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oscarbruderer/Desktop/Cleaning Data Folders/Subindicies/Patek Philippe Subindex/"/>
    </mc:Choice>
  </mc:AlternateContent>
  <xr:revisionPtr revIDLastSave="0" documentId="13_ncr:1_{D74A80CD-B30D-CA49-AD6F-98E4E54C9C44}" xr6:coauthVersionLast="47" xr6:coauthVersionMax="47" xr10:uidLastSave="{00000000-0000-0000-0000-000000000000}"/>
  <bookViews>
    <workbookView xWindow="3100" yWindow="3320" windowWidth="26040" windowHeight="14940" activeTab="2" xr2:uid="{8D08E949-FADC-8E4A-A97E-C0BA18F127D7}"/>
  </bookViews>
  <sheets>
    <sheet name="Patek Philippe Data" sheetId="1" r:id="rId1"/>
    <sheet name="Patek Philippe" sheetId="2" r:id="rId2"/>
    <sheet name="Patek Philipp RESULTS AND INDEX" sheetId="3" r:id="rId3"/>
  </sheets>
  <definedNames>
    <definedName name="_xlnm._FilterDatabase" localSheetId="1" hidden="1">'Patek Philippe'!$A$4:$AC$217</definedName>
    <definedName name="_xlnm._FilterDatabase" localSheetId="0" hidden="1">'Patek Philippe Data'!$C$4:$BH$217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 i="3" l="1"/>
  <c r="J197" i="2" l="1"/>
  <c r="J198" i="2"/>
  <c r="J199" i="2"/>
  <c r="J200" i="2"/>
  <c r="J201" i="2"/>
  <c r="J202" i="2"/>
  <c r="J203" i="2"/>
  <c r="J204" i="2"/>
  <c r="J205" i="2"/>
  <c r="J206" i="2"/>
  <c r="J207" i="2"/>
  <c r="J208" i="2"/>
  <c r="J209" i="2"/>
  <c r="J210" i="2"/>
  <c r="J211" i="2"/>
  <c r="J212" i="2"/>
  <c r="J213" i="2"/>
  <c r="J214" i="2"/>
  <c r="J215" i="2"/>
  <c r="J216" i="2"/>
  <c r="J217"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5"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5" i="2"/>
  <c r="B6" i="2"/>
  <c r="Y6" i="2" s="1"/>
  <c r="C6" i="2"/>
  <c r="D6" i="2"/>
  <c r="F6" i="2" s="1"/>
  <c r="E6" i="2"/>
  <c r="H6" i="2"/>
  <c r="I6" i="2"/>
  <c r="K6" i="2"/>
  <c r="L6" i="2"/>
  <c r="M6" i="2"/>
  <c r="N6" i="2"/>
  <c r="O6" i="2"/>
  <c r="P6" i="2"/>
  <c r="Q6" i="2"/>
  <c r="R6" i="2"/>
  <c r="S6" i="2"/>
  <c r="T6" i="2"/>
  <c r="U6" i="2"/>
  <c r="V6" i="2"/>
  <c r="W6" i="2"/>
  <c r="X6" i="2"/>
  <c r="Z6" i="2"/>
  <c r="AC6" i="2"/>
  <c r="B7" i="2"/>
  <c r="Y7" i="2" s="1"/>
  <c r="C7" i="2"/>
  <c r="D7" i="2"/>
  <c r="F7" i="2" s="1"/>
  <c r="E7" i="2"/>
  <c r="H7" i="2"/>
  <c r="I7" i="2"/>
  <c r="K7" i="2"/>
  <c r="L7" i="2"/>
  <c r="M7" i="2"/>
  <c r="N7" i="2"/>
  <c r="O7" i="2"/>
  <c r="P7" i="2"/>
  <c r="Q7" i="2"/>
  <c r="R7" i="2"/>
  <c r="S7" i="2"/>
  <c r="T7" i="2"/>
  <c r="U7" i="2"/>
  <c r="V7" i="2"/>
  <c r="W7" i="2"/>
  <c r="X7" i="2"/>
  <c r="B8" i="2"/>
  <c r="Y8" i="2" s="1"/>
  <c r="C8" i="2"/>
  <c r="D8" i="2"/>
  <c r="F8" i="2" s="1"/>
  <c r="E8" i="2"/>
  <c r="H8" i="2"/>
  <c r="I8" i="2"/>
  <c r="K8" i="2"/>
  <c r="L8" i="2"/>
  <c r="M8" i="2"/>
  <c r="N8" i="2"/>
  <c r="O8" i="2"/>
  <c r="P8" i="2"/>
  <c r="Q8" i="2"/>
  <c r="R8" i="2"/>
  <c r="S8" i="2"/>
  <c r="T8" i="2"/>
  <c r="U8" i="2"/>
  <c r="V8" i="2"/>
  <c r="W8" i="2"/>
  <c r="X8" i="2"/>
  <c r="B9" i="2"/>
  <c r="Y9" i="2" s="1"/>
  <c r="C9" i="2"/>
  <c r="D9" i="2"/>
  <c r="F9" i="2" s="1"/>
  <c r="E9" i="2"/>
  <c r="H9" i="2"/>
  <c r="I9" i="2"/>
  <c r="K9" i="2"/>
  <c r="L9" i="2"/>
  <c r="M9" i="2"/>
  <c r="N9" i="2"/>
  <c r="O9" i="2"/>
  <c r="P9" i="2"/>
  <c r="Q9" i="2"/>
  <c r="R9" i="2"/>
  <c r="S9" i="2"/>
  <c r="T9" i="2"/>
  <c r="U9" i="2"/>
  <c r="V9" i="2"/>
  <c r="W9" i="2"/>
  <c r="X9" i="2"/>
  <c r="AA9" i="2"/>
  <c r="B10" i="2"/>
  <c r="Y10" i="2" s="1"/>
  <c r="C10" i="2"/>
  <c r="D10" i="2"/>
  <c r="F10" i="2" s="1"/>
  <c r="E10" i="2"/>
  <c r="H10" i="2"/>
  <c r="I10" i="2"/>
  <c r="K10" i="2"/>
  <c r="L10" i="2"/>
  <c r="M10" i="2"/>
  <c r="N10" i="2"/>
  <c r="O10" i="2"/>
  <c r="P10" i="2"/>
  <c r="Q10" i="2"/>
  <c r="R10" i="2"/>
  <c r="S10" i="2"/>
  <c r="T10" i="2"/>
  <c r="U10" i="2"/>
  <c r="V10" i="2"/>
  <c r="W10" i="2"/>
  <c r="X10" i="2"/>
  <c r="B11" i="2"/>
  <c r="Z11" i="2" s="1"/>
  <c r="C11" i="2"/>
  <c r="D11" i="2"/>
  <c r="F11" i="2" s="1"/>
  <c r="E11" i="2"/>
  <c r="H11" i="2"/>
  <c r="I11" i="2"/>
  <c r="K11" i="2"/>
  <c r="L11" i="2"/>
  <c r="M11" i="2"/>
  <c r="N11" i="2"/>
  <c r="O11" i="2"/>
  <c r="P11" i="2"/>
  <c r="Q11" i="2"/>
  <c r="R11" i="2"/>
  <c r="S11" i="2"/>
  <c r="T11" i="2"/>
  <c r="U11" i="2"/>
  <c r="V11" i="2"/>
  <c r="W11" i="2"/>
  <c r="X11" i="2"/>
  <c r="B12" i="2"/>
  <c r="AA12" i="2" s="1"/>
  <c r="C12" i="2"/>
  <c r="D12" i="2"/>
  <c r="F12" i="2" s="1"/>
  <c r="E12" i="2"/>
  <c r="H12" i="2"/>
  <c r="I12" i="2"/>
  <c r="K12" i="2"/>
  <c r="L12" i="2"/>
  <c r="M12" i="2"/>
  <c r="N12" i="2"/>
  <c r="O12" i="2"/>
  <c r="P12" i="2"/>
  <c r="Q12" i="2"/>
  <c r="R12" i="2"/>
  <c r="S12" i="2"/>
  <c r="T12" i="2"/>
  <c r="U12" i="2"/>
  <c r="V12" i="2"/>
  <c r="W12" i="2"/>
  <c r="X12" i="2"/>
  <c r="B13" i="2"/>
  <c r="AB13" i="2" s="1"/>
  <c r="C13" i="2"/>
  <c r="D13" i="2"/>
  <c r="F13" i="2" s="1"/>
  <c r="E13" i="2"/>
  <c r="H13" i="2"/>
  <c r="I13" i="2"/>
  <c r="K13" i="2"/>
  <c r="L13" i="2"/>
  <c r="M13" i="2"/>
  <c r="N13" i="2"/>
  <c r="O13" i="2"/>
  <c r="P13" i="2"/>
  <c r="Q13" i="2"/>
  <c r="R13" i="2"/>
  <c r="S13" i="2"/>
  <c r="T13" i="2"/>
  <c r="U13" i="2"/>
  <c r="V13" i="2"/>
  <c r="W13" i="2"/>
  <c r="X13" i="2"/>
  <c r="B14" i="2"/>
  <c r="Y14" i="2" s="1"/>
  <c r="C14" i="2"/>
  <c r="D14" i="2"/>
  <c r="F14" i="2" s="1"/>
  <c r="E14" i="2"/>
  <c r="H14" i="2"/>
  <c r="I14" i="2"/>
  <c r="K14" i="2"/>
  <c r="L14" i="2"/>
  <c r="M14" i="2"/>
  <c r="N14" i="2"/>
  <c r="O14" i="2"/>
  <c r="P14" i="2"/>
  <c r="Q14" i="2"/>
  <c r="R14" i="2"/>
  <c r="S14" i="2"/>
  <c r="T14" i="2"/>
  <c r="U14" i="2"/>
  <c r="V14" i="2"/>
  <c r="W14" i="2"/>
  <c r="X14" i="2"/>
  <c r="B15" i="2"/>
  <c r="Y15" i="2" s="1"/>
  <c r="C15" i="2"/>
  <c r="D15" i="2"/>
  <c r="F15" i="2" s="1"/>
  <c r="E15" i="2"/>
  <c r="H15" i="2"/>
  <c r="I15" i="2"/>
  <c r="K15" i="2"/>
  <c r="L15" i="2"/>
  <c r="M15" i="2"/>
  <c r="N15" i="2"/>
  <c r="O15" i="2"/>
  <c r="P15" i="2"/>
  <c r="Q15" i="2"/>
  <c r="R15" i="2"/>
  <c r="S15" i="2"/>
  <c r="T15" i="2"/>
  <c r="U15" i="2"/>
  <c r="V15" i="2"/>
  <c r="W15" i="2"/>
  <c r="X15" i="2"/>
  <c r="B16" i="2"/>
  <c r="AA16" i="2" s="1"/>
  <c r="C16" i="2"/>
  <c r="D16" i="2"/>
  <c r="F16" i="2" s="1"/>
  <c r="E16" i="2"/>
  <c r="H16" i="2"/>
  <c r="I16" i="2"/>
  <c r="K16" i="2"/>
  <c r="L16" i="2"/>
  <c r="M16" i="2"/>
  <c r="N16" i="2"/>
  <c r="O16" i="2"/>
  <c r="P16" i="2"/>
  <c r="Q16" i="2"/>
  <c r="R16" i="2"/>
  <c r="S16" i="2"/>
  <c r="T16" i="2"/>
  <c r="U16" i="2"/>
  <c r="V16" i="2"/>
  <c r="W16" i="2"/>
  <c r="X16" i="2"/>
  <c r="B17" i="2"/>
  <c r="C17" i="2"/>
  <c r="D17" i="2"/>
  <c r="F17" i="2" s="1"/>
  <c r="E17" i="2"/>
  <c r="H17" i="2"/>
  <c r="I17" i="2"/>
  <c r="K17" i="2"/>
  <c r="L17" i="2"/>
  <c r="M17" i="2"/>
  <c r="N17" i="2"/>
  <c r="O17" i="2"/>
  <c r="P17" i="2"/>
  <c r="Q17" i="2"/>
  <c r="R17" i="2"/>
  <c r="S17" i="2"/>
  <c r="T17" i="2"/>
  <c r="U17" i="2"/>
  <c r="V17" i="2"/>
  <c r="W17" i="2"/>
  <c r="X17" i="2"/>
  <c r="B18" i="2"/>
  <c r="C18" i="2"/>
  <c r="D18" i="2"/>
  <c r="F18" i="2" s="1"/>
  <c r="E18" i="2"/>
  <c r="H18" i="2"/>
  <c r="I18" i="2"/>
  <c r="K18" i="2"/>
  <c r="L18" i="2"/>
  <c r="M18" i="2"/>
  <c r="N18" i="2"/>
  <c r="O18" i="2"/>
  <c r="P18" i="2"/>
  <c r="Q18" i="2"/>
  <c r="R18" i="2"/>
  <c r="S18" i="2"/>
  <c r="T18" i="2"/>
  <c r="U18" i="2"/>
  <c r="V18" i="2"/>
  <c r="W18" i="2"/>
  <c r="X18" i="2"/>
  <c r="B19" i="2"/>
  <c r="Z19" i="2" s="1"/>
  <c r="C19" i="2"/>
  <c r="D19" i="2"/>
  <c r="F19" i="2" s="1"/>
  <c r="E19" i="2"/>
  <c r="H19" i="2"/>
  <c r="I19" i="2"/>
  <c r="K19" i="2"/>
  <c r="L19" i="2"/>
  <c r="M19" i="2"/>
  <c r="N19" i="2"/>
  <c r="O19" i="2"/>
  <c r="P19" i="2"/>
  <c r="Q19" i="2"/>
  <c r="R19" i="2"/>
  <c r="S19" i="2"/>
  <c r="T19" i="2"/>
  <c r="U19" i="2"/>
  <c r="V19" i="2"/>
  <c r="W19" i="2"/>
  <c r="X19" i="2"/>
  <c r="AC19" i="2"/>
  <c r="B20" i="2"/>
  <c r="Y20" i="2" s="1"/>
  <c r="C20" i="2"/>
  <c r="D20" i="2"/>
  <c r="F20" i="2" s="1"/>
  <c r="E20" i="2"/>
  <c r="H20" i="2"/>
  <c r="I20" i="2"/>
  <c r="K20" i="2"/>
  <c r="L20" i="2"/>
  <c r="M20" i="2"/>
  <c r="N20" i="2"/>
  <c r="O20" i="2"/>
  <c r="P20" i="2"/>
  <c r="Q20" i="2"/>
  <c r="R20" i="2"/>
  <c r="S20" i="2"/>
  <c r="T20" i="2"/>
  <c r="U20" i="2"/>
  <c r="V20" i="2"/>
  <c r="W20" i="2"/>
  <c r="X20" i="2"/>
  <c r="B21" i="2"/>
  <c r="Z21" i="2" s="1"/>
  <c r="C21" i="2"/>
  <c r="D21" i="2"/>
  <c r="F21" i="2" s="1"/>
  <c r="E21" i="2"/>
  <c r="H21" i="2"/>
  <c r="I21" i="2"/>
  <c r="K21" i="2"/>
  <c r="L21" i="2"/>
  <c r="M21" i="2"/>
  <c r="N21" i="2"/>
  <c r="O21" i="2"/>
  <c r="P21" i="2"/>
  <c r="Q21" i="2"/>
  <c r="R21" i="2"/>
  <c r="S21" i="2"/>
  <c r="T21" i="2"/>
  <c r="U21" i="2"/>
  <c r="V21" i="2"/>
  <c r="W21" i="2"/>
  <c r="X21" i="2"/>
  <c r="B22" i="2"/>
  <c r="AA22" i="2" s="1"/>
  <c r="C22" i="2"/>
  <c r="D22" i="2"/>
  <c r="F22" i="2" s="1"/>
  <c r="E22" i="2"/>
  <c r="H22" i="2"/>
  <c r="I22" i="2"/>
  <c r="K22" i="2"/>
  <c r="L22" i="2"/>
  <c r="M22" i="2"/>
  <c r="N22" i="2"/>
  <c r="O22" i="2"/>
  <c r="P22" i="2"/>
  <c r="Q22" i="2"/>
  <c r="R22" i="2"/>
  <c r="S22" i="2"/>
  <c r="T22" i="2"/>
  <c r="U22" i="2"/>
  <c r="V22" i="2"/>
  <c r="W22" i="2"/>
  <c r="X22" i="2"/>
  <c r="B23" i="2"/>
  <c r="AB23" i="2" s="1"/>
  <c r="C23" i="2"/>
  <c r="D23" i="2"/>
  <c r="F23" i="2" s="1"/>
  <c r="E23" i="2"/>
  <c r="H23" i="2"/>
  <c r="I23" i="2"/>
  <c r="K23" i="2"/>
  <c r="L23" i="2"/>
  <c r="M23" i="2"/>
  <c r="N23" i="2"/>
  <c r="O23" i="2"/>
  <c r="P23" i="2"/>
  <c r="Q23" i="2"/>
  <c r="R23" i="2"/>
  <c r="S23" i="2"/>
  <c r="T23" i="2"/>
  <c r="U23" i="2"/>
  <c r="V23" i="2"/>
  <c r="W23" i="2"/>
  <c r="X23" i="2"/>
  <c r="AC23" i="2"/>
  <c r="B24" i="2"/>
  <c r="Y24" i="2" s="1"/>
  <c r="C24" i="2"/>
  <c r="D24" i="2"/>
  <c r="F24" i="2" s="1"/>
  <c r="E24" i="2"/>
  <c r="H24" i="2"/>
  <c r="I24" i="2"/>
  <c r="K24" i="2"/>
  <c r="L24" i="2"/>
  <c r="M24" i="2"/>
  <c r="N24" i="2"/>
  <c r="O24" i="2"/>
  <c r="P24" i="2"/>
  <c r="Q24" i="2"/>
  <c r="R24" i="2"/>
  <c r="S24" i="2"/>
  <c r="T24" i="2"/>
  <c r="U24" i="2"/>
  <c r="V24" i="2"/>
  <c r="W24" i="2"/>
  <c r="X24" i="2"/>
  <c r="B25" i="2"/>
  <c r="Z25" i="2" s="1"/>
  <c r="C25" i="2"/>
  <c r="D25" i="2"/>
  <c r="F25" i="2" s="1"/>
  <c r="E25" i="2"/>
  <c r="H25" i="2"/>
  <c r="I25" i="2"/>
  <c r="K25" i="2"/>
  <c r="L25" i="2"/>
  <c r="M25" i="2"/>
  <c r="N25" i="2"/>
  <c r="O25" i="2"/>
  <c r="P25" i="2"/>
  <c r="Q25" i="2"/>
  <c r="R25" i="2"/>
  <c r="S25" i="2"/>
  <c r="T25" i="2"/>
  <c r="U25" i="2"/>
  <c r="V25" i="2"/>
  <c r="W25" i="2"/>
  <c r="X25" i="2"/>
  <c r="B26" i="2"/>
  <c r="AA26" i="2" s="1"/>
  <c r="C26" i="2"/>
  <c r="D26" i="2"/>
  <c r="F26" i="2" s="1"/>
  <c r="E26" i="2"/>
  <c r="H26" i="2"/>
  <c r="I26" i="2"/>
  <c r="K26" i="2"/>
  <c r="L26" i="2"/>
  <c r="M26" i="2"/>
  <c r="N26" i="2"/>
  <c r="O26" i="2"/>
  <c r="P26" i="2"/>
  <c r="Q26" i="2"/>
  <c r="R26" i="2"/>
  <c r="S26" i="2"/>
  <c r="T26" i="2"/>
  <c r="U26" i="2"/>
  <c r="V26" i="2"/>
  <c r="W26" i="2"/>
  <c r="X26" i="2"/>
  <c r="B27" i="2"/>
  <c r="C27" i="2"/>
  <c r="D27" i="2"/>
  <c r="F27" i="2" s="1"/>
  <c r="E27" i="2"/>
  <c r="H27" i="2"/>
  <c r="I27" i="2"/>
  <c r="K27" i="2"/>
  <c r="L27" i="2"/>
  <c r="M27" i="2"/>
  <c r="N27" i="2"/>
  <c r="O27" i="2"/>
  <c r="P27" i="2"/>
  <c r="Q27" i="2"/>
  <c r="R27" i="2"/>
  <c r="S27" i="2"/>
  <c r="T27" i="2"/>
  <c r="U27" i="2"/>
  <c r="V27" i="2"/>
  <c r="W27" i="2"/>
  <c r="X27" i="2"/>
  <c r="B28" i="2"/>
  <c r="C28" i="2"/>
  <c r="D28" i="2"/>
  <c r="F28" i="2" s="1"/>
  <c r="E28" i="2"/>
  <c r="H28" i="2"/>
  <c r="I28" i="2"/>
  <c r="K28" i="2"/>
  <c r="L28" i="2"/>
  <c r="M28" i="2"/>
  <c r="N28" i="2"/>
  <c r="O28" i="2"/>
  <c r="P28" i="2"/>
  <c r="Q28" i="2"/>
  <c r="R28" i="2"/>
  <c r="S28" i="2"/>
  <c r="T28" i="2"/>
  <c r="U28" i="2"/>
  <c r="V28" i="2"/>
  <c r="W28" i="2"/>
  <c r="X28" i="2"/>
  <c r="B29" i="2"/>
  <c r="Z29" i="2" s="1"/>
  <c r="C29" i="2"/>
  <c r="D29" i="2"/>
  <c r="F29" i="2" s="1"/>
  <c r="E29" i="2"/>
  <c r="H29" i="2"/>
  <c r="I29" i="2"/>
  <c r="K29" i="2"/>
  <c r="L29" i="2"/>
  <c r="M29" i="2"/>
  <c r="N29" i="2"/>
  <c r="O29" i="2"/>
  <c r="P29" i="2"/>
  <c r="Q29" i="2"/>
  <c r="R29" i="2"/>
  <c r="S29" i="2"/>
  <c r="T29" i="2"/>
  <c r="U29" i="2"/>
  <c r="V29" i="2"/>
  <c r="W29" i="2"/>
  <c r="X29" i="2"/>
  <c r="B30" i="2"/>
  <c r="Y30" i="2" s="1"/>
  <c r="C30" i="2"/>
  <c r="D30" i="2"/>
  <c r="F30" i="2" s="1"/>
  <c r="E30" i="2"/>
  <c r="H30" i="2"/>
  <c r="I30" i="2"/>
  <c r="K30" i="2"/>
  <c r="L30" i="2"/>
  <c r="M30" i="2"/>
  <c r="N30" i="2"/>
  <c r="O30" i="2"/>
  <c r="P30" i="2"/>
  <c r="Q30" i="2"/>
  <c r="R30" i="2"/>
  <c r="S30" i="2"/>
  <c r="T30" i="2"/>
  <c r="U30" i="2"/>
  <c r="V30" i="2"/>
  <c r="W30" i="2"/>
  <c r="X30" i="2"/>
  <c r="B31" i="2"/>
  <c r="Z31" i="2" s="1"/>
  <c r="C31" i="2"/>
  <c r="D31" i="2"/>
  <c r="F31" i="2" s="1"/>
  <c r="E31" i="2"/>
  <c r="H31" i="2"/>
  <c r="I31" i="2"/>
  <c r="K31" i="2"/>
  <c r="L31" i="2"/>
  <c r="M31" i="2"/>
  <c r="N31" i="2"/>
  <c r="O31" i="2"/>
  <c r="P31" i="2"/>
  <c r="Q31" i="2"/>
  <c r="R31" i="2"/>
  <c r="S31" i="2"/>
  <c r="T31" i="2"/>
  <c r="U31" i="2"/>
  <c r="V31" i="2"/>
  <c r="W31" i="2"/>
  <c r="X31" i="2"/>
  <c r="B32" i="2"/>
  <c r="AA32" i="2" s="1"/>
  <c r="C32" i="2"/>
  <c r="D32" i="2"/>
  <c r="F32" i="2" s="1"/>
  <c r="E32" i="2"/>
  <c r="H32" i="2"/>
  <c r="I32" i="2"/>
  <c r="K32" i="2"/>
  <c r="L32" i="2"/>
  <c r="M32" i="2"/>
  <c r="N32" i="2"/>
  <c r="O32" i="2"/>
  <c r="P32" i="2"/>
  <c r="Q32" i="2"/>
  <c r="R32" i="2"/>
  <c r="S32" i="2"/>
  <c r="T32" i="2"/>
  <c r="U32" i="2"/>
  <c r="V32" i="2"/>
  <c r="W32" i="2"/>
  <c r="X32" i="2"/>
  <c r="B33" i="2"/>
  <c r="AB33" i="2" s="1"/>
  <c r="C33" i="2"/>
  <c r="D33" i="2"/>
  <c r="F33" i="2" s="1"/>
  <c r="E33" i="2"/>
  <c r="H33" i="2"/>
  <c r="I33" i="2"/>
  <c r="K33" i="2"/>
  <c r="L33" i="2"/>
  <c r="M33" i="2"/>
  <c r="N33" i="2"/>
  <c r="O33" i="2"/>
  <c r="P33" i="2"/>
  <c r="Q33" i="2"/>
  <c r="R33" i="2"/>
  <c r="S33" i="2"/>
  <c r="T33" i="2"/>
  <c r="U33" i="2"/>
  <c r="V33" i="2"/>
  <c r="W33" i="2"/>
  <c r="X33" i="2"/>
  <c r="B34" i="2"/>
  <c r="Y34" i="2" s="1"/>
  <c r="C34" i="2"/>
  <c r="D34" i="2"/>
  <c r="F34" i="2" s="1"/>
  <c r="E34" i="2"/>
  <c r="H34" i="2"/>
  <c r="I34" i="2"/>
  <c r="K34" i="2"/>
  <c r="L34" i="2"/>
  <c r="M34" i="2"/>
  <c r="N34" i="2"/>
  <c r="O34" i="2"/>
  <c r="P34" i="2"/>
  <c r="Q34" i="2"/>
  <c r="R34" i="2"/>
  <c r="S34" i="2"/>
  <c r="T34" i="2"/>
  <c r="U34" i="2"/>
  <c r="V34" i="2"/>
  <c r="W34" i="2"/>
  <c r="X34" i="2"/>
  <c r="B35" i="2"/>
  <c r="Z35" i="2" s="1"/>
  <c r="C35" i="2"/>
  <c r="D35" i="2"/>
  <c r="F35" i="2" s="1"/>
  <c r="E35" i="2"/>
  <c r="H35" i="2"/>
  <c r="I35" i="2"/>
  <c r="K35" i="2"/>
  <c r="L35" i="2"/>
  <c r="M35" i="2"/>
  <c r="N35" i="2"/>
  <c r="O35" i="2"/>
  <c r="P35" i="2"/>
  <c r="Q35" i="2"/>
  <c r="R35" i="2"/>
  <c r="S35" i="2"/>
  <c r="T35" i="2"/>
  <c r="U35" i="2"/>
  <c r="V35" i="2"/>
  <c r="W35" i="2"/>
  <c r="X35" i="2"/>
  <c r="B36" i="2"/>
  <c r="AA36" i="2" s="1"/>
  <c r="C36" i="2"/>
  <c r="D36" i="2"/>
  <c r="F36" i="2" s="1"/>
  <c r="E36" i="2"/>
  <c r="H36" i="2"/>
  <c r="I36" i="2"/>
  <c r="K36" i="2"/>
  <c r="L36" i="2"/>
  <c r="M36" i="2"/>
  <c r="N36" i="2"/>
  <c r="O36" i="2"/>
  <c r="P36" i="2"/>
  <c r="Q36" i="2"/>
  <c r="R36" i="2"/>
  <c r="S36" i="2"/>
  <c r="T36" i="2"/>
  <c r="U36" i="2"/>
  <c r="V36" i="2"/>
  <c r="W36" i="2"/>
  <c r="X36" i="2"/>
  <c r="B37" i="2"/>
  <c r="C37" i="2"/>
  <c r="D37" i="2"/>
  <c r="F37" i="2" s="1"/>
  <c r="E37" i="2"/>
  <c r="H37" i="2"/>
  <c r="I37" i="2"/>
  <c r="K37" i="2"/>
  <c r="L37" i="2"/>
  <c r="M37" i="2"/>
  <c r="N37" i="2"/>
  <c r="O37" i="2"/>
  <c r="P37" i="2"/>
  <c r="Q37" i="2"/>
  <c r="R37" i="2"/>
  <c r="S37" i="2"/>
  <c r="T37" i="2"/>
  <c r="U37" i="2"/>
  <c r="V37" i="2"/>
  <c r="W37" i="2"/>
  <c r="X37" i="2"/>
  <c r="B38" i="2"/>
  <c r="C38" i="2"/>
  <c r="D38" i="2"/>
  <c r="F38" i="2" s="1"/>
  <c r="E38" i="2"/>
  <c r="H38" i="2"/>
  <c r="I38" i="2"/>
  <c r="K38" i="2"/>
  <c r="L38" i="2"/>
  <c r="M38" i="2"/>
  <c r="N38" i="2"/>
  <c r="O38" i="2"/>
  <c r="P38" i="2"/>
  <c r="Q38" i="2"/>
  <c r="R38" i="2"/>
  <c r="S38" i="2"/>
  <c r="T38" i="2"/>
  <c r="U38" i="2"/>
  <c r="V38" i="2"/>
  <c r="W38" i="2"/>
  <c r="X38" i="2"/>
  <c r="B39" i="2"/>
  <c r="Y39" i="2" s="1"/>
  <c r="C39" i="2"/>
  <c r="D39" i="2"/>
  <c r="F39" i="2" s="1"/>
  <c r="E39" i="2"/>
  <c r="H39" i="2"/>
  <c r="I39" i="2"/>
  <c r="K39" i="2"/>
  <c r="L39" i="2"/>
  <c r="M39" i="2"/>
  <c r="N39" i="2"/>
  <c r="O39" i="2"/>
  <c r="P39" i="2"/>
  <c r="Q39" i="2"/>
  <c r="R39" i="2"/>
  <c r="S39" i="2"/>
  <c r="T39" i="2"/>
  <c r="U39" i="2"/>
  <c r="V39" i="2"/>
  <c r="W39" i="2"/>
  <c r="X39" i="2"/>
  <c r="B40" i="2"/>
  <c r="Y40" i="2" s="1"/>
  <c r="C40" i="2"/>
  <c r="D40" i="2"/>
  <c r="F40" i="2" s="1"/>
  <c r="E40" i="2"/>
  <c r="H40" i="2"/>
  <c r="I40" i="2"/>
  <c r="K40" i="2"/>
  <c r="L40" i="2"/>
  <c r="M40" i="2"/>
  <c r="N40" i="2"/>
  <c r="O40" i="2"/>
  <c r="P40" i="2"/>
  <c r="Q40" i="2"/>
  <c r="R40" i="2"/>
  <c r="S40" i="2"/>
  <c r="T40" i="2"/>
  <c r="U40" i="2"/>
  <c r="V40" i="2"/>
  <c r="W40" i="2"/>
  <c r="X40" i="2"/>
  <c r="B41" i="2"/>
  <c r="Y41" i="2" s="1"/>
  <c r="C41" i="2"/>
  <c r="D41" i="2"/>
  <c r="F41" i="2" s="1"/>
  <c r="E41" i="2"/>
  <c r="H41" i="2"/>
  <c r="I41" i="2"/>
  <c r="K41" i="2"/>
  <c r="L41" i="2"/>
  <c r="M41" i="2"/>
  <c r="N41" i="2"/>
  <c r="O41" i="2"/>
  <c r="P41" i="2"/>
  <c r="Q41" i="2"/>
  <c r="R41" i="2"/>
  <c r="S41" i="2"/>
  <c r="T41" i="2"/>
  <c r="U41" i="2"/>
  <c r="V41" i="2"/>
  <c r="W41" i="2"/>
  <c r="X41" i="2"/>
  <c r="B42" i="2"/>
  <c r="Y42" i="2" s="1"/>
  <c r="C42" i="2"/>
  <c r="D42" i="2"/>
  <c r="F42" i="2" s="1"/>
  <c r="E42" i="2"/>
  <c r="H42" i="2"/>
  <c r="I42" i="2"/>
  <c r="K42" i="2"/>
  <c r="L42" i="2"/>
  <c r="M42" i="2"/>
  <c r="N42" i="2"/>
  <c r="O42" i="2"/>
  <c r="P42" i="2"/>
  <c r="Q42" i="2"/>
  <c r="R42" i="2"/>
  <c r="S42" i="2"/>
  <c r="T42" i="2"/>
  <c r="U42" i="2"/>
  <c r="V42" i="2"/>
  <c r="W42" i="2"/>
  <c r="X42" i="2"/>
  <c r="B43" i="2"/>
  <c r="C43" i="2"/>
  <c r="D43" i="2"/>
  <c r="F43" i="2" s="1"/>
  <c r="E43" i="2"/>
  <c r="H43" i="2"/>
  <c r="I43" i="2"/>
  <c r="K43" i="2"/>
  <c r="L43" i="2"/>
  <c r="M43" i="2"/>
  <c r="N43" i="2"/>
  <c r="O43" i="2"/>
  <c r="P43" i="2"/>
  <c r="Q43" i="2"/>
  <c r="R43" i="2"/>
  <c r="S43" i="2"/>
  <c r="T43" i="2"/>
  <c r="U43" i="2"/>
  <c r="V43" i="2"/>
  <c r="W43" i="2"/>
  <c r="X43" i="2"/>
  <c r="B44" i="2"/>
  <c r="C44" i="2"/>
  <c r="D44" i="2"/>
  <c r="F44" i="2" s="1"/>
  <c r="E44" i="2"/>
  <c r="H44" i="2"/>
  <c r="I44" i="2"/>
  <c r="K44" i="2"/>
  <c r="L44" i="2"/>
  <c r="M44" i="2"/>
  <c r="N44" i="2"/>
  <c r="O44" i="2"/>
  <c r="P44" i="2"/>
  <c r="Q44" i="2"/>
  <c r="R44" i="2"/>
  <c r="S44" i="2"/>
  <c r="T44" i="2"/>
  <c r="U44" i="2"/>
  <c r="V44" i="2"/>
  <c r="W44" i="2"/>
  <c r="X44" i="2"/>
  <c r="B45" i="2"/>
  <c r="Z45" i="2" s="1"/>
  <c r="C45" i="2"/>
  <c r="D45" i="2"/>
  <c r="F45" i="2" s="1"/>
  <c r="E45" i="2"/>
  <c r="H45" i="2"/>
  <c r="I45" i="2"/>
  <c r="K45" i="2"/>
  <c r="L45" i="2"/>
  <c r="M45" i="2"/>
  <c r="N45" i="2"/>
  <c r="O45" i="2"/>
  <c r="P45" i="2"/>
  <c r="Q45" i="2"/>
  <c r="R45" i="2"/>
  <c r="S45" i="2"/>
  <c r="T45" i="2"/>
  <c r="U45" i="2"/>
  <c r="V45" i="2"/>
  <c r="W45" i="2"/>
  <c r="X45" i="2"/>
  <c r="B46" i="2"/>
  <c r="Z46" i="2" s="1"/>
  <c r="C46" i="2"/>
  <c r="D46" i="2"/>
  <c r="F46" i="2" s="1"/>
  <c r="E46" i="2"/>
  <c r="H46" i="2"/>
  <c r="I46" i="2"/>
  <c r="K46" i="2"/>
  <c r="L46" i="2"/>
  <c r="M46" i="2"/>
  <c r="N46" i="2"/>
  <c r="O46" i="2"/>
  <c r="P46" i="2"/>
  <c r="Q46" i="2"/>
  <c r="R46" i="2"/>
  <c r="S46" i="2"/>
  <c r="T46" i="2"/>
  <c r="U46" i="2"/>
  <c r="V46" i="2"/>
  <c r="W46" i="2"/>
  <c r="X46" i="2"/>
  <c r="B47" i="2"/>
  <c r="Z47" i="2" s="1"/>
  <c r="C47" i="2"/>
  <c r="D47" i="2"/>
  <c r="F47" i="2" s="1"/>
  <c r="E47" i="2"/>
  <c r="H47" i="2"/>
  <c r="I47" i="2"/>
  <c r="K47" i="2"/>
  <c r="L47" i="2"/>
  <c r="M47" i="2"/>
  <c r="N47" i="2"/>
  <c r="O47" i="2"/>
  <c r="P47" i="2"/>
  <c r="Q47" i="2"/>
  <c r="R47" i="2"/>
  <c r="S47" i="2"/>
  <c r="T47" i="2"/>
  <c r="U47" i="2"/>
  <c r="V47" i="2"/>
  <c r="W47" i="2"/>
  <c r="X47" i="2"/>
  <c r="B48" i="2"/>
  <c r="Z48" i="2" s="1"/>
  <c r="C48" i="2"/>
  <c r="D48" i="2"/>
  <c r="F48" i="2" s="1"/>
  <c r="E48" i="2"/>
  <c r="H48" i="2"/>
  <c r="I48" i="2"/>
  <c r="K48" i="2"/>
  <c r="L48" i="2"/>
  <c r="M48" i="2"/>
  <c r="N48" i="2"/>
  <c r="O48" i="2"/>
  <c r="P48" i="2"/>
  <c r="Q48" i="2"/>
  <c r="R48" i="2"/>
  <c r="S48" i="2"/>
  <c r="T48" i="2"/>
  <c r="U48" i="2"/>
  <c r="V48" i="2"/>
  <c r="W48" i="2"/>
  <c r="X48" i="2"/>
  <c r="B49" i="2"/>
  <c r="Z49" i="2" s="1"/>
  <c r="C49" i="2"/>
  <c r="D49" i="2"/>
  <c r="F49" i="2" s="1"/>
  <c r="E49" i="2"/>
  <c r="H49" i="2"/>
  <c r="I49" i="2"/>
  <c r="K49" i="2"/>
  <c r="L49" i="2"/>
  <c r="M49" i="2"/>
  <c r="N49" i="2"/>
  <c r="O49" i="2"/>
  <c r="P49" i="2"/>
  <c r="Q49" i="2"/>
  <c r="R49" i="2"/>
  <c r="S49" i="2"/>
  <c r="T49" i="2"/>
  <c r="U49" i="2"/>
  <c r="V49" i="2"/>
  <c r="W49" i="2"/>
  <c r="X49" i="2"/>
  <c r="B50" i="2"/>
  <c r="C50" i="2"/>
  <c r="D50" i="2"/>
  <c r="F50" i="2" s="1"/>
  <c r="E50" i="2"/>
  <c r="H50" i="2"/>
  <c r="I50" i="2"/>
  <c r="K50" i="2"/>
  <c r="L50" i="2"/>
  <c r="M50" i="2"/>
  <c r="N50" i="2"/>
  <c r="O50" i="2"/>
  <c r="P50" i="2"/>
  <c r="Q50" i="2"/>
  <c r="R50" i="2"/>
  <c r="S50" i="2"/>
  <c r="T50" i="2"/>
  <c r="U50" i="2"/>
  <c r="V50" i="2"/>
  <c r="W50" i="2"/>
  <c r="X50" i="2"/>
  <c r="B51" i="2"/>
  <c r="C51" i="2"/>
  <c r="D51" i="2"/>
  <c r="F51" i="2" s="1"/>
  <c r="E51" i="2"/>
  <c r="H51" i="2"/>
  <c r="I51" i="2"/>
  <c r="K51" i="2"/>
  <c r="L51" i="2"/>
  <c r="M51" i="2"/>
  <c r="N51" i="2"/>
  <c r="O51" i="2"/>
  <c r="P51" i="2"/>
  <c r="Q51" i="2"/>
  <c r="R51" i="2"/>
  <c r="S51" i="2"/>
  <c r="T51" i="2"/>
  <c r="U51" i="2"/>
  <c r="V51" i="2"/>
  <c r="W51" i="2"/>
  <c r="X51" i="2"/>
  <c r="B52" i="2"/>
  <c r="Z52" i="2" s="1"/>
  <c r="C52" i="2"/>
  <c r="D52" i="2"/>
  <c r="F52" i="2" s="1"/>
  <c r="E52" i="2"/>
  <c r="H52" i="2"/>
  <c r="I52" i="2"/>
  <c r="K52" i="2"/>
  <c r="L52" i="2"/>
  <c r="M52" i="2"/>
  <c r="N52" i="2"/>
  <c r="O52" i="2"/>
  <c r="P52" i="2"/>
  <c r="Q52" i="2"/>
  <c r="R52" i="2"/>
  <c r="S52" i="2"/>
  <c r="T52" i="2"/>
  <c r="U52" i="2"/>
  <c r="V52" i="2"/>
  <c r="W52" i="2"/>
  <c r="X52" i="2"/>
  <c r="B53" i="2"/>
  <c r="C53" i="2"/>
  <c r="D53" i="2"/>
  <c r="F53" i="2" s="1"/>
  <c r="E53" i="2"/>
  <c r="H53" i="2"/>
  <c r="I53" i="2"/>
  <c r="K53" i="2"/>
  <c r="L53" i="2"/>
  <c r="M53" i="2"/>
  <c r="N53" i="2"/>
  <c r="O53" i="2"/>
  <c r="P53" i="2"/>
  <c r="Q53" i="2"/>
  <c r="R53" i="2"/>
  <c r="S53" i="2"/>
  <c r="T53" i="2"/>
  <c r="U53" i="2"/>
  <c r="V53" i="2"/>
  <c r="W53" i="2"/>
  <c r="X53" i="2"/>
  <c r="B54" i="2"/>
  <c r="C54" i="2"/>
  <c r="D54" i="2"/>
  <c r="F54" i="2" s="1"/>
  <c r="E54" i="2"/>
  <c r="H54" i="2"/>
  <c r="I54" i="2"/>
  <c r="K54" i="2"/>
  <c r="L54" i="2"/>
  <c r="M54" i="2"/>
  <c r="N54" i="2"/>
  <c r="O54" i="2"/>
  <c r="P54" i="2"/>
  <c r="Q54" i="2"/>
  <c r="R54" i="2"/>
  <c r="S54" i="2"/>
  <c r="T54" i="2"/>
  <c r="U54" i="2"/>
  <c r="V54" i="2"/>
  <c r="W54" i="2"/>
  <c r="X54" i="2"/>
  <c r="B55" i="2"/>
  <c r="AB55" i="2" s="1"/>
  <c r="C55" i="2"/>
  <c r="D55" i="2"/>
  <c r="F55" i="2" s="1"/>
  <c r="E55" i="2"/>
  <c r="H55" i="2"/>
  <c r="I55" i="2"/>
  <c r="K55" i="2"/>
  <c r="L55" i="2"/>
  <c r="M55" i="2"/>
  <c r="N55" i="2"/>
  <c r="O55" i="2"/>
  <c r="P55" i="2"/>
  <c r="Q55" i="2"/>
  <c r="R55" i="2"/>
  <c r="S55" i="2"/>
  <c r="T55" i="2"/>
  <c r="U55" i="2"/>
  <c r="V55" i="2"/>
  <c r="W55" i="2"/>
  <c r="X55" i="2"/>
  <c r="B56" i="2"/>
  <c r="Z56" i="2" s="1"/>
  <c r="C56" i="2"/>
  <c r="D56" i="2"/>
  <c r="F56" i="2" s="1"/>
  <c r="E56" i="2"/>
  <c r="H56" i="2"/>
  <c r="I56" i="2"/>
  <c r="K56" i="2"/>
  <c r="L56" i="2"/>
  <c r="M56" i="2"/>
  <c r="N56" i="2"/>
  <c r="O56" i="2"/>
  <c r="P56" i="2"/>
  <c r="Q56" i="2"/>
  <c r="R56" i="2"/>
  <c r="S56" i="2"/>
  <c r="T56" i="2"/>
  <c r="U56" i="2"/>
  <c r="V56" i="2"/>
  <c r="W56" i="2"/>
  <c r="X56" i="2"/>
  <c r="B57" i="2"/>
  <c r="Z57" i="2" s="1"/>
  <c r="C57" i="2"/>
  <c r="D57" i="2"/>
  <c r="F57" i="2" s="1"/>
  <c r="E57" i="2"/>
  <c r="H57" i="2"/>
  <c r="I57" i="2"/>
  <c r="K57" i="2"/>
  <c r="L57" i="2"/>
  <c r="M57" i="2"/>
  <c r="N57" i="2"/>
  <c r="O57" i="2"/>
  <c r="P57" i="2"/>
  <c r="Q57" i="2"/>
  <c r="R57" i="2"/>
  <c r="S57" i="2"/>
  <c r="T57" i="2"/>
  <c r="U57" i="2"/>
  <c r="V57" i="2"/>
  <c r="W57" i="2"/>
  <c r="X57" i="2"/>
  <c r="B58" i="2"/>
  <c r="Z58" i="2" s="1"/>
  <c r="C58" i="2"/>
  <c r="D58" i="2"/>
  <c r="F58" i="2" s="1"/>
  <c r="E58" i="2"/>
  <c r="H58" i="2"/>
  <c r="I58" i="2"/>
  <c r="K58" i="2"/>
  <c r="L58" i="2"/>
  <c r="M58" i="2"/>
  <c r="N58" i="2"/>
  <c r="O58" i="2"/>
  <c r="P58" i="2"/>
  <c r="Q58" i="2"/>
  <c r="R58" i="2"/>
  <c r="S58" i="2"/>
  <c r="T58" i="2"/>
  <c r="U58" i="2"/>
  <c r="V58" i="2"/>
  <c r="W58" i="2"/>
  <c r="X58" i="2"/>
  <c r="B59" i="2"/>
  <c r="Y59" i="2" s="1"/>
  <c r="C59" i="2"/>
  <c r="D59" i="2"/>
  <c r="F59" i="2" s="1"/>
  <c r="E59" i="2"/>
  <c r="H59" i="2"/>
  <c r="I59" i="2"/>
  <c r="K59" i="2"/>
  <c r="L59" i="2"/>
  <c r="M59" i="2"/>
  <c r="N59" i="2"/>
  <c r="O59" i="2"/>
  <c r="P59" i="2"/>
  <c r="Q59" i="2"/>
  <c r="R59" i="2"/>
  <c r="S59" i="2"/>
  <c r="T59" i="2"/>
  <c r="U59" i="2"/>
  <c r="V59" i="2"/>
  <c r="W59" i="2"/>
  <c r="X59" i="2"/>
  <c r="B60" i="2"/>
  <c r="AA60" i="2" s="1"/>
  <c r="C60" i="2"/>
  <c r="D60" i="2"/>
  <c r="F60" i="2" s="1"/>
  <c r="E60" i="2"/>
  <c r="H60" i="2"/>
  <c r="I60" i="2"/>
  <c r="K60" i="2"/>
  <c r="L60" i="2"/>
  <c r="M60" i="2"/>
  <c r="N60" i="2"/>
  <c r="O60" i="2"/>
  <c r="P60" i="2"/>
  <c r="Q60" i="2"/>
  <c r="R60" i="2"/>
  <c r="S60" i="2"/>
  <c r="T60" i="2"/>
  <c r="U60" i="2"/>
  <c r="V60" i="2"/>
  <c r="W60" i="2"/>
  <c r="X60" i="2"/>
  <c r="B61" i="2"/>
  <c r="AB61" i="2" s="1"/>
  <c r="C61" i="2"/>
  <c r="D61" i="2"/>
  <c r="F61" i="2" s="1"/>
  <c r="E61" i="2"/>
  <c r="H61" i="2"/>
  <c r="I61" i="2"/>
  <c r="K61" i="2"/>
  <c r="L61" i="2"/>
  <c r="M61" i="2"/>
  <c r="N61" i="2"/>
  <c r="O61" i="2"/>
  <c r="P61" i="2"/>
  <c r="Q61" i="2"/>
  <c r="R61" i="2"/>
  <c r="S61" i="2"/>
  <c r="T61" i="2"/>
  <c r="U61" i="2"/>
  <c r="V61" i="2"/>
  <c r="W61" i="2"/>
  <c r="X61" i="2"/>
  <c r="B62" i="2"/>
  <c r="AC62" i="2" s="1"/>
  <c r="C62" i="2"/>
  <c r="D62" i="2"/>
  <c r="F62" i="2" s="1"/>
  <c r="E62" i="2"/>
  <c r="H62" i="2"/>
  <c r="I62" i="2"/>
  <c r="K62" i="2"/>
  <c r="L62" i="2"/>
  <c r="M62" i="2"/>
  <c r="N62" i="2"/>
  <c r="O62" i="2"/>
  <c r="P62" i="2"/>
  <c r="Q62" i="2"/>
  <c r="R62" i="2"/>
  <c r="S62" i="2"/>
  <c r="T62" i="2"/>
  <c r="U62" i="2"/>
  <c r="V62" i="2"/>
  <c r="W62" i="2"/>
  <c r="X62" i="2"/>
  <c r="B63" i="2"/>
  <c r="Z63" i="2" s="1"/>
  <c r="C63" i="2"/>
  <c r="D63" i="2"/>
  <c r="F63" i="2" s="1"/>
  <c r="E63" i="2"/>
  <c r="H63" i="2"/>
  <c r="I63" i="2"/>
  <c r="K63" i="2"/>
  <c r="L63" i="2"/>
  <c r="M63" i="2"/>
  <c r="N63" i="2"/>
  <c r="O63" i="2"/>
  <c r="P63" i="2"/>
  <c r="Q63" i="2"/>
  <c r="R63" i="2"/>
  <c r="S63" i="2"/>
  <c r="T63" i="2"/>
  <c r="U63" i="2"/>
  <c r="V63" i="2"/>
  <c r="W63" i="2"/>
  <c r="X63" i="2"/>
  <c r="B64" i="2"/>
  <c r="Z64" i="2" s="1"/>
  <c r="C64" i="2"/>
  <c r="D64" i="2"/>
  <c r="F64" i="2" s="1"/>
  <c r="E64" i="2"/>
  <c r="H64" i="2"/>
  <c r="I64" i="2"/>
  <c r="K64" i="2"/>
  <c r="L64" i="2"/>
  <c r="M64" i="2"/>
  <c r="N64" i="2"/>
  <c r="O64" i="2"/>
  <c r="P64" i="2"/>
  <c r="Q64" i="2"/>
  <c r="R64" i="2"/>
  <c r="S64" i="2"/>
  <c r="T64" i="2"/>
  <c r="U64" i="2"/>
  <c r="V64" i="2"/>
  <c r="W64" i="2"/>
  <c r="X64" i="2"/>
  <c r="B65" i="2"/>
  <c r="C65" i="2"/>
  <c r="D65" i="2"/>
  <c r="F65" i="2" s="1"/>
  <c r="E65" i="2"/>
  <c r="H65" i="2"/>
  <c r="I65" i="2"/>
  <c r="K65" i="2"/>
  <c r="L65" i="2"/>
  <c r="M65" i="2"/>
  <c r="N65" i="2"/>
  <c r="O65" i="2"/>
  <c r="P65" i="2"/>
  <c r="Q65" i="2"/>
  <c r="R65" i="2"/>
  <c r="S65" i="2"/>
  <c r="T65" i="2"/>
  <c r="U65" i="2"/>
  <c r="V65" i="2"/>
  <c r="W65" i="2"/>
  <c r="X65" i="2"/>
  <c r="B66" i="2"/>
  <c r="Z66" i="2" s="1"/>
  <c r="C66" i="2"/>
  <c r="D66" i="2"/>
  <c r="F66" i="2" s="1"/>
  <c r="E66" i="2"/>
  <c r="H66" i="2"/>
  <c r="I66" i="2"/>
  <c r="K66" i="2"/>
  <c r="L66" i="2"/>
  <c r="M66" i="2"/>
  <c r="N66" i="2"/>
  <c r="O66" i="2"/>
  <c r="P66" i="2"/>
  <c r="Q66" i="2"/>
  <c r="R66" i="2"/>
  <c r="S66" i="2"/>
  <c r="T66" i="2"/>
  <c r="U66" i="2"/>
  <c r="V66" i="2"/>
  <c r="W66" i="2"/>
  <c r="X66" i="2"/>
  <c r="B67" i="2"/>
  <c r="Y67" i="2" s="1"/>
  <c r="C67" i="2"/>
  <c r="D67" i="2"/>
  <c r="F67" i="2" s="1"/>
  <c r="E67" i="2"/>
  <c r="H67" i="2"/>
  <c r="I67" i="2"/>
  <c r="K67" i="2"/>
  <c r="L67" i="2"/>
  <c r="M67" i="2"/>
  <c r="N67" i="2"/>
  <c r="O67" i="2"/>
  <c r="P67" i="2"/>
  <c r="Q67" i="2"/>
  <c r="R67" i="2"/>
  <c r="S67" i="2"/>
  <c r="T67" i="2"/>
  <c r="U67" i="2"/>
  <c r="V67" i="2"/>
  <c r="W67" i="2"/>
  <c r="X67" i="2"/>
  <c r="B68" i="2"/>
  <c r="Y68" i="2" s="1"/>
  <c r="C68" i="2"/>
  <c r="D68" i="2"/>
  <c r="F68" i="2" s="1"/>
  <c r="E68" i="2"/>
  <c r="H68" i="2"/>
  <c r="I68" i="2"/>
  <c r="K68" i="2"/>
  <c r="L68" i="2"/>
  <c r="M68" i="2"/>
  <c r="N68" i="2"/>
  <c r="O68" i="2"/>
  <c r="P68" i="2"/>
  <c r="Q68" i="2"/>
  <c r="R68" i="2"/>
  <c r="S68" i="2"/>
  <c r="T68" i="2"/>
  <c r="U68" i="2"/>
  <c r="V68" i="2"/>
  <c r="W68" i="2"/>
  <c r="X68" i="2"/>
  <c r="B69" i="2"/>
  <c r="AC69" i="2" s="1"/>
  <c r="C69" i="2"/>
  <c r="D69" i="2"/>
  <c r="F69" i="2" s="1"/>
  <c r="E69" i="2"/>
  <c r="H69" i="2"/>
  <c r="I69" i="2"/>
  <c r="K69" i="2"/>
  <c r="L69" i="2"/>
  <c r="M69" i="2"/>
  <c r="N69" i="2"/>
  <c r="O69" i="2"/>
  <c r="P69" i="2"/>
  <c r="Q69" i="2"/>
  <c r="R69" i="2"/>
  <c r="S69" i="2"/>
  <c r="T69" i="2"/>
  <c r="U69" i="2"/>
  <c r="V69" i="2"/>
  <c r="W69" i="2"/>
  <c r="X69" i="2"/>
  <c r="B70" i="2"/>
  <c r="AA70" i="2" s="1"/>
  <c r="C70" i="2"/>
  <c r="D70" i="2"/>
  <c r="F70" i="2" s="1"/>
  <c r="E70" i="2"/>
  <c r="H70" i="2"/>
  <c r="I70" i="2"/>
  <c r="K70" i="2"/>
  <c r="L70" i="2"/>
  <c r="M70" i="2"/>
  <c r="N70" i="2"/>
  <c r="O70" i="2"/>
  <c r="P70" i="2"/>
  <c r="Q70" i="2"/>
  <c r="R70" i="2"/>
  <c r="S70" i="2"/>
  <c r="T70" i="2"/>
  <c r="U70" i="2"/>
  <c r="V70" i="2"/>
  <c r="W70" i="2"/>
  <c r="X70" i="2"/>
  <c r="B71" i="2"/>
  <c r="AB71" i="2" s="1"/>
  <c r="C71" i="2"/>
  <c r="D71" i="2"/>
  <c r="F71" i="2" s="1"/>
  <c r="E71" i="2"/>
  <c r="H71" i="2"/>
  <c r="I71" i="2"/>
  <c r="K71" i="2"/>
  <c r="L71" i="2"/>
  <c r="M71" i="2"/>
  <c r="N71" i="2"/>
  <c r="O71" i="2"/>
  <c r="P71" i="2"/>
  <c r="Q71" i="2"/>
  <c r="R71" i="2"/>
  <c r="S71" i="2"/>
  <c r="T71" i="2"/>
  <c r="U71" i="2"/>
  <c r="V71" i="2"/>
  <c r="W71" i="2"/>
  <c r="X71" i="2"/>
  <c r="B72" i="2"/>
  <c r="AC72" i="2" s="1"/>
  <c r="C72" i="2"/>
  <c r="D72" i="2"/>
  <c r="F72" i="2" s="1"/>
  <c r="E72" i="2"/>
  <c r="H72" i="2"/>
  <c r="I72" i="2"/>
  <c r="K72" i="2"/>
  <c r="L72" i="2"/>
  <c r="M72" i="2"/>
  <c r="N72" i="2"/>
  <c r="O72" i="2"/>
  <c r="P72" i="2"/>
  <c r="Q72" i="2"/>
  <c r="R72" i="2"/>
  <c r="S72" i="2"/>
  <c r="T72" i="2"/>
  <c r="U72" i="2"/>
  <c r="V72" i="2"/>
  <c r="W72" i="2"/>
  <c r="X72" i="2"/>
  <c r="B73" i="2"/>
  <c r="Z73" i="2" s="1"/>
  <c r="C73" i="2"/>
  <c r="D73" i="2"/>
  <c r="F73" i="2" s="1"/>
  <c r="E73" i="2"/>
  <c r="H73" i="2"/>
  <c r="I73" i="2"/>
  <c r="K73" i="2"/>
  <c r="L73" i="2"/>
  <c r="M73" i="2"/>
  <c r="N73" i="2"/>
  <c r="O73" i="2"/>
  <c r="P73" i="2"/>
  <c r="Q73" i="2"/>
  <c r="R73" i="2"/>
  <c r="S73" i="2"/>
  <c r="T73" i="2"/>
  <c r="U73" i="2"/>
  <c r="V73" i="2"/>
  <c r="W73" i="2"/>
  <c r="X73" i="2"/>
  <c r="B74" i="2"/>
  <c r="Y74" i="2" s="1"/>
  <c r="C74" i="2"/>
  <c r="D74" i="2"/>
  <c r="F74" i="2" s="1"/>
  <c r="E74" i="2"/>
  <c r="H74" i="2"/>
  <c r="I74" i="2"/>
  <c r="K74" i="2"/>
  <c r="L74" i="2"/>
  <c r="M74" i="2"/>
  <c r="N74" i="2"/>
  <c r="O74" i="2"/>
  <c r="P74" i="2"/>
  <c r="Q74" i="2"/>
  <c r="R74" i="2"/>
  <c r="S74" i="2"/>
  <c r="T74" i="2"/>
  <c r="U74" i="2"/>
  <c r="V74" i="2"/>
  <c r="W74" i="2"/>
  <c r="X74" i="2"/>
  <c r="B75" i="2"/>
  <c r="Y75" i="2" s="1"/>
  <c r="C75" i="2"/>
  <c r="D75" i="2"/>
  <c r="F75" i="2" s="1"/>
  <c r="E75" i="2"/>
  <c r="H75" i="2"/>
  <c r="I75" i="2"/>
  <c r="K75" i="2"/>
  <c r="L75" i="2"/>
  <c r="M75" i="2"/>
  <c r="N75" i="2"/>
  <c r="O75" i="2"/>
  <c r="P75" i="2"/>
  <c r="Q75" i="2"/>
  <c r="R75" i="2"/>
  <c r="S75" i="2"/>
  <c r="T75" i="2"/>
  <c r="U75" i="2"/>
  <c r="V75" i="2"/>
  <c r="W75" i="2"/>
  <c r="X75" i="2"/>
  <c r="B76" i="2"/>
  <c r="Z76" i="2" s="1"/>
  <c r="C76" i="2"/>
  <c r="D76" i="2"/>
  <c r="F76" i="2" s="1"/>
  <c r="E76" i="2"/>
  <c r="H76" i="2"/>
  <c r="I76" i="2"/>
  <c r="K76" i="2"/>
  <c r="L76" i="2"/>
  <c r="M76" i="2"/>
  <c r="N76" i="2"/>
  <c r="O76" i="2"/>
  <c r="P76" i="2"/>
  <c r="Q76" i="2"/>
  <c r="R76" i="2"/>
  <c r="S76" i="2"/>
  <c r="T76" i="2"/>
  <c r="U76" i="2"/>
  <c r="V76" i="2"/>
  <c r="W76" i="2"/>
  <c r="X76" i="2"/>
  <c r="B77" i="2"/>
  <c r="AC77" i="2" s="1"/>
  <c r="C77" i="2"/>
  <c r="D77" i="2"/>
  <c r="F77" i="2" s="1"/>
  <c r="E77" i="2"/>
  <c r="H77" i="2"/>
  <c r="I77" i="2"/>
  <c r="K77" i="2"/>
  <c r="L77" i="2"/>
  <c r="M77" i="2"/>
  <c r="N77" i="2"/>
  <c r="O77" i="2"/>
  <c r="P77" i="2"/>
  <c r="Q77" i="2"/>
  <c r="R77" i="2"/>
  <c r="S77" i="2"/>
  <c r="T77" i="2"/>
  <c r="U77" i="2"/>
  <c r="V77" i="2"/>
  <c r="W77" i="2"/>
  <c r="X77" i="2"/>
  <c r="B78" i="2"/>
  <c r="Y78" i="2" s="1"/>
  <c r="C78" i="2"/>
  <c r="D78" i="2"/>
  <c r="F78" i="2" s="1"/>
  <c r="E78" i="2"/>
  <c r="H78" i="2"/>
  <c r="I78" i="2"/>
  <c r="K78" i="2"/>
  <c r="L78" i="2"/>
  <c r="M78" i="2"/>
  <c r="N78" i="2"/>
  <c r="O78" i="2"/>
  <c r="P78" i="2"/>
  <c r="Q78" i="2"/>
  <c r="R78" i="2"/>
  <c r="S78" i="2"/>
  <c r="T78" i="2"/>
  <c r="U78" i="2"/>
  <c r="V78" i="2"/>
  <c r="W78" i="2"/>
  <c r="X78" i="2"/>
  <c r="B79" i="2"/>
  <c r="AC79" i="2" s="1"/>
  <c r="C79" i="2"/>
  <c r="D79" i="2"/>
  <c r="F79" i="2" s="1"/>
  <c r="E79" i="2"/>
  <c r="H79" i="2"/>
  <c r="I79" i="2"/>
  <c r="K79" i="2"/>
  <c r="L79" i="2"/>
  <c r="M79" i="2"/>
  <c r="N79" i="2"/>
  <c r="O79" i="2"/>
  <c r="P79" i="2"/>
  <c r="Q79" i="2"/>
  <c r="R79" i="2"/>
  <c r="S79" i="2"/>
  <c r="T79" i="2"/>
  <c r="U79" i="2"/>
  <c r="V79" i="2"/>
  <c r="W79" i="2"/>
  <c r="X79" i="2"/>
  <c r="B80" i="2"/>
  <c r="AA80" i="2" s="1"/>
  <c r="C80" i="2"/>
  <c r="D80" i="2"/>
  <c r="F80" i="2" s="1"/>
  <c r="E80" i="2"/>
  <c r="H80" i="2"/>
  <c r="I80" i="2"/>
  <c r="K80" i="2"/>
  <c r="L80" i="2"/>
  <c r="M80" i="2"/>
  <c r="N80" i="2"/>
  <c r="O80" i="2"/>
  <c r="P80" i="2"/>
  <c r="Q80" i="2"/>
  <c r="R80" i="2"/>
  <c r="S80" i="2"/>
  <c r="T80" i="2"/>
  <c r="U80" i="2"/>
  <c r="V80" i="2"/>
  <c r="W80" i="2"/>
  <c r="X80" i="2"/>
  <c r="B81" i="2"/>
  <c r="AB81" i="2" s="1"/>
  <c r="C81" i="2"/>
  <c r="D81" i="2"/>
  <c r="F81" i="2" s="1"/>
  <c r="E81" i="2"/>
  <c r="H81" i="2"/>
  <c r="I81" i="2"/>
  <c r="K81" i="2"/>
  <c r="L81" i="2"/>
  <c r="M81" i="2"/>
  <c r="N81" i="2"/>
  <c r="O81" i="2"/>
  <c r="P81" i="2"/>
  <c r="Q81" i="2"/>
  <c r="R81" i="2"/>
  <c r="S81" i="2"/>
  <c r="T81" i="2"/>
  <c r="U81" i="2"/>
  <c r="V81" i="2"/>
  <c r="W81" i="2"/>
  <c r="X81" i="2"/>
  <c r="B82" i="2"/>
  <c r="AC82" i="2" s="1"/>
  <c r="C82" i="2"/>
  <c r="D82" i="2"/>
  <c r="F82" i="2" s="1"/>
  <c r="E82" i="2"/>
  <c r="H82" i="2"/>
  <c r="I82" i="2"/>
  <c r="K82" i="2"/>
  <c r="L82" i="2"/>
  <c r="M82" i="2"/>
  <c r="N82" i="2"/>
  <c r="O82" i="2"/>
  <c r="P82" i="2"/>
  <c r="Q82" i="2"/>
  <c r="R82" i="2"/>
  <c r="S82" i="2"/>
  <c r="T82" i="2"/>
  <c r="U82" i="2"/>
  <c r="V82" i="2"/>
  <c r="W82" i="2"/>
  <c r="X82" i="2"/>
  <c r="B83" i="2"/>
  <c r="Z83" i="2" s="1"/>
  <c r="C83" i="2"/>
  <c r="D83" i="2"/>
  <c r="F83" i="2" s="1"/>
  <c r="E83" i="2"/>
  <c r="H83" i="2"/>
  <c r="I83" i="2"/>
  <c r="K83" i="2"/>
  <c r="L83" i="2"/>
  <c r="M83" i="2"/>
  <c r="N83" i="2"/>
  <c r="O83" i="2"/>
  <c r="P83" i="2"/>
  <c r="Q83" i="2"/>
  <c r="R83" i="2"/>
  <c r="S83" i="2"/>
  <c r="T83" i="2"/>
  <c r="U83" i="2"/>
  <c r="V83" i="2"/>
  <c r="W83" i="2"/>
  <c r="X83" i="2"/>
  <c r="B84" i="2"/>
  <c r="Y84" i="2" s="1"/>
  <c r="C84" i="2"/>
  <c r="D84" i="2"/>
  <c r="F84" i="2" s="1"/>
  <c r="E84" i="2"/>
  <c r="H84" i="2"/>
  <c r="I84" i="2"/>
  <c r="K84" i="2"/>
  <c r="L84" i="2"/>
  <c r="M84" i="2"/>
  <c r="N84" i="2"/>
  <c r="O84" i="2"/>
  <c r="P84" i="2"/>
  <c r="Q84" i="2"/>
  <c r="R84" i="2"/>
  <c r="S84" i="2"/>
  <c r="T84" i="2"/>
  <c r="U84" i="2"/>
  <c r="V84" i="2"/>
  <c r="W84" i="2"/>
  <c r="X84" i="2"/>
  <c r="B85" i="2"/>
  <c r="C85" i="2"/>
  <c r="D85" i="2"/>
  <c r="F85" i="2" s="1"/>
  <c r="E85" i="2"/>
  <c r="H85" i="2"/>
  <c r="I85" i="2"/>
  <c r="K85" i="2"/>
  <c r="L85" i="2"/>
  <c r="M85" i="2"/>
  <c r="N85" i="2"/>
  <c r="O85" i="2"/>
  <c r="P85" i="2"/>
  <c r="Q85" i="2"/>
  <c r="R85" i="2"/>
  <c r="S85" i="2"/>
  <c r="T85" i="2"/>
  <c r="U85" i="2"/>
  <c r="V85" i="2"/>
  <c r="W85" i="2"/>
  <c r="X85" i="2"/>
  <c r="B86" i="2"/>
  <c r="Z86" i="2" s="1"/>
  <c r="C86" i="2"/>
  <c r="D86" i="2"/>
  <c r="F86" i="2" s="1"/>
  <c r="E86" i="2"/>
  <c r="H86" i="2"/>
  <c r="I86" i="2"/>
  <c r="K86" i="2"/>
  <c r="L86" i="2"/>
  <c r="M86" i="2"/>
  <c r="N86" i="2"/>
  <c r="O86" i="2"/>
  <c r="P86" i="2"/>
  <c r="Q86" i="2"/>
  <c r="R86" i="2"/>
  <c r="S86" i="2"/>
  <c r="T86" i="2"/>
  <c r="U86" i="2"/>
  <c r="V86" i="2"/>
  <c r="W86" i="2"/>
  <c r="X86" i="2"/>
  <c r="B87" i="2"/>
  <c r="AC87" i="2" s="1"/>
  <c r="C87" i="2"/>
  <c r="D87" i="2"/>
  <c r="F87" i="2" s="1"/>
  <c r="E87" i="2"/>
  <c r="H87" i="2"/>
  <c r="I87" i="2"/>
  <c r="K87" i="2"/>
  <c r="L87" i="2"/>
  <c r="M87" i="2"/>
  <c r="N87" i="2"/>
  <c r="O87" i="2"/>
  <c r="P87" i="2"/>
  <c r="Q87" i="2"/>
  <c r="R87" i="2"/>
  <c r="S87" i="2"/>
  <c r="T87" i="2"/>
  <c r="U87" i="2"/>
  <c r="V87" i="2"/>
  <c r="W87" i="2"/>
  <c r="X87" i="2"/>
  <c r="B88" i="2"/>
  <c r="Y88" i="2" s="1"/>
  <c r="C88" i="2"/>
  <c r="D88" i="2"/>
  <c r="F88" i="2" s="1"/>
  <c r="E88" i="2"/>
  <c r="H88" i="2"/>
  <c r="I88" i="2"/>
  <c r="K88" i="2"/>
  <c r="L88" i="2"/>
  <c r="M88" i="2"/>
  <c r="N88" i="2"/>
  <c r="O88" i="2"/>
  <c r="P88" i="2"/>
  <c r="Q88" i="2"/>
  <c r="R88" i="2"/>
  <c r="S88" i="2"/>
  <c r="T88" i="2"/>
  <c r="U88" i="2"/>
  <c r="V88" i="2"/>
  <c r="W88" i="2"/>
  <c r="X88" i="2"/>
  <c r="B89" i="2"/>
  <c r="C89" i="2"/>
  <c r="D89" i="2"/>
  <c r="F89" i="2" s="1"/>
  <c r="E89" i="2"/>
  <c r="H89" i="2"/>
  <c r="I89" i="2"/>
  <c r="K89" i="2"/>
  <c r="L89" i="2"/>
  <c r="M89" i="2"/>
  <c r="N89" i="2"/>
  <c r="O89" i="2"/>
  <c r="P89" i="2"/>
  <c r="Q89" i="2"/>
  <c r="R89" i="2"/>
  <c r="S89" i="2"/>
  <c r="T89" i="2"/>
  <c r="U89" i="2"/>
  <c r="V89" i="2"/>
  <c r="W89" i="2"/>
  <c r="X89" i="2"/>
  <c r="B90" i="2"/>
  <c r="AA90" i="2" s="1"/>
  <c r="C90" i="2"/>
  <c r="D90" i="2"/>
  <c r="F90" i="2" s="1"/>
  <c r="E90" i="2"/>
  <c r="H90" i="2"/>
  <c r="I90" i="2"/>
  <c r="K90" i="2"/>
  <c r="L90" i="2"/>
  <c r="M90" i="2"/>
  <c r="N90" i="2"/>
  <c r="O90" i="2"/>
  <c r="P90" i="2"/>
  <c r="Q90" i="2"/>
  <c r="R90" i="2"/>
  <c r="S90" i="2"/>
  <c r="T90" i="2"/>
  <c r="U90" i="2"/>
  <c r="V90" i="2"/>
  <c r="W90" i="2"/>
  <c r="X90" i="2"/>
  <c r="B91" i="2"/>
  <c r="AB91" i="2" s="1"/>
  <c r="C91" i="2"/>
  <c r="D91" i="2"/>
  <c r="F91" i="2" s="1"/>
  <c r="E91" i="2"/>
  <c r="H91" i="2"/>
  <c r="I91" i="2"/>
  <c r="K91" i="2"/>
  <c r="L91" i="2"/>
  <c r="M91" i="2"/>
  <c r="N91" i="2"/>
  <c r="O91" i="2"/>
  <c r="P91" i="2"/>
  <c r="Q91" i="2"/>
  <c r="R91" i="2"/>
  <c r="S91" i="2"/>
  <c r="T91" i="2"/>
  <c r="U91" i="2"/>
  <c r="V91" i="2"/>
  <c r="W91" i="2"/>
  <c r="X91" i="2"/>
  <c r="B92" i="2"/>
  <c r="AC92" i="2" s="1"/>
  <c r="C92" i="2"/>
  <c r="D92" i="2"/>
  <c r="F92" i="2" s="1"/>
  <c r="E92" i="2"/>
  <c r="H92" i="2"/>
  <c r="I92" i="2"/>
  <c r="K92" i="2"/>
  <c r="L92" i="2"/>
  <c r="M92" i="2"/>
  <c r="N92" i="2"/>
  <c r="O92" i="2"/>
  <c r="P92" i="2"/>
  <c r="Q92" i="2"/>
  <c r="R92" i="2"/>
  <c r="S92" i="2"/>
  <c r="T92" i="2"/>
  <c r="U92" i="2"/>
  <c r="V92" i="2"/>
  <c r="W92" i="2"/>
  <c r="X92" i="2"/>
  <c r="B93" i="2"/>
  <c r="Z93" i="2" s="1"/>
  <c r="C93" i="2"/>
  <c r="D93" i="2"/>
  <c r="F93" i="2" s="1"/>
  <c r="E93" i="2"/>
  <c r="H93" i="2"/>
  <c r="I93" i="2"/>
  <c r="K93" i="2"/>
  <c r="L93" i="2"/>
  <c r="M93" i="2"/>
  <c r="N93" i="2"/>
  <c r="O93" i="2"/>
  <c r="P93" i="2"/>
  <c r="Q93" i="2"/>
  <c r="R93" i="2"/>
  <c r="S93" i="2"/>
  <c r="T93" i="2"/>
  <c r="U93" i="2"/>
  <c r="V93" i="2"/>
  <c r="W93" i="2"/>
  <c r="X93" i="2"/>
  <c r="B94" i="2"/>
  <c r="Z94" i="2" s="1"/>
  <c r="C94" i="2"/>
  <c r="D94" i="2"/>
  <c r="F94" i="2" s="1"/>
  <c r="E94" i="2"/>
  <c r="H94" i="2"/>
  <c r="I94" i="2"/>
  <c r="K94" i="2"/>
  <c r="L94" i="2"/>
  <c r="M94" i="2"/>
  <c r="N94" i="2"/>
  <c r="O94" i="2"/>
  <c r="P94" i="2"/>
  <c r="Q94" i="2"/>
  <c r="R94" i="2"/>
  <c r="S94" i="2"/>
  <c r="T94" i="2"/>
  <c r="U94" i="2"/>
  <c r="V94" i="2"/>
  <c r="W94" i="2"/>
  <c r="X94" i="2"/>
  <c r="B95" i="2"/>
  <c r="Y95" i="2" s="1"/>
  <c r="C95" i="2"/>
  <c r="D95" i="2"/>
  <c r="F95" i="2" s="1"/>
  <c r="E95" i="2"/>
  <c r="H95" i="2"/>
  <c r="I95" i="2"/>
  <c r="K95" i="2"/>
  <c r="L95" i="2"/>
  <c r="M95" i="2"/>
  <c r="N95" i="2"/>
  <c r="O95" i="2"/>
  <c r="P95" i="2"/>
  <c r="Q95" i="2"/>
  <c r="R95" i="2"/>
  <c r="S95" i="2"/>
  <c r="T95" i="2"/>
  <c r="U95" i="2"/>
  <c r="V95" i="2"/>
  <c r="W95" i="2"/>
  <c r="X95" i="2"/>
  <c r="B96" i="2"/>
  <c r="C96" i="2"/>
  <c r="D96" i="2"/>
  <c r="F96" i="2" s="1"/>
  <c r="E96" i="2"/>
  <c r="H96" i="2"/>
  <c r="I96" i="2"/>
  <c r="K96" i="2"/>
  <c r="L96" i="2"/>
  <c r="M96" i="2"/>
  <c r="N96" i="2"/>
  <c r="O96" i="2"/>
  <c r="P96" i="2"/>
  <c r="Q96" i="2"/>
  <c r="R96" i="2"/>
  <c r="S96" i="2"/>
  <c r="T96" i="2"/>
  <c r="U96" i="2"/>
  <c r="V96" i="2"/>
  <c r="W96" i="2"/>
  <c r="X96" i="2"/>
  <c r="B97" i="2"/>
  <c r="C97" i="2"/>
  <c r="D97" i="2"/>
  <c r="F97" i="2" s="1"/>
  <c r="E97" i="2"/>
  <c r="H97" i="2"/>
  <c r="I97" i="2"/>
  <c r="K97" i="2"/>
  <c r="L97" i="2"/>
  <c r="M97" i="2"/>
  <c r="N97" i="2"/>
  <c r="O97" i="2"/>
  <c r="P97" i="2"/>
  <c r="Q97" i="2"/>
  <c r="R97" i="2"/>
  <c r="S97" i="2"/>
  <c r="T97" i="2"/>
  <c r="U97" i="2"/>
  <c r="V97" i="2"/>
  <c r="W97" i="2"/>
  <c r="X97" i="2"/>
  <c r="B98" i="2"/>
  <c r="C98" i="2"/>
  <c r="D98" i="2"/>
  <c r="F98" i="2" s="1"/>
  <c r="E98" i="2"/>
  <c r="H98" i="2"/>
  <c r="I98" i="2"/>
  <c r="K98" i="2"/>
  <c r="L98" i="2"/>
  <c r="M98" i="2"/>
  <c r="N98" i="2"/>
  <c r="O98" i="2"/>
  <c r="P98" i="2"/>
  <c r="Q98" i="2"/>
  <c r="R98" i="2"/>
  <c r="S98" i="2"/>
  <c r="T98" i="2"/>
  <c r="U98" i="2"/>
  <c r="V98" i="2"/>
  <c r="W98" i="2"/>
  <c r="X98" i="2"/>
  <c r="B99" i="2"/>
  <c r="Z99" i="2" s="1"/>
  <c r="C99" i="2"/>
  <c r="D99" i="2"/>
  <c r="F99" i="2" s="1"/>
  <c r="E99" i="2"/>
  <c r="H99" i="2"/>
  <c r="I99" i="2"/>
  <c r="K99" i="2"/>
  <c r="L99" i="2"/>
  <c r="M99" i="2"/>
  <c r="N99" i="2"/>
  <c r="O99" i="2"/>
  <c r="P99" i="2"/>
  <c r="Q99" i="2"/>
  <c r="R99" i="2"/>
  <c r="S99" i="2"/>
  <c r="T99" i="2"/>
  <c r="U99" i="2"/>
  <c r="V99" i="2"/>
  <c r="W99" i="2"/>
  <c r="X99" i="2"/>
  <c r="B100" i="2"/>
  <c r="C100" i="2"/>
  <c r="D100" i="2"/>
  <c r="F100" i="2" s="1"/>
  <c r="E100" i="2"/>
  <c r="H100" i="2"/>
  <c r="I100" i="2"/>
  <c r="K100" i="2"/>
  <c r="L100" i="2"/>
  <c r="M100" i="2"/>
  <c r="N100" i="2"/>
  <c r="O100" i="2"/>
  <c r="P100" i="2"/>
  <c r="Q100" i="2"/>
  <c r="R100" i="2"/>
  <c r="S100" i="2"/>
  <c r="T100" i="2"/>
  <c r="U100" i="2"/>
  <c r="V100" i="2"/>
  <c r="W100" i="2"/>
  <c r="X100" i="2"/>
  <c r="B101" i="2"/>
  <c r="AB101" i="2" s="1"/>
  <c r="C101" i="2"/>
  <c r="D101" i="2"/>
  <c r="F101" i="2" s="1"/>
  <c r="E101" i="2"/>
  <c r="H101" i="2"/>
  <c r="I101" i="2"/>
  <c r="K101" i="2"/>
  <c r="L101" i="2"/>
  <c r="M101" i="2"/>
  <c r="N101" i="2"/>
  <c r="O101" i="2"/>
  <c r="P101" i="2"/>
  <c r="Q101" i="2"/>
  <c r="R101" i="2"/>
  <c r="S101" i="2"/>
  <c r="T101" i="2"/>
  <c r="U101" i="2"/>
  <c r="V101" i="2"/>
  <c r="W101" i="2"/>
  <c r="X101" i="2"/>
  <c r="B102" i="2"/>
  <c r="Z102" i="2" s="1"/>
  <c r="C102" i="2"/>
  <c r="D102" i="2"/>
  <c r="F102" i="2" s="1"/>
  <c r="E102" i="2"/>
  <c r="H102" i="2"/>
  <c r="I102" i="2"/>
  <c r="K102" i="2"/>
  <c r="L102" i="2"/>
  <c r="M102" i="2"/>
  <c r="N102" i="2"/>
  <c r="O102" i="2"/>
  <c r="P102" i="2"/>
  <c r="Q102" i="2"/>
  <c r="R102" i="2"/>
  <c r="S102" i="2"/>
  <c r="T102" i="2"/>
  <c r="U102" i="2"/>
  <c r="V102" i="2"/>
  <c r="W102" i="2"/>
  <c r="X102" i="2"/>
  <c r="B103" i="2"/>
  <c r="Z103" i="2" s="1"/>
  <c r="C103" i="2"/>
  <c r="D103" i="2"/>
  <c r="F103" i="2" s="1"/>
  <c r="E103" i="2"/>
  <c r="H103" i="2"/>
  <c r="I103" i="2"/>
  <c r="K103" i="2"/>
  <c r="L103" i="2"/>
  <c r="M103" i="2"/>
  <c r="N103" i="2"/>
  <c r="O103" i="2"/>
  <c r="P103" i="2"/>
  <c r="Q103" i="2"/>
  <c r="R103" i="2"/>
  <c r="S103" i="2"/>
  <c r="T103" i="2"/>
  <c r="U103" i="2"/>
  <c r="V103" i="2"/>
  <c r="W103" i="2"/>
  <c r="X103" i="2"/>
  <c r="B104" i="2"/>
  <c r="Z104" i="2" s="1"/>
  <c r="C104" i="2"/>
  <c r="D104" i="2"/>
  <c r="F104" i="2" s="1"/>
  <c r="E104" i="2"/>
  <c r="H104" i="2"/>
  <c r="I104" i="2"/>
  <c r="K104" i="2"/>
  <c r="L104" i="2"/>
  <c r="M104" i="2"/>
  <c r="N104" i="2"/>
  <c r="O104" i="2"/>
  <c r="P104" i="2"/>
  <c r="Q104" i="2"/>
  <c r="R104" i="2"/>
  <c r="S104" i="2"/>
  <c r="T104" i="2"/>
  <c r="U104" i="2"/>
  <c r="V104" i="2"/>
  <c r="W104" i="2"/>
  <c r="X104" i="2"/>
  <c r="B105" i="2"/>
  <c r="C105" i="2"/>
  <c r="D105" i="2"/>
  <c r="F105" i="2" s="1"/>
  <c r="E105" i="2"/>
  <c r="H105" i="2"/>
  <c r="I105" i="2"/>
  <c r="K105" i="2"/>
  <c r="L105" i="2"/>
  <c r="M105" i="2"/>
  <c r="N105" i="2"/>
  <c r="O105" i="2"/>
  <c r="P105" i="2"/>
  <c r="Q105" i="2"/>
  <c r="R105" i="2"/>
  <c r="S105" i="2"/>
  <c r="T105" i="2"/>
  <c r="U105" i="2"/>
  <c r="V105" i="2"/>
  <c r="W105" i="2"/>
  <c r="X105" i="2"/>
  <c r="B106" i="2"/>
  <c r="AC106" i="2" s="1"/>
  <c r="C106" i="2"/>
  <c r="D106" i="2"/>
  <c r="F106" i="2" s="1"/>
  <c r="E106" i="2"/>
  <c r="H106" i="2"/>
  <c r="I106" i="2"/>
  <c r="K106" i="2"/>
  <c r="L106" i="2"/>
  <c r="M106" i="2"/>
  <c r="N106" i="2"/>
  <c r="O106" i="2"/>
  <c r="P106" i="2"/>
  <c r="Q106" i="2"/>
  <c r="R106" i="2"/>
  <c r="S106" i="2"/>
  <c r="T106" i="2"/>
  <c r="U106" i="2"/>
  <c r="V106" i="2"/>
  <c r="W106" i="2"/>
  <c r="X106" i="2"/>
  <c r="B107" i="2"/>
  <c r="Z107" i="2" s="1"/>
  <c r="C107" i="2"/>
  <c r="D107" i="2"/>
  <c r="F107" i="2" s="1"/>
  <c r="E107" i="2"/>
  <c r="H107" i="2"/>
  <c r="I107" i="2"/>
  <c r="K107" i="2"/>
  <c r="L107" i="2"/>
  <c r="M107" i="2"/>
  <c r="N107" i="2"/>
  <c r="O107" i="2"/>
  <c r="P107" i="2"/>
  <c r="Q107" i="2"/>
  <c r="R107" i="2"/>
  <c r="S107" i="2"/>
  <c r="T107" i="2"/>
  <c r="U107" i="2"/>
  <c r="V107" i="2"/>
  <c r="W107" i="2"/>
  <c r="X107" i="2"/>
  <c r="B108" i="2"/>
  <c r="Y108" i="2" s="1"/>
  <c r="C108" i="2"/>
  <c r="D108" i="2"/>
  <c r="F108" i="2" s="1"/>
  <c r="E108" i="2"/>
  <c r="H108" i="2"/>
  <c r="I108" i="2"/>
  <c r="K108" i="2"/>
  <c r="L108" i="2"/>
  <c r="M108" i="2"/>
  <c r="N108" i="2"/>
  <c r="O108" i="2"/>
  <c r="P108" i="2"/>
  <c r="Q108" i="2"/>
  <c r="R108" i="2"/>
  <c r="S108" i="2"/>
  <c r="T108" i="2"/>
  <c r="U108" i="2"/>
  <c r="V108" i="2"/>
  <c r="W108" i="2"/>
  <c r="X108" i="2"/>
  <c r="B109" i="2"/>
  <c r="Y109" i="2" s="1"/>
  <c r="C109" i="2"/>
  <c r="D109" i="2"/>
  <c r="F109" i="2" s="1"/>
  <c r="E109" i="2"/>
  <c r="H109" i="2"/>
  <c r="I109" i="2"/>
  <c r="K109" i="2"/>
  <c r="L109" i="2"/>
  <c r="M109" i="2"/>
  <c r="N109" i="2"/>
  <c r="O109" i="2"/>
  <c r="P109" i="2"/>
  <c r="Q109" i="2"/>
  <c r="R109" i="2"/>
  <c r="S109" i="2"/>
  <c r="T109" i="2"/>
  <c r="U109" i="2"/>
  <c r="V109" i="2"/>
  <c r="W109" i="2"/>
  <c r="X109" i="2"/>
  <c r="B110" i="2"/>
  <c r="Y110" i="2" s="1"/>
  <c r="C110" i="2"/>
  <c r="D110" i="2"/>
  <c r="F110" i="2" s="1"/>
  <c r="E110" i="2"/>
  <c r="H110" i="2"/>
  <c r="I110" i="2"/>
  <c r="K110" i="2"/>
  <c r="L110" i="2"/>
  <c r="M110" i="2"/>
  <c r="N110" i="2"/>
  <c r="O110" i="2"/>
  <c r="P110" i="2"/>
  <c r="Q110" i="2"/>
  <c r="R110" i="2"/>
  <c r="S110" i="2"/>
  <c r="T110" i="2"/>
  <c r="U110" i="2"/>
  <c r="V110" i="2"/>
  <c r="W110" i="2"/>
  <c r="X110" i="2"/>
  <c r="B111" i="2"/>
  <c r="Y111" i="2" s="1"/>
  <c r="C111" i="2"/>
  <c r="D111" i="2"/>
  <c r="F111" i="2" s="1"/>
  <c r="E111" i="2"/>
  <c r="H111" i="2"/>
  <c r="I111" i="2"/>
  <c r="K111" i="2"/>
  <c r="L111" i="2"/>
  <c r="M111" i="2"/>
  <c r="N111" i="2"/>
  <c r="O111" i="2"/>
  <c r="P111" i="2"/>
  <c r="Q111" i="2"/>
  <c r="R111" i="2"/>
  <c r="S111" i="2"/>
  <c r="T111" i="2"/>
  <c r="U111" i="2"/>
  <c r="V111" i="2"/>
  <c r="W111" i="2"/>
  <c r="X111" i="2"/>
  <c r="B112" i="2"/>
  <c r="C112" i="2"/>
  <c r="D112" i="2"/>
  <c r="F112" i="2" s="1"/>
  <c r="E112" i="2"/>
  <c r="H112" i="2"/>
  <c r="I112" i="2"/>
  <c r="K112" i="2"/>
  <c r="L112" i="2"/>
  <c r="M112" i="2"/>
  <c r="N112" i="2"/>
  <c r="O112" i="2"/>
  <c r="P112" i="2"/>
  <c r="Q112" i="2"/>
  <c r="R112" i="2"/>
  <c r="S112" i="2"/>
  <c r="T112" i="2"/>
  <c r="U112" i="2"/>
  <c r="V112" i="2"/>
  <c r="W112" i="2"/>
  <c r="X112" i="2"/>
  <c r="B113" i="2"/>
  <c r="C113" i="2"/>
  <c r="D113" i="2"/>
  <c r="F113" i="2" s="1"/>
  <c r="E113" i="2"/>
  <c r="H113" i="2"/>
  <c r="I113" i="2"/>
  <c r="K113" i="2"/>
  <c r="L113" i="2"/>
  <c r="M113" i="2"/>
  <c r="N113" i="2"/>
  <c r="O113" i="2"/>
  <c r="P113" i="2"/>
  <c r="Q113" i="2"/>
  <c r="R113" i="2"/>
  <c r="S113" i="2"/>
  <c r="T113" i="2"/>
  <c r="U113" i="2"/>
  <c r="V113" i="2"/>
  <c r="W113" i="2"/>
  <c r="X113" i="2"/>
  <c r="B114" i="2"/>
  <c r="Y114" i="2" s="1"/>
  <c r="C114" i="2"/>
  <c r="D114" i="2"/>
  <c r="F114" i="2" s="1"/>
  <c r="E114" i="2"/>
  <c r="H114" i="2"/>
  <c r="I114" i="2"/>
  <c r="K114" i="2"/>
  <c r="L114" i="2"/>
  <c r="M114" i="2"/>
  <c r="N114" i="2"/>
  <c r="O114" i="2"/>
  <c r="P114" i="2"/>
  <c r="Q114" i="2"/>
  <c r="R114" i="2"/>
  <c r="S114" i="2"/>
  <c r="T114" i="2"/>
  <c r="U114" i="2"/>
  <c r="V114" i="2"/>
  <c r="W114" i="2"/>
  <c r="X114" i="2"/>
  <c r="B115" i="2"/>
  <c r="Y115" i="2" s="1"/>
  <c r="C115" i="2"/>
  <c r="D115" i="2"/>
  <c r="F115" i="2" s="1"/>
  <c r="E115" i="2"/>
  <c r="H115" i="2"/>
  <c r="I115" i="2"/>
  <c r="K115" i="2"/>
  <c r="L115" i="2"/>
  <c r="M115" i="2"/>
  <c r="N115" i="2"/>
  <c r="O115" i="2"/>
  <c r="P115" i="2"/>
  <c r="Q115" i="2"/>
  <c r="R115" i="2"/>
  <c r="S115" i="2"/>
  <c r="T115" i="2"/>
  <c r="U115" i="2"/>
  <c r="V115" i="2"/>
  <c r="W115" i="2"/>
  <c r="X115" i="2"/>
  <c r="B116" i="2"/>
  <c r="Y116" i="2" s="1"/>
  <c r="C116" i="2"/>
  <c r="D116" i="2"/>
  <c r="F116" i="2" s="1"/>
  <c r="E116" i="2"/>
  <c r="H116" i="2"/>
  <c r="I116" i="2"/>
  <c r="K116" i="2"/>
  <c r="L116" i="2"/>
  <c r="M116" i="2"/>
  <c r="N116" i="2"/>
  <c r="O116" i="2"/>
  <c r="P116" i="2"/>
  <c r="Q116" i="2"/>
  <c r="R116" i="2"/>
  <c r="S116" i="2"/>
  <c r="T116" i="2"/>
  <c r="U116" i="2"/>
  <c r="V116" i="2"/>
  <c r="W116" i="2"/>
  <c r="X116" i="2"/>
  <c r="B117" i="2"/>
  <c r="Y117" i="2" s="1"/>
  <c r="C117" i="2"/>
  <c r="D117" i="2"/>
  <c r="F117" i="2" s="1"/>
  <c r="E117" i="2"/>
  <c r="H117" i="2"/>
  <c r="I117" i="2"/>
  <c r="K117" i="2"/>
  <c r="L117" i="2"/>
  <c r="M117" i="2"/>
  <c r="N117" i="2"/>
  <c r="O117" i="2"/>
  <c r="P117" i="2"/>
  <c r="Q117" i="2"/>
  <c r="R117" i="2"/>
  <c r="S117" i="2"/>
  <c r="T117" i="2"/>
  <c r="U117" i="2"/>
  <c r="V117" i="2"/>
  <c r="W117" i="2"/>
  <c r="X117" i="2"/>
  <c r="B118" i="2"/>
  <c r="Y118" i="2" s="1"/>
  <c r="C118" i="2"/>
  <c r="D118" i="2"/>
  <c r="F118" i="2" s="1"/>
  <c r="E118" i="2"/>
  <c r="H118" i="2"/>
  <c r="I118" i="2"/>
  <c r="K118" i="2"/>
  <c r="L118" i="2"/>
  <c r="M118" i="2"/>
  <c r="N118" i="2"/>
  <c r="O118" i="2"/>
  <c r="P118" i="2"/>
  <c r="Q118" i="2"/>
  <c r="R118" i="2"/>
  <c r="S118" i="2"/>
  <c r="T118" i="2"/>
  <c r="U118" i="2"/>
  <c r="V118" i="2"/>
  <c r="W118" i="2"/>
  <c r="X118" i="2"/>
  <c r="B119" i="2"/>
  <c r="Y119" i="2" s="1"/>
  <c r="C119" i="2"/>
  <c r="D119" i="2"/>
  <c r="F119" i="2" s="1"/>
  <c r="E119" i="2"/>
  <c r="H119" i="2"/>
  <c r="I119" i="2"/>
  <c r="K119" i="2"/>
  <c r="L119" i="2"/>
  <c r="M119" i="2"/>
  <c r="N119" i="2"/>
  <c r="O119" i="2"/>
  <c r="P119" i="2"/>
  <c r="Q119" i="2"/>
  <c r="R119" i="2"/>
  <c r="S119" i="2"/>
  <c r="T119" i="2"/>
  <c r="U119" i="2"/>
  <c r="V119" i="2"/>
  <c r="W119" i="2"/>
  <c r="X119" i="2"/>
  <c r="B120" i="2"/>
  <c r="Y120" i="2" s="1"/>
  <c r="C120" i="2"/>
  <c r="D120" i="2"/>
  <c r="F120" i="2" s="1"/>
  <c r="E120" i="2"/>
  <c r="H120" i="2"/>
  <c r="I120" i="2"/>
  <c r="K120" i="2"/>
  <c r="L120" i="2"/>
  <c r="M120" i="2"/>
  <c r="N120" i="2"/>
  <c r="O120" i="2"/>
  <c r="P120" i="2"/>
  <c r="Q120" i="2"/>
  <c r="R120" i="2"/>
  <c r="S120" i="2"/>
  <c r="T120" i="2"/>
  <c r="U120" i="2"/>
  <c r="V120" i="2"/>
  <c r="W120" i="2"/>
  <c r="X120" i="2"/>
  <c r="B121" i="2"/>
  <c r="Y121" i="2" s="1"/>
  <c r="C121" i="2"/>
  <c r="D121" i="2"/>
  <c r="F121" i="2" s="1"/>
  <c r="E121" i="2"/>
  <c r="H121" i="2"/>
  <c r="I121" i="2"/>
  <c r="K121" i="2"/>
  <c r="L121" i="2"/>
  <c r="M121" i="2"/>
  <c r="N121" i="2"/>
  <c r="O121" i="2"/>
  <c r="P121" i="2"/>
  <c r="Q121" i="2"/>
  <c r="R121" i="2"/>
  <c r="S121" i="2"/>
  <c r="T121" i="2"/>
  <c r="U121" i="2"/>
  <c r="V121" i="2"/>
  <c r="W121" i="2"/>
  <c r="X121" i="2"/>
  <c r="B122" i="2"/>
  <c r="C122" i="2"/>
  <c r="D122" i="2"/>
  <c r="F122" i="2" s="1"/>
  <c r="E122" i="2"/>
  <c r="H122" i="2"/>
  <c r="I122" i="2"/>
  <c r="K122" i="2"/>
  <c r="L122" i="2"/>
  <c r="M122" i="2"/>
  <c r="N122" i="2"/>
  <c r="O122" i="2"/>
  <c r="P122" i="2"/>
  <c r="Q122" i="2"/>
  <c r="R122" i="2"/>
  <c r="S122" i="2"/>
  <c r="T122" i="2"/>
  <c r="U122" i="2"/>
  <c r="V122" i="2"/>
  <c r="W122" i="2"/>
  <c r="X122" i="2"/>
  <c r="B123" i="2"/>
  <c r="C123" i="2"/>
  <c r="D123" i="2"/>
  <c r="F123" i="2" s="1"/>
  <c r="E123" i="2"/>
  <c r="H123" i="2"/>
  <c r="I123" i="2"/>
  <c r="K123" i="2"/>
  <c r="L123" i="2"/>
  <c r="M123" i="2"/>
  <c r="N123" i="2"/>
  <c r="O123" i="2"/>
  <c r="P123" i="2"/>
  <c r="Q123" i="2"/>
  <c r="R123" i="2"/>
  <c r="S123" i="2"/>
  <c r="T123" i="2"/>
  <c r="U123" i="2"/>
  <c r="V123" i="2"/>
  <c r="W123" i="2"/>
  <c r="X123" i="2"/>
  <c r="B124" i="2"/>
  <c r="Y124" i="2" s="1"/>
  <c r="C124" i="2"/>
  <c r="D124" i="2"/>
  <c r="F124" i="2" s="1"/>
  <c r="E124" i="2"/>
  <c r="H124" i="2"/>
  <c r="I124" i="2"/>
  <c r="K124" i="2"/>
  <c r="L124" i="2"/>
  <c r="M124" i="2"/>
  <c r="N124" i="2"/>
  <c r="O124" i="2"/>
  <c r="P124" i="2"/>
  <c r="Q124" i="2"/>
  <c r="R124" i="2"/>
  <c r="S124" i="2"/>
  <c r="T124" i="2"/>
  <c r="U124" i="2"/>
  <c r="V124" i="2"/>
  <c r="W124" i="2"/>
  <c r="X124" i="2"/>
  <c r="B125" i="2"/>
  <c r="Y125" i="2" s="1"/>
  <c r="C125" i="2"/>
  <c r="D125" i="2"/>
  <c r="F125" i="2" s="1"/>
  <c r="E125" i="2"/>
  <c r="H125" i="2"/>
  <c r="I125" i="2"/>
  <c r="K125" i="2"/>
  <c r="L125" i="2"/>
  <c r="M125" i="2"/>
  <c r="N125" i="2"/>
  <c r="O125" i="2"/>
  <c r="P125" i="2"/>
  <c r="Q125" i="2"/>
  <c r="R125" i="2"/>
  <c r="S125" i="2"/>
  <c r="T125" i="2"/>
  <c r="U125" i="2"/>
  <c r="V125" i="2"/>
  <c r="W125" i="2"/>
  <c r="X125" i="2"/>
  <c r="B126" i="2"/>
  <c r="Y126" i="2" s="1"/>
  <c r="C126" i="2"/>
  <c r="D126" i="2"/>
  <c r="F126" i="2" s="1"/>
  <c r="E126" i="2"/>
  <c r="H126" i="2"/>
  <c r="I126" i="2"/>
  <c r="K126" i="2"/>
  <c r="L126" i="2"/>
  <c r="M126" i="2"/>
  <c r="N126" i="2"/>
  <c r="O126" i="2"/>
  <c r="P126" i="2"/>
  <c r="Q126" i="2"/>
  <c r="R126" i="2"/>
  <c r="S126" i="2"/>
  <c r="T126" i="2"/>
  <c r="U126" i="2"/>
  <c r="V126" i="2"/>
  <c r="W126" i="2"/>
  <c r="X126" i="2"/>
  <c r="B127" i="2"/>
  <c r="Y127" i="2" s="1"/>
  <c r="C127" i="2"/>
  <c r="D127" i="2"/>
  <c r="F127" i="2" s="1"/>
  <c r="E127" i="2"/>
  <c r="H127" i="2"/>
  <c r="I127" i="2"/>
  <c r="K127" i="2"/>
  <c r="L127" i="2"/>
  <c r="M127" i="2"/>
  <c r="N127" i="2"/>
  <c r="O127" i="2"/>
  <c r="P127" i="2"/>
  <c r="Q127" i="2"/>
  <c r="R127" i="2"/>
  <c r="S127" i="2"/>
  <c r="T127" i="2"/>
  <c r="U127" i="2"/>
  <c r="V127" i="2"/>
  <c r="W127" i="2"/>
  <c r="X127" i="2"/>
  <c r="B128" i="2"/>
  <c r="Y128" i="2" s="1"/>
  <c r="C128" i="2"/>
  <c r="D128" i="2"/>
  <c r="F128" i="2" s="1"/>
  <c r="E128" i="2"/>
  <c r="H128" i="2"/>
  <c r="I128" i="2"/>
  <c r="K128" i="2"/>
  <c r="L128" i="2"/>
  <c r="M128" i="2"/>
  <c r="N128" i="2"/>
  <c r="O128" i="2"/>
  <c r="P128" i="2"/>
  <c r="Q128" i="2"/>
  <c r="R128" i="2"/>
  <c r="S128" i="2"/>
  <c r="T128" i="2"/>
  <c r="U128" i="2"/>
  <c r="V128" i="2"/>
  <c r="W128" i="2"/>
  <c r="X128" i="2"/>
  <c r="B129" i="2"/>
  <c r="Y129" i="2" s="1"/>
  <c r="C129" i="2"/>
  <c r="D129" i="2"/>
  <c r="F129" i="2" s="1"/>
  <c r="E129" i="2"/>
  <c r="H129" i="2"/>
  <c r="I129" i="2"/>
  <c r="K129" i="2"/>
  <c r="L129" i="2"/>
  <c r="M129" i="2"/>
  <c r="N129" i="2"/>
  <c r="O129" i="2"/>
  <c r="P129" i="2"/>
  <c r="Q129" i="2"/>
  <c r="R129" i="2"/>
  <c r="S129" i="2"/>
  <c r="T129" i="2"/>
  <c r="U129" i="2"/>
  <c r="V129" i="2"/>
  <c r="W129" i="2"/>
  <c r="X129" i="2"/>
  <c r="B130" i="2"/>
  <c r="Y130" i="2" s="1"/>
  <c r="C130" i="2"/>
  <c r="D130" i="2"/>
  <c r="F130" i="2" s="1"/>
  <c r="E130" i="2"/>
  <c r="H130" i="2"/>
  <c r="I130" i="2"/>
  <c r="K130" i="2"/>
  <c r="L130" i="2"/>
  <c r="M130" i="2"/>
  <c r="N130" i="2"/>
  <c r="O130" i="2"/>
  <c r="P130" i="2"/>
  <c r="Q130" i="2"/>
  <c r="R130" i="2"/>
  <c r="S130" i="2"/>
  <c r="T130" i="2"/>
  <c r="U130" i="2"/>
  <c r="V130" i="2"/>
  <c r="W130" i="2"/>
  <c r="X130" i="2"/>
  <c r="B131" i="2"/>
  <c r="Y131" i="2" s="1"/>
  <c r="C131" i="2"/>
  <c r="D131" i="2"/>
  <c r="F131" i="2" s="1"/>
  <c r="E131" i="2"/>
  <c r="H131" i="2"/>
  <c r="I131" i="2"/>
  <c r="K131" i="2"/>
  <c r="L131" i="2"/>
  <c r="M131" i="2"/>
  <c r="N131" i="2"/>
  <c r="O131" i="2"/>
  <c r="P131" i="2"/>
  <c r="Q131" i="2"/>
  <c r="R131" i="2"/>
  <c r="S131" i="2"/>
  <c r="T131" i="2"/>
  <c r="U131" i="2"/>
  <c r="V131" i="2"/>
  <c r="W131" i="2"/>
  <c r="X131" i="2"/>
  <c r="B132" i="2"/>
  <c r="C132" i="2"/>
  <c r="D132" i="2"/>
  <c r="F132" i="2" s="1"/>
  <c r="E132" i="2"/>
  <c r="H132" i="2"/>
  <c r="I132" i="2"/>
  <c r="K132" i="2"/>
  <c r="L132" i="2"/>
  <c r="M132" i="2"/>
  <c r="N132" i="2"/>
  <c r="O132" i="2"/>
  <c r="P132" i="2"/>
  <c r="Q132" i="2"/>
  <c r="R132" i="2"/>
  <c r="S132" i="2"/>
  <c r="T132" i="2"/>
  <c r="U132" i="2"/>
  <c r="V132" i="2"/>
  <c r="W132" i="2"/>
  <c r="X132" i="2"/>
  <c r="B133" i="2"/>
  <c r="C133" i="2"/>
  <c r="D133" i="2"/>
  <c r="F133" i="2" s="1"/>
  <c r="E133" i="2"/>
  <c r="H133" i="2"/>
  <c r="I133" i="2"/>
  <c r="K133" i="2"/>
  <c r="L133" i="2"/>
  <c r="M133" i="2"/>
  <c r="N133" i="2"/>
  <c r="O133" i="2"/>
  <c r="P133" i="2"/>
  <c r="Q133" i="2"/>
  <c r="R133" i="2"/>
  <c r="S133" i="2"/>
  <c r="T133" i="2"/>
  <c r="U133" i="2"/>
  <c r="V133" i="2"/>
  <c r="W133" i="2"/>
  <c r="X133" i="2"/>
  <c r="B134" i="2"/>
  <c r="Y134" i="2" s="1"/>
  <c r="C134" i="2"/>
  <c r="D134" i="2"/>
  <c r="F134" i="2" s="1"/>
  <c r="E134" i="2"/>
  <c r="H134" i="2"/>
  <c r="I134" i="2"/>
  <c r="K134" i="2"/>
  <c r="L134" i="2"/>
  <c r="M134" i="2"/>
  <c r="N134" i="2"/>
  <c r="O134" i="2"/>
  <c r="P134" i="2"/>
  <c r="Q134" i="2"/>
  <c r="R134" i="2"/>
  <c r="S134" i="2"/>
  <c r="T134" i="2"/>
  <c r="U134" i="2"/>
  <c r="V134" i="2"/>
  <c r="W134" i="2"/>
  <c r="X134" i="2"/>
  <c r="B135" i="2"/>
  <c r="Y135" i="2" s="1"/>
  <c r="C135" i="2"/>
  <c r="D135" i="2"/>
  <c r="F135" i="2" s="1"/>
  <c r="E135" i="2"/>
  <c r="H135" i="2"/>
  <c r="I135" i="2"/>
  <c r="K135" i="2"/>
  <c r="L135" i="2"/>
  <c r="M135" i="2"/>
  <c r="N135" i="2"/>
  <c r="O135" i="2"/>
  <c r="P135" i="2"/>
  <c r="Q135" i="2"/>
  <c r="R135" i="2"/>
  <c r="S135" i="2"/>
  <c r="T135" i="2"/>
  <c r="U135" i="2"/>
  <c r="V135" i="2"/>
  <c r="W135" i="2"/>
  <c r="X135" i="2"/>
  <c r="B136" i="2"/>
  <c r="Y136" i="2" s="1"/>
  <c r="C136" i="2"/>
  <c r="D136" i="2"/>
  <c r="F136" i="2" s="1"/>
  <c r="E136" i="2"/>
  <c r="H136" i="2"/>
  <c r="I136" i="2"/>
  <c r="K136" i="2"/>
  <c r="L136" i="2"/>
  <c r="M136" i="2"/>
  <c r="N136" i="2"/>
  <c r="O136" i="2"/>
  <c r="P136" i="2"/>
  <c r="Q136" i="2"/>
  <c r="R136" i="2"/>
  <c r="S136" i="2"/>
  <c r="T136" i="2"/>
  <c r="U136" i="2"/>
  <c r="V136" i="2"/>
  <c r="W136" i="2"/>
  <c r="X136" i="2"/>
  <c r="B137" i="2"/>
  <c r="Y137" i="2" s="1"/>
  <c r="C137" i="2"/>
  <c r="D137" i="2"/>
  <c r="F137" i="2" s="1"/>
  <c r="E137" i="2"/>
  <c r="H137" i="2"/>
  <c r="I137" i="2"/>
  <c r="K137" i="2"/>
  <c r="L137" i="2"/>
  <c r="M137" i="2"/>
  <c r="N137" i="2"/>
  <c r="O137" i="2"/>
  <c r="P137" i="2"/>
  <c r="Q137" i="2"/>
  <c r="R137" i="2"/>
  <c r="S137" i="2"/>
  <c r="T137" i="2"/>
  <c r="U137" i="2"/>
  <c r="V137" i="2"/>
  <c r="W137" i="2"/>
  <c r="X137" i="2"/>
  <c r="B138" i="2"/>
  <c r="Y138" i="2" s="1"/>
  <c r="C138" i="2"/>
  <c r="D138" i="2"/>
  <c r="F138" i="2" s="1"/>
  <c r="E138" i="2"/>
  <c r="H138" i="2"/>
  <c r="I138" i="2"/>
  <c r="K138" i="2"/>
  <c r="L138" i="2"/>
  <c r="M138" i="2"/>
  <c r="N138" i="2"/>
  <c r="O138" i="2"/>
  <c r="P138" i="2"/>
  <c r="Q138" i="2"/>
  <c r="R138" i="2"/>
  <c r="S138" i="2"/>
  <c r="T138" i="2"/>
  <c r="U138" i="2"/>
  <c r="V138" i="2"/>
  <c r="W138" i="2"/>
  <c r="X138" i="2"/>
  <c r="B139" i="2"/>
  <c r="Y139" i="2" s="1"/>
  <c r="C139" i="2"/>
  <c r="D139" i="2"/>
  <c r="F139" i="2" s="1"/>
  <c r="E139" i="2"/>
  <c r="H139" i="2"/>
  <c r="I139" i="2"/>
  <c r="K139" i="2"/>
  <c r="L139" i="2"/>
  <c r="M139" i="2"/>
  <c r="N139" i="2"/>
  <c r="O139" i="2"/>
  <c r="P139" i="2"/>
  <c r="Q139" i="2"/>
  <c r="R139" i="2"/>
  <c r="S139" i="2"/>
  <c r="T139" i="2"/>
  <c r="U139" i="2"/>
  <c r="V139" i="2"/>
  <c r="W139" i="2"/>
  <c r="X139" i="2"/>
  <c r="B140" i="2"/>
  <c r="Y140" i="2" s="1"/>
  <c r="C140" i="2"/>
  <c r="D140" i="2"/>
  <c r="F140" i="2" s="1"/>
  <c r="E140" i="2"/>
  <c r="H140" i="2"/>
  <c r="I140" i="2"/>
  <c r="K140" i="2"/>
  <c r="L140" i="2"/>
  <c r="M140" i="2"/>
  <c r="N140" i="2"/>
  <c r="O140" i="2"/>
  <c r="P140" i="2"/>
  <c r="Q140" i="2"/>
  <c r="R140" i="2"/>
  <c r="S140" i="2"/>
  <c r="T140" i="2"/>
  <c r="U140" i="2"/>
  <c r="V140" i="2"/>
  <c r="W140" i="2"/>
  <c r="X140" i="2"/>
  <c r="B141" i="2"/>
  <c r="C141" i="2"/>
  <c r="D141" i="2"/>
  <c r="F141" i="2" s="1"/>
  <c r="E141" i="2"/>
  <c r="H141" i="2"/>
  <c r="I141" i="2"/>
  <c r="K141" i="2"/>
  <c r="L141" i="2"/>
  <c r="M141" i="2"/>
  <c r="N141" i="2"/>
  <c r="O141" i="2"/>
  <c r="P141" i="2"/>
  <c r="Q141" i="2"/>
  <c r="R141" i="2"/>
  <c r="S141" i="2"/>
  <c r="T141" i="2"/>
  <c r="U141" i="2"/>
  <c r="V141" i="2"/>
  <c r="W141" i="2"/>
  <c r="X141" i="2"/>
  <c r="B142" i="2"/>
  <c r="C142" i="2"/>
  <c r="D142" i="2"/>
  <c r="F142" i="2" s="1"/>
  <c r="E142" i="2"/>
  <c r="H142" i="2"/>
  <c r="I142" i="2"/>
  <c r="K142" i="2"/>
  <c r="L142" i="2"/>
  <c r="M142" i="2"/>
  <c r="N142" i="2"/>
  <c r="O142" i="2"/>
  <c r="P142" i="2"/>
  <c r="Q142" i="2"/>
  <c r="R142" i="2"/>
  <c r="S142" i="2"/>
  <c r="T142" i="2"/>
  <c r="U142" i="2"/>
  <c r="V142" i="2"/>
  <c r="W142" i="2"/>
  <c r="X142" i="2"/>
  <c r="B143" i="2"/>
  <c r="AB143" i="2" s="1"/>
  <c r="C143" i="2"/>
  <c r="D143" i="2"/>
  <c r="F143" i="2" s="1"/>
  <c r="E143" i="2"/>
  <c r="H143" i="2"/>
  <c r="I143" i="2"/>
  <c r="K143" i="2"/>
  <c r="L143" i="2"/>
  <c r="M143" i="2"/>
  <c r="N143" i="2"/>
  <c r="O143" i="2"/>
  <c r="P143" i="2"/>
  <c r="Q143" i="2"/>
  <c r="R143" i="2"/>
  <c r="S143" i="2"/>
  <c r="T143" i="2"/>
  <c r="U143" i="2"/>
  <c r="V143" i="2"/>
  <c r="W143" i="2"/>
  <c r="X143" i="2"/>
  <c r="B144" i="2"/>
  <c r="AB144" i="2" s="1"/>
  <c r="C144" i="2"/>
  <c r="D144" i="2"/>
  <c r="F144" i="2" s="1"/>
  <c r="E144" i="2"/>
  <c r="H144" i="2"/>
  <c r="I144" i="2"/>
  <c r="K144" i="2"/>
  <c r="L144" i="2"/>
  <c r="M144" i="2"/>
  <c r="N144" i="2"/>
  <c r="O144" i="2"/>
  <c r="P144" i="2"/>
  <c r="Q144" i="2"/>
  <c r="R144" i="2"/>
  <c r="S144" i="2"/>
  <c r="T144" i="2"/>
  <c r="U144" i="2"/>
  <c r="V144" i="2"/>
  <c r="W144" i="2"/>
  <c r="X144" i="2"/>
  <c r="B145" i="2"/>
  <c r="AC145" i="2" s="1"/>
  <c r="C145" i="2"/>
  <c r="D145" i="2"/>
  <c r="F145" i="2" s="1"/>
  <c r="E145" i="2"/>
  <c r="H145" i="2"/>
  <c r="I145" i="2"/>
  <c r="K145" i="2"/>
  <c r="L145" i="2"/>
  <c r="M145" i="2"/>
  <c r="N145" i="2"/>
  <c r="O145" i="2"/>
  <c r="P145" i="2"/>
  <c r="Q145" i="2"/>
  <c r="R145" i="2"/>
  <c r="S145" i="2"/>
  <c r="T145" i="2"/>
  <c r="U145" i="2"/>
  <c r="V145" i="2"/>
  <c r="W145" i="2"/>
  <c r="X145" i="2"/>
  <c r="B146" i="2"/>
  <c r="C146" i="2"/>
  <c r="D146" i="2"/>
  <c r="F146" i="2" s="1"/>
  <c r="E146" i="2"/>
  <c r="H146" i="2"/>
  <c r="I146" i="2"/>
  <c r="K146" i="2"/>
  <c r="L146" i="2"/>
  <c r="M146" i="2"/>
  <c r="N146" i="2"/>
  <c r="O146" i="2"/>
  <c r="P146" i="2"/>
  <c r="Q146" i="2"/>
  <c r="R146" i="2"/>
  <c r="S146" i="2"/>
  <c r="T146" i="2"/>
  <c r="U146" i="2"/>
  <c r="V146" i="2"/>
  <c r="W146" i="2"/>
  <c r="X146" i="2"/>
  <c r="B147" i="2"/>
  <c r="AA147" i="2" s="1"/>
  <c r="C147" i="2"/>
  <c r="D147" i="2"/>
  <c r="F147" i="2" s="1"/>
  <c r="E147" i="2"/>
  <c r="H147" i="2"/>
  <c r="I147" i="2"/>
  <c r="K147" i="2"/>
  <c r="L147" i="2"/>
  <c r="M147" i="2"/>
  <c r="N147" i="2"/>
  <c r="O147" i="2"/>
  <c r="P147" i="2"/>
  <c r="Q147" i="2"/>
  <c r="R147" i="2"/>
  <c r="S147" i="2"/>
  <c r="T147" i="2"/>
  <c r="U147" i="2"/>
  <c r="V147" i="2"/>
  <c r="W147" i="2"/>
  <c r="X147" i="2"/>
  <c r="B148" i="2"/>
  <c r="AC148" i="2" s="1"/>
  <c r="C148" i="2"/>
  <c r="D148" i="2"/>
  <c r="F148" i="2" s="1"/>
  <c r="E148" i="2"/>
  <c r="H148" i="2"/>
  <c r="I148" i="2"/>
  <c r="K148" i="2"/>
  <c r="L148" i="2"/>
  <c r="M148" i="2"/>
  <c r="N148" i="2"/>
  <c r="O148" i="2"/>
  <c r="P148" i="2"/>
  <c r="Q148" i="2"/>
  <c r="R148" i="2"/>
  <c r="S148" i="2"/>
  <c r="T148" i="2"/>
  <c r="U148" i="2"/>
  <c r="V148" i="2"/>
  <c r="W148" i="2"/>
  <c r="X148" i="2"/>
  <c r="B149" i="2"/>
  <c r="C149" i="2"/>
  <c r="D149" i="2"/>
  <c r="F149" i="2" s="1"/>
  <c r="E149" i="2"/>
  <c r="H149" i="2"/>
  <c r="I149" i="2"/>
  <c r="K149" i="2"/>
  <c r="L149" i="2"/>
  <c r="M149" i="2"/>
  <c r="N149" i="2"/>
  <c r="O149" i="2"/>
  <c r="P149" i="2"/>
  <c r="Q149" i="2"/>
  <c r="R149" i="2"/>
  <c r="S149" i="2"/>
  <c r="T149" i="2"/>
  <c r="U149" i="2"/>
  <c r="V149" i="2"/>
  <c r="W149" i="2"/>
  <c r="X149" i="2"/>
  <c r="B150" i="2"/>
  <c r="C150" i="2"/>
  <c r="D150" i="2"/>
  <c r="F150" i="2" s="1"/>
  <c r="E150" i="2"/>
  <c r="H150" i="2"/>
  <c r="I150" i="2"/>
  <c r="K150" i="2"/>
  <c r="L150" i="2"/>
  <c r="M150" i="2"/>
  <c r="N150" i="2"/>
  <c r="O150" i="2"/>
  <c r="P150" i="2"/>
  <c r="Q150" i="2"/>
  <c r="R150" i="2"/>
  <c r="S150" i="2"/>
  <c r="T150" i="2"/>
  <c r="U150" i="2"/>
  <c r="V150" i="2"/>
  <c r="W150" i="2"/>
  <c r="X150" i="2"/>
  <c r="B151" i="2"/>
  <c r="C151" i="2"/>
  <c r="D151" i="2"/>
  <c r="F151" i="2" s="1"/>
  <c r="E151" i="2"/>
  <c r="H151" i="2"/>
  <c r="I151" i="2"/>
  <c r="K151" i="2"/>
  <c r="L151" i="2"/>
  <c r="M151" i="2"/>
  <c r="N151" i="2"/>
  <c r="O151" i="2"/>
  <c r="P151" i="2"/>
  <c r="Q151" i="2"/>
  <c r="R151" i="2"/>
  <c r="S151" i="2"/>
  <c r="T151" i="2"/>
  <c r="U151" i="2"/>
  <c r="V151" i="2"/>
  <c r="W151" i="2"/>
  <c r="X151" i="2"/>
  <c r="B152" i="2"/>
  <c r="AA152" i="2" s="1"/>
  <c r="C152" i="2"/>
  <c r="D152" i="2"/>
  <c r="F152" i="2" s="1"/>
  <c r="E152" i="2"/>
  <c r="H152" i="2"/>
  <c r="I152" i="2"/>
  <c r="K152" i="2"/>
  <c r="L152" i="2"/>
  <c r="M152" i="2"/>
  <c r="N152" i="2"/>
  <c r="O152" i="2"/>
  <c r="P152" i="2"/>
  <c r="Q152" i="2"/>
  <c r="R152" i="2"/>
  <c r="S152" i="2"/>
  <c r="T152" i="2"/>
  <c r="U152" i="2"/>
  <c r="V152" i="2"/>
  <c r="W152" i="2"/>
  <c r="X152" i="2"/>
  <c r="B153" i="2"/>
  <c r="AA153" i="2" s="1"/>
  <c r="C153" i="2"/>
  <c r="D153" i="2"/>
  <c r="F153" i="2" s="1"/>
  <c r="E153" i="2"/>
  <c r="H153" i="2"/>
  <c r="I153" i="2"/>
  <c r="K153" i="2"/>
  <c r="L153" i="2"/>
  <c r="M153" i="2"/>
  <c r="N153" i="2"/>
  <c r="O153" i="2"/>
  <c r="P153" i="2"/>
  <c r="Q153" i="2"/>
  <c r="R153" i="2"/>
  <c r="S153" i="2"/>
  <c r="T153" i="2"/>
  <c r="U153" i="2"/>
  <c r="V153" i="2"/>
  <c r="W153" i="2"/>
  <c r="X153" i="2"/>
  <c r="B154" i="2"/>
  <c r="C154" i="2"/>
  <c r="D154" i="2"/>
  <c r="F154" i="2" s="1"/>
  <c r="E154" i="2"/>
  <c r="H154" i="2"/>
  <c r="I154" i="2"/>
  <c r="K154" i="2"/>
  <c r="L154" i="2"/>
  <c r="M154" i="2"/>
  <c r="N154" i="2"/>
  <c r="O154" i="2"/>
  <c r="P154" i="2"/>
  <c r="Q154" i="2"/>
  <c r="R154" i="2"/>
  <c r="S154" i="2"/>
  <c r="T154" i="2"/>
  <c r="U154" i="2"/>
  <c r="V154" i="2"/>
  <c r="W154" i="2"/>
  <c r="X154" i="2"/>
  <c r="B155" i="2"/>
  <c r="C155" i="2"/>
  <c r="D155" i="2"/>
  <c r="F155" i="2" s="1"/>
  <c r="E155" i="2"/>
  <c r="H155" i="2"/>
  <c r="I155" i="2"/>
  <c r="K155" i="2"/>
  <c r="L155" i="2"/>
  <c r="M155" i="2"/>
  <c r="N155" i="2"/>
  <c r="O155" i="2"/>
  <c r="P155" i="2"/>
  <c r="Q155" i="2"/>
  <c r="R155" i="2"/>
  <c r="S155" i="2"/>
  <c r="T155" i="2"/>
  <c r="U155" i="2"/>
  <c r="V155" i="2"/>
  <c r="W155" i="2"/>
  <c r="X155" i="2"/>
  <c r="B156" i="2"/>
  <c r="C156" i="2"/>
  <c r="D156" i="2"/>
  <c r="F156" i="2" s="1"/>
  <c r="E156" i="2"/>
  <c r="H156" i="2"/>
  <c r="I156" i="2"/>
  <c r="K156" i="2"/>
  <c r="L156" i="2"/>
  <c r="M156" i="2"/>
  <c r="N156" i="2"/>
  <c r="O156" i="2"/>
  <c r="P156" i="2"/>
  <c r="Q156" i="2"/>
  <c r="R156" i="2"/>
  <c r="S156" i="2"/>
  <c r="T156" i="2"/>
  <c r="U156" i="2"/>
  <c r="V156" i="2"/>
  <c r="W156" i="2"/>
  <c r="X156" i="2"/>
  <c r="B157" i="2"/>
  <c r="AA157" i="2" s="1"/>
  <c r="C157" i="2"/>
  <c r="D157" i="2"/>
  <c r="F157" i="2" s="1"/>
  <c r="E157" i="2"/>
  <c r="H157" i="2"/>
  <c r="I157" i="2"/>
  <c r="K157" i="2"/>
  <c r="L157" i="2"/>
  <c r="M157" i="2"/>
  <c r="N157" i="2"/>
  <c r="O157" i="2"/>
  <c r="P157" i="2"/>
  <c r="Q157" i="2"/>
  <c r="R157" i="2"/>
  <c r="S157" i="2"/>
  <c r="T157" i="2"/>
  <c r="U157" i="2"/>
  <c r="V157" i="2"/>
  <c r="W157" i="2"/>
  <c r="X157" i="2"/>
  <c r="B158" i="2"/>
  <c r="Y158" i="2" s="1"/>
  <c r="C158" i="2"/>
  <c r="D158" i="2"/>
  <c r="F158" i="2" s="1"/>
  <c r="E158" i="2"/>
  <c r="H158" i="2"/>
  <c r="I158" i="2"/>
  <c r="K158" i="2"/>
  <c r="L158" i="2"/>
  <c r="M158" i="2"/>
  <c r="N158" i="2"/>
  <c r="O158" i="2"/>
  <c r="P158" i="2"/>
  <c r="Q158" i="2"/>
  <c r="R158" i="2"/>
  <c r="S158" i="2"/>
  <c r="T158" i="2"/>
  <c r="U158" i="2"/>
  <c r="V158" i="2"/>
  <c r="W158" i="2"/>
  <c r="X158" i="2"/>
  <c r="B159" i="2"/>
  <c r="Y159" i="2" s="1"/>
  <c r="C159" i="2"/>
  <c r="D159" i="2"/>
  <c r="F159" i="2" s="1"/>
  <c r="E159" i="2"/>
  <c r="H159" i="2"/>
  <c r="I159" i="2"/>
  <c r="K159" i="2"/>
  <c r="L159" i="2"/>
  <c r="M159" i="2"/>
  <c r="N159" i="2"/>
  <c r="O159" i="2"/>
  <c r="P159" i="2"/>
  <c r="Q159" i="2"/>
  <c r="R159" i="2"/>
  <c r="S159" i="2"/>
  <c r="T159" i="2"/>
  <c r="U159" i="2"/>
  <c r="V159" i="2"/>
  <c r="W159" i="2"/>
  <c r="X159" i="2"/>
  <c r="B160" i="2"/>
  <c r="Y160" i="2" s="1"/>
  <c r="C160" i="2"/>
  <c r="D160" i="2"/>
  <c r="F160" i="2" s="1"/>
  <c r="E160" i="2"/>
  <c r="H160" i="2"/>
  <c r="I160" i="2"/>
  <c r="K160" i="2"/>
  <c r="L160" i="2"/>
  <c r="M160" i="2"/>
  <c r="N160" i="2"/>
  <c r="O160" i="2"/>
  <c r="P160" i="2"/>
  <c r="Q160" i="2"/>
  <c r="R160" i="2"/>
  <c r="S160" i="2"/>
  <c r="T160" i="2"/>
  <c r="U160" i="2"/>
  <c r="V160" i="2"/>
  <c r="W160" i="2"/>
  <c r="X160" i="2"/>
  <c r="B161" i="2"/>
  <c r="Y161" i="2" s="1"/>
  <c r="C161" i="2"/>
  <c r="D161" i="2"/>
  <c r="F161" i="2" s="1"/>
  <c r="E161" i="2"/>
  <c r="H161" i="2"/>
  <c r="I161" i="2"/>
  <c r="K161" i="2"/>
  <c r="L161" i="2"/>
  <c r="M161" i="2"/>
  <c r="N161" i="2"/>
  <c r="O161" i="2"/>
  <c r="P161" i="2"/>
  <c r="Q161" i="2"/>
  <c r="R161" i="2"/>
  <c r="S161" i="2"/>
  <c r="T161" i="2"/>
  <c r="U161" i="2"/>
  <c r="V161" i="2"/>
  <c r="W161" i="2"/>
  <c r="X161" i="2"/>
  <c r="B162" i="2"/>
  <c r="Y162" i="2" s="1"/>
  <c r="C162" i="2"/>
  <c r="D162" i="2"/>
  <c r="F162" i="2" s="1"/>
  <c r="E162" i="2"/>
  <c r="H162" i="2"/>
  <c r="I162" i="2"/>
  <c r="K162" i="2"/>
  <c r="L162" i="2"/>
  <c r="M162" i="2"/>
  <c r="N162" i="2"/>
  <c r="O162" i="2"/>
  <c r="P162" i="2"/>
  <c r="Q162" i="2"/>
  <c r="R162" i="2"/>
  <c r="S162" i="2"/>
  <c r="T162" i="2"/>
  <c r="U162" i="2"/>
  <c r="V162" i="2"/>
  <c r="W162" i="2"/>
  <c r="X162" i="2"/>
  <c r="B163" i="2"/>
  <c r="Y163" i="2" s="1"/>
  <c r="C163" i="2"/>
  <c r="D163" i="2"/>
  <c r="F163" i="2" s="1"/>
  <c r="E163" i="2"/>
  <c r="H163" i="2"/>
  <c r="I163" i="2"/>
  <c r="K163" i="2"/>
  <c r="L163" i="2"/>
  <c r="M163" i="2"/>
  <c r="N163" i="2"/>
  <c r="O163" i="2"/>
  <c r="P163" i="2"/>
  <c r="Q163" i="2"/>
  <c r="R163" i="2"/>
  <c r="S163" i="2"/>
  <c r="T163" i="2"/>
  <c r="U163" i="2"/>
  <c r="V163" i="2"/>
  <c r="W163" i="2"/>
  <c r="X163" i="2"/>
  <c r="B164" i="2"/>
  <c r="Y164" i="2" s="1"/>
  <c r="C164" i="2"/>
  <c r="D164" i="2"/>
  <c r="F164" i="2" s="1"/>
  <c r="E164" i="2"/>
  <c r="H164" i="2"/>
  <c r="I164" i="2"/>
  <c r="K164" i="2"/>
  <c r="L164" i="2"/>
  <c r="M164" i="2"/>
  <c r="N164" i="2"/>
  <c r="O164" i="2"/>
  <c r="P164" i="2"/>
  <c r="Q164" i="2"/>
  <c r="R164" i="2"/>
  <c r="S164" i="2"/>
  <c r="T164" i="2"/>
  <c r="U164" i="2"/>
  <c r="V164" i="2"/>
  <c r="W164" i="2"/>
  <c r="X164" i="2"/>
  <c r="B165" i="2"/>
  <c r="Y165" i="2" s="1"/>
  <c r="C165" i="2"/>
  <c r="D165" i="2"/>
  <c r="F165" i="2" s="1"/>
  <c r="E165" i="2"/>
  <c r="H165" i="2"/>
  <c r="I165" i="2"/>
  <c r="K165" i="2"/>
  <c r="L165" i="2"/>
  <c r="M165" i="2"/>
  <c r="N165" i="2"/>
  <c r="O165" i="2"/>
  <c r="P165" i="2"/>
  <c r="Q165" i="2"/>
  <c r="R165" i="2"/>
  <c r="S165" i="2"/>
  <c r="T165" i="2"/>
  <c r="U165" i="2"/>
  <c r="V165" i="2"/>
  <c r="W165" i="2"/>
  <c r="X165" i="2"/>
  <c r="B166" i="2"/>
  <c r="Y166" i="2" s="1"/>
  <c r="C166" i="2"/>
  <c r="D166" i="2"/>
  <c r="F166" i="2" s="1"/>
  <c r="E166" i="2"/>
  <c r="H166" i="2"/>
  <c r="I166" i="2"/>
  <c r="K166" i="2"/>
  <c r="L166" i="2"/>
  <c r="M166" i="2"/>
  <c r="N166" i="2"/>
  <c r="O166" i="2"/>
  <c r="P166" i="2"/>
  <c r="Q166" i="2"/>
  <c r="R166" i="2"/>
  <c r="S166" i="2"/>
  <c r="T166" i="2"/>
  <c r="U166" i="2"/>
  <c r="V166" i="2"/>
  <c r="W166" i="2"/>
  <c r="X166" i="2"/>
  <c r="B167" i="2"/>
  <c r="Y167" i="2" s="1"/>
  <c r="C167" i="2"/>
  <c r="D167" i="2"/>
  <c r="F167" i="2" s="1"/>
  <c r="E167" i="2"/>
  <c r="H167" i="2"/>
  <c r="I167" i="2"/>
  <c r="K167" i="2"/>
  <c r="L167" i="2"/>
  <c r="M167" i="2"/>
  <c r="N167" i="2"/>
  <c r="O167" i="2"/>
  <c r="P167" i="2"/>
  <c r="Q167" i="2"/>
  <c r="R167" i="2"/>
  <c r="S167" i="2"/>
  <c r="T167" i="2"/>
  <c r="U167" i="2"/>
  <c r="V167" i="2"/>
  <c r="W167" i="2"/>
  <c r="X167" i="2"/>
  <c r="B168" i="2"/>
  <c r="C168" i="2"/>
  <c r="D168" i="2"/>
  <c r="F168" i="2" s="1"/>
  <c r="E168" i="2"/>
  <c r="H168" i="2"/>
  <c r="I168" i="2"/>
  <c r="K168" i="2"/>
  <c r="L168" i="2"/>
  <c r="M168" i="2"/>
  <c r="N168" i="2"/>
  <c r="O168" i="2"/>
  <c r="P168" i="2"/>
  <c r="Q168" i="2"/>
  <c r="R168" i="2"/>
  <c r="S168" i="2"/>
  <c r="T168" i="2"/>
  <c r="U168" i="2"/>
  <c r="V168" i="2"/>
  <c r="W168" i="2"/>
  <c r="X168" i="2"/>
  <c r="B169" i="2"/>
  <c r="Y169" i="2" s="1"/>
  <c r="C169" i="2"/>
  <c r="D169" i="2"/>
  <c r="F169" i="2" s="1"/>
  <c r="E169" i="2"/>
  <c r="H169" i="2"/>
  <c r="I169" i="2"/>
  <c r="K169" i="2"/>
  <c r="L169" i="2"/>
  <c r="M169" i="2"/>
  <c r="N169" i="2"/>
  <c r="O169" i="2"/>
  <c r="P169" i="2"/>
  <c r="Q169" i="2"/>
  <c r="R169" i="2"/>
  <c r="S169" i="2"/>
  <c r="T169" i="2"/>
  <c r="U169" i="2"/>
  <c r="V169" i="2"/>
  <c r="W169" i="2"/>
  <c r="X169" i="2"/>
  <c r="B170" i="2"/>
  <c r="Y170" i="2" s="1"/>
  <c r="C170" i="2"/>
  <c r="D170" i="2"/>
  <c r="F170" i="2" s="1"/>
  <c r="E170" i="2"/>
  <c r="H170" i="2"/>
  <c r="I170" i="2"/>
  <c r="K170" i="2"/>
  <c r="L170" i="2"/>
  <c r="M170" i="2"/>
  <c r="N170" i="2"/>
  <c r="O170" i="2"/>
  <c r="P170" i="2"/>
  <c r="Q170" i="2"/>
  <c r="R170" i="2"/>
  <c r="S170" i="2"/>
  <c r="T170" i="2"/>
  <c r="U170" i="2"/>
  <c r="V170" i="2"/>
  <c r="W170" i="2"/>
  <c r="X170" i="2"/>
  <c r="B171" i="2"/>
  <c r="Y171" i="2" s="1"/>
  <c r="C171" i="2"/>
  <c r="D171" i="2"/>
  <c r="F171" i="2" s="1"/>
  <c r="E171" i="2"/>
  <c r="H171" i="2"/>
  <c r="I171" i="2"/>
  <c r="K171" i="2"/>
  <c r="L171" i="2"/>
  <c r="M171" i="2"/>
  <c r="N171" i="2"/>
  <c r="O171" i="2"/>
  <c r="P171" i="2"/>
  <c r="Q171" i="2"/>
  <c r="R171" i="2"/>
  <c r="S171" i="2"/>
  <c r="T171" i="2"/>
  <c r="U171" i="2"/>
  <c r="V171" i="2"/>
  <c r="W171" i="2"/>
  <c r="X171" i="2"/>
  <c r="B172" i="2"/>
  <c r="Y172" i="2" s="1"/>
  <c r="C172" i="2"/>
  <c r="D172" i="2"/>
  <c r="F172" i="2" s="1"/>
  <c r="E172" i="2"/>
  <c r="H172" i="2"/>
  <c r="I172" i="2"/>
  <c r="K172" i="2"/>
  <c r="L172" i="2"/>
  <c r="M172" i="2"/>
  <c r="N172" i="2"/>
  <c r="O172" i="2"/>
  <c r="P172" i="2"/>
  <c r="Q172" i="2"/>
  <c r="R172" i="2"/>
  <c r="S172" i="2"/>
  <c r="T172" i="2"/>
  <c r="U172" i="2"/>
  <c r="V172" i="2"/>
  <c r="W172" i="2"/>
  <c r="X172" i="2"/>
  <c r="B173" i="2"/>
  <c r="Y173" i="2" s="1"/>
  <c r="C173" i="2"/>
  <c r="D173" i="2"/>
  <c r="F173" i="2" s="1"/>
  <c r="E173" i="2"/>
  <c r="H173" i="2"/>
  <c r="I173" i="2"/>
  <c r="K173" i="2"/>
  <c r="L173" i="2"/>
  <c r="M173" i="2"/>
  <c r="N173" i="2"/>
  <c r="O173" i="2"/>
  <c r="P173" i="2"/>
  <c r="Q173" i="2"/>
  <c r="R173" i="2"/>
  <c r="S173" i="2"/>
  <c r="T173" i="2"/>
  <c r="U173" i="2"/>
  <c r="V173" i="2"/>
  <c r="W173" i="2"/>
  <c r="X173" i="2"/>
  <c r="B174" i="2"/>
  <c r="Y174" i="2" s="1"/>
  <c r="C174" i="2"/>
  <c r="D174" i="2"/>
  <c r="F174" i="2" s="1"/>
  <c r="E174" i="2"/>
  <c r="H174" i="2"/>
  <c r="I174" i="2"/>
  <c r="K174" i="2"/>
  <c r="L174" i="2"/>
  <c r="M174" i="2"/>
  <c r="N174" i="2"/>
  <c r="O174" i="2"/>
  <c r="P174" i="2"/>
  <c r="Q174" i="2"/>
  <c r="R174" i="2"/>
  <c r="S174" i="2"/>
  <c r="T174" i="2"/>
  <c r="U174" i="2"/>
  <c r="V174" i="2"/>
  <c r="W174" i="2"/>
  <c r="X174" i="2"/>
  <c r="B175" i="2"/>
  <c r="Y175" i="2" s="1"/>
  <c r="C175" i="2"/>
  <c r="D175" i="2"/>
  <c r="F175" i="2" s="1"/>
  <c r="E175" i="2"/>
  <c r="H175" i="2"/>
  <c r="I175" i="2"/>
  <c r="K175" i="2"/>
  <c r="L175" i="2"/>
  <c r="M175" i="2"/>
  <c r="N175" i="2"/>
  <c r="O175" i="2"/>
  <c r="P175" i="2"/>
  <c r="Q175" i="2"/>
  <c r="R175" i="2"/>
  <c r="S175" i="2"/>
  <c r="T175" i="2"/>
  <c r="U175" i="2"/>
  <c r="V175" i="2"/>
  <c r="W175" i="2"/>
  <c r="X175" i="2"/>
  <c r="B176" i="2"/>
  <c r="C176" i="2"/>
  <c r="D176" i="2"/>
  <c r="F176" i="2" s="1"/>
  <c r="E176" i="2"/>
  <c r="H176" i="2"/>
  <c r="I176" i="2"/>
  <c r="K176" i="2"/>
  <c r="L176" i="2"/>
  <c r="M176" i="2"/>
  <c r="N176" i="2"/>
  <c r="O176" i="2"/>
  <c r="P176" i="2"/>
  <c r="Q176" i="2"/>
  <c r="R176" i="2"/>
  <c r="S176" i="2"/>
  <c r="T176" i="2"/>
  <c r="U176" i="2"/>
  <c r="V176" i="2"/>
  <c r="W176" i="2"/>
  <c r="X176" i="2"/>
  <c r="B177" i="2"/>
  <c r="Y177" i="2" s="1"/>
  <c r="C177" i="2"/>
  <c r="D177" i="2"/>
  <c r="F177" i="2" s="1"/>
  <c r="E177" i="2"/>
  <c r="H177" i="2"/>
  <c r="I177" i="2"/>
  <c r="K177" i="2"/>
  <c r="L177" i="2"/>
  <c r="M177" i="2"/>
  <c r="N177" i="2"/>
  <c r="O177" i="2"/>
  <c r="P177" i="2"/>
  <c r="Q177" i="2"/>
  <c r="R177" i="2"/>
  <c r="S177" i="2"/>
  <c r="T177" i="2"/>
  <c r="U177" i="2"/>
  <c r="V177" i="2"/>
  <c r="W177" i="2"/>
  <c r="X177" i="2"/>
  <c r="B178" i="2"/>
  <c r="Y178" i="2" s="1"/>
  <c r="C178" i="2"/>
  <c r="D178" i="2"/>
  <c r="F178" i="2" s="1"/>
  <c r="E178" i="2"/>
  <c r="H178" i="2"/>
  <c r="I178" i="2"/>
  <c r="K178" i="2"/>
  <c r="L178" i="2"/>
  <c r="M178" i="2"/>
  <c r="N178" i="2"/>
  <c r="O178" i="2"/>
  <c r="P178" i="2"/>
  <c r="Q178" i="2"/>
  <c r="R178" i="2"/>
  <c r="S178" i="2"/>
  <c r="T178" i="2"/>
  <c r="U178" i="2"/>
  <c r="V178" i="2"/>
  <c r="W178" i="2"/>
  <c r="X178" i="2"/>
  <c r="B179" i="2"/>
  <c r="Y179" i="2" s="1"/>
  <c r="C179" i="2"/>
  <c r="D179" i="2"/>
  <c r="F179" i="2" s="1"/>
  <c r="E179" i="2"/>
  <c r="H179" i="2"/>
  <c r="I179" i="2"/>
  <c r="K179" i="2"/>
  <c r="L179" i="2"/>
  <c r="M179" i="2"/>
  <c r="N179" i="2"/>
  <c r="O179" i="2"/>
  <c r="P179" i="2"/>
  <c r="Q179" i="2"/>
  <c r="R179" i="2"/>
  <c r="S179" i="2"/>
  <c r="T179" i="2"/>
  <c r="U179" i="2"/>
  <c r="V179" i="2"/>
  <c r="W179" i="2"/>
  <c r="X179" i="2"/>
  <c r="B180" i="2"/>
  <c r="Y180" i="2" s="1"/>
  <c r="C180" i="2"/>
  <c r="D180" i="2"/>
  <c r="F180" i="2" s="1"/>
  <c r="E180" i="2"/>
  <c r="H180" i="2"/>
  <c r="I180" i="2"/>
  <c r="K180" i="2"/>
  <c r="L180" i="2"/>
  <c r="M180" i="2"/>
  <c r="N180" i="2"/>
  <c r="O180" i="2"/>
  <c r="P180" i="2"/>
  <c r="Q180" i="2"/>
  <c r="R180" i="2"/>
  <c r="S180" i="2"/>
  <c r="T180" i="2"/>
  <c r="U180" i="2"/>
  <c r="V180" i="2"/>
  <c r="W180" i="2"/>
  <c r="X180" i="2"/>
  <c r="B181" i="2"/>
  <c r="C181" i="2"/>
  <c r="D181" i="2"/>
  <c r="F181" i="2" s="1"/>
  <c r="E181" i="2"/>
  <c r="H181" i="2"/>
  <c r="I181" i="2"/>
  <c r="K181" i="2"/>
  <c r="L181" i="2"/>
  <c r="M181" i="2"/>
  <c r="N181" i="2"/>
  <c r="O181" i="2"/>
  <c r="P181" i="2"/>
  <c r="Q181" i="2"/>
  <c r="R181" i="2"/>
  <c r="S181" i="2"/>
  <c r="T181" i="2"/>
  <c r="U181" i="2"/>
  <c r="V181" i="2"/>
  <c r="W181" i="2"/>
  <c r="X181" i="2"/>
  <c r="B182" i="2"/>
  <c r="Y182" i="2" s="1"/>
  <c r="C182" i="2"/>
  <c r="D182" i="2"/>
  <c r="F182" i="2" s="1"/>
  <c r="E182" i="2"/>
  <c r="H182" i="2"/>
  <c r="I182" i="2"/>
  <c r="K182" i="2"/>
  <c r="L182" i="2"/>
  <c r="M182" i="2"/>
  <c r="N182" i="2"/>
  <c r="O182" i="2"/>
  <c r="P182" i="2"/>
  <c r="Q182" i="2"/>
  <c r="R182" i="2"/>
  <c r="S182" i="2"/>
  <c r="T182" i="2"/>
  <c r="U182" i="2"/>
  <c r="V182" i="2"/>
  <c r="W182" i="2"/>
  <c r="X182" i="2"/>
  <c r="B183" i="2"/>
  <c r="Y183" i="2" s="1"/>
  <c r="C183" i="2"/>
  <c r="D183" i="2"/>
  <c r="F183" i="2" s="1"/>
  <c r="E183" i="2"/>
  <c r="H183" i="2"/>
  <c r="I183" i="2"/>
  <c r="K183" i="2"/>
  <c r="L183" i="2"/>
  <c r="M183" i="2"/>
  <c r="N183" i="2"/>
  <c r="O183" i="2"/>
  <c r="P183" i="2"/>
  <c r="Q183" i="2"/>
  <c r="R183" i="2"/>
  <c r="S183" i="2"/>
  <c r="T183" i="2"/>
  <c r="U183" i="2"/>
  <c r="V183" i="2"/>
  <c r="W183" i="2"/>
  <c r="X183" i="2"/>
  <c r="B184" i="2"/>
  <c r="Y184" i="2" s="1"/>
  <c r="C184" i="2"/>
  <c r="D184" i="2"/>
  <c r="F184" i="2" s="1"/>
  <c r="E184" i="2"/>
  <c r="H184" i="2"/>
  <c r="I184" i="2"/>
  <c r="K184" i="2"/>
  <c r="L184" i="2"/>
  <c r="M184" i="2"/>
  <c r="N184" i="2"/>
  <c r="O184" i="2"/>
  <c r="P184" i="2"/>
  <c r="Q184" i="2"/>
  <c r="R184" i="2"/>
  <c r="S184" i="2"/>
  <c r="T184" i="2"/>
  <c r="U184" i="2"/>
  <c r="V184" i="2"/>
  <c r="W184" i="2"/>
  <c r="X184" i="2"/>
  <c r="B185" i="2"/>
  <c r="Y185" i="2" s="1"/>
  <c r="C185" i="2"/>
  <c r="D185" i="2"/>
  <c r="F185" i="2" s="1"/>
  <c r="E185" i="2"/>
  <c r="H185" i="2"/>
  <c r="I185" i="2"/>
  <c r="K185" i="2"/>
  <c r="L185" i="2"/>
  <c r="M185" i="2"/>
  <c r="N185" i="2"/>
  <c r="O185" i="2"/>
  <c r="P185" i="2"/>
  <c r="Q185" i="2"/>
  <c r="R185" i="2"/>
  <c r="S185" i="2"/>
  <c r="T185" i="2"/>
  <c r="U185" i="2"/>
  <c r="V185" i="2"/>
  <c r="W185" i="2"/>
  <c r="X185" i="2"/>
  <c r="B186" i="2"/>
  <c r="Y186" i="2" s="1"/>
  <c r="C186" i="2"/>
  <c r="D186" i="2"/>
  <c r="F186" i="2" s="1"/>
  <c r="E186" i="2"/>
  <c r="H186" i="2"/>
  <c r="I186" i="2"/>
  <c r="K186" i="2"/>
  <c r="L186" i="2"/>
  <c r="M186" i="2"/>
  <c r="N186" i="2"/>
  <c r="O186" i="2"/>
  <c r="P186" i="2"/>
  <c r="Q186" i="2"/>
  <c r="R186" i="2"/>
  <c r="S186" i="2"/>
  <c r="T186" i="2"/>
  <c r="U186" i="2"/>
  <c r="V186" i="2"/>
  <c r="W186" i="2"/>
  <c r="X186" i="2"/>
  <c r="B187" i="2"/>
  <c r="Y187" i="2" s="1"/>
  <c r="C187" i="2"/>
  <c r="D187" i="2"/>
  <c r="F187" i="2" s="1"/>
  <c r="E187" i="2"/>
  <c r="H187" i="2"/>
  <c r="I187" i="2"/>
  <c r="K187" i="2"/>
  <c r="L187" i="2"/>
  <c r="M187" i="2"/>
  <c r="N187" i="2"/>
  <c r="O187" i="2"/>
  <c r="P187" i="2"/>
  <c r="Q187" i="2"/>
  <c r="R187" i="2"/>
  <c r="S187" i="2"/>
  <c r="T187" i="2"/>
  <c r="U187" i="2"/>
  <c r="V187" i="2"/>
  <c r="W187" i="2"/>
  <c r="X187" i="2"/>
  <c r="B188" i="2"/>
  <c r="Y188" i="2" s="1"/>
  <c r="C188" i="2"/>
  <c r="D188" i="2"/>
  <c r="F188" i="2" s="1"/>
  <c r="E188" i="2"/>
  <c r="H188" i="2"/>
  <c r="I188" i="2"/>
  <c r="K188" i="2"/>
  <c r="L188" i="2"/>
  <c r="M188" i="2"/>
  <c r="N188" i="2"/>
  <c r="O188" i="2"/>
  <c r="P188" i="2"/>
  <c r="Q188" i="2"/>
  <c r="R188" i="2"/>
  <c r="S188" i="2"/>
  <c r="T188" i="2"/>
  <c r="U188" i="2"/>
  <c r="V188" i="2"/>
  <c r="W188" i="2"/>
  <c r="X188" i="2"/>
  <c r="B189" i="2"/>
  <c r="Y189" i="2" s="1"/>
  <c r="C189" i="2"/>
  <c r="D189" i="2"/>
  <c r="F189" i="2" s="1"/>
  <c r="E189" i="2"/>
  <c r="H189" i="2"/>
  <c r="I189" i="2"/>
  <c r="K189" i="2"/>
  <c r="L189" i="2"/>
  <c r="M189" i="2"/>
  <c r="N189" i="2"/>
  <c r="O189" i="2"/>
  <c r="P189" i="2"/>
  <c r="Q189" i="2"/>
  <c r="R189" i="2"/>
  <c r="S189" i="2"/>
  <c r="T189" i="2"/>
  <c r="U189" i="2"/>
  <c r="V189" i="2"/>
  <c r="W189" i="2"/>
  <c r="X189" i="2"/>
  <c r="B190" i="2"/>
  <c r="Y190" i="2" s="1"/>
  <c r="C190" i="2"/>
  <c r="D190" i="2"/>
  <c r="F190" i="2" s="1"/>
  <c r="E190" i="2"/>
  <c r="H190" i="2"/>
  <c r="I190" i="2"/>
  <c r="K190" i="2"/>
  <c r="L190" i="2"/>
  <c r="M190" i="2"/>
  <c r="N190" i="2"/>
  <c r="O190" i="2"/>
  <c r="P190" i="2"/>
  <c r="Q190" i="2"/>
  <c r="R190" i="2"/>
  <c r="S190" i="2"/>
  <c r="T190" i="2"/>
  <c r="U190" i="2"/>
  <c r="V190" i="2"/>
  <c r="W190" i="2"/>
  <c r="X190" i="2"/>
  <c r="B191" i="2"/>
  <c r="Y191" i="2" s="1"/>
  <c r="C191" i="2"/>
  <c r="D191" i="2"/>
  <c r="F191" i="2" s="1"/>
  <c r="E191" i="2"/>
  <c r="H191" i="2"/>
  <c r="I191" i="2"/>
  <c r="K191" i="2"/>
  <c r="L191" i="2"/>
  <c r="M191" i="2"/>
  <c r="N191" i="2"/>
  <c r="O191" i="2"/>
  <c r="P191" i="2"/>
  <c r="Q191" i="2"/>
  <c r="R191" i="2"/>
  <c r="S191" i="2"/>
  <c r="T191" i="2"/>
  <c r="U191" i="2"/>
  <c r="V191" i="2"/>
  <c r="W191" i="2"/>
  <c r="X191" i="2"/>
  <c r="B192" i="2"/>
  <c r="Y192" i="2" s="1"/>
  <c r="C192" i="2"/>
  <c r="D192" i="2"/>
  <c r="F192" i="2" s="1"/>
  <c r="E192" i="2"/>
  <c r="H192" i="2"/>
  <c r="I192" i="2"/>
  <c r="K192" i="2"/>
  <c r="L192" i="2"/>
  <c r="M192" i="2"/>
  <c r="N192" i="2"/>
  <c r="O192" i="2"/>
  <c r="P192" i="2"/>
  <c r="Q192" i="2"/>
  <c r="R192" i="2"/>
  <c r="S192" i="2"/>
  <c r="T192" i="2"/>
  <c r="U192" i="2"/>
  <c r="V192" i="2"/>
  <c r="W192" i="2"/>
  <c r="X192" i="2"/>
  <c r="B193" i="2"/>
  <c r="Y193" i="2" s="1"/>
  <c r="C193" i="2"/>
  <c r="D193" i="2"/>
  <c r="F193" i="2" s="1"/>
  <c r="E193" i="2"/>
  <c r="H193" i="2"/>
  <c r="I193" i="2"/>
  <c r="K193" i="2"/>
  <c r="L193" i="2"/>
  <c r="M193" i="2"/>
  <c r="N193" i="2"/>
  <c r="O193" i="2"/>
  <c r="P193" i="2"/>
  <c r="Q193" i="2"/>
  <c r="R193" i="2"/>
  <c r="S193" i="2"/>
  <c r="T193" i="2"/>
  <c r="U193" i="2"/>
  <c r="V193" i="2"/>
  <c r="W193" i="2"/>
  <c r="X193" i="2"/>
  <c r="B194" i="2"/>
  <c r="Y194" i="2" s="1"/>
  <c r="C194" i="2"/>
  <c r="D194" i="2"/>
  <c r="F194" i="2" s="1"/>
  <c r="E194" i="2"/>
  <c r="H194" i="2"/>
  <c r="I194" i="2"/>
  <c r="K194" i="2"/>
  <c r="L194" i="2"/>
  <c r="M194" i="2"/>
  <c r="N194" i="2"/>
  <c r="O194" i="2"/>
  <c r="P194" i="2"/>
  <c r="Q194" i="2"/>
  <c r="R194" i="2"/>
  <c r="S194" i="2"/>
  <c r="T194" i="2"/>
  <c r="U194" i="2"/>
  <c r="V194" i="2"/>
  <c r="W194" i="2"/>
  <c r="X194" i="2"/>
  <c r="B195" i="2"/>
  <c r="Y195" i="2" s="1"/>
  <c r="C195" i="2"/>
  <c r="D195" i="2"/>
  <c r="F195" i="2" s="1"/>
  <c r="E195" i="2"/>
  <c r="H195" i="2"/>
  <c r="I195" i="2"/>
  <c r="K195" i="2"/>
  <c r="L195" i="2"/>
  <c r="M195" i="2"/>
  <c r="N195" i="2"/>
  <c r="O195" i="2"/>
  <c r="P195" i="2"/>
  <c r="Q195" i="2"/>
  <c r="R195" i="2"/>
  <c r="S195" i="2"/>
  <c r="T195" i="2"/>
  <c r="U195" i="2"/>
  <c r="V195" i="2"/>
  <c r="W195" i="2"/>
  <c r="X195" i="2"/>
  <c r="B196" i="2"/>
  <c r="Y196" i="2" s="1"/>
  <c r="C196" i="2"/>
  <c r="D196" i="2"/>
  <c r="F196" i="2" s="1"/>
  <c r="E196" i="2"/>
  <c r="H196" i="2"/>
  <c r="I196" i="2"/>
  <c r="K196" i="2"/>
  <c r="L196" i="2"/>
  <c r="M196" i="2"/>
  <c r="N196" i="2"/>
  <c r="O196" i="2"/>
  <c r="P196" i="2"/>
  <c r="Q196" i="2"/>
  <c r="R196" i="2"/>
  <c r="S196" i="2"/>
  <c r="T196" i="2"/>
  <c r="U196" i="2"/>
  <c r="V196" i="2"/>
  <c r="W196" i="2"/>
  <c r="X196" i="2"/>
  <c r="B197" i="2"/>
  <c r="Y197" i="2" s="1"/>
  <c r="C197" i="2"/>
  <c r="D197" i="2"/>
  <c r="F197" i="2" s="1"/>
  <c r="E197" i="2"/>
  <c r="H197" i="2"/>
  <c r="I197" i="2"/>
  <c r="K197" i="2"/>
  <c r="L197" i="2"/>
  <c r="M197" i="2"/>
  <c r="N197" i="2"/>
  <c r="O197" i="2"/>
  <c r="P197" i="2"/>
  <c r="Q197" i="2"/>
  <c r="R197" i="2"/>
  <c r="S197" i="2"/>
  <c r="T197" i="2"/>
  <c r="U197" i="2"/>
  <c r="V197" i="2"/>
  <c r="W197" i="2"/>
  <c r="X197" i="2"/>
  <c r="B198" i="2"/>
  <c r="Y198" i="2" s="1"/>
  <c r="C198" i="2"/>
  <c r="D198" i="2"/>
  <c r="F198" i="2" s="1"/>
  <c r="E198" i="2"/>
  <c r="H198" i="2"/>
  <c r="I198" i="2"/>
  <c r="K198" i="2"/>
  <c r="L198" i="2"/>
  <c r="M198" i="2"/>
  <c r="N198" i="2"/>
  <c r="O198" i="2"/>
  <c r="P198" i="2"/>
  <c r="Q198" i="2"/>
  <c r="R198" i="2"/>
  <c r="S198" i="2"/>
  <c r="T198" i="2"/>
  <c r="U198" i="2"/>
  <c r="V198" i="2"/>
  <c r="W198" i="2"/>
  <c r="X198" i="2"/>
  <c r="B199" i="2"/>
  <c r="C199" i="2"/>
  <c r="D199" i="2"/>
  <c r="F199" i="2" s="1"/>
  <c r="E199" i="2"/>
  <c r="H199" i="2"/>
  <c r="I199" i="2"/>
  <c r="K199" i="2"/>
  <c r="L199" i="2"/>
  <c r="M199" i="2"/>
  <c r="N199" i="2"/>
  <c r="O199" i="2"/>
  <c r="P199" i="2"/>
  <c r="Q199" i="2"/>
  <c r="R199" i="2"/>
  <c r="S199" i="2"/>
  <c r="T199" i="2"/>
  <c r="U199" i="2"/>
  <c r="V199" i="2"/>
  <c r="W199" i="2"/>
  <c r="X199" i="2"/>
  <c r="B200" i="2"/>
  <c r="C200" i="2"/>
  <c r="D200" i="2"/>
  <c r="F200" i="2" s="1"/>
  <c r="E200" i="2"/>
  <c r="H200" i="2"/>
  <c r="I200" i="2"/>
  <c r="K200" i="2"/>
  <c r="L200" i="2"/>
  <c r="M200" i="2"/>
  <c r="N200" i="2"/>
  <c r="O200" i="2"/>
  <c r="P200" i="2"/>
  <c r="Q200" i="2"/>
  <c r="R200" i="2"/>
  <c r="S200" i="2"/>
  <c r="T200" i="2"/>
  <c r="U200" i="2"/>
  <c r="V200" i="2"/>
  <c r="W200" i="2"/>
  <c r="X200" i="2"/>
  <c r="B201" i="2"/>
  <c r="C201" i="2"/>
  <c r="D201" i="2"/>
  <c r="F201" i="2" s="1"/>
  <c r="E201" i="2"/>
  <c r="H201" i="2"/>
  <c r="I201" i="2"/>
  <c r="K201" i="2"/>
  <c r="L201" i="2"/>
  <c r="M201" i="2"/>
  <c r="N201" i="2"/>
  <c r="O201" i="2"/>
  <c r="P201" i="2"/>
  <c r="Q201" i="2"/>
  <c r="R201" i="2"/>
  <c r="S201" i="2"/>
  <c r="T201" i="2"/>
  <c r="U201" i="2"/>
  <c r="V201" i="2"/>
  <c r="W201" i="2"/>
  <c r="X201" i="2"/>
  <c r="B202" i="2"/>
  <c r="C202" i="2"/>
  <c r="D202" i="2"/>
  <c r="F202" i="2" s="1"/>
  <c r="E202" i="2"/>
  <c r="H202" i="2"/>
  <c r="I202" i="2"/>
  <c r="K202" i="2"/>
  <c r="L202" i="2"/>
  <c r="M202" i="2"/>
  <c r="N202" i="2"/>
  <c r="O202" i="2"/>
  <c r="P202" i="2"/>
  <c r="Q202" i="2"/>
  <c r="R202" i="2"/>
  <c r="S202" i="2"/>
  <c r="T202" i="2"/>
  <c r="U202" i="2"/>
  <c r="V202" i="2"/>
  <c r="W202" i="2"/>
  <c r="X202" i="2"/>
  <c r="B203" i="2"/>
  <c r="C203" i="2"/>
  <c r="D203" i="2"/>
  <c r="F203" i="2" s="1"/>
  <c r="E203" i="2"/>
  <c r="H203" i="2"/>
  <c r="I203" i="2"/>
  <c r="K203" i="2"/>
  <c r="L203" i="2"/>
  <c r="M203" i="2"/>
  <c r="N203" i="2"/>
  <c r="O203" i="2"/>
  <c r="P203" i="2"/>
  <c r="Q203" i="2"/>
  <c r="R203" i="2"/>
  <c r="S203" i="2"/>
  <c r="T203" i="2"/>
  <c r="U203" i="2"/>
  <c r="V203" i="2"/>
  <c r="W203" i="2"/>
  <c r="X203" i="2"/>
  <c r="B204" i="2"/>
  <c r="C204" i="2"/>
  <c r="D204" i="2"/>
  <c r="F204" i="2" s="1"/>
  <c r="E204" i="2"/>
  <c r="H204" i="2"/>
  <c r="I204" i="2"/>
  <c r="K204" i="2"/>
  <c r="L204" i="2"/>
  <c r="M204" i="2"/>
  <c r="N204" i="2"/>
  <c r="O204" i="2"/>
  <c r="P204" i="2"/>
  <c r="Q204" i="2"/>
  <c r="R204" i="2"/>
  <c r="S204" i="2"/>
  <c r="T204" i="2"/>
  <c r="U204" i="2"/>
  <c r="V204" i="2"/>
  <c r="W204" i="2"/>
  <c r="X204" i="2"/>
  <c r="B205" i="2"/>
  <c r="C205" i="2"/>
  <c r="D205" i="2"/>
  <c r="F205" i="2" s="1"/>
  <c r="E205" i="2"/>
  <c r="H205" i="2"/>
  <c r="I205" i="2"/>
  <c r="K205" i="2"/>
  <c r="L205" i="2"/>
  <c r="M205" i="2"/>
  <c r="N205" i="2"/>
  <c r="O205" i="2"/>
  <c r="P205" i="2"/>
  <c r="Q205" i="2"/>
  <c r="R205" i="2"/>
  <c r="S205" i="2"/>
  <c r="T205" i="2"/>
  <c r="U205" i="2"/>
  <c r="V205" i="2"/>
  <c r="W205" i="2"/>
  <c r="X205" i="2"/>
  <c r="B206" i="2"/>
  <c r="C206" i="2"/>
  <c r="D206" i="2"/>
  <c r="F206" i="2" s="1"/>
  <c r="E206" i="2"/>
  <c r="H206" i="2"/>
  <c r="I206" i="2"/>
  <c r="K206" i="2"/>
  <c r="L206" i="2"/>
  <c r="M206" i="2"/>
  <c r="N206" i="2"/>
  <c r="O206" i="2"/>
  <c r="P206" i="2"/>
  <c r="Q206" i="2"/>
  <c r="R206" i="2"/>
  <c r="S206" i="2"/>
  <c r="T206" i="2"/>
  <c r="U206" i="2"/>
  <c r="V206" i="2"/>
  <c r="W206" i="2"/>
  <c r="X206" i="2"/>
  <c r="B207" i="2"/>
  <c r="C207" i="2"/>
  <c r="D207" i="2"/>
  <c r="F207" i="2" s="1"/>
  <c r="E207" i="2"/>
  <c r="H207" i="2"/>
  <c r="I207" i="2"/>
  <c r="K207" i="2"/>
  <c r="L207" i="2"/>
  <c r="M207" i="2"/>
  <c r="N207" i="2"/>
  <c r="O207" i="2"/>
  <c r="P207" i="2"/>
  <c r="Q207" i="2"/>
  <c r="R207" i="2"/>
  <c r="S207" i="2"/>
  <c r="T207" i="2"/>
  <c r="U207" i="2"/>
  <c r="V207" i="2"/>
  <c r="W207" i="2"/>
  <c r="X207" i="2"/>
  <c r="B208" i="2"/>
  <c r="C208" i="2"/>
  <c r="D208" i="2"/>
  <c r="F208" i="2" s="1"/>
  <c r="E208" i="2"/>
  <c r="H208" i="2"/>
  <c r="I208" i="2"/>
  <c r="K208" i="2"/>
  <c r="L208" i="2"/>
  <c r="M208" i="2"/>
  <c r="N208" i="2"/>
  <c r="O208" i="2"/>
  <c r="P208" i="2"/>
  <c r="Q208" i="2"/>
  <c r="R208" i="2"/>
  <c r="S208" i="2"/>
  <c r="T208" i="2"/>
  <c r="U208" i="2"/>
  <c r="V208" i="2"/>
  <c r="W208" i="2"/>
  <c r="X208" i="2"/>
  <c r="B209" i="2"/>
  <c r="AC209" i="2" s="1"/>
  <c r="C209" i="2"/>
  <c r="D209" i="2"/>
  <c r="F209" i="2" s="1"/>
  <c r="E209" i="2"/>
  <c r="H209" i="2"/>
  <c r="I209" i="2"/>
  <c r="K209" i="2"/>
  <c r="L209" i="2"/>
  <c r="M209" i="2"/>
  <c r="N209" i="2"/>
  <c r="O209" i="2"/>
  <c r="P209" i="2"/>
  <c r="Q209" i="2"/>
  <c r="R209" i="2"/>
  <c r="S209" i="2"/>
  <c r="T209" i="2"/>
  <c r="U209" i="2"/>
  <c r="V209" i="2"/>
  <c r="W209" i="2"/>
  <c r="X209" i="2"/>
  <c r="B210" i="2"/>
  <c r="AC210" i="2" s="1"/>
  <c r="C210" i="2"/>
  <c r="D210" i="2"/>
  <c r="F210" i="2" s="1"/>
  <c r="E210" i="2"/>
  <c r="H210" i="2"/>
  <c r="I210" i="2"/>
  <c r="K210" i="2"/>
  <c r="L210" i="2"/>
  <c r="M210" i="2"/>
  <c r="N210" i="2"/>
  <c r="O210" i="2"/>
  <c r="P210" i="2"/>
  <c r="Q210" i="2"/>
  <c r="R210" i="2"/>
  <c r="S210" i="2"/>
  <c r="T210" i="2"/>
  <c r="U210" i="2"/>
  <c r="V210" i="2"/>
  <c r="W210" i="2"/>
  <c r="X210" i="2"/>
  <c r="B211" i="2"/>
  <c r="AC211" i="2" s="1"/>
  <c r="C211" i="2"/>
  <c r="D211" i="2"/>
  <c r="F211" i="2" s="1"/>
  <c r="E211" i="2"/>
  <c r="H211" i="2"/>
  <c r="I211" i="2"/>
  <c r="K211" i="2"/>
  <c r="L211" i="2"/>
  <c r="M211" i="2"/>
  <c r="N211" i="2"/>
  <c r="O211" i="2"/>
  <c r="P211" i="2"/>
  <c r="Q211" i="2"/>
  <c r="R211" i="2"/>
  <c r="S211" i="2"/>
  <c r="T211" i="2"/>
  <c r="U211" i="2"/>
  <c r="V211" i="2"/>
  <c r="W211" i="2"/>
  <c r="X211" i="2"/>
  <c r="B212" i="2"/>
  <c r="AC212" i="2" s="1"/>
  <c r="C212" i="2"/>
  <c r="D212" i="2"/>
  <c r="F212" i="2" s="1"/>
  <c r="E212" i="2"/>
  <c r="H212" i="2"/>
  <c r="I212" i="2"/>
  <c r="K212" i="2"/>
  <c r="L212" i="2"/>
  <c r="M212" i="2"/>
  <c r="N212" i="2"/>
  <c r="O212" i="2"/>
  <c r="P212" i="2"/>
  <c r="Q212" i="2"/>
  <c r="R212" i="2"/>
  <c r="S212" i="2"/>
  <c r="T212" i="2"/>
  <c r="U212" i="2"/>
  <c r="V212" i="2"/>
  <c r="W212" i="2"/>
  <c r="X212" i="2"/>
  <c r="B213" i="2"/>
  <c r="C213" i="2"/>
  <c r="D213" i="2"/>
  <c r="F213" i="2" s="1"/>
  <c r="E213" i="2"/>
  <c r="H213" i="2"/>
  <c r="I213" i="2"/>
  <c r="K213" i="2"/>
  <c r="L213" i="2"/>
  <c r="M213" i="2"/>
  <c r="N213" i="2"/>
  <c r="O213" i="2"/>
  <c r="P213" i="2"/>
  <c r="Q213" i="2"/>
  <c r="R213" i="2"/>
  <c r="S213" i="2"/>
  <c r="T213" i="2"/>
  <c r="U213" i="2"/>
  <c r="V213" i="2"/>
  <c r="W213" i="2"/>
  <c r="X213" i="2"/>
  <c r="B214" i="2"/>
  <c r="AC214" i="2" s="1"/>
  <c r="C214" i="2"/>
  <c r="D214" i="2"/>
  <c r="F214" i="2" s="1"/>
  <c r="E214" i="2"/>
  <c r="H214" i="2"/>
  <c r="I214" i="2"/>
  <c r="K214" i="2"/>
  <c r="L214" i="2"/>
  <c r="M214" i="2"/>
  <c r="N214" i="2"/>
  <c r="O214" i="2"/>
  <c r="P214" i="2"/>
  <c r="Q214" i="2"/>
  <c r="R214" i="2"/>
  <c r="S214" i="2"/>
  <c r="T214" i="2"/>
  <c r="U214" i="2"/>
  <c r="V214" i="2"/>
  <c r="W214" i="2"/>
  <c r="X214" i="2"/>
  <c r="B215" i="2"/>
  <c r="AC215" i="2" s="1"/>
  <c r="C215" i="2"/>
  <c r="D215" i="2"/>
  <c r="F215" i="2" s="1"/>
  <c r="E215" i="2"/>
  <c r="H215" i="2"/>
  <c r="I215" i="2"/>
  <c r="K215" i="2"/>
  <c r="L215" i="2"/>
  <c r="M215" i="2"/>
  <c r="N215" i="2"/>
  <c r="O215" i="2"/>
  <c r="P215" i="2"/>
  <c r="Q215" i="2"/>
  <c r="R215" i="2"/>
  <c r="S215" i="2"/>
  <c r="T215" i="2"/>
  <c r="U215" i="2"/>
  <c r="V215" i="2"/>
  <c r="W215" i="2"/>
  <c r="X215" i="2"/>
  <c r="B216" i="2"/>
  <c r="AC216" i="2" s="1"/>
  <c r="C216" i="2"/>
  <c r="D216" i="2"/>
  <c r="F216" i="2" s="1"/>
  <c r="E216" i="2"/>
  <c r="H216" i="2"/>
  <c r="I216" i="2"/>
  <c r="K216" i="2"/>
  <c r="L216" i="2"/>
  <c r="M216" i="2"/>
  <c r="N216" i="2"/>
  <c r="O216" i="2"/>
  <c r="P216" i="2"/>
  <c r="Q216" i="2"/>
  <c r="R216" i="2"/>
  <c r="S216" i="2"/>
  <c r="T216" i="2"/>
  <c r="U216" i="2"/>
  <c r="V216" i="2"/>
  <c r="W216" i="2"/>
  <c r="X216" i="2"/>
  <c r="B217" i="2"/>
  <c r="C217" i="2"/>
  <c r="D217" i="2"/>
  <c r="F217" i="2" s="1"/>
  <c r="E217" i="2"/>
  <c r="H217" i="2"/>
  <c r="I217" i="2"/>
  <c r="K217" i="2"/>
  <c r="L217" i="2"/>
  <c r="M217" i="2"/>
  <c r="N217" i="2"/>
  <c r="O217" i="2"/>
  <c r="P217" i="2"/>
  <c r="Q217" i="2"/>
  <c r="R217" i="2"/>
  <c r="S217" i="2"/>
  <c r="T217" i="2"/>
  <c r="U217" i="2"/>
  <c r="V217" i="2"/>
  <c r="W217" i="2"/>
  <c r="X217" i="2"/>
  <c r="M19" i="3"/>
  <c r="M18" i="3"/>
  <c r="N7" i="3"/>
  <c r="O7" i="3" s="1"/>
  <c r="P7" i="3" s="1"/>
  <c r="N6" i="3"/>
  <c r="O6" i="3" s="1"/>
  <c r="P6" i="3" s="1"/>
  <c r="N5" i="3"/>
  <c r="O5" i="3" s="1"/>
  <c r="P5" i="3" s="1"/>
  <c r="N4" i="3"/>
  <c r="O4" i="3" s="1"/>
  <c r="P4" i="3" s="1"/>
  <c r="Q4" i="3" s="1"/>
  <c r="X5" i="2"/>
  <c r="W5" i="2"/>
  <c r="V5" i="2"/>
  <c r="U5" i="2"/>
  <c r="T5" i="2"/>
  <c r="S5" i="2"/>
  <c r="R5" i="2"/>
  <c r="Q5" i="2"/>
  <c r="P5" i="2"/>
  <c r="O5" i="2"/>
  <c r="N5" i="2"/>
  <c r="M5" i="2"/>
  <c r="L5" i="2"/>
  <c r="K5" i="2"/>
  <c r="I5" i="2"/>
  <c r="H5" i="2"/>
  <c r="E5" i="2"/>
  <c r="D5" i="2"/>
  <c r="F5" i="2" s="1"/>
  <c r="C5" i="2"/>
  <c r="B5" i="2"/>
  <c r="AC5" i="2" s="1"/>
  <c r="Q6" i="3" l="1"/>
  <c r="AC9" i="2"/>
  <c r="Z55" i="2"/>
  <c r="Y64" i="2"/>
  <c r="Y11" i="2"/>
  <c r="AC189" i="2"/>
  <c r="Z131" i="2"/>
  <c r="Y99" i="2"/>
  <c r="AC64" i="2"/>
  <c r="AA88" i="2"/>
  <c r="AB49" i="2"/>
  <c r="AC127" i="2"/>
  <c r="AC131" i="2"/>
  <c r="Z138" i="2"/>
  <c r="AA131" i="2"/>
  <c r="AB92" i="2"/>
  <c r="Y90" i="2"/>
  <c r="AB73" i="2"/>
  <c r="AA196" i="2"/>
  <c r="AA189" i="2"/>
  <c r="AB179" i="2"/>
  <c r="Y12" i="2"/>
  <c r="AC10" i="2"/>
  <c r="AA14" i="2"/>
  <c r="AA67" i="2"/>
  <c r="AA120" i="2"/>
  <c r="Z165" i="2"/>
  <c r="AC60" i="2"/>
  <c r="AB32" i="2"/>
  <c r="Z117" i="2"/>
  <c r="Z60" i="2"/>
  <c r="Y32" i="2"/>
  <c r="AB16" i="2"/>
  <c r="AC14" i="2"/>
  <c r="Z12" i="2"/>
  <c r="Y16" i="2"/>
  <c r="AC153" i="2"/>
  <c r="AA128" i="2"/>
  <c r="AA87" i="2"/>
  <c r="AC33" i="2"/>
  <c r="AB10" i="2"/>
  <c r="AB153" i="2"/>
  <c r="Z128" i="2"/>
  <c r="Y87" i="2"/>
  <c r="Z80" i="2"/>
  <c r="AA33" i="2"/>
  <c r="AC29" i="2"/>
  <c r="Z22" i="2"/>
  <c r="AC95" i="2"/>
  <c r="Z82" i="2"/>
  <c r="Y33" i="2"/>
  <c r="Y22" i="2"/>
  <c r="AC159" i="2"/>
  <c r="AB157" i="2"/>
  <c r="AB148" i="2"/>
  <c r="AC111" i="2"/>
  <c r="Y104" i="2"/>
  <c r="AB196" i="2"/>
  <c r="AA148" i="2"/>
  <c r="Z111" i="2"/>
  <c r="AB90" i="2"/>
  <c r="AB88" i="2"/>
  <c r="AB189" i="2"/>
  <c r="AB187" i="2"/>
  <c r="AA64" i="2"/>
  <c r="AB60" i="2"/>
  <c r="AB46" i="2"/>
  <c r="AC166" i="2"/>
  <c r="AC158" i="2"/>
  <c r="AC121" i="2"/>
  <c r="AB36" i="2"/>
  <c r="AB34" i="2"/>
  <c r="Z10" i="2"/>
  <c r="AA166" i="2"/>
  <c r="AB121" i="2"/>
  <c r="AA110" i="2"/>
  <c r="Y94" i="2"/>
  <c r="AA79" i="2"/>
  <c r="Y36" i="2"/>
  <c r="Z34" i="2"/>
  <c r="AB158" i="2"/>
  <c r="AB152" i="2"/>
  <c r="Z175" i="2"/>
  <c r="Z166" i="2"/>
  <c r="AA158" i="2"/>
  <c r="AA121" i="2"/>
  <c r="Z110" i="2"/>
  <c r="Y79" i="2"/>
  <c r="AA61" i="2"/>
  <c r="Z179" i="2"/>
  <c r="AA159" i="2"/>
  <c r="AA138" i="2"/>
  <c r="Z32" i="2"/>
  <c r="Y23" i="2"/>
  <c r="Y19" i="2"/>
  <c r="AB111" i="2"/>
  <c r="AC99" i="2"/>
  <c r="AB82" i="2"/>
  <c r="AB56" i="2"/>
  <c r="Z196" i="2"/>
  <c r="Z187" i="2"/>
  <c r="Z121" i="2"/>
  <c r="AC117" i="2"/>
  <c r="AA111" i="2"/>
  <c r="AA99" i="2"/>
  <c r="Z88" i="2"/>
  <c r="AA82" i="2"/>
  <c r="AC80" i="2"/>
  <c r="AC63" i="2"/>
  <c r="Y60" i="2"/>
  <c r="AB41" i="2"/>
  <c r="Y29" i="2"/>
  <c r="AA23" i="2"/>
  <c r="AC188" i="2"/>
  <c r="AB139" i="2"/>
  <c r="AA91" i="2"/>
  <c r="AB63" i="2"/>
  <c r="AC13" i="2"/>
  <c r="AB197" i="2"/>
  <c r="AA197" i="2"/>
  <c r="AB188" i="2"/>
  <c r="AA139" i="2"/>
  <c r="Z91" i="2"/>
  <c r="AA72" i="2"/>
  <c r="AC70" i="2"/>
  <c r="AB64" i="2"/>
  <c r="AA63" i="2"/>
  <c r="AA13" i="2"/>
  <c r="AB167" i="2"/>
  <c r="AB147" i="2"/>
  <c r="Y107" i="2"/>
  <c r="AC94" i="2"/>
  <c r="Y91" i="2"/>
  <c r="AC83" i="2"/>
  <c r="AB78" i="2"/>
  <c r="AB76" i="2"/>
  <c r="Z72" i="2"/>
  <c r="Z70" i="2"/>
  <c r="Y63" i="2"/>
  <c r="AB26" i="2"/>
  <c r="AB24" i="2"/>
  <c r="Z13" i="2"/>
  <c r="AA188" i="2"/>
  <c r="Z188" i="2"/>
  <c r="Z167" i="2"/>
  <c r="Z118" i="2"/>
  <c r="AA109" i="2"/>
  <c r="AB94" i="2"/>
  <c r="AA83" i="2"/>
  <c r="Z78" i="2"/>
  <c r="AB42" i="2"/>
  <c r="Y26" i="2"/>
  <c r="Z24" i="2"/>
  <c r="AC11" i="2"/>
  <c r="AA178" i="2"/>
  <c r="AA94" i="2"/>
  <c r="Z195" i="2"/>
  <c r="AC198" i="2"/>
  <c r="AA186" i="2"/>
  <c r="AB159" i="2"/>
  <c r="Z158" i="2"/>
  <c r="AC140" i="2"/>
  <c r="AC110" i="2"/>
  <c r="AA104" i="2"/>
  <c r="AB22" i="2"/>
  <c r="Z96" i="2"/>
  <c r="AB96" i="2"/>
  <c r="Y215" i="2"/>
  <c r="Z215" i="2"/>
  <c r="AA215" i="2"/>
  <c r="AB215" i="2"/>
  <c r="Y210" i="2"/>
  <c r="AA210" i="2"/>
  <c r="Z210" i="2"/>
  <c r="AB210" i="2"/>
  <c r="Y98" i="2"/>
  <c r="Z98" i="2"/>
  <c r="AA98" i="2"/>
  <c r="AB98" i="2"/>
  <c r="AC98" i="2"/>
  <c r="Y208" i="2"/>
  <c r="AA208" i="2"/>
  <c r="AC208" i="2"/>
  <c r="Z208" i="2"/>
  <c r="AB208" i="2"/>
  <c r="AC206" i="2"/>
  <c r="Y206" i="2"/>
  <c r="Z206" i="2"/>
  <c r="AA206" i="2"/>
  <c r="AB206" i="2"/>
  <c r="AC204" i="2"/>
  <c r="Y204" i="2"/>
  <c r="AA204" i="2"/>
  <c r="Z204" i="2"/>
  <c r="AB204" i="2"/>
  <c r="AC202" i="2"/>
  <c r="Y202" i="2"/>
  <c r="AA202" i="2"/>
  <c r="Z202" i="2"/>
  <c r="AB202" i="2"/>
  <c r="AC200" i="2"/>
  <c r="Y200" i="2"/>
  <c r="Z200" i="2"/>
  <c r="AA200" i="2"/>
  <c r="AB200" i="2"/>
  <c r="Y213" i="2"/>
  <c r="AA213" i="2"/>
  <c r="Z213" i="2"/>
  <c r="AB213" i="2"/>
  <c r="Y217" i="2"/>
  <c r="AA217" i="2"/>
  <c r="Z217" i="2"/>
  <c r="AB217" i="2"/>
  <c r="AC217" i="2"/>
  <c r="Y181" i="2"/>
  <c r="AC181" i="2"/>
  <c r="Y168" i="2"/>
  <c r="Z168" i="2"/>
  <c r="AA168" i="2"/>
  <c r="AB168" i="2"/>
  <c r="AC168" i="2"/>
  <c r="Y216" i="2"/>
  <c r="AA216" i="2"/>
  <c r="Z216" i="2"/>
  <c r="AB216" i="2"/>
  <c r="Y211" i="2"/>
  <c r="AA211" i="2"/>
  <c r="Z211" i="2"/>
  <c r="AB211" i="2"/>
  <c r="Y212" i="2"/>
  <c r="AA212" i="2"/>
  <c r="Z212" i="2"/>
  <c r="AB212" i="2"/>
  <c r="Y176" i="2"/>
  <c r="Z176" i="2"/>
  <c r="AA176" i="2"/>
  <c r="AB176" i="2"/>
  <c r="AC176" i="2"/>
  <c r="Y214" i="2"/>
  <c r="AA214" i="2"/>
  <c r="Z214" i="2"/>
  <c r="AB214" i="2"/>
  <c r="Y209" i="2"/>
  <c r="AA209" i="2"/>
  <c r="Z209" i="2"/>
  <c r="AB209" i="2"/>
  <c r="Y207" i="2"/>
  <c r="AC207" i="2"/>
  <c r="Z207" i="2"/>
  <c r="AA207" i="2"/>
  <c r="AB207" i="2"/>
  <c r="Y205" i="2"/>
  <c r="AC205" i="2"/>
  <c r="Z205" i="2"/>
  <c r="AA205" i="2"/>
  <c r="AB205" i="2"/>
  <c r="Y203" i="2"/>
  <c r="AC203" i="2"/>
  <c r="Z203" i="2"/>
  <c r="AA203" i="2"/>
  <c r="AB203" i="2"/>
  <c r="Y201" i="2"/>
  <c r="AA201" i="2"/>
  <c r="AC201" i="2"/>
  <c r="Z201" i="2"/>
  <c r="AB201" i="2"/>
  <c r="Y199" i="2"/>
  <c r="AC199" i="2"/>
  <c r="Z199" i="2"/>
  <c r="AA199" i="2"/>
  <c r="AB199" i="2"/>
  <c r="Y141" i="2"/>
  <c r="Z141" i="2"/>
  <c r="AA141" i="2"/>
  <c r="AB141" i="2"/>
  <c r="AC141" i="2"/>
  <c r="AC213" i="2"/>
  <c r="AB198" i="2"/>
  <c r="Z197" i="2"/>
  <c r="Z189" i="2"/>
  <c r="AC171" i="2"/>
  <c r="AA167" i="2"/>
  <c r="Z159" i="2"/>
  <c r="AB140" i="2"/>
  <c r="Z139" i="2"/>
  <c r="AB129" i="2"/>
  <c r="AA118" i="2"/>
  <c r="AA95" i="2"/>
  <c r="AA92" i="2"/>
  <c r="AC84" i="2"/>
  <c r="AB83" i="2"/>
  <c r="AB80" i="2"/>
  <c r="AC74" i="2"/>
  <c r="AB70" i="2"/>
  <c r="AC67" i="2"/>
  <c r="AC39" i="2"/>
  <c r="AC34" i="2"/>
  <c r="Z33" i="2"/>
  <c r="AC30" i="2"/>
  <c r="AA29" i="2"/>
  <c r="AC24" i="2"/>
  <c r="Z23" i="2"/>
  <c r="AC20" i="2"/>
  <c r="AA19" i="2"/>
  <c r="AB14" i="2"/>
  <c r="AA10" i="2"/>
  <c r="AA140" i="2"/>
  <c r="Z92" i="2"/>
  <c r="AB84" i="2"/>
  <c r="AB74" i="2"/>
  <c r="AC71" i="2"/>
  <c r="AC40" i="2"/>
  <c r="AA39" i="2"/>
  <c r="AB30" i="2"/>
  <c r="AB20" i="2"/>
  <c r="AC169" i="2"/>
  <c r="AC130" i="2"/>
  <c r="AA129" i="2"/>
  <c r="Z198" i="2"/>
  <c r="Z185" i="2"/>
  <c r="AB177" i="2"/>
  <c r="AB169" i="2"/>
  <c r="Z140" i="2"/>
  <c r="AB130" i="2"/>
  <c r="Z129" i="2"/>
  <c r="AB119" i="2"/>
  <c r="AC108" i="2"/>
  <c r="AC103" i="2"/>
  <c r="AA84" i="2"/>
  <c r="Y83" i="2"/>
  <c r="Y80" i="2"/>
  <c r="AA74" i="2"/>
  <c r="AA71" i="2"/>
  <c r="Y70" i="2"/>
  <c r="AC68" i="2"/>
  <c r="AB52" i="2"/>
  <c r="AB40" i="2"/>
  <c r="AC35" i="2"/>
  <c r="AA34" i="2"/>
  <c r="AA30" i="2"/>
  <c r="AC25" i="2"/>
  <c r="AA24" i="2"/>
  <c r="AA20" i="2"/>
  <c r="AC15" i="2"/>
  <c r="Z14" i="2"/>
  <c r="AA11" i="2"/>
  <c r="AB6" i="2"/>
  <c r="AA198" i="2"/>
  <c r="AC178" i="2"/>
  <c r="AC120" i="2"/>
  <c r="AA119" i="2"/>
  <c r="AB108" i="2"/>
  <c r="AC104" i="2"/>
  <c r="AB103" i="2"/>
  <c r="Z84" i="2"/>
  <c r="AC75" i="2"/>
  <c r="Z74" i="2"/>
  <c r="Z71" i="2"/>
  <c r="AB68" i="2"/>
  <c r="AB62" i="2"/>
  <c r="AC59" i="2"/>
  <c r="AA40" i="2"/>
  <c r="AB35" i="2"/>
  <c r="AC31" i="2"/>
  <c r="Z30" i="2"/>
  <c r="AB25" i="2"/>
  <c r="AC21" i="2"/>
  <c r="Z20" i="2"/>
  <c r="AB15" i="2"/>
  <c r="AC186" i="2"/>
  <c r="AA177" i="2"/>
  <c r="AA169" i="2"/>
  <c r="AC144" i="2"/>
  <c r="AC137" i="2"/>
  <c r="AA130" i="2"/>
  <c r="AB186" i="2"/>
  <c r="AC179" i="2"/>
  <c r="AB178" i="2"/>
  <c r="Z177" i="2"/>
  <c r="Z169" i="2"/>
  <c r="Z137" i="2"/>
  <c r="AB131" i="2"/>
  <c r="Z130" i="2"/>
  <c r="AB120" i="2"/>
  <c r="Z119" i="2"/>
  <c r="AB109" i="2"/>
  <c r="AA108" i="2"/>
  <c r="AB104" i="2"/>
  <c r="AA103" i="2"/>
  <c r="AB99" i="2"/>
  <c r="AC90" i="2"/>
  <c r="AA81" i="2"/>
  <c r="AC78" i="2"/>
  <c r="AA75" i="2"/>
  <c r="AB72" i="2"/>
  <c r="Y71" i="2"/>
  <c r="AA68" i="2"/>
  <c r="AA62" i="2"/>
  <c r="AA59" i="2"/>
  <c r="AB45" i="2"/>
  <c r="Z40" i="2"/>
  <c r="AC36" i="2"/>
  <c r="AA35" i="2"/>
  <c r="AA31" i="2"/>
  <c r="AC26" i="2"/>
  <c r="AA25" i="2"/>
  <c r="AA21" i="2"/>
  <c r="AC16" i="2"/>
  <c r="AA15" i="2"/>
  <c r="AB12" i="2"/>
  <c r="Y103" i="2"/>
  <c r="Z68" i="2"/>
  <c r="Z62" i="2"/>
  <c r="Y35" i="2"/>
  <c r="Y31" i="2"/>
  <c r="Y25" i="2"/>
  <c r="Y21" i="2"/>
  <c r="Z108" i="2"/>
  <c r="AC196" i="2"/>
  <c r="AC191" i="2"/>
  <c r="AA187" i="2"/>
  <c r="Z186" i="2"/>
  <c r="AA179" i="2"/>
  <c r="Z178" i="2"/>
  <c r="AC161" i="2"/>
  <c r="Z127" i="2"/>
  <c r="Z120" i="2"/>
  <c r="AB110" i="2"/>
  <c r="Z109" i="2"/>
  <c r="AC91" i="2"/>
  <c r="Z90" i="2"/>
  <c r="AC88" i="2"/>
  <c r="AA78" i="2"/>
  <c r="Z36" i="2"/>
  <c r="Z26" i="2"/>
  <c r="Z16" i="2"/>
  <c r="Y154" i="2"/>
  <c r="Z154" i="2"/>
  <c r="Y149" i="2"/>
  <c r="Z149" i="2"/>
  <c r="Y145" i="2"/>
  <c r="Z145" i="2"/>
  <c r="AA145" i="2"/>
  <c r="Y123" i="2"/>
  <c r="Z123" i="2"/>
  <c r="AA123" i="2"/>
  <c r="AB123" i="2"/>
  <c r="AC123" i="2"/>
  <c r="Z85" i="2"/>
  <c r="AB85" i="2"/>
  <c r="Y85" i="2"/>
  <c r="AA85" i="2"/>
  <c r="AC85" i="2"/>
  <c r="Y155" i="2"/>
  <c r="Z155" i="2"/>
  <c r="AB190" i="2"/>
  <c r="AB180" i="2"/>
  <c r="AB170" i="2"/>
  <c r="AB160" i="2"/>
  <c r="AC154" i="2"/>
  <c r="AC149" i="2"/>
  <c r="Y113" i="2"/>
  <c r="Z113" i="2"/>
  <c r="AA113" i="2"/>
  <c r="AB113" i="2"/>
  <c r="AC113" i="2"/>
  <c r="AC190" i="2"/>
  <c r="AC170" i="2"/>
  <c r="Y150" i="2"/>
  <c r="Z150" i="2"/>
  <c r="AC192" i="2"/>
  <c r="AB191" i="2"/>
  <c r="AA190" i="2"/>
  <c r="AC182" i="2"/>
  <c r="AB181" i="2"/>
  <c r="AA180" i="2"/>
  <c r="AC172" i="2"/>
  <c r="AB171" i="2"/>
  <c r="AA170" i="2"/>
  <c r="AC162" i="2"/>
  <c r="AB161" i="2"/>
  <c r="AA160" i="2"/>
  <c r="Y156" i="2"/>
  <c r="Z156" i="2"/>
  <c r="AB154" i="2"/>
  <c r="Y151" i="2"/>
  <c r="Z151" i="2"/>
  <c r="AB149" i="2"/>
  <c r="Y146" i="2"/>
  <c r="Z146" i="2"/>
  <c r="Y132" i="2"/>
  <c r="Z132" i="2"/>
  <c r="AA132" i="2"/>
  <c r="AB132" i="2"/>
  <c r="AC132" i="2"/>
  <c r="AB105" i="2"/>
  <c r="Y105" i="2"/>
  <c r="Z105" i="2"/>
  <c r="AA105" i="2"/>
  <c r="AC105" i="2"/>
  <c r="AA100" i="2"/>
  <c r="Y100" i="2"/>
  <c r="Z100" i="2"/>
  <c r="AB100" i="2"/>
  <c r="AC100" i="2"/>
  <c r="AC160" i="2"/>
  <c r="AB192" i="2"/>
  <c r="AA191" i="2"/>
  <c r="AC183" i="2"/>
  <c r="AB182" i="2"/>
  <c r="AA181" i="2"/>
  <c r="Z180" i="2"/>
  <c r="AC173" i="2"/>
  <c r="AB172" i="2"/>
  <c r="AA171" i="2"/>
  <c r="Z170" i="2"/>
  <c r="AC163" i="2"/>
  <c r="AB162" i="2"/>
  <c r="AA161" i="2"/>
  <c r="Z160" i="2"/>
  <c r="AC155" i="2"/>
  <c r="AA154" i="2"/>
  <c r="AC150" i="2"/>
  <c r="AA149" i="2"/>
  <c r="Y143" i="2"/>
  <c r="Z143" i="2"/>
  <c r="AA143" i="2"/>
  <c r="Y142" i="2"/>
  <c r="Z142" i="2"/>
  <c r="AA142" i="2"/>
  <c r="AC193" i="2"/>
  <c r="Z190" i="2"/>
  <c r="AC194" i="2"/>
  <c r="AB193" i="2"/>
  <c r="AA192" i="2"/>
  <c r="Z191" i="2"/>
  <c r="AC184" i="2"/>
  <c r="AB183" i="2"/>
  <c r="AA182" i="2"/>
  <c r="Z181" i="2"/>
  <c r="AC174" i="2"/>
  <c r="AB173" i="2"/>
  <c r="AA172" i="2"/>
  <c r="Z171" i="2"/>
  <c r="AC164" i="2"/>
  <c r="AB163" i="2"/>
  <c r="AA162" i="2"/>
  <c r="Z161" i="2"/>
  <c r="Y157" i="2"/>
  <c r="Z157" i="2"/>
  <c r="AB155" i="2"/>
  <c r="Y152" i="2"/>
  <c r="Z152" i="2"/>
  <c r="AB150" i="2"/>
  <c r="Y147" i="2"/>
  <c r="Z147" i="2"/>
  <c r="AB145" i="2"/>
  <c r="AC142" i="2"/>
  <c r="Y122" i="2"/>
  <c r="Z122" i="2"/>
  <c r="AA122" i="2"/>
  <c r="AB122" i="2"/>
  <c r="AC122" i="2"/>
  <c r="AC180" i="2"/>
  <c r="AC195" i="2"/>
  <c r="AB194" i="2"/>
  <c r="AA193" i="2"/>
  <c r="Z192" i="2"/>
  <c r="AC185" i="2"/>
  <c r="AB184" i="2"/>
  <c r="AA183" i="2"/>
  <c r="Z182" i="2"/>
  <c r="AC175" i="2"/>
  <c r="AB174" i="2"/>
  <c r="AA173" i="2"/>
  <c r="Z172" i="2"/>
  <c r="AC165" i="2"/>
  <c r="AB164" i="2"/>
  <c r="AA163" i="2"/>
  <c r="Z162" i="2"/>
  <c r="AC156" i="2"/>
  <c r="AA155" i="2"/>
  <c r="AC151" i="2"/>
  <c r="AA150" i="2"/>
  <c r="AC146" i="2"/>
  <c r="AB142" i="2"/>
  <c r="AB195" i="2"/>
  <c r="AA194" i="2"/>
  <c r="Z193" i="2"/>
  <c r="AB185" i="2"/>
  <c r="AA184" i="2"/>
  <c r="Z183" i="2"/>
  <c r="AB175" i="2"/>
  <c r="AA174" i="2"/>
  <c r="Z173" i="2"/>
  <c r="AB165" i="2"/>
  <c r="AA164" i="2"/>
  <c r="Z163" i="2"/>
  <c r="AB156" i="2"/>
  <c r="Y153" i="2"/>
  <c r="Z153" i="2"/>
  <c r="AB151" i="2"/>
  <c r="Y148" i="2"/>
  <c r="Z148" i="2"/>
  <c r="AB146" i="2"/>
  <c r="Y144" i="2"/>
  <c r="Z144" i="2"/>
  <c r="AA144" i="2"/>
  <c r="Y112" i="2"/>
  <c r="Z112" i="2"/>
  <c r="AA112" i="2"/>
  <c r="AB112" i="2"/>
  <c r="AC112" i="2"/>
  <c r="AC197" i="2"/>
  <c r="AA195" i="2"/>
  <c r="Z194" i="2"/>
  <c r="AC187" i="2"/>
  <c r="AA185" i="2"/>
  <c r="Z184" i="2"/>
  <c r="AC177" i="2"/>
  <c r="AA175" i="2"/>
  <c r="Z174" i="2"/>
  <c r="AC167" i="2"/>
  <c r="AB166" i="2"/>
  <c r="AA165" i="2"/>
  <c r="Z164" i="2"/>
  <c r="AC157" i="2"/>
  <c r="AA156" i="2"/>
  <c r="AC152" i="2"/>
  <c r="AA151" i="2"/>
  <c r="AC147" i="2"/>
  <c r="AA146" i="2"/>
  <c r="AC143" i="2"/>
  <c r="Y133" i="2"/>
  <c r="Z133" i="2"/>
  <c r="AA133" i="2"/>
  <c r="AB133" i="2"/>
  <c r="AC133" i="2"/>
  <c r="Y53" i="2"/>
  <c r="AA53" i="2"/>
  <c r="AC53" i="2"/>
  <c r="Y43" i="2"/>
  <c r="AA43" i="2"/>
  <c r="AC43" i="2"/>
  <c r="Z65" i="2"/>
  <c r="AB65" i="2"/>
  <c r="Y50" i="2"/>
  <c r="AA50" i="2"/>
  <c r="AC50" i="2"/>
  <c r="Y38" i="2"/>
  <c r="Z38" i="2"/>
  <c r="AA38" i="2"/>
  <c r="AB38" i="2"/>
  <c r="AC38" i="2"/>
  <c r="Y28" i="2"/>
  <c r="Z28" i="2"/>
  <c r="AA28" i="2"/>
  <c r="AB28" i="2"/>
  <c r="AC28" i="2"/>
  <c r="Y18" i="2"/>
  <c r="Z18" i="2"/>
  <c r="AA18" i="2"/>
  <c r="AB18" i="2"/>
  <c r="AC18" i="2"/>
  <c r="Y57" i="2"/>
  <c r="AA57" i="2"/>
  <c r="AC57" i="2"/>
  <c r="Y47" i="2"/>
  <c r="AA47" i="2"/>
  <c r="AC47" i="2"/>
  <c r="Z97" i="2"/>
  <c r="AB97" i="2"/>
  <c r="Z89" i="2"/>
  <c r="AB89" i="2"/>
  <c r="Z77" i="2"/>
  <c r="AB77" i="2"/>
  <c r="Z69" i="2"/>
  <c r="AB69" i="2"/>
  <c r="Y54" i="2"/>
  <c r="AA54" i="2"/>
  <c r="AC54" i="2"/>
  <c r="Y44" i="2"/>
  <c r="AA44" i="2"/>
  <c r="AC44" i="2"/>
  <c r="AC134" i="2"/>
  <c r="AC124" i="2"/>
  <c r="AC114" i="2"/>
  <c r="AC102" i="2"/>
  <c r="Y102" i="2"/>
  <c r="Y86" i="2"/>
  <c r="AA86" i="2"/>
  <c r="AC86" i="2"/>
  <c r="Y66" i="2"/>
  <c r="AA66" i="2"/>
  <c r="AC66" i="2"/>
  <c r="AB53" i="2"/>
  <c r="Y51" i="2"/>
  <c r="AA51" i="2"/>
  <c r="AC51" i="2"/>
  <c r="AB43" i="2"/>
  <c r="AC135" i="2"/>
  <c r="AB134" i="2"/>
  <c r="AC125" i="2"/>
  <c r="AB124" i="2"/>
  <c r="AC115" i="2"/>
  <c r="AB114" i="2"/>
  <c r="AB106" i="2"/>
  <c r="AC101" i="2"/>
  <c r="AC65" i="2"/>
  <c r="Y58" i="2"/>
  <c r="AA58" i="2"/>
  <c r="AC58" i="2"/>
  <c r="Z53" i="2"/>
  <c r="AB50" i="2"/>
  <c r="Y48" i="2"/>
  <c r="AA48" i="2"/>
  <c r="AC48" i="2"/>
  <c r="Z43" i="2"/>
  <c r="Y37" i="2"/>
  <c r="Z37" i="2"/>
  <c r="AA37" i="2"/>
  <c r="AB37" i="2"/>
  <c r="AC37" i="2"/>
  <c r="Y27" i="2"/>
  <c r="Z27" i="2"/>
  <c r="AA27" i="2"/>
  <c r="AB27" i="2"/>
  <c r="AC27" i="2"/>
  <c r="Y17" i="2"/>
  <c r="Z17" i="2"/>
  <c r="AA17" i="2"/>
  <c r="AB17" i="2"/>
  <c r="AC17" i="2"/>
  <c r="AC136" i="2"/>
  <c r="AB135" i="2"/>
  <c r="AA134" i="2"/>
  <c r="AC126" i="2"/>
  <c r="AB125" i="2"/>
  <c r="AA124" i="2"/>
  <c r="AC116" i="2"/>
  <c r="AB115" i="2"/>
  <c r="AA114" i="2"/>
  <c r="AC107" i="2"/>
  <c r="AA106" i="2"/>
  <c r="AA101" i="2"/>
  <c r="Z95" i="2"/>
  <c r="AB95" i="2"/>
  <c r="AC93" i="2"/>
  <c r="AC81" i="2"/>
  <c r="Z75" i="2"/>
  <c r="AB75" i="2"/>
  <c r="AC73" i="2"/>
  <c r="AA65" i="2"/>
  <c r="AC61" i="2"/>
  <c r="AB57" i="2"/>
  <c r="Y55" i="2"/>
  <c r="AA55" i="2"/>
  <c r="AC55" i="2"/>
  <c r="Z50" i="2"/>
  <c r="AB47" i="2"/>
  <c r="Y45" i="2"/>
  <c r="AA45" i="2"/>
  <c r="AC45" i="2"/>
  <c r="AB136" i="2"/>
  <c r="AA135" i="2"/>
  <c r="Z134" i="2"/>
  <c r="AB126" i="2"/>
  <c r="AA125" i="2"/>
  <c r="Z124" i="2"/>
  <c r="AB116" i="2"/>
  <c r="AA115" i="2"/>
  <c r="Z114" i="2"/>
  <c r="AB107" i="2"/>
  <c r="Z106" i="2"/>
  <c r="Z101" i="2"/>
  <c r="AC97" i="2"/>
  <c r="AB93" i="2"/>
  <c r="AC89" i="2"/>
  <c r="Y65" i="2"/>
  <c r="AB54" i="2"/>
  <c r="Y52" i="2"/>
  <c r="AA52" i="2"/>
  <c r="AC52" i="2"/>
  <c r="AB44" i="2"/>
  <c r="AC138" i="2"/>
  <c r="AB137" i="2"/>
  <c r="AA136" i="2"/>
  <c r="Z135" i="2"/>
  <c r="AC128" i="2"/>
  <c r="AB127" i="2"/>
  <c r="AA126" i="2"/>
  <c r="Z125" i="2"/>
  <c r="AC118" i="2"/>
  <c r="AB117" i="2"/>
  <c r="AA116" i="2"/>
  <c r="Z115" i="2"/>
  <c r="AA107" i="2"/>
  <c r="Y106" i="2"/>
  <c r="AB102" i="2"/>
  <c r="Y101" i="2"/>
  <c r="AA97" i="2"/>
  <c r="AA93" i="2"/>
  <c r="AA89" i="2"/>
  <c r="Z87" i="2"/>
  <c r="AB87" i="2"/>
  <c r="Z81" i="2"/>
  <c r="Z79" i="2"/>
  <c r="AB79" i="2"/>
  <c r="AA77" i="2"/>
  <c r="AA73" i="2"/>
  <c r="AA69" i="2"/>
  <c r="Z67" i="2"/>
  <c r="AB67" i="2"/>
  <c r="Z61" i="2"/>
  <c r="Z59" i="2"/>
  <c r="AB59" i="2"/>
  <c r="Z54" i="2"/>
  <c r="AB51" i="2"/>
  <c r="Y49" i="2"/>
  <c r="AA49" i="2"/>
  <c r="AC49" i="2"/>
  <c r="Z44" i="2"/>
  <c r="AC139" i="2"/>
  <c r="AB138" i="2"/>
  <c r="AA137" i="2"/>
  <c r="Z136" i="2"/>
  <c r="AC129" i="2"/>
  <c r="AB128" i="2"/>
  <c r="AA127" i="2"/>
  <c r="Z126" i="2"/>
  <c r="AC119" i="2"/>
  <c r="AB118" i="2"/>
  <c r="AA117" i="2"/>
  <c r="Z116" i="2"/>
  <c r="AC109" i="2"/>
  <c r="AA102" i="2"/>
  <c r="Y97" i="2"/>
  <c r="Y96" i="2"/>
  <c r="AA96" i="2"/>
  <c r="AC96" i="2"/>
  <c r="Y93" i="2"/>
  <c r="Y89" i="2"/>
  <c r="AB86" i="2"/>
  <c r="Y81" i="2"/>
  <c r="Y77" i="2"/>
  <c r="Y76" i="2"/>
  <c r="AA76" i="2"/>
  <c r="AC76" i="2"/>
  <c r="Y73" i="2"/>
  <c r="Y69" i="2"/>
  <c r="AB66" i="2"/>
  <c r="Y61" i="2"/>
  <c r="AB58" i="2"/>
  <c r="Y56" i="2"/>
  <c r="AA56" i="2"/>
  <c r="AC56" i="2"/>
  <c r="Z51" i="2"/>
  <c r="AB48" i="2"/>
  <c r="Y46" i="2"/>
  <c r="AA46" i="2"/>
  <c r="AC46" i="2"/>
  <c r="Y13" i="2"/>
  <c r="AC7" i="2"/>
  <c r="Y92" i="2"/>
  <c r="Y82" i="2"/>
  <c r="Y72" i="2"/>
  <c r="Y62" i="2"/>
  <c r="Z15" i="2"/>
  <c r="AC8" i="2"/>
  <c r="AB7" i="2"/>
  <c r="AA6" i="2"/>
  <c r="AB8" i="2"/>
  <c r="AA7" i="2"/>
  <c r="AC42" i="2"/>
  <c r="AC41" i="2"/>
  <c r="AB39" i="2"/>
  <c r="AB29" i="2"/>
  <c r="AB19" i="2"/>
  <c r="AB9" i="2"/>
  <c r="AA8" i="2"/>
  <c r="Z7" i="2"/>
  <c r="Z8" i="2"/>
  <c r="AA42" i="2"/>
  <c r="AA41" i="2"/>
  <c r="Z39" i="2"/>
  <c r="AC32" i="2"/>
  <c r="AB31" i="2"/>
  <c r="AC22" i="2"/>
  <c r="AB21" i="2"/>
  <c r="AC12" i="2"/>
  <c r="AB11" i="2"/>
  <c r="Z9" i="2"/>
  <c r="Z42" i="2"/>
  <c r="Z41" i="2"/>
  <c r="Q7" i="3"/>
  <c r="Q5" i="3"/>
  <c r="Y5" i="2"/>
  <c r="Z5" i="2"/>
  <c r="AA5" i="2"/>
  <c r="AB5" i="2"/>
</calcChain>
</file>

<file path=xl/sharedStrings.xml><?xml version="1.0" encoding="utf-8"?>
<sst xmlns="http://schemas.openxmlformats.org/spreadsheetml/2006/main" count="2243" uniqueCount="210">
  <si>
    <t>24h subdial</t>
  </si>
  <si>
    <t>Check Chronos for bezel</t>
  </si>
  <si>
    <t>Check back stamps and logos (differentiate between stores and stamps) (FINISH!!)</t>
  </si>
  <si>
    <t>TRUE</t>
  </si>
  <si>
    <t>e.g. Patek Philippe, Rolex, Cartier, Vacheron Constantin, Audemars Piguet, Omega IWC, Jaeger Le Coultre (No Piaget because too close to jewelery)</t>
  </si>
  <si>
    <t>1980s is cutoff</t>
  </si>
  <si>
    <t>Gold Plate/Capped, Stainless steel and chrom plate together</t>
  </si>
  <si>
    <t>e.g. Round, Square, Rectangle, Tonneau, Cushion, Creative</t>
  </si>
  <si>
    <t>e.g. Colors, Gem Set, Stone, Mother of Pearl, Enamel, Cloisonné, Lacquer (not including subdial color)</t>
  </si>
  <si>
    <t>In mm</t>
  </si>
  <si>
    <r>
      <t xml:space="preserve">e.g. Stainless Steel, Yellow Gold, Rose Gold, White Gold, Platinum, Two-tone, Ceramic, Titaniumm </t>
    </r>
    <r>
      <rPr>
        <b/>
        <sz val="12"/>
        <color theme="1"/>
        <rFont val="Calibri"/>
        <family val="2"/>
        <scheme val="minor"/>
      </rPr>
      <t>(CHECK FOR DEPLOYANT)</t>
    </r>
    <r>
      <rPr>
        <sz val="12"/>
        <color theme="1"/>
        <rFont val="Calibri"/>
        <family val="2"/>
        <scheme val="minor"/>
      </rPr>
      <t>. Other: Leather, NATO, Rubber</t>
    </r>
  </si>
  <si>
    <t>No-date, Date, Big Date, Chronograph, Jumping hands, Retrograde</t>
  </si>
  <si>
    <t>Basically a moon phase?</t>
  </si>
  <si>
    <r>
      <t xml:space="preserve">Truly designed as an antimagnetic watch. e.g. Inngenieur/Millgauss </t>
    </r>
    <r>
      <rPr>
        <b/>
        <sz val="12"/>
        <color theme="1"/>
        <rFont val="Calibri"/>
        <family val="2"/>
        <scheme val="minor"/>
      </rPr>
      <t>ARE RAILMASTERS THERE TOO?</t>
    </r>
  </si>
  <si>
    <t>Internal or external</t>
  </si>
  <si>
    <t>Check all</t>
  </si>
  <si>
    <t>Single gem does not count</t>
  </si>
  <si>
    <t>Tiffany, Beyer, etc</t>
  </si>
  <si>
    <t>Needs the engraving</t>
  </si>
  <si>
    <t>Antiquorum has a special grade system. It incorporates condition, quality, technical and historical interest, age and rarity</t>
  </si>
  <si>
    <t>General Information</t>
  </si>
  <si>
    <t>!Hedonic Characteristics</t>
  </si>
  <si>
    <t xml:space="preserve">Complications </t>
  </si>
  <si>
    <r>
      <t>Always has moonphase</t>
    </r>
    <r>
      <rPr>
        <b/>
        <sz val="12"/>
        <color theme="1"/>
        <rFont val="Calibri"/>
        <family val="2"/>
        <scheme val="minor"/>
      </rPr>
      <t xml:space="preserve"> LEAP YEAR INDICATOR</t>
    </r>
    <r>
      <rPr>
        <sz val="12"/>
        <color theme="1"/>
        <rFont val="Calibri"/>
        <family val="2"/>
        <scheme val="minor"/>
      </rPr>
      <t>?</t>
    </r>
  </si>
  <si>
    <t>Data#</t>
  </si>
  <si>
    <t>Date</t>
  </si>
  <si>
    <t xml:space="preserve">Lot Number  </t>
  </si>
  <si>
    <t>Hammer Price</t>
  </si>
  <si>
    <t>Premium Price</t>
  </si>
  <si>
    <t>!Brand</t>
  </si>
  <si>
    <t>Decade Produced</t>
  </si>
  <si>
    <t>Case Material</t>
  </si>
  <si>
    <t>Dial Shape</t>
  </si>
  <si>
    <t>Dial Color/ Material</t>
  </si>
  <si>
    <t>Case Diameter</t>
  </si>
  <si>
    <t>Bracelet Material</t>
  </si>
  <si>
    <t>Integrated bracelet</t>
  </si>
  <si>
    <t>Time Only</t>
  </si>
  <si>
    <t>Double Seconds</t>
  </si>
  <si>
    <t>Manual</t>
  </si>
  <si>
    <t>Self-windng</t>
  </si>
  <si>
    <t>24h main</t>
  </si>
  <si>
    <t>Date only</t>
  </si>
  <si>
    <t>Day and date</t>
  </si>
  <si>
    <t>Triple Date</t>
  </si>
  <si>
    <t>Moonphase</t>
  </si>
  <si>
    <t>Tide indication</t>
  </si>
  <si>
    <t>Dive</t>
  </si>
  <si>
    <t>Anti-magnetic</t>
  </si>
  <si>
    <t>GMT (24h or 12/frixed or adjustable)</t>
  </si>
  <si>
    <t>Second reference time recorder (fixed)</t>
  </si>
  <si>
    <t>Two Movements</t>
  </si>
  <si>
    <t>Worldtime</t>
  </si>
  <si>
    <t>Power Reserve Indicator</t>
  </si>
  <si>
    <t>Rotating Bezel</t>
  </si>
  <si>
    <t>Chrono</t>
  </si>
  <si>
    <t>Flyback Chrono</t>
  </si>
  <si>
    <t>Rattrapante</t>
  </si>
  <si>
    <t>Minutecreeper</t>
  </si>
  <si>
    <t>Perpetual Calendar</t>
  </si>
  <si>
    <t xml:space="preserve">Leap year indicator </t>
  </si>
  <si>
    <t>Year Indicator</t>
  </si>
  <si>
    <t>Jump Hour</t>
  </si>
  <si>
    <t>High Comlication: Minute Repeater or Tourbillon</t>
  </si>
  <si>
    <t>Reversilbe</t>
  </si>
  <si>
    <t>Alarm</t>
  </si>
  <si>
    <t>Unusual</t>
  </si>
  <si>
    <t>Gemset Dial</t>
  </si>
  <si>
    <t>Gemset Case/Bezel</t>
  </si>
  <si>
    <t>Gemset Bracelet</t>
  </si>
  <si>
    <t>Retail Signature</t>
  </si>
  <si>
    <t>Company/Logo/Special Stamp</t>
  </si>
  <si>
    <t>Tropical Dial?</t>
  </si>
  <si>
    <t>Military</t>
  </si>
  <si>
    <t>Prototype</t>
  </si>
  <si>
    <t>NOS</t>
  </si>
  <si>
    <t>Provenance</t>
  </si>
  <si>
    <t>Grade</t>
  </si>
  <si>
    <t>Notes</t>
  </si>
  <si>
    <t>PG 18K</t>
  </si>
  <si>
    <t>Round</t>
  </si>
  <si>
    <t>Gold</t>
  </si>
  <si>
    <t>Leather</t>
  </si>
  <si>
    <t>Yes</t>
  </si>
  <si>
    <t>AAA</t>
  </si>
  <si>
    <t>Stainless Steel</t>
  </si>
  <si>
    <t>White/Silver (Tropical)</t>
  </si>
  <si>
    <t>Black</t>
  </si>
  <si>
    <t>AA</t>
  </si>
  <si>
    <t>YG 18K</t>
  </si>
  <si>
    <t>Onyx</t>
  </si>
  <si>
    <t>Two-tone</t>
  </si>
  <si>
    <t>White/Silver</t>
  </si>
  <si>
    <t>AAAA</t>
  </si>
  <si>
    <t>Salmon/Pink</t>
  </si>
  <si>
    <t>YG &lt;18K</t>
  </si>
  <si>
    <t>Rectangle</t>
  </si>
  <si>
    <t>Tiffany &amp; Co.</t>
  </si>
  <si>
    <t>WG 18K</t>
  </si>
  <si>
    <t>Serpico Y Laino</t>
  </si>
  <si>
    <t>Blue</t>
  </si>
  <si>
    <t>FALSE</t>
  </si>
  <si>
    <t>Mixes of 18K</t>
  </si>
  <si>
    <t>Cartier</t>
  </si>
  <si>
    <t>Cushion</t>
  </si>
  <si>
    <t>Pink</t>
  </si>
  <si>
    <t>Square</t>
  </si>
  <si>
    <t>Oval</t>
  </si>
  <si>
    <t>Gold/Pink</t>
  </si>
  <si>
    <t>Enamel</t>
  </si>
  <si>
    <t>Bracelet Material and Integration</t>
  </si>
  <si>
    <t>Gem Setting</t>
  </si>
  <si>
    <t>Signature or Logo/Symbol</t>
  </si>
  <si>
    <t>Grading</t>
  </si>
  <si>
    <t>Complications</t>
  </si>
  <si>
    <t>Index Dummies</t>
  </si>
  <si>
    <t>Lot_Number</t>
  </si>
  <si>
    <t>Hammer_Price</t>
  </si>
  <si>
    <t>Premium_Price</t>
  </si>
  <si>
    <t>Log_Hammer_Price</t>
  </si>
  <si>
    <t>CM_Gold</t>
  </si>
  <si>
    <t>CM_Platinum</t>
  </si>
  <si>
    <t>BM_Strap_None</t>
  </si>
  <si>
    <t>BM_Gold</t>
  </si>
  <si>
    <t>Gem_Setting</t>
  </si>
  <si>
    <t>Retailer_Logo_Symbol</t>
  </si>
  <si>
    <t>Time_Only</t>
  </si>
  <si>
    <t>Jump_Hour</t>
  </si>
  <si>
    <t>Date_All_Types</t>
  </si>
  <si>
    <t>Anti_Magnetic</t>
  </si>
  <si>
    <t>Chronograph</t>
  </si>
  <si>
    <t>Y2018</t>
  </si>
  <si>
    <t>Y2019</t>
  </si>
  <si>
    <t>Y2020</t>
  </si>
  <si>
    <t>Y2021</t>
  </si>
  <si>
    <t>Y2022</t>
  </si>
  <si>
    <t>Characteristic</t>
  </si>
  <si>
    <t>Coefficient</t>
  </si>
  <si>
    <t>Std. Error</t>
  </si>
  <si>
    <t>t-value</t>
  </si>
  <si>
    <t>Significance</t>
  </si>
  <si>
    <t>Year</t>
  </si>
  <si>
    <t>COEF</t>
  </si>
  <si>
    <t>INDEX</t>
  </si>
  <si>
    <t>Return</t>
  </si>
  <si>
    <t>Corrected Index</t>
  </si>
  <si>
    <t>***</t>
  </si>
  <si>
    <t>**</t>
  </si>
  <si>
    <t>n/a</t>
  </si>
  <si>
    <t>Gubelin</t>
  </si>
  <si>
    <t>.</t>
  </si>
  <si>
    <t>Arithmetic Mean</t>
  </si>
  <si>
    <t>Standard Deviation of Annual Returns</t>
  </si>
  <si>
    <t>BM_Strap_None#</t>
  </si>
  <si>
    <t>Miscellaneous</t>
  </si>
  <si>
    <t>Complication</t>
  </si>
  <si>
    <t>Time_Only#</t>
  </si>
  <si>
    <t>Index Year</t>
  </si>
  <si>
    <t>Y2018#</t>
  </si>
  <si>
    <t>Intercept</t>
  </si>
  <si>
    <t>&lt;2.00E-16</t>
  </si>
  <si>
    <t>Observations</t>
  </si>
  <si>
    <t>R Squated</t>
  </si>
  <si>
    <t>Adjusted R Squared</t>
  </si>
  <si>
    <t>Residual Standard Error</t>
  </si>
  <si>
    <t>F Statstic</t>
  </si>
  <si>
    <t>p-value</t>
  </si>
  <si>
    <t>&lt; 2.2e-16</t>
  </si>
  <si>
    <t>Patek</t>
  </si>
  <si>
    <t>Breguet numerals</t>
  </si>
  <si>
    <t>Freccero</t>
  </si>
  <si>
    <t>Uruguay’s Freccero?</t>
  </si>
  <si>
    <t>Cuervo Y Sobrinos</t>
  </si>
  <si>
    <t>With cufflinks</t>
  </si>
  <si>
    <t>Hausmann</t>
  </si>
  <si>
    <t>Limited edition of 2000</t>
  </si>
  <si>
    <t>Probably introduced around 1979 so really borderline</t>
  </si>
  <si>
    <t xml:space="preserve"> Yes</t>
  </si>
  <si>
    <t xml:space="preserve">Is this a grand complication? </t>
  </si>
  <si>
    <t>Arte Suizo</t>
  </si>
  <si>
    <t>Platinum</t>
  </si>
  <si>
    <t>Beyer</t>
  </si>
  <si>
    <t>What makes a grand complicatoin?</t>
  </si>
  <si>
    <t>Waterproof</t>
  </si>
  <si>
    <t>Iraq Arab Eagle</t>
  </si>
  <si>
    <t>Bracelet White gold mesh with diamond set (clasp broken in need of repair)</t>
  </si>
  <si>
    <t>Trucchi</t>
  </si>
  <si>
    <t>Iraqi Eagle</t>
  </si>
  <si>
    <t>Gold (Pink)</t>
  </si>
  <si>
    <t>Tonneau</t>
  </si>
  <si>
    <t>MADE FOR GUILLERMI, but nothing on dial (it’s the distributor)</t>
  </si>
  <si>
    <t>Kelz-Bloch</t>
  </si>
  <si>
    <t>KING FAISEL II OF IRAK ENGRAVING</t>
  </si>
  <si>
    <t xml:space="preserve">dial design retailed by Gubelin. </t>
  </si>
  <si>
    <t>Is this a grand?</t>
  </si>
  <si>
    <t>Only one example known!</t>
  </si>
  <si>
    <t>Restored dial</t>
  </si>
  <si>
    <t xml:space="preserve">With leap year </t>
  </si>
  <si>
    <t>Possibly piece unique</t>
  </si>
  <si>
    <t xml:space="preserve">Provenance: Owver is Eduardo Hernández Cházaro </t>
  </si>
  <si>
    <t>Provenance: This watch was gifted to Francois Modoux by Patek Philippe for his 25 years at the firm (1920-1945). Mr. Modoux was one of the most famous “regleur de precision”; one of the two regleurs who were responsible for the regulation of most of the watches made by Patek Philippe for the legendary and exacting watch enthusiast Henry Graves Jr. They were amongst the highest paid workers in the watch industry because success in Observatory trials conferred reputation and prestige on the brand and therefore, greater commercial success.</t>
  </si>
  <si>
    <t>Perpetual_Calendar_High_Complication</t>
  </si>
  <si>
    <t>CM_SS_TT</t>
  </si>
  <si>
    <t>BM_SS_TT</t>
  </si>
  <si>
    <t>CM_SS_TT#</t>
  </si>
  <si>
    <t>AA#</t>
  </si>
  <si>
    <t>on 194 degrees of freedom</t>
  </si>
  <si>
    <t>on 18 and 194 DF</t>
  </si>
  <si>
    <t>Total Return Over 5 Years</t>
  </si>
  <si>
    <t>Patek Philippe Subindex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</si>
</sst>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mmmm\ d\,\ yyyy;@"/>
    <numFmt numFmtId="165" formatCode="#,##0.00000"/>
    <numFmt numFmtId="166" formatCode="0.000"/>
    <numFmt numFmtId="167" formatCode="0.0%"/>
    <numFmt numFmtId="168" formatCode="0.0000"/>
    <numFmt numFmtId="169" formatCode="0.000000"/>
  </numFmts>
  <fonts count="12"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
      <i/>
      <sz val="12"/>
      <color rgb="FF000000"/>
      <name val="Times New Roman"/>
      <family val="1"/>
    </font>
    <font>
      <i/>
      <sz val="12"/>
      <color theme="1"/>
      <name val="Times New Roman"/>
      <family val="1"/>
    </font>
  </fonts>
  <fills count="11">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rgb="FFFFC000"/>
        <bgColor indexed="64"/>
      </patternFill>
    </fill>
    <fill>
      <patternFill patternType="solid">
        <fgColor theme="5"/>
        <bgColor indexed="64"/>
      </patternFill>
    </fill>
    <fill>
      <patternFill patternType="solid">
        <fgColor rgb="FFFFFF00"/>
        <bgColor indexed="64"/>
      </patternFill>
    </fill>
    <fill>
      <patternFill patternType="solid">
        <fgColor theme="5" tint="-0.249977111117893"/>
        <bgColor indexed="64"/>
      </patternFill>
    </fill>
    <fill>
      <patternFill patternType="solid">
        <fgColor theme="0"/>
        <bgColor indexed="64"/>
      </patternFill>
    </fill>
    <fill>
      <patternFill patternType="solid">
        <fgColor rgb="FF7030A0"/>
        <bgColor indexed="64"/>
      </patternFill>
    </fill>
    <fill>
      <patternFill patternType="solid">
        <fgColor rgb="FFFFFFFF"/>
        <bgColor rgb="FF000000"/>
      </patternFill>
    </fill>
  </fills>
  <borders count="5">
    <border>
      <left/>
      <right/>
      <top/>
      <bottom/>
      <diagonal/>
    </border>
    <border>
      <left style="thin">
        <color indexed="64"/>
      </left>
      <right/>
      <top/>
      <bottom/>
      <diagonal/>
    </border>
    <border>
      <left/>
      <right/>
      <top/>
      <bottom style="thin">
        <color indexed="64"/>
      </bottom>
      <diagonal/>
    </border>
    <border>
      <left/>
      <right/>
      <top style="thin">
        <color indexed="64"/>
      </top>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3" fillId="2" borderId="0" xfId="0" applyFont="1" applyFill="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right" wrapText="1"/>
    </xf>
    <xf numFmtId="0" fontId="0" fillId="0" borderId="0" xfId="0" applyAlignment="1">
      <alignment horizontal="center" wrapText="1"/>
    </xf>
    <xf numFmtId="0" fontId="0" fillId="0" borderId="0" xfId="0" applyAlignment="1">
      <alignment horizontal="left" wrapText="1"/>
    </xf>
    <xf numFmtId="0" fontId="3" fillId="2" borderId="0" xfId="0" applyFont="1" applyFill="1" applyAlignment="1">
      <alignment horizontal="center" wrapText="1"/>
    </xf>
    <xf numFmtId="0" fontId="0" fillId="0" borderId="0" xfId="0"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top" wrapText="1"/>
    </xf>
    <xf numFmtId="0" fontId="2" fillId="3" borderId="0" xfId="0" applyFont="1" applyFill="1" applyAlignment="1">
      <alignment horizontal="center" vertical="top" wrapText="1"/>
    </xf>
    <xf numFmtId="0" fontId="2" fillId="3" borderId="0" xfId="0" applyFont="1" applyFill="1" applyAlignment="1">
      <alignment vertical="top" wrapText="1"/>
    </xf>
    <xf numFmtId="0" fontId="2" fillId="3" borderId="0" xfId="0" applyFont="1" applyFill="1" applyAlignment="1">
      <alignment horizontal="right" vertical="top" wrapText="1"/>
    </xf>
    <xf numFmtId="0" fontId="2" fillId="3" borderId="0" xfId="0" applyFont="1" applyFill="1" applyAlignment="1">
      <alignment horizontal="left" vertical="top" wrapText="1"/>
    </xf>
    <xf numFmtId="0" fontId="2" fillId="4" borderId="0" xfId="0" applyFont="1" applyFill="1" applyAlignment="1">
      <alignment horizontal="center" vertical="top" wrapText="1"/>
    </xf>
    <xf numFmtId="0" fontId="2" fillId="5" borderId="0" xfId="0" applyFont="1" applyFill="1" applyAlignment="1">
      <alignment horizontal="center" vertical="top" wrapText="1"/>
    </xf>
    <xf numFmtId="0" fontId="4" fillId="3" borderId="0" xfId="0" applyFont="1" applyFill="1" applyAlignment="1">
      <alignment horizontal="center" vertical="top" wrapText="1"/>
    </xf>
    <xf numFmtId="164" fontId="0" fillId="0" borderId="0" xfId="0" applyNumberFormat="1" applyAlignment="1">
      <alignment vertical="center"/>
    </xf>
    <xf numFmtId="3"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vertical="center"/>
    </xf>
    <xf numFmtId="0" fontId="5" fillId="0" borderId="0" xfId="0" applyFont="1" applyAlignment="1">
      <alignment horizontal="center" vertical="center"/>
    </xf>
    <xf numFmtId="0" fontId="0" fillId="6" borderId="0" xfId="0" applyFill="1" applyAlignment="1">
      <alignment vertical="center"/>
    </xf>
    <xf numFmtId="0" fontId="5" fillId="4" borderId="0" xfId="0" applyFont="1"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left" vertical="center"/>
    </xf>
    <xf numFmtId="0" fontId="0" fillId="2" borderId="0" xfId="0" applyFill="1" applyAlignment="1">
      <alignment vertical="center"/>
    </xf>
    <xf numFmtId="0" fontId="0" fillId="8" borderId="0" xfId="0" applyFill="1" applyAlignment="1">
      <alignment horizontal="left" vertical="center"/>
    </xf>
    <xf numFmtId="0" fontId="5" fillId="6" borderId="0" xfId="0" applyFont="1" applyFill="1" applyAlignment="1">
      <alignment horizontal="center" vertical="center"/>
    </xf>
    <xf numFmtId="0" fontId="0" fillId="0" borderId="0" xfId="0" applyAlignment="1">
      <alignment horizontal="center"/>
    </xf>
    <xf numFmtId="0" fontId="3" fillId="0" borderId="0" xfId="0" applyFont="1" applyAlignment="1">
      <alignment horizontal="center" vertical="top" wrapText="1"/>
    </xf>
    <xf numFmtId="0" fontId="3" fillId="0" borderId="0" xfId="0" applyFont="1"/>
    <xf numFmtId="0" fontId="0" fillId="2" borderId="0" xfId="0" applyFill="1"/>
    <xf numFmtId="0" fontId="4" fillId="9" borderId="0" xfId="0" applyFont="1" applyFill="1" applyAlignment="1">
      <alignment horizontal="center" vertical="top" wrapText="1"/>
    </xf>
    <xf numFmtId="164" fontId="0" fillId="0" borderId="0" xfId="0" applyNumberFormat="1"/>
    <xf numFmtId="3" fontId="0" fillId="0" borderId="0" xfId="0" applyNumberFormat="1"/>
    <xf numFmtId="165" fontId="0" fillId="0" borderId="0" xfId="0" applyNumberFormat="1"/>
    <xf numFmtId="0" fontId="0" fillId="8" borderId="0" xfId="0" applyFill="1"/>
    <xf numFmtId="3" fontId="0" fillId="0" borderId="1" xfId="0" applyNumberFormat="1" applyBorder="1" applyAlignment="1">
      <alignment vertical="center"/>
    </xf>
    <xf numFmtId="0" fontId="5" fillId="0" borderId="0" xfId="0" applyFont="1" applyAlignment="1">
      <alignment horizontal="left" vertical="center"/>
    </xf>
    <xf numFmtId="0" fontId="0" fillId="6" borderId="0" xfId="0" applyFill="1"/>
    <xf numFmtId="0" fontId="5" fillId="8" borderId="0" xfId="0" applyFont="1" applyFill="1" applyAlignment="1">
      <alignment horizontal="center" vertical="center"/>
    </xf>
    <xf numFmtId="0" fontId="3" fillId="0" borderId="0" xfId="0" applyFont="1" applyAlignment="1">
      <alignment vertical="center"/>
    </xf>
    <xf numFmtId="0" fontId="3" fillId="6" borderId="0" xfId="0" applyFont="1" applyFill="1" applyAlignment="1">
      <alignment vertical="center"/>
    </xf>
    <xf numFmtId="0" fontId="6" fillId="8" borderId="3" xfId="0" applyFont="1" applyFill="1" applyBorder="1" applyAlignment="1">
      <alignment horizontal="left" indent="2"/>
    </xf>
    <xf numFmtId="0" fontId="6" fillId="8" borderId="3" xfId="0" applyFont="1" applyFill="1" applyBorder="1"/>
    <xf numFmtId="0" fontId="6" fillId="8" borderId="0" xfId="0" applyFont="1" applyFill="1"/>
    <xf numFmtId="0" fontId="6" fillId="8" borderId="4" xfId="0" applyFont="1" applyFill="1" applyBorder="1" applyAlignment="1">
      <alignment horizontal="left" indent="2"/>
    </xf>
    <xf numFmtId="0" fontId="6" fillId="8" borderId="4" xfId="0" applyFont="1" applyFill="1" applyBorder="1"/>
    <xf numFmtId="0" fontId="7" fillId="10" borderId="0" xfId="0" applyFont="1" applyFill="1"/>
    <xf numFmtId="0" fontId="7" fillId="10" borderId="0" xfId="0" applyFont="1" applyFill="1" applyAlignment="1">
      <alignment horizontal="right"/>
    </xf>
    <xf numFmtId="0" fontId="6" fillId="8" borderId="0" xfId="0" applyFont="1" applyFill="1" applyBorder="1"/>
    <xf numFmtId="0" fontId="8" fillId="8" borderId="2" xfId="0" applyFont="1" applyFill="1" applyBorder="1" applyAlignment="1">
      <alignment horizontal="left" indent="1"/>
    </xf>
    <xf numFmtId="0" fontId="8" fillId="8" borderId="2" xfId="0" applyFont="1" applyFill="1" applyBorder="1" applyAlignment="1">
      <alignment horizontal="right"/>
    </xf>
    <xf numFmtId="0" fontId="8" fillId="8" borderId="2" xfId="0" applyFont="1" applyFill="1" applyBorder="1"/>
    <xf numFmtId="0" fontId="9" fillId="10" borderId="2" xfId="0" applyFont="1" applyFill="1" applyBorder="1" applyAlignment="1">
      <alignment horizontal="left"/>
    </xf>
    <xf numFmtId="0" fontId="9" fillId="10" borderId="2" xfId="0" applyFont="1" applyFill="1" applyBorder="1" applyAlignment="1">
      <alignment horizontal="right"/>
    </xf>
    <xf numFmtId="0" fontId="7" fillId="10" borderId="2" xfId="0" applyFont="1" applyFill="1" applyBorder="1"/>
    <xf numFmtId="0" fontId="6" fillId="8" borderId="0" xfId="0" applyFont="1" applyFill="1" applyAlignment="1">
      <alignment horizontal="left" indent="1"/>
    </xf>
    <xf numFmtId="0" fontId="6" fillId="8" borderId="0" xfId="0" applyFont="1" applyFill="1" applyAlignment="1">
      <alignment horizontal="right"/>
    </xf>
    <xf numFmtId="0" fontId="6" fillId="8" borderId="0" xfId="0" applyFont="1" applyFill="1" applyAlignment="1">
      <alignment horizontal="left"/>
    </xf>
    <xf numFmtId="166" fontId="6" fillId="8" borderId="0" xfId="0" applyNumberFormat="1" applyFont="1" applyFill="1" applyAlignment="1">
      <alignment horizontal="right"/>
    </xf>
    <xf numFmtId="2" fontId="6" fillId="8" borderId="0" xfId="0" applyNumberFormat="1" applyFont="1" applyFill="1" applyAlignment="1">
      <alignment horizontal="right"/>
    </xf>
    <xf numFmtId="166" fontId="7" fillId="10" borderId="0" xfId="0" applyNumberFormat="1" applyFont="1" applyFill="1"/>
    <xf numFmtId="169" fontId="6" fillId="8" borderId="0" xfId="0" applyNumberFormat="1" applyFont="1" applyFill="1" applyBorder="1"/>
    <xf numFmtId="167" fontId="6" fillId="8" borderId="0" xfId="1" applyNumberFormat="1" applyFont="1" applyFill="1" applyAlignment="1">
      <alignment horizontal="right"/>
    </xf>
    <xf numFmtId="10" fontId="6" fillId="8" borderId="0" xfId="1" applyNumberFormat="1" applyFont="1" applyFill="1" applyAlignment="1">
      <alignment horizontal="right"/>
    </xf>
    <xf numFmtId="166" fontId="6" fillId="8" borderId="0" xfId="0" applyNumberFormat="1" applyFont="1" applyFill="1" applyBorder="1"/>
    <xf numFmtId="168" fontId="6" fillId="8" borderId="0" xfId="0" applyNumberFormat="1" applyFont="1" applyFill="1" applyBorder="1" applyAlignment="1">
      <alignment horizontal="right"/>
    </xf>
    <xf numFmtId="169" fontId="6" fillId="8" borderId="0" xfId="0" applyNumberFormat="1" applyFont="1" applyFill="1" applyBorder="1" applyAlignment="1">
      <alignment horizontal="right"/>
    </xf>
    <xf numFmtId="168" fontId="7" fillId="10" borderId="0" xfId="0" applyNumberFormat="1" applyFont="1" applyFill="1" applyAlignment="1">
      <alignment horizontal="right"/>
    </xf>
    <xf numFmtId="0" fontId="6" fillId="8" borderId="0" xfId="0" applyFont="1" applyFill="1" applyBorder="1" applyAlignment="1">
      <alignment horizontal="right"/>
    </xf>
    <xf numFmtId="0" fontId="6" fillId="8" borderId="2" xfId="0" applyFont="1" applyFill="1" applyBorder="1" applyAlignment="1">
      <alignment horizontal="left" indent="1"/>
    </xf>
    <xf numFmtId="0" fontId="6" fillId="8" borderId="2" xfId="0" applyFont="1" applyFill="1" applyBorder="1" applyAlignment="1">
      <alignment horizontal="right"/>
    </xf>
    <xf numFmtId="10" fontId="6" fillId="8" borderId="2" xfId="1" applyNumberFormat="1" applyFont="1" applyFill="1" applyBorder="1" applyAlignment="1">
      <alignment horizontal="right"/>
    </xf>
    <xf numFmtId="11" fontId="6" fillId="8" borderId="0" xfId="0" applyNumberFormat="1" applyFont="1" applyFill="1" applyBorder="1" applyAlignment="1">
      <alignment horizontal="right"/>
    </xf>
    <xf numFmtId="11" fontId="7" fillId="10" borderId="0" xfId="0" applyNumberFormat="1" applyFont="1" applyFill="1" applyAlignment="1">
      <alignment horizontal="right"/>
    </xf>
    <xf numFmtId="166" fontId="6" fillId="8" borderId="0" xfId="0" applyNumberFormat="1" applyFont="1" applyFill="1" applyBorder="1" applyAlignment="1">
      <alignment horizontal="right"/>
    </xf>
    <xf numFmtId="0" fontId="6" fillId="8" borderId="2" xfId="0" applyFont="1" applyFill="1" applyBorder="1"/>
    <xf numFmtId="166" fontId="6" fillId="8" borderId="2" xfId="0" applyNumberFormat="1" applyFont="1" applyFill="1" applyBorder="1"/>
    <xf numFmtId="2" fontId="6" fillId="8" borderId="0" xfId="0" applyNumberFormat="1" applyFont="1" applyFill="1" applyBorder="1"/>
    <xf numFmtId="10" fontId="6" fillId="8" borderId="3" xfId="1" applyNumberFormat="1" applyFont="1" applyFill="1" applyBorder="1"/>
    <xf numFmtId="0" fontId="6" fillId="8" borderId="0" xfId="0" applyFont="1" applyFill="1" applyBorder="1" applyAlignment="1">
      <alignment horizontal="left" indent="2"/>
    </xf>
    <xf numFmtId="10" fontId="6" fillId="8" borderId="0" xfId="1" applyNumberFormat="1" applyFont="1" applyFill="1" applyBorder="1"/>
    <xf numFmtId="10" fontId="6" fillId="8" borderId="4" xfId="1" applyNumberFormat="1" applyFont="1" applyFill="1" applyBorder="1"/>
    <xf numFmtId="0" fontId="8" fillId="8" borderId="0" xfId="0" applyFont="1" applyFill="1" applyBorder="1" applyAlignment="1">
      <alignment horizontal="right"/>
    </xf>
    <xf numFmtId="0" fontId="6" fillId="8" borderId="0" xfId="0" applyFont="1" applyFill="1" applyBorder="1" applyAlignment="1">
      <alignment horizontal="left" indent="1"/>
    </xf>
    <xf numFmtId="0" fontId="7" fillId="10" borderId="0" xfId="0" applyFont="1" applyFill="1" applyAlignment="1">
      <alignment horizontal="left" indent="1"/>
    </xf>
    <xf numFmtId="0" fontId="7" fillId="10" borderId="2" xfId="0" applyFont="1" applyFill="1" applyBorder="1" applyAlignment="1">
      <alignment horizontal="left" indent="1"/>
    </xf>
    <xf numFmtId="0" fontId="10" fillId="10" borderId="0" xfId="0" applyFont="1" applyFill="1" applyAlignment="1">
      <alignment horizontal="left" indent="1"/>
    </xf>
    <xf numFmtId="0" fontId="11" fillId="8" borderId="0" xfId="0" applyFont="1" applyFill="1" applyBorder="1" applyAlignment="1">
      <alignment horizontal="left" indent="1"/>
    </xf>
  </cellXfs>
  <cellStyles count="2">
    <cellStyle name="Normal" xfId="0" builtinId="0"/>
    <cellStyle name="Percent 2" xfId="1" xr:uid="{EFD98196-F0DE-4143-8751-555C9FEC03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Patek Philippe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'Patek Philipp RESULTS AND INDEX'!$L$12</c:f>
              <c:strCache>
                <c:ptCount val="1"/>
                <c:pt idx="0">
                  <c:v>Patek Philippe Subindex</c:v>
                </c:pt>
              </c:strCache>
            </c:strRef>
          </c:tx>
          <c:spPr>
            <a:ln w="28575" cap="rnd">
              <a:solidFill>
                <a:schemeClr val="accent2"/>
              </a:solidFill>
              <a:round/>
            </a:ln>
            <a:effectLst/>
          </c:spPr>
          <c:marker>
            <c:symbol val="none"/>
          </c:marker>
          <c:dLbls>
            <c:dLbl>
              <c:idx val="0"/>
              <c:layout>
                <c:manualLayout>
                  <c:x val="-1.5620019910693547E-2"/>
                  <c:y val="-2.9787234042553193E-2"/>
                </c:manualLayout>
              </c:layout>
              <c:tx>
                <c:rich>
                  <a:bodyPr/>
                  <a:lstStyle/>
                  <a:p>
                    <a:fld id="{CE349F38-A1C6-4E4B-A7B2-ED65A87CAC4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A19-BA43-8D3A-9C28E8AB7020}"/>
                </c:ext>
              </c:extLst>
            </c:dLbl>
            <c:dLbl>
              <c:idx val="1"/>
              <c:layout>
                <c:manualLayout>
                  <c:x val="-4.0165765484640549E-2"/>
                  <c:y val="4.6808510638297794E-2"/>
                </c:manualLayout>
              </c:layout>
              <c:tx>
                <c:rich>
                  <a:bodyPr/>
                  <a:lstStyle/>
                  <a:p>
                    <a:fld id="{A0D18DB5-8DAD-CA4A-861A-72836013DF4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A19-BA43-8D3A-9C28E8AB7020}"/>
                </c:ext>
              </c:extLst>
            </c:dLbl>
            <c:dLbl>
              <c:idx val="2"/>
              <c:layout>
                <c:manualLayout>
                  <c:x val="-4.2397196900453994E-2"/>
                  <c:y val="-4.2553191489361701E-2"/>
                </c:manualLayout>
              </c:layout>
              <c:tx>
                <c:rich>
                  <a:bodyPr/>
                  <a:lstStyle/>
                  <a:p>
                    <a:fld id="{89520B63-1607-3045-A323-30865D7D00A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A19-BA43-8D3A-9C28E8AB7020}"/>
                </c:ext>
              </c:extLst>
            </c:dLbl>
            <c:dLbl>
              <c:idx val="3"/>
              <c:layout>
                <c:manualLayout>
                  <c:x val="-4.4628628316267356E-2"/>
                  <c:y val="7.2340425531914887E-2"/>
                </c:manualLayout>
              </c:layout>
              <c:tx>
                <c:rich>
                  <a:bodyPr/>
                  <a:lstStyle/>
                  <a:p>
                    <a:fld id="{77AE5C3C-58F8-5F42-AEDE-285BED9DD45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A19-BA43-8D3A-9C28E8AB7020}"/>
                </c:ext>
              </c:extLst>
            </c:dLbl>
            <c:dLbl>
              <c:idx val="4"/>
              <c:layout>
                <c:manualLayout>
                  <c:x val="-4.4628628316267439E-2"/>
                  <c:y val="7.2340425531914887E-2"/>
                </c:manualLayout>
              </c:layout>
              <c:tx>
                <c:rich>
                  <a:bodyPr/>
                  <a:lstStyle/>
                  <a:p>
                    <a:fld id="{CF860CDF-6309-084D-95A2-F098199530B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A19-BA43-8D3A-9C28E8AB70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'Patek Philipp RESULTS AND INDEX'!$K$13:$K$17</c:f>
              <c:numCache>
                <c:formatCode>General</c:formatCode>
                <c:ptCount val="5"/>
                <c:pt idx="0">
                  <c:v>2018</c:v>
                </c:pt>
                <c:pt idx="1">
                  <c:v>2019</c:v>
                </c:pt>
                <c:pt idx="2">
                  <c:v>2020</c:v>
                </c:pt>
                <c:pt idx="3">
                  <c:v>2021</c:v>
                </c:pt>
                <c:pt idx="4">
                  <c:v>2022</c:v>
                </c:pt>
              </c:numCache>
            </c:numRef>
          </c:cat>
          <c:val>
            <c:numRef>
              <c:f>'Patek Philipp RESULTS AND INDEX'!$L$13:$L$17</c:f>
              <c:numCache>
                <c:formatCode>General</c:formatCode>
                <c:ptCount val="5"/>
                <c:pt idx="0">
                  <c:v>100</c:v>
                </c:pt>
                <c:pt idx="1">
                  <c:v>94.071161212348557</c:v>
                </c:pt>
                <c:pt idx="2">
                  <c:v>112.71191317652763</c:v>
                </c:pt>
                <c:pt idx="3">
                  <c:v>123.35487136811533</c:v>
                </c:pt>
                <c:pt idx="4">
                  <c:v>120.5771593045353</c:v>
                </c:pt>
              </c:numCache>
            </c:numRef>
          </c:val>
          <c:smooth val="0"/>
          <c:extLst>
            <c:ext xmlns:c15="http://schemas.microsoft.com/office/drawing/2012/chart" uri="{02D57815-91ED-43cb-92C2-25804820EDAC}">
              <c15:datalabelsRange>
                <c15:f>'Patek Philipp RESULTS AND INDEX'!$M$14:$M$18</c15:f>
                <c15:dlblRangeCache>
                  <c:ptCount val="5"/>
                  <c:pt idx="0">
                    <c:v>-5.93%</c:v>
                  </c:pt>
                  <c:pt idx="1">
                    <c:v>19.82%</c:v>
                  </c:pt>
                  <c:pt idx="2">
                    <c:v>9.44%</c:v>
                  </c:pt>
                  <c:pt idx="3">
                    <c:v>-2.25%</c:v>
                  </c:pt>
                  <c:pt idx="4">
                    <c:v>5.27%</c:v>
                  </c:pt>
                </c15:dlblRangeCache>
              </c15:datalabelsRange>
            </c:ext>
            <c:ext xmlns:c16="http://schemas.microsoft.com/office/drawing/2014/chart" uri="{C3380CC4-5D6E-409C-BE32-E72D297353CC}">
              <c16:uniqueId val="{00000005-2A19-BA43-8D3A-9C28E8AB7020}"/>
            </c:ext>
          </c:extLst>
        </c:ser>
        <c:dLbls>
          <c:showLegendKey val="0"/>
          <c:showVal val="0"/>
          <c:showCatName val="0"/>
          <c:showSerName val="0"/>
          <c:showPercent val="0"/>
          <c:showBubbleSize val="0"/>
        </c:dLbls>
        <c:smooth val="0"/>
        <c:axId val="1150280320"/>
        <c:axId val="1150282048"/>
      </c:lineChart>
      <c:catAx>
        <c:axId val="115028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82048"/>
        <c:crosses val="autoZero"/>
        <c:auto val="1"/>
        <c:lblAlgn val="ctr"/>
        <c:lblOffset val="100"/>
        <c:noMultiLvlLbl val="0"/>
      </c:catAx>
      <c:valAx>
        <c:axId val="1150282048"/>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8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685800</xdr:colOff>
      <xdr:row>23</xdr:row>
      <xdr:rowOff>10886</xdr:rowOff>
    </xdr:from>
    <xdr:to>
      <xdr:col>16</xdr:col>
      <xdr:colOff>0</xdr:colOff>
      <xdr:row>38</xdr:row>
      <xdr:rowOff>1815</xdr:rowOff>
    </xdr:to>
    <xdr:graphicFrame macro="">
      <xdr:nvGraphicFramePr>
        <xdr:cNvPr id="2" name="Chart 1">
          <a:extLst>
            <a:ext uri="{FF2B5EF4-FFF2-40B4-BE49-F238E27FC236}">
              <a16:creationId xmlns:a16="http://schemas.microsoft.com/office/drawing/2014/main" id="{BB49EBB6-455A-6646-8892-82BD03E0D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196D7-398A-A346-AEF5-8152545FDECF}">
  <dimension ref="B1:BH459"/>
  <sheetViews>
    <sheetView workbookViewId="0"/>
  </sheetViews>
  <sheetFormatPr baseColWidth="10" defaultRowHeight="16" x14ac:dyDescent="0.2"/>
  <cols>
    <col min="3" max="3" width="20.6640625" customWidth="1"/>
  </cols>
  <sheetData>
    <row r="1" spans="2:60" x14ac:dyDescent="0.2">
      <c r="D1" s="1"/>
      <c r="E1" s="1"/>
      <c r="F1" s="1"/>
      <c r="G1" s="1"/>
      <c r="H1" s="1"/>
      <c r="I1" s="1"/>
      <c r="J1" s="2"/>
      <c r="K1" s="3"/>
      <c r="L1" s="4"/>
      <c r="M1" s="4"/>
      <c r="N1" s="4"/>
      <c r="O1" s="3"/>
      <c r="P1" s="4"/>
      <c r="Q1" s="4"/>
      <c r="R1" s="3"/>
      <c r="S1" s="3"/>
      <c r="T1" s="3"/>
      <c r="U1" s="3"/>
      <c r="V1" s="3"/>
      <c r="W1" s="3" t="s">
        <v>0</v>
      </c>
      <c r="X1" s="3"/>
      <c r="Y1" s="3"/>
      <c r="Z1" s="3"/>
      <c r="AA1" s="3"/>
      <c r="AB1" s="3"/>
      <c r="AC1" s="3"/>
      <c r="AD1" s="3"/>
      <c r="AE1" s="3"/>
      <c r="AF1" s="3"/>
      <c r="AG1" s="3"/>
      <c r="AH1" s="3"/>
      <c r="AI1" s="3"/>
      <c r="AJ1" s="5" t="s">
        <v>1</v>
      </c>
      <c r="AK1" s="3"/>
      <c r="AL1" s="3"/>
      <c r="AM1" s="3"/>
      <c r="AN1" s="3"/>
      <c r="AO1" s="3"/>
      <c r="AP1" s="3"/>
      <c r="AQ1" s="3"/>
      <c r="AR1" s="3"/>
      <c r="AS1" s="3"/>
      <c r="AT1" s="3"/>
      <c r="AU1" s="3"/>
      <c r="AV1" s="3"/>
      <c r="AW1" s="3"/>
      <c r="AX1" s="3"/>
      <c r="AY1" s="3"/>
      <c r="AZ1" s="5" t="s">
        <v>2</v>
      </c>
      <c r="BA1" s="3"/>
      <c r="BB1" s="3"/>
      <c r="BC1" s="3"/>
      <c r="BD1" s="3"/>
    </row>
    <row r="2" spans="2:60" ht="36" customHeight="1" x14ac:dyDescent="0.2">
      <c r="C2" s="6"/>
      <c r="D2" s="7"/>
      <c r="E2" s="7"/>
      <c r="F2" s="6" t="s">
        <v>3</v>
      </c>
      <c r="G2" s="6"/>
      <c r="H2" s="6"/>
      <c r="I2" s="6"/>
      <c r="J2" s="8" t="s">
        <v>4</v>
      </c>
      <c r="K2" s="9" t="s">
        <v>5</v>
      </c>
      <c r="L2" s="10" t="s">
        <v>6</v>
      </c>
      <c r="M2" s="10" t="s">
        <v>7</v>
      </c>
      <c r="N2" s="10" t="s">
        <v>8</v>
      </c>
      <c r="O2" s="9" t="s">
        <v>9</v>
      </c>
      <c r="P2" s="10" t="s">
        <v>10</v>
      </c>
      <c r="Q2" s="10"/>
      <c r="R2" s="9" t="s">
        <v>11</v>
      </c>
      <c r="S2" s="9"/>
      <c r="T2" s="9"/>
      <c r="U2" s="9"/>
      <c r="V2" s="9"/>
      <c r="W2" s="9"/>
      <c r="X2" s="9"/>
      <c r="Y2" s="9"/>
      <c r="Z2" s="9"/>
      <c r="AA2" s="9"/>
      <c r="AB2" s="9" t="s">
        <v>12</v>
      </c>
      <c r="AC2" s="9"/>
      <c r="AD2" s="9" t="s">
        <v>13</v>
      </c>
      <c r="AE2" s="9"/>
      <c r="AF2" s="9"/>
      <c r="AG2" s="9"/>
      <c r="AH2" s="9"/>
      <c r="AI2" s="9"/>
      <c r="AJ2" s="9" t="s">
        <v>14</v>
      </c>
      <c r="AK2" s="9"/>
      <c r="AL2" s="9"/>
      <c r="AM2" s="9"/>
      <c r="AN2" s="9"/>
      <c r="AO2" s="9"/>
      <c r="AP2" s="9"/>
      <c r="AQ2" s="9"/>
      <c r="AR2" s="9"/>
      <c r="AS2" s="9"/>
      <c r="AT2" s="9"/>
      <c r="AU2" s="9"/>
      <c r="AV2" s="11" t="s">
        <v>15</v>
      </c>
      <c r="AW2" s="9" t="s">
        <v>16</v>
      </c>
      <c r="AX2" s="9"/>
      <c r="AY2" s="9"/>
      <c r="AZ2" s="9" t="s">
        <v>17</v>
      </c>
      <c r="BA2" s="9"/>
      <c r="BB2" s="9"/>
      <c r="BC2" s="9" t="s">
        <v>18</v>
      </c>
      <c r="BD2" s="9"/>
      <c r="BE2" s="6"/>
      <c r="BF2" s="6"/>
      <c r="BG2" s="6" t="s">
        <v>19</v>
      </c>
      <c r="BH2" s="6"/>
    </row>
    <row r="3" spans="2:60" x14ac:dyDescent="0.2">
      <c r="C3" t="s">
        <v>20</v>
      </c>
      <c r="D3" s="1"/>
      <c r="E3" s="1"/>
      <c r="F3" s="1"/>
      <c r="G3" s="1"/>
      <c r="H3" s="1"/>
      <c r="I3" s="1"/>
      <c r="J3" s="2" t="s">
        <v>21</v>
      </c>
      <c r="K3" s="3"/>
      <c r="L3" s="4"/>
      <c r="M3" s="12"/>
      <c r="N3" s="4"/>
      <c r="O3" s="3"/>
      <c r="P3" s="4"/>
      <c r="Q3" s="4"/>
      <c r="R3" s="13" t="s">
        <v>22</v>
      </c>
      <c r="S3" s="13"/>
      <c r="T3" s="13"/>
      <c r="U3" s="13"/>
      <c r="V3" s="13"/>
      <c r="W3" s="13"/>
      <c r="X3" s="3"/>
      <c r="Y3" s="3"/>
      <c r="Z3" s="3"/>
      <c r="AA3" s="3"/>
      <c r="AB3" s="3"/>
      <c r="AC3" s="3"/>
      <c r="AD3" s="3"/>
      <c r="AE3" s="3"/>
      <c r="AF3" s="3"/>
      <c r="AG3" s="3"/>
      <c r="AH3" s="3"/>
      <c r="AI3" s="3"/>
      <c r="AJ3" s="3"/>
      <c r="AK3" s="13"/>
      <c r="AL3" s="3"/>
      <c r="AM3" s="3"/>
      <c r="AN3" s="3"/>
      <c r="AO3" s="3" t="s">
        <v>23</v>
      </c>
      <c r="AP3" s="3"/>
      <c r="AQ3" s="3"/>
      <c r="AR3" s="3"/>
      <c r="AS3" s="3"/>
      <c r="AT3" s="3"/>
      <c r="AU3" s="3"/>
      <c r="AV3" s="3"/>
      <c r="AW3" s="3"/>
      <c r="AX3" s="3"/>
      <c r="AY3" s="3"/>
      <c r="AZ3" s="3"/>
      <c r="BA3" s="3"/>
      <c r="BB3" s="3"/>
      <c r="BC3" s="3"/>
      <c r="BD3" s="3"/>
    </row>
    <row r="4" spans="2:60" ht="85" x14ac:dyDescent="0.2">
      <c r="B4" s="14" t="s">
        <v>24</v>
      </c>
      <c r="C4" s="15" t="s">
        <v>25</v>
      </c>
      <c r="D4" s="16" t="s">
        <v>26</v>
      </c>
      <c r="E4" s="16" t="s">
        <v>27</v>
      </c>
      <c r="F4" s="16" t="s">
        <v>28</v>
      </c>
      <c r="G4" s="16"/>
      <c r="H4" s="16"/>
      <c r="I4" s="16"/>
      <c r="J4" s="17" t="s">
        <v>29</v>
      </c>
      <c r="K4" s="15" t="s">
        <v>30</v>
      </c>
      <c r="L4" s="18" t="s">
        <v>31</v>
      </c>
      <c r="M4" s="18" t="s">
        <v>32</v>
      </c>
      <c r="N4" s="18" t="s">
        <v>33</v>
      </c>
      <c r="O4" s="15" t="s">
        <v>34</v>
      </c>
      <c r="P4" s="18" t="s">
        <v>35</v>
      </c>
      <c r="Q4" s="18" t="s">
        <v>36</v>
      </c>
      <c r="R4" s="15" t="s">
        <v>37</v>
      </c>
      <c r="S4" s="19" t="s">
        <v>38</v>
      </c>
      <c r="T4" s="15" t="s">
        <v>39</v>
      </c>
      <c r="U4" s="15" t="s">
        <v>40</v>
      </c>
      <c r="V4" s="15" t="s">
        <v>41</v>
      </c>
      <c r="W4" s="15" t="s">
        <v>0</v>
      </c>
      <c r="X4" s="15" t="s">
        <v>42</v>
      </c>
      <c r="Y4" s="15" t="s">
        <v>43</v>
      </c>
      <c r="Z4" s="15" t="s">
        <v>44</v>
      </c>
      <c r="AA4" s="15" t="s">
        <v>45</v>
      </c>
      <c r="AB4" s="19" t="s">
        <v>46</v>
      </c>
      <c r="AC4" s="15" t="s">
        <v>47</v>
      </c>
      <c r="AD4" s="15" t="s">
        <v>48</v>
      </c>
      <c r="AE4" s="15" t="s">
        <v>49</v>
      </c>
      <c r="AF4" s="19" t="s">
        <v>50</v>
      </c>
      <c r="AG4" s="19" t="s">
        <v>51</v>
      </c>
      <c r="AH4" s="15" t="s">
        <v>52</v>
      </c>
      <c r="AI4" s="15" t="s">
        <v>53</v>
      </c>
      <c r="AJ4" s="15" t="s">
        <v>54</v>
      </c>
      <c r="AK4" s="15" t="s">
        <v>55</v>
      </c>
      <c r="AL4" s="15" t="s">
        <v>56</v>
      </c>
      <c r="AM4" s="15" t="s">
        <v>57</v>
      </c>
      <c r="AN4" s="19" t="s">
        <v>58</v>
      </c>
      <c r="AO4" s="15" t="s">
        <v>59</v>
      </c>
      <c r="AP4" s="15" t="s">
        <v>60</v>
      </c>
      <c r="AQ4" s="15" t="s">
        <v>61</v>
      </c>
      <c r="AR4" s="19" t="s">
        <v>62</v>
      </c>
      <c r="AS4" s="15" t="s">
        <v>63</v>
      </c>
      <c r="AT4" s="15" t="s">
        <v>64</v>
      </c>
      <c r="AU4" s="15" t="s">
        <v>65</v>
      </c>
      <c r="AV4" s="20" t="s">
        <v>66</v>
      </c>
      <c r="AW4" s="15" t="s">
        <v>67</v>
      </c>
      <c r="AX4" s="15" t="s">
        <v>68</v>
      </c>
      <c r="AY4" s="15" t="s">
        <v>69</v>
      </c>
      <c r="AZ4" s="15" t="s">
        <v>70</v>
      </c>
      <c r="BA4" s="15" t="s">
        <v>71</v>
      </c>
      <c r="BB4" s="15" t="s">
        <v>72</v>
      </c>
      <c r="BC4" s="15" t="s">
        <v>73</v>
      </c>
      <c r="BD4" s="15" t="s">
        <v>74</v>
      </c>
      <c r="BE4" s="15" t="s">
        <v>75</v>
      </c>
      <c r="BF4" s="15" t="s">
        <v>76</v>
      </c>
      <c r="BG4" s="15" t="s">
        <v>77</v>
      </c>
      <c r="BH4" s="21" t="s">
        <v>78</v>
      </c>
    </row>
    <row r="5" spans="2:60" x14ac:dyDescent="0.2">
      <c r="B5" s="1">
        <v>1</v>
      </c>
      <c r="C5" s="22">
        <v>44870</v>
      </c>
      <c r="D5" s="1">
        <v>196</v>
      </c>
      <c r="E5" s="23">
        <v>42000</v>
      </c>
      <c r="F5" s="23">
        <v>52500</v>
      </c>
      <c r="G5" s="23">
        <v>52500</v>
      </c>
      <c r="H5" s="23" t="s">
        <v>3</v>
      </c>
      <c r="I5" s="24">
        <v>10.645424897265505</v>
      </c>
      <c r="J5" s="2" t="s">
        <v>168</v>
      </c>
      <c r="K5" s="3">
        <v>80</v>
      </c>
      <c r="L5" s="4" t="s">
        <v>98</v>
      </c>
      <c r="M5" s="4" t="s">
        <v>80</v>
      </c>
      <c r="N5" s="4" t="s">
        <v>92</v>
      </c>
      <c r="O5" s="25">
        <v>36</v>
      </c>
      <c r="P5" s="4" t="s">
        <v>82</v>
      </c>
      <c r="Q5" s="4"/>
      <c r="R5" s="3"/>
      <c r="S5" s="3"/>
      <c r="T5" s="3"/>
      <c r="U5" s="26" t="s">
        <v>83</v>
      </c>
      <c r="V5" s="3"/>
      <c r="W5" s="26" t="s">
        <v>83</v>
      </c>
      <c r="X5" s="3"/>
      <c r="Y5" s="3"/>
      <c r="Z5" s="31"/>
      <c r="AA5" s="35"/>
      <c r="AB5" s="26"/>
      <c r="AC5" s="3"/>
      <c r="AD5" s="3"/>
      <c r="AE5" s="3"/>
      <c r="AF5" s="3"/>
      <c r="AG5" s="3"/>
      <c r="AH5" s="3"/>
      <c r="AI5" s="3"/>
      <c r="AJ5" s="3"/>
      <c r="AK5" s="3"/>
      <c r="AL5" s="3"/>
      <c r="AM5" s="3"/>
      <c r="AN5" s="3"/>
      <c r="AO5" s="26" t="s">
        <v>83</v>
      </c>
      <c r="AP5" s="26" t="s">
        <v>83</v>
      </c>
      <c r="AQ5" s="26"/>
      <c r="AR5" s="26"/>
      <c r="AS5" s="3"/>
      <c r="AT5" s="3"/>
      <c r="AU5" s="3"/>
      <c r="AV5" s="3"/>
      <c r="AW5" s="3"/>
      <c r="AX5" s="3"/>
      <c r="AY5" s="3"/>
      <c r="AZ5" s="3"/>
      <c r="BA5" s="3"/>
      <c r="BB5" s="3"/>
      <c r="BC5" s="3"/>
      <c r="BD5" s="3"/>
      <c r="BE5" s="1"/>
      <c r="BF5" s="1"/>
      <c r="BG5" s="3" t="s">
        <v>88</v>
      </c>
      <c r="BH5" s="1"/>
    </row>
    <row r="6" spans="2:60" x14ac:dyDescent="0.2">
      <c r="B6" s="1">
        <v>2</v>
      </c>
      <c r="C6" s="22">
        <v>44870</v>
      </c>
      <c r="D6" s="1">
        <v>199</v>
      </c>
      <c r="E6" s="23">
        <v>90000</v>
      </c>
      <c r="F6" s="23">
        <v>112500</v>
      </c>
      <c r="G6" s="23">
        <v>112500</v>
      </c>
      <c r="H6" s="23" t="s">
        <v>3</v>
      </c>
      <c r="I6" s="24">
        <v>11.407564949312402</v>
      </c>
      <c r="J6" s="2" t="s">
        <v>168</v>
      </c>
      <c r="K6" s="3">
        <v>70</v>
      </c>
      <c r="L6" s="4" t="s">
        <v>85</v>
      </c>
      <c r="M6" s="4" t="s">
        <v>107</v>
      </c>
      <c r="N6" s="4" t="s">
        <v>100</v>
      </c>
      <c r="O6" s="25">
        <v>40</v>
      </c>
      <c r="P6" s="4" t="s">
        <v>85</v>
      </c>
      <c r="Q6" s="26" t="s">
        <v>83</v>
      </c>
      <c r="R6" s="3"/>
      <c r="S6" s="3"/>
      <c r="T6" s="3"/>
      <c r="U6" s="26" t="s">
        <v>83</v>
      </c>
      <c r="V6" s="3"/>
      <c r="W6" s="3"/>
      <c r="X6" s="26" t="s">
        <v>83</v>
      </c>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1"/>
      <c r="BF6" s="1"/>
      <c r="BG6" s="3" t="s">
        <v>93</v>
      </c>
      <c r="BH6" s="1"/>
    </row>
    <row r="7" spans="2:60" x14ac:dyDescent="0.2">
      <c r="B7" s="1">
        <v>3</v>
      </c>
      <c r="C7" s="22">
        <v>44870</v>
      </c>
      <c r="D7" s="1">
        <v>200</v>
      </c>
      <c r="E7" s="23">
        <v>380000</v>
      </c>
      <c r="F7" s="23">
        <v>475000</v>
      </c>
      <c r="G7" s="23">
        <v>475000</v>
      </c>
      <c r="H7" s="23" t="s">
        <v>3</v>
      </c>
      <c r="I7" s="24">
        <v>12.847926531702569</v>
      </c>
      <c r="J7" s="2" t="s">
        <v>168</v>
      </c>
      <c r="K7" s="3">
        <v>50</v>
      </c>
      <c r="L7" s="4" t="s">
        <v>85</v>
      </c>
      <c r="M7" s="4" t="s">
        <v>80</v>
      </c>
      <c r="N7" s="4" t="s">
        <v>92</v>
      </c>
      <c r="O7" s="25">
        <v>35</v>
      </c>
      <c r="P7" s="4" t="s">
        <v>82</v>
      </c>
      <c r="Q7" s="4"/>
      <c r="R7" s="3"/>
      <c r="S7" s="3"/>
      <c r="T7" s="26" t="s">
        <v>83</v>
      </c>
      <c r="U7" s="3"/>
      <c r="V7" s="3"/>
      <c r="W7" s="3"/>
      <c r="X7" s="3"/>
      <c r="Y7" s="3"/>
      <c r="Z7" s="3"/>
      <c r="AA7" s="3"/>
      <c r="AB7" s="3"/>
      <c r="AC7" s="3"/>
      <c r="AD7" s="3"/>
      <c r="AE7" s="3"/>
      <c r="AF7" s="3"/>
      <c r="AG7" s="3"/>
      <c r="AH7" s="3"/>
      <c r="AI7" s="3"/>
      <c r="AJ7" s="3"/>
      <c r="AK7" s="26" t="s">
        <v>83</v>
      </c>
      <c r="AL7" s="3"/>
      <c r="AM7" s="3"/>
      <c r="AN7" s="3"/>
      <c r="AO7" s="3"/>
      <c r="AP7" s="3"/>
      <c r="AQ7" s="3"/>
      <c r="AR7" s="3"/>
      <c r="AS7" s="3"/>
      <c r="AT7" s="3"/>
      <c r="AU7" s="3"/>
      <c r="AV7" s="3"/>
      <c r="AW7" s="3"/>
      <c r="AX7" s="3"/>
      <c r="AY7" s="3"/>
      <c r="AZ7" s="3"/>
      <c r="BA7" s="3"/>
      <c r="BB7" s="3"/>
      <c r="BC7" s="3"/>
      <c r="BD7" s="3"/>
      <c r="BE7" s="1"/>
      <c r="BF7" s="1"/>
      <c r="BG7" s="3" t="s">
        <v>93</v>
      </c>
      <c r="BH7" s="1" t="s">
        <v>169</v>
      </c>
    </row>
    <row r="8" spans="2:60" x14ac:dyDescent="0.2">
      <c r="B8" s="1">
        <v>4</v>
      </c>
      <c r="C8" s="22">
        <v>44871</v>
      </c>
      <c r="D8" s="1">
        <v>317</v>
      </c>
      <c r="E8" s="23">
        <v>7500</v>
      </c>
      <c r="F8" s="23">
        <v>9375</v>
      </c>
      <c r="G8" s="23">
        <v>9375</v>
      </c>
      <c r="H8" s="23" t="s">
        <v>3</v>
      </c>
      <c r="I8" s="24">
        <v>8.9226582995244019</v>
      </c>
      <c r="J8" s="2" t="s">
        <v>168</v>
      </c>
      <c r="K8" s="3">
        <v>20</v>
      </c>
      <c r="L8" s="4" t="s">
        <v>89</v>
      </c>
      <c r="M8" s="4" t="s">
        <v>80</v>
      </c>
      <c r="N8" s="4" t="s">
        <v>109</v>
      </c>
      <c r="O8" s="25">
        <v>30</v>
      </c>
      <c r="P8" s="4" t="s">
        <v>82</v>
      </c>
      <c r="Q8" s="4"/>
      <c r="R8" s="26" t="s">
        <v>83</v>
      </c>
      <c r="S8" s="26"/>
      <c r="T8" s="26" t="s">
        <v>83</v>
      </c>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1"/>
      <c r="BF8" s="1"/>
      <c r="BG8" s="3" t="s">
        <v>88</v>
      </c>
      <c r="BH8" s="1"/>
    </row>
    <row r="9" spans="2:60" x14ac:dyDescent="0.2">
      <c r="B9" s="1">
        <v>5</v>
      </c>
      <c r="C9" s="22">
        <v>44871</v>
      </c>
      <c r="D9" s="1">
        <v>318</v>
      </c>
      <c r="E9" s="23">
        <v>6000</v>
      </c>
      <c r="F9" s="23">
        <v>7500</v>
      </c>
      <c r="G9" s="23">
        <v>7500</v>
      </c>
      <c r="H9" s="23" t="s">
        <v>3</v>
      </c>
      <c r="I9" s="24">
        <v>8.6995147482101913</v>
      </c>
      <c r="J9" s="2" t="s">
        <v>168</v>
      </c>
      <c r="K9" s="3">
        <v>40</v>
      </c>
      <c r="L9" s="4" t="s">
        <v>79</v>
      </c>
      <c r="M9" s="4" t="s">
        <v>80</v>
      </c>
      <c r="N9" s="4" t="s">
        <v>108</v>
      </c>
      <c r="O9" s="25">
        <v>30</v>
      </c>
      <c r="P9" s="4" t="s">
        <v>82</v>
      </c>
      <c r="Q9" s="4"/>
      <c r="R9" s="26" t="s">
        <v>83</v>
      </c>
      <c r="S9" s="26"/>
      <c r="T9" s="26" t="s">
        <v>83</v>
      </c>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t="s">
        <v>170</v>
      </c>
      <c r="BA9" s="3"/>
      <c r="BB9" s="3"/>
      <c r="BC9" s="3"/>
      <c r="BD9" s="3"/>
      <c r="BE9" s="1"/>
      <c r="BF9" s="1"/>
      <c r="BG9" s="3" t="s">
        <v>84</v>
      </c>
      <c r="BH9" t="s">
        <v>171</v>
      </c>
    </row>
    <row r="10" spans="2:60" x14ac:dyDescent="0.2">
      <c r="B10" s="1">
        <v>6</v>
      </c>
      <c r="C10" s="22">
        <v>44871</v>
      </c>
      <c r="D10" s="1">
        <v>319</v>
      </c>
      <c r="E10" s="23">
        <v>26000</v>
      </c>
      <c r="F10" s="23">
        <v>32500</v>
      </c>
      <c r="G10" s="23">
        <v>32500</v>
      </c>
      <c r="H10" s="23" t="s">
        <v>3</v>
      </c>
      <c r="I10" s="24">
        <v>10.165851817003619</v>
      </c>
      <c r="J10" s="2" t="s">
        <v>168</v>
      </c>
      <c r="K10" s="3">
        <v>50</v>
      </c>
      <c r="L10" s="4" t="s">
        <v>89</v>
      </c>
      <c r="M10" s="4" t="s">
        <v>80</v>
      </c>
      <c r="N10" s="4" t="s">
        <v>109</v>
      </c>
      <c r="O10" s="25">
        <v>35</v>
      </c>
      <c r="P10" s="4" t="s">
        <v>82</v>
      </c>
      <c r="Q10" s="4"/>
      <c r="R10" s="26" t="s">
        <v>83</v>
      </c>
      <c r="S10" s="26"/>
      <c r="T10" s="3"/>
      <c r="U10" s="26" t="s">
        <v>83</v>
      </c>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t="s">
        <v>172</v>
      </c>
      <c r="BA10" s="3"/>
      <c r="BB10" s="3"/>
      <c r="BC10" s="3"/>
      <c r="BD10" s="3"/>
      <c r="BE10" s="1"/>
      <c r="BF10" s="1"/>
      <c r="BG10" s="3" t="s">
        <v>93</v>
      </c>
      <c r="BH10" s="1"/>
    </row>
    <row r="11" spans="2:60" x14ac:dyDescent="0.2">
      <c r="B11" s="1">
        <v>7</v>
      </c>
      <c r="C11" s="22">
        <v>44871</v>
      </c>
      <c r="D11" s="1">
        <v>323</v>
      </c>
      <c r="E11" s="23">
        <v>4000</v>
      </c>
      <c r="F11" s="23">
        <v>5000</v>
      </c>
      <c r="G11" s="23">
        <v>5000</v>
      </c>
      <c r="H11" s="23" t="s">
        <v>3</v>
      </c>
      <c r="I11" s="24">
        <v>8.2940496401020276</v>
      </c>
      <c r="J11" s="2" t="s">
        <v>168</v>
      </c>
      <c r="K11" s="3">
        <v>40</v>
      </c>
      <c r="L11" s="4" t="s">
        <v>89</v>
      </c>
      <c r="M11" s="4" t="s">
        <v>96</v>
      </c>
      <c r="N11" s="4" t="s">
        <v>87</v>
      </c>
      <c r="O11" s="25">
        <v>20.2</v>
      </c>
      <c r="P11" s="4" t="s">
        <v>82</v>
      </c>
      <c r="Q11" s="4"/>
      <c r="R11" s="26" t="s">
        <v>83</v>
      </c>
      <c r="S11" s="26"/>
      <c r="T11" s="26" t="s">
        <v>83</v>
      </c>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1"/>
      <c r="BF11" s="1"/>
      <c r="BG11" s="3" t="s">
        <v>88</v>
      </c>
      <c r="BH11" s="1"/>
    </row>
    <row r="12" spans="2:60" x14ac:dyDescent="0.2">
      <c r="B12" s="1">
        <v>8</v>
      </c>
      <c r="C12" s="22">
        <v>44871</v>
      </c>
      <c r="D12" s="27">
        <v>325</v>
      </c>
      <c r="E12" s="23">
        <v>125000</v>
      </c>
      <c r="F12" s="23">
        <v>156250</v>
      </c>
      <c r="G12" s="23">
        <v>156250</v>
      </c>
      <c r="H12" s="23" t="s">
        <v>3</v>
      </c>
      <c r="I12" s="24">
        <v>11.736069016284437</v>
      </c>
      <c r="J12" s="2" t="s">
        <v>168</v>
      </c>
      <c r="K12" s="3">
        <v>80</v>
      </c>
      <c r="L12" s="4" t="s">
        <v>89</v>
      </c>
      <c r="M12" s="4" t="s">
        <v>107</v>
      </c>
      <c r="N12" s="4" t="s">
        <v>100</v>
      </c>
      <c r="O12" s="25">
        <v>40</v>
      </c>
      <c r="P12" s="4" t="s">
        <v>89</v>
      </c>
      <c r="Q12" s="26" t="s">
        <v>83</v>
      </c>
      <c r="R12" s="3"/>
      <c r="S12" s="3"/>
      <c r="T12" s="26"/>
      <c r="U12" s="26" t="s">
        <v>83</v>
      </c>
      <c r="V12" s="3"/>
      <c r="W12" s="3"/>
      <c r="X12" s="26" t="s">
        <v>83</v>
      </c>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1"/>
      <c r="BF12" s="1"/>
      <c r="BG12" s="3" t="s">
        <v>93</v>
      </c>
      <c r="BH12" s="27" t="s">
        <v>173</v>
      </c>
    </row>
    <row r="13" spans="2:60" x14ac:dyDescent="0.2">
      <c r="B13" s="1">
        <v>9</v>
      </c>
      <c r="C13" s="22">
        <v>44871</v>
      </c>
      <c r="D13" s="1">
        <v>329</v>
      </c>
      <c r="E13" s="23">
        <v>4500</v>
      </c>
      <c r="F13" s="23">
        <v>5625</v>
      </c>
      <c r="G13" s="23">
        <v>5625</v>
      </c>
      <c r="H13" s="23" t="s">
        <v>3</v>
      </c>
      <c r="I13" s="24">
        <v>8.4118326757584114</v>
      </c>
      <c r="J13" s="2" t="s">
        <v>168</v>
      </c>
      <c r="K13" s="3">
        <v>60</v>
      </c>
      <c r="L13" s="4" t="s">
        <v>89</v>
      </c>
      <c r="M13" s="4" t="s">
        <v>80</v>
      </c>
      <c r="N13" s="4" t="s">
        <v>92</v>
      </c>
      <c r="O13" s="25">
        <v>33</v>
      </c>
      <c r="P13" s="4" t="s">
        <v>89</v>
      </c>
      <c r="Q13" s="4"/>
      <c r="R13" s="26" t="s">
        <v>83</v>
      </c>
      <c r="S13" s="26"/>
      <c r="T13" s="26" t="s">
        <v>83</v>
      </c>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1"/>
      <c r="BF13" s="1"/>
      <c r="BG13" s="3" t="s">
        <v>88</v>
      </c>
      <c r="BH13" s="1"/>
    </row>
    <row r="14" spans="2:60" x14ac:dyDescent="0.2">
      <c r="B14" s="1">
        <v>10</v>
      </c>
      <c r="C14" s="22">
        <v>44871</v>
      </c>
      <c r="D14" s="1">
        <v>331</v>
      </c>
      <c r="E14" s="23">
        <v>4400</v>
      </c>
      <c r="F14" s="23">
        <v>5500</v>
      </c>
      <c r="G14" s="23">
        <v>5500</v>
      </c>
      <c r="H14" s="23" t="s">
        <v>3</v>
      </c>
      <c r="I14" s="24">
        <v>8.3893598199063533</v>
      </c>
      <c r="J14" s="2" t="s">
        <v>168</v>
      </c>
      <c r="K14" s="3">
        <v>70</v>
      </c>
      <c r="L14" s="4" t="s">
        <v>98</v>
      </c>
      <c r="M14" s="4" t="s">
        <v>107</v>
      </c>
      <c r="N14" s="4" t="s">
        <v>100</v>
      </c>
      <c r="O14" s="25">
        <v>27</v>
      </c>
      <c r="P14" s="4" t="s">
        <v>98</v>
      </c>
      <c r="Q14" s="26" t="s">
        <v>83</v>
      </c>
      <c r="R14" s="26" t="s">
        <v>83</v>
      </c>
      <c r="S14" s="26"/>
      <c r="T14" s="26" t="s">
        <v>83</v>
      </c>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1"/>
      <c r="BF14" s="1"/>
      <c r="BG14" s="3" t="s">
        <v>88</v>
      </c>
      <c r="BH14" s="1"/>
    </row>
    <row r="15" spans="2:60" x14ac:dyDescent="0.2">
      <c r="B15" s="1">
        <v>11</v>
      </c>
      <c r="C15" s="22">
        <v>44871</v>
      </c>
      <c r="D15" s="1">
        <v>332</v>
      </c>
      <c r="E15" s="23">
        <v>8000</v>
      </c>
      <c r="F15" s="23">
        <v>10000</v>
      </c>
      <c r="G15" s="23">
        <v>10000</v>
      </c>
      <c r="H15" s="23" t="s">
        <v>3</v>
      </c>
      <c r="I15" s="24">
        <v>8.987196820661973</v>
      </c>
      <c r="J15" s="2" t="s">
        <v>168</v>
      </c>
      <c r="K15" s="3">
        <v>70</v>
      </c>
      <c r="L15" s="4" t="s">
        <v>89</v>
      </c>
      <c r="M15" s="4" t="s">
        <v>107</v>
      </c>
      <c r="N15" s="4" t="s">
        <v>81</v>
      </c>
      <c r="O15" s="25">
        <v>26</v>
      </c>
      <c r="P15" s="4" t="s">
        <v>89</v>
      </c>
      <c r="Q15" s="26" t="s">
        <v>83</v>
      </c>
      <c r="R15" s="26" t="s">
        <v>83</v>
      </c>
      <c r="S15" s="26"/>
      <c r="T15" s="26" t="s">
        <v>83</v>
      </c>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t="s">
        <v>149</v>
      </c>
      <c r="BA15" s="3"/>
      <c r="BB15" s="3"/>
      <c r="BC15" s="3"/>
      <c r="BD15" s="3"/>
      <c r="BE15" s="1"/>
      <c r="BF15" s="1"/>
      <c r="BG15" s="3" t="s">
        <v>88</v>
      </c>
      <c r="BH15" s="1"/>
    </row>
    <row r="16" spans="2:60" x14ac:dyDescent="0.2">
      <c r="B16" s="1">
        <v>12</v>
      </c>
      <c r="C16" s="22">
        <v>44871</v>
      </c>
      <c r="D16" s="1">
        <v>403</v>
      </c>
      <c r="E16" s="23">
        <v>3800</v>
      </c>
      <c r="F16" s="23">
        <v>4750</v>
      </c>
      <c r="G16" s="23">
        <v>4750</v>
      </c>
      <c r="H16" s="23" t="s">
        <v>3</v>
      </c>
      <c r="I16" s="24">
        <v>8.2427563457144775</v>
      </c>
      <c r="J16" s="2" t="s">
        <v>168</v>
      </c>
      <c r="K16" s="3">
        <v>30</v>
      </c>
      <c r="L16" s="4" t="s">
        <v>89</v>
      </c>
      <c r="M16" s="4" t="s">
        <v>96</v>
      </c>
      <c r="N16" s="4" t="s">
        <v>92</v>
      </c>
      <c r="O16" s="25">
        <v>20</v>
      </c>
      <c r="P16" s="4" t="s">
        <v>82</v>
      </c>
      <c r="Q16" s="4"/>
      <c r="R16" s="26" t="s">
        <v>83</v>
      </c>
      <c r="S16" s="26"/>
      <c r="T16" s="26" t="s">
        <v>83</v>
      </c>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1"/>
      <c r="BF16" s="1"/>
      <c r="BG16" s="3" t="s">
        <v>88</v>
      </c>
      <c r="BH16" s="1"/>
    </row>
    <row r="17" spans="2:60" x14ac:dyDescent="0.2">
      <c r="B17" s="1">
        <v>13</v>
      </c>
      <c r="C17" s="22">
        <v>44871</v>
      </c>
      <c r="D17" s="1">
        <v>404</v>
      </c>
      <c r="E17" s="23">
        <v>6500</v>
      </c>
      <c r="F17" s="23">
        <v>8125</v>
      </c>
      <c r="G17" s="23">
        <v>8125</v>
      </c>
      <c r="H17" s="23" t="s">
        <v>3</v>
      </c>
      <c r="I17" s="24">
        <v>8.7795574558837277</v>
      </c>
      <c r="J17" s="2" t="s">
        <v>168</v>
      </c>
      <c r="K17" s="3">
        <v>50</v>
      </c>
      <c r="L17" s="4" t="s">
        <v>89</v>
      </c>
      <c r="M17" s="4" t="s">
        <v>80</v>
      </c>
      <c r="N17" s="4" t="s">
        <v>92</v>
      </c>
      <c r="O17" s="25">
        <v>36</v>
      </c>
      <c r="P17" s="4" t="s">
        <v>82</v>
      </c>
      <c r="Q17" s="4"/>
      <c r="R17" s="26" t="s">
        <v>83</v>
      </c>
      <c r="S17" s="26"/>
      <c r="T17" s="3"/>
      <c r="U17" s="26" t="s">
        <v>83</v>
      </c>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1"/>
      <c r="BF17" s="1"/>
      <c r="BG17" s="3" t="s">
        <v>88</v>
      </c>
      <c r="BH17" s="1"/>
    </row>
    <row r="18" spans="2:60" x14ac:dyDescent="0.2">
      <c r="B18" s="1">
        <v>14</v>
      </c>
      <c r="C18" s="22">
        <v>44871</v>
      </c>
      <c r="D18" s="1">
        <v>405</v>
      </c>
      <c r="E18" s="23">
        <v>8500</v>
      </c>
      <c r="F18" s="23">
        <v>10625</v>
      </c>
      <c r="G18" s="23">
        <v>10625</v>
      </c>
      <c r="H18" s="23" t="s">
        <v>3</v>
      </c>
      <c r="I18" s="24">
        <v>9.0478214424784085</v>
      </c>
      <c r="J18" s="2" t="s">
        <v>168</v>
      </c>
      <c r="K18" s="3">
        <v>40</v>
      </c>
      <c r="L18" s="4" t="s">
        <v>89</v>
      </c>
      <c r="M18" s="4" t="s">
        <v>80</v>
      </c>
      <c r="N18" s="4" t="s">
        <v>92</v>
      </c>
      <c r="O18" s="25">
        <v>31</v>
      </c>
      <c r="P18" s="4" t="s">
        <v>82</v>
      </c>
      <c r="Q18" s="4"/>
      <c r="R18" s="26" t="s">
        <v>83</v>
      </c>
      <c r="S18" s="26"/>
      <c r="T18" s="26" t="s">
        <v>83</v>
      </c>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1"/>
      <c r="BF18" s="1"/>
      <c r="BG18" s="3" t="s">
        <v>88</v>
      </c>
      <c r="BH18" s="1"/>
    </row>
    <row r="19" spans="2:60" x14ac:dyDescent="0.2">
      <c r="B19" s="1">
        <v>15</v>
      </c>
      <c r="C19" s="22">
        <v>44871</v>
      </c>
      <c r="D19" s="1">
        <v>406</v>
      </c>
      <c r="E19" s="23">
        <v>8500</v>
      </c>
      <c r="F19" s="23">
        <v>10625</v>
      </c>
      <c r="G19" s="23">
        <v>10625</v>
      </c>
      <c r="H19" s="23" t="s">
        <v>3</v>
      </c>
      <c r="I19" s="24">
        <v>9.0478214424784085</v>
      </c>
      <c r="J19" s="2" t="s">
        <v>168</v>
      </c>
      <c r="K19" s="3">
        <v>50</v>
      </c>
      <c r="L19" s="4" t="s">
        <v>79</v>
      </c>
      <c r="M19" s="4" t="s">
        <v>80</v>
      </c>
      <c r="N19" s="4" t="s">
        <v>92</v>
      </c>
      <c r="O19" s="25">
        <v>36</v>
      </c>
      <c r="P19" s="4" t="s">
        <v>82</v>
      </c>
      <c r="Q19" s="4"/>
      <c r="R19" s="26" t="s">
        <v>83</v>
      </c>
      <c r="S19" s="26"/>
      <c r="T19" s="26" t="s">
        <v>83</v>
      </c>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t="s">
        <v>174</v>
      </c>
      <c r="BA19" s="3"/>
      <c r="BB19" s="3"/>
      <c r="BC19" s="3"/>
      <c r="BD19" s="3"/>
      <c r="BE19" s="1"/>
      <c r="BF19" s="1"/>
      <c r="BG19" s="3" t="s">
        <v>88</v>
      </c>
      <c r="BH19" s="1"/>
    </row>
    <row r="20" spans="2:60" x14ac:dyDescent="0.2">
      <c r="B20" s="1">
        <v>16</v>
      </c>
      <c r="C20" s="22">
        <v>44871</v>
      </c>
      <c r="D20" s="1">
        <v>407</v>
      </c>
      <c r="E20" s="23">
        <v>8500</v>
      </c>
      <c r="F20" s="23">
        <v>10625</v>
      </c>
      <c r="G20" s="23">
        <v>10625</v>
      </c>
      <c r="H20" s="23" t="s">
        <v>3</v>
      </c>
      <c r="I20" s="24">
        <v>9.0478214424784085</v>
      </c>
      <c r="J20" s="2" t="s">
        <v>168</v>
      </c>
      <c r="K20" s="3">
        <v>60</v>
      </c>
      <c r="L20" s="4" t="s">
        <v>79</v>
      </c>
      <c r="M20" s="4" t="s">
        <v>80</v>
      </c>
      <c r="N20" s="4" t="s">
        <v>92</v>
      </c>
      <c r="O20" s="25">
        <v>34</v>
      </c>
      <c r="P20" s="4" t="s">
        <v>79</v>
      </c>
      <c r="Q20" s="3" t="s">
        <v>83</v>
      </c>
      <c r="R20" s="3" t="s">
        <v>83</v>
      </c>
      <c r="S20" s="3"/>
      <c r="T20" s="26" t="s">
        <v>83</v>
      </c>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1"/>
      <c r="BF20" s="1"/>
      <c r="BG20" s="3" t="s">
        <v>88</v>
      </c>
      <c r="BH20" s="1"/>
    </row>
    <row r="21" spans="2:60" x14ac:dyDescent="0.2">
      <c r="B21" s="1">
        <v>17</v>
      </c>
      <c r="C21" s="22">
        <v>44688</v>
      </c>
      <c r="D21" s="1">
        <v>174</v>
      </c>
      <c r="E21" s="23">
        <v>29000</v>
      </c>
      <c r="F21" s="23">
        <v>36250</v>
      </c>
      <c r="G21" s="23">
        <v>36250</v>
      </c>
      <c r="H21" s="23" t="s">
        <v>3</v>
      </c>
      <c r="I21" s="24">
        <v>10.275051108968611</v>
      </c>
      <c r="J21" s="2" t="s">
        <v>168</v>
      </c>
      <c r="K21" s="3">
        <v>40</v>
      </c>
      <c r="L21" s="4" t="s">
        <v>89</v>
      </c>
      <c r="M21" s="4" t="s">
        <v>80</v>
      </c>
      <c r="N21" s="4" t="s">
        <v>92</v>
      </c>
      <c r="O21" s="25">
        <v>33</v>
      </c>
      <c r="P21" s="4" t="s">
        <v>82</v>
      </c>
      <c r="Q21" s="4"/>
      <c r="R21" s="3"/>
      <c r="S21" s="3"/>
      <c r="T21" s="26" t="s">
        <v>83</v>
      </c>
      <c r="U21" s="3"/>
      <c r="V21" s="3"/>
      <c r="W21" s="3"/>
      <c r="X21" s="3"/>
      <c r="Y21" s="3"/>
      <c r="Z21" s="3"/>
      <c r="AA21" s="3"/>
      <c r="AB21" s="3"/>
      <c r="AC21" s="3"/>
      <c r="AD21" s="3"/>
      <c r="AE21" s="3"/>
      <c r="AF21" s="3"/>
      <c r="AG21" s="3"/>
      <c r="AH21" s="3"/>
      <c r="AI21" s="3"/>
      <c r="AJ21" s="3"/>
      <c r="AK21" s="26" t="s">
        <v>83</v>
      </c>
      <c r="AL21" s="3"/>
      <c r="AM21" s="3"/>
      <c r="AN21" s="3"/>
      <c r="AO21" s="3"/>
      <c r="AP21" s="3"/>
      <c r="AQ21" s="3"/>
      <c r="AR21" s="3"/>
      <c r="AS21" s="3"/>
      <c r="AT21" s="3"/>
      <c r="AU21" s="3"/>
      <c r="AV21" s="3"/>
      <c r="AW21" s="3"/>
      <c r="AX21" s="3"/>
      <c r="AY21" s="3"/>
      <c r="AZ21" s="3"/>
      <c r="BA21" s="3"/>
      <c r="BB21" s="3"/>
      <c r="BC21" s="3"/>
      <c r="BD21" s="3"/>
      <c r="BE21" s="1"/>
      <c r="BF21" s="1"/>
      <c r="BG21" s="3" t="s">
        <v>84</v>
      </c>
      <c r="BH21" s="1"/>
    </row>
    <row r="22" spans="2:60" x14ac:dyDescent="0.2">
      <c r="B22" s="1">
        <v>18</v>
      </c>
      <c r="C22" s="22">
        <v>44688</v>
      </c>
      <c r="D22" s="1">
        <v>176</v>
      </c>
      <c r="E22" s="23">
        <v>12000</v>
      </c>
      <c r="F22" s="23">
        <v>15000</v>
      </c>
      <c r="G22" s="23">
        <v>15000</v>
      </c>
      <c r="H22" s="23" t="s">
        <v>3</v>
      </c>
      <c r="I22" s="24">
        <v>9.3926619287701367</v>
      </c>
      <c r="J22" s="2" t="s">
        <v>168</v>
      </c>
      <c r="K22" s="3">
        <v>50</v>
      </c>
      <c r="L22" s="4" t="s">
        <v>89</v>
      </c>
      <c r="M22" s="4" t="s">
        <v>96</v>
      </c>
      <c r="N22" s="4" t="s">
        <v>92</v>
      </c>
      <c r="O22" s="25">
        <v>24</v>
      </c>
      <c r="P22" s="4" t="s">
        <v>82</v>
      </c>
      <c r="Q22" s="4"/>
      <c r="R22" s="26" t="s">
        <v>83</v>
      </c>
      <c r="S22" s="26"/>
      <c r="T22" s="26" t="s">
        <v>83</v>
      </c>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1"/>
      <c r="BF22" s="1"/>
      <c r="BG22" s="3" t="s">
        <v>88</v>
      </c>
      <c r="BH22" s="1"/>
    </row>
    <row r="23" spans="2:60" x14ac:dyDescent="0.2">
      <c r="B23" s="1">
        <v>19</v>
      </c>
      <c r="C23" s="22">
        <v>44688</v>
      </c>
      <c r="D23" s="1">
        <v>178</v>
      </c>
      <c r="E23" s="23">
        <v>24000</v>
      </c>
      <c r="F23" s="23">
        <v>30000</v>
      </c>
      <c r="G23" s="23">
        <v>30000</v>
      </c>
      <c r="H23" s="23" t="s">
        <v>3</v>
      </c>
      <c r="I23" s="24">
        <v>10.085809109330082</v>
      </c>
      <c r="J23" s="2" t="s">
        <v>168</v>
      </c>
      <c r="K23" s="3">
        <v>40</v>
      </c>
      <c r="L23" s="4" t="s">
        <v>89</v>
      </c>
      <c r="M23" s="4" t="s">
        <v>80</v>
      </c>
      <c r="N23" s="4" t="s">
        <v>92</v>
      </c>
      <c r="O23" s="25">
        <v>31</v>
      </c>
      <c r="P23" s="4" t="s">
        <v>82</v>
      </c>
      <c r="Q23" s="4"/>
      <c r="R23" s="26" t="s">
        <v>83</v>
      </c>
      <c r="S23" s="26"/>
      <c r="T23" s="26" t="s">
        <v>83</v>
      </c>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1"/>
      <c r="BF23" s="1"/>
      <c r="BG23" s="3" t="s">
        <v>84</v>
      </c>
      <c r="BH23" s="1"/>
    </row>
    <row r="24" spans="2:60" x14ac:dyDescent="0.2">
      <c r="B24" s="1">
        <v>20</v>
      </c>
      <c r="C24" s="22">
        <v>44688</v>
      </c>
      <c r="D24" s="1">
        <v>183</v>
      </c>
      <c r="E24" s="23">
        <v>50000</v>
      </c>
      <c r="F24" s="23">
        <v>62500</v>
      </c>
      <c r="G24" s="23">
        <v>62500</v>
      </c>
      <c r="H24" s="23" t="s">
        <v>3</v>
      </c>
      <c r="I24" s="24">
        <v>10.819778284410283</v>
      </c>
      <c r="J24" s="2" t="s">
        <v>168</v>
      </c>
      <c r="K24" s="3">
        <v>80</v>
      </c>
      <c r="L24" s="4" t="s">
        <v>89</v>
      </c>
      <c r="M24" s="4" t="s">
        <v>80</v>
      </c>
      <c r="N24" s="4" t="s">
        <v>92</v>
      </c>
      <c r="O24" s="25">
        <v>36</v>
      </c>
      <c r="P24" s="4" t="s">
        <v>82</v>
      </c>
      <c r="Q24" s="4"/>
      <c r="R24" s="3"/>
      <c r="S24" s="3"/>
      <c r="T24" s="3"/>
      <c r="U24" s="26" t="s">
        <v>83</v>
      </c>
      <c r="V24" s="3"/>
      <c r="W24" s="26" t="s">
        <v>83</v>
      </c>
      <c r="X24" s="3"/>
      <c r="Y24" s="3"/>
      <c r="Z24" s="31"/>
      <c r="AA24" s="35"/>
      <c r="AB24" s="26"/>
      <c r="AC24" s="3"/>
      <c r="AD24" s="3"/>
      <c r="AE24" s="3"/>
      <c r="AF24" s="3"/>
      <c r="AG24" s="3"/>
      <c r="AH24" s="3"/>
      <c r="AI24" s="3"/>
      <c r="AJ24" s="3"/>
      <c r="AK24" s="3"/>
      <c r="AL24" s="3"/>
      <c r="AM24" s="3"/>
      <c r="AN24" s="3"/>
      <c r="AO24" s="26" t="s">
        <v>83</v>
      </c>
      <c r="AP24" s="26" t="s">
        <v>83</v>
      </c>
      <c r="AQ24" s="26"/>
      <c r="AR24" s="26"/>
      <c r="AS24" s="3"/>
      <c r="AT24" s="3"/>
      <c r="AU24" s="3"/>
      <c r="AV24" s="3"/>
      <c r="AW24" s="3"/>
      <c r="AX24" s="3"/>
      <c r="AY24" s="3"/>
      <c r="AZ24" s="3"/>
      <c r="BA24" s="3"/>
      <c r="BB24" s="3"/>
      <c r="BC24" s="3"/>
      <c r="BD24" s="3"/>
      <c r="BE24" s="1"/>
      <c r="BF24" s="1"/>
      <c r="BG24" s="3" t="s">
        <v>93</v>
      </c>
      <c r="BH24" s="1"/>
    </row>
    <row r="25" spans="2:60" x14ac:dyDescent="0.2">
      <c r="B25" s="1">
        <v>21</v>
      </c>
      <c r="C25" s="22">
        <v>44688</v>
      </c>
      <c r="D25" s="1">
        <v>186</v>
      </c>
      <c r="E25" s="23">
        <v>14000</v>
      </c>
      <c r="F25" s="23">
        <v>17500</v>
      </c>
      <c r="G25" s="23">
        <v>17500</v>
      </c>
      <c r="H25" s="23" t="s">
        <v>3</v>
      </c>
      <c r="I25" s="24">
        <v>9.5468126085973957</v>
      </c>
      <c r="J25" s="2" t="s">
        <v>168</v>
      </c>
      <c r="K25" s="3">
        <v>80</v>
      </c>
      <c r="L25" s="4" t="s">
        <v>89</v>
      </c>
      <c r="M25" s="4" t="s">
        <v>80</v>
      </c>
      <c r="N25" s="4" t="s">
        <v>92</v>
      </c>
      <c r="O25" s="25">
        <v>34</v>
      </c>
      <c r="P25" s="4" t="s">
        <v>82</v>
      </c>
      <c r="Q25" s="4"/>
      <c r="R25" s="26" t="s">
        <v>83</v>
      </c>
      <c r="S25" s="26"/>
      <c r="T25" s="26" t="s">
        <v>83</v>
      </c>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1"/>
      <c r="BF25" s="1"/>
      <c r="BG25" s="3" t="s">
        <v>84</v>
      </c>
      <c r="BH25" s="27" t="s">
        <v>175</v>
      </c>
    </row>
    <row r="26" spans="2:60" x14ac:dyDescent="0.2">
      <c r="B26" s="1">
        <v>22</v>
      </c>
      <c r="C26" s="22">
        <v>44688</v>
      </c>
      <c r="D26" s="1">
        <v>195</v>
      </c>
      <c r="E26" s="23">
        <v>140000</v>
      </c>
      <c r="F26" s="23">
        <v>175000</v>
      </c>
      <c r="G26" s="23">
        <v>175000</v>
      </c>
      <c r="H26" s="23" t="s">
        <v>3</v>
      </c>
      <c r="I26" s="24">
        <v>11.849397701591441</v>
      </c>
      <c r="J26" s="2" t="s">
        <v>168</v>
      </c>
      <c r="K26" s="3">
        <v>80</v>
      </c>
      <c r="L26" s="4" t="s">
        <v>89</v>
      </c>
      <c r="M26" s="4" t="s">
        <v>107</v>
      </c>
      <c r="N26" s="4" t="s">
        <v>100</v>
      </c>
      <c r="O26" s="25">
        <v>40</v>
      </c>
      <c r="P26" s="4" t="s">
        <v>89</v>
      </c>
      <c r="Q26" s="26" t="s">
        <v>83</v>
      </c>
      <c r="R26" s="3"/>
      <c r="S26" s="3"/>
      <c r="T26" s="3"/>
      <c r="U26" s="26" t="s">
        <v>83</v>
      </c>
      <c r="V26" s="3"/>
      <c r="W26" s="3"/>
      <c r="X26" s="26" t="s">
        <v>83</v>
      </c>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1"/>
      <c r="BF26" s="1"/>
      <c r="BG26" s="3" t="s">
        <v>93</v>
      </c>
      <c r="BH26" s="1"/>
    </row>
    <row r="27" spans="2:60" x14ac:dyDescent="0.2">
      <c r="B27" s="1">
        <v>23</v>
      </c>
      <c r="C27" s="22">
        <v>44689</v>
      </c>
      <c r="D27" s="1">
        <v>329</v>
      </c>
      <c r="E27" s="23">
        <v>6500</v>
      </c>
      <c r="F27" s="23">
        <v>8125</v>
      </c>
      <c r="G27" s="23">
        <v>8125</v>
      </c>
      <c r="H27" s="23" t="s">
        <v>3</v>
      </c>
      <c r="I27" s="24">
        <v>8.7795574558837277</v>
      </c>
      <c r="J27" s="2" t="s">
        <v>168</v>
      </c>
      <c r="K27" s="3">
        <v>80</v>
      </c>
      <c r="L27" s="4" t="s">
        <v>89</v>
      </c>
      <c r="M27" s="4" t="s">
        <v>96</v>
      </c>
      <c r="N27" s="4" t="s">
        <v>100</v>
      </c>
      <c r="O27" s="25">
        <v>28</v>
      </c>
      <c r="P27" s="4" t="s">
        <v>82</v>
      </c>
      <c r="Q27" s="4"/>
      <c r="R27" s="26" t="s">
        <v>83</v>
      </c>
      <c r="S27" s="26"/>
      <c r="T27" s="26" t="s">
        <v>83</v>
      </c>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1"/>
      <c r="BF27" s="1"/>
      <c r="BG27" s="3" t="s">
        <v>84</v>
      </c>
      <c r="BH27" s="1"/>
    </row>
    <row r="28" spans="2:60" x14ac:dyDescent="0.2">
      <c r="B28" s="1">
        <v>24</v>
      </c>
      <c r="C28" s="22">
        <v>44689</v>
      </c>
      <c r="D28" s="1">
        <v>335</v>
      </c>
      <c r="E28" s="23">
        <v>7000</v>
      </c>
      <c r="F28" s="23">
        <v>8750</v>
      </c>
      <c r="G28" s="23">
        <v>8750</v>
      </c>
      <c r="H28" s="23" t="s">
        <v>3</v>
      </c>
      <c r="I28" s="24">
        <v>8.8536654280374503</v>
      </c>
      <c r="J28" s="2" t="s">
        <v>168</v>
      </c>
      <c r="K28" s="3">
        <v>70</v>
      </c>
      <c r="L28" s="4" t="s">
        <v>89</v>
      </c>
      <c r="M28" s="4" t="s">
        <v>107</v>
      </c>
      <c r="N28" s="4" t="s">
        <v>100</v>
      </c>
      <c r="O28" s="25">
        <v>27</v>
      </c>
      <c r="P28" s="4" t="s">
        <v>82</v>
      </c>
      <c r="Q28" s="4"/>
      <c r="R28" s="26" t="s">
        <v>83</v>
      </c>
      <c r="S28" s="26"/>
      <c r="T28" s="26" t="s">
        <v>83</v>
      </c>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1"/>
      <c r="BF28" s="1"/>
      <c r="BG28" s="3" t="s">
        <v>84</v>
      </c>
      <c r="BH28" s="1"/>
    </row>
    <row r="29" spans="2:60" x14ac:dyDescent="0.2">
      <c r="B29" s="1">
        <v>25</v>
      </c>
      <c r="C29" s="22">
        <v>44689</v>
      </c>
      <c r="D29" s="1">
        <v>337</v>
      </c>
      <c r="E29" s="23">
        <v>5000</v>
      </c>
      <c r="F29" s="23">
        <v>6250</v>
      </c>
      <c r="G29" s="23">
        <v>6250</v>
      </c>
      <c r="H29" s="23" t="s">
        <v>3</v>
      </c>
      <c r="I29" s="24">
        <v>8.5171931914162382</v>
      </c>
      <c r="J29" s="2" t="s">
        <v>168</v>
      </c>
      <c r="K29" s="30">
        <v>70</v>
      </c>
      <c r="L29" s="4" t="s">
        <v>89</v>
      </c>
      <c r="M29" s="4" t="s">
        <v>107</v>
      </c>
      <c r="N29" s="4" t="s">
        <v>100</v>
      </c>
      <c r="O29" s="25">
        <v>31</v>
      </c>
      <c r="P29" s="4" t="s">
        <v>89</v>
      </c>
      <c r="Q29" s="26" t="s">
        <v>83</v>
      </c>
      <c r="R29" s="26" t="s">
        <v>83</v>
      </c>
      <c r="S29" s="26"/>
      <c r="T29" s="26" t="s">
        <v>83</v>
      </c>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1"/>
      <c r="BF29" s="1"/>
      <c r="BG29" s="3" t="s">
        <v>88</v>
      </c>
      <c r="BH29" s="1" t="s">
        <v>176</v>
      </c>
    </row>
    <row r="30" spans="2:60" x14ac:dyDescent="0.2">
      <c r="B30" s="1">
        <v>26</v>
      </c>
      <c r="C30" s="22">
        <v>44689</v>
      </c>
      <c r="D30" s="1">
        <v>339</v>
      </c>
      <c r="E30" s="23">
        <v>5500</v>
      </c>
      <c r="F30" s="23">
        <v>6875</v>
      </c>
      <c r="G30" s="23">
        <v>6875</v>
      </c>
      <c r="H30" s="23" t="s">
        <v>3</v>
      </c>
      <c r="I30" s="24">
        <v>8.6125033712205621</v>
      </c>
      <c r="J30" s="2" t="s">
        <v>168</v>
      </c>
      <c r="K30" s="3">
        <v>50</v>
      </c>
      <c r="L30" s="4" t="s">
        <v>89</v>
      </c>
      <c r="M30" s="4" t="s">
        <v>80</v>
      </c>
      <c r="N30" s="4" t="s">
        <v>92</v>
      </c>
      <c r="O30" s="25">
        <v>35</v>
      </c>
      <c r="P30" s="4" t="s">
        <v>82</v>
      </c>
      <c r="Q30" s="4"/>
      <c r="R30" s="26" t="s">
        <v>83</v>
      </c>
      <c r="S30" s="26"/>
      <c r="T30" s="26" t="s">
        <v>83</v>
      </c>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1"/>
      <c r="BF30" s="1"/>
      <c r="BG30" s="3" t="s">
        <v>88</v>
      </c>
      <c r="BH30" s="1"/>
    </row>
    <row r="31" spans="2:60" x14ac:dyDescent="0.2">
      <c r="B31" s="1">
        <v>27</v>
      </c>
      <c r="C31" s="22">
        <v>44689</v>
      </c>
      <c r="D31" s="1">
        <v>340</v>
      </c>
      <c r="E31" s="23">
        <v>9500</v>
      </c>
      <c r="F31" s="23">
        <v>11875</v>
      </c>
      <c r="G31" s="23">
        <v>11875</v>
      </c>
      <c r="H31" s="23" t="s">
        <v>3</v>
      </c>
      <c r="I31" s="24">
        <v>9.1590470775886317</v>
      </c>
      <c r="J31" s="2" t="s">
        <v>168</v>
      </c>
      <c r="K31" s="3">
        <v>50</v>
      </c>
      <c r="L31" s="4" t="s">
        <v>89</v>
      </c>
      <c r="M31" s="4" t="s">
        <v>80</v>
      </c>
      <c r="N31" s="4" t="s">
        <v>92</v>
      </c>
      <c r="O31" s="25">
        <v>36</v>
      </c>
      <c r="P31" s="4" t="s">
        <v>82</v>
      </c>
      <c r="Q31" s="4"/>
      <c r="R31" s="26" t="s">
        <v>83</v>
      </c>
      <c r="S31" s="26"/>
      <c r="T31" s="3"/>
      <c r="U31" s="26" t="s">
        <v>83</v>
      </c>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1"/>
      <c r="BF31" s="1"/>
      <c r="BG31" s="3" t="s">
        <v>88</v>
      </c>
      <c r="BH31" s="1"/>
    </row>
    <row r="32" spans="2:60" x14ac:dyDescent="0.2">
      <c r="B32" s="1">
        <v>28</v>
      </c>
      <c r="C32" s="22">
        <v>44689</v>
      </c>
      <c r="D32" s="1">
        <v>341</v>
      </c>
      <c r="E32" s="23">
        <v>3600</v>
      </c>
      <c r="F32" s="23">
        <v>4500</v>
      </c>
      <c r="G32" s="23">
        <v>4500</v>
      </c>
      <c r="H32" s="23" t="s">
        <v>3</v>
      </c>
      <c r="I32" s="24">
        <v>8.1886891244442008</v>
      </c>
      <c r="J32" s="2" t="s">
        <v>168</v>
      </c>
      <c r="K32" s="3">
        <v>40</v>
      </c>
      <c r="L32" s="4" t="s">
        <v>89</v>
      </c>
      <c r="M32" s="4" t="s">
        <v>106</v>
      </c>
      <c r="N32" s="4" t="s">
        <v>92</v>
      </c>
      <c r="O32" s="25">
        <v>25</v>
      </c>
      <c r="P32" s="4" t="s">
        <v>82</v>
      </c>
      <c r="Q32" s="4"/>
      <c r="R32" s="26" t="s">
        <v>83</v>
      </c>
      <c r="S32" s="26"/>
      <c r="T32" s="26" t="s">
        <v>83</v>
      </c>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1"/>
      <c r="BF32" s="1"/>
      <c r="BG32" s="3" t="s">
        <v>88</v>
      </c>
      <c r="BH32" s="1"/>
    </row>
    <row r="33" spans="2:60" x14ac:dyDescent="0.2">
      <c r="B33" s="1">
        <v>29</v>
      </c>
      <c r="C33" s="22">
        <v>44689</v>
      </c>
      <c r="D33" s="1">
        <v>342</v>
      </c>
      <c r="E33" s="23">
        <v>4600</v>
      </c>
      <c r="F33" s="23">
        <v>5750</v>
      </c>
      <c r="G33" s="23">
        <v>5750</v>
      </c>
      <c r="H33" s="23" t="s">
        <v>3</v>
      </c>
      <c r="I33" s="24">
        <v>8.4338115824771869</v>
      </c>
      <c r="J33" s="2" t="s">
        <v>168</v>
      </c>
      <c r="K33" s="3">
        <v>50</v>
      </c>
      <c r="L33" s="4" t="s">
        <v>89</v>
      </c>
      <c r="M33" s="4" t="s">
        <v>106</v>
      </c>
      <c r="N33" s="4" t="s">
        <v>92</v>
      </c>
      <c r="O33" s="25">
        <v>31</v>
      </c>
      <c r="P33" s="4" t="s">
        <v>82</v>
      </c>
      <c r="Q33" s="4"/>
      <c r="R33" s="26" t="s">
        <v>83</v>
      </c>
      <c r="S33" s="26"/>
      <c r="T33" s="26" t="s">
        <v>83</v>
      </c>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1"/>
      <c r="BF33" s="1"/>
      <c r="BG33" s="3" t="s">
        <v>88</v>
      </c>
      <c r="BH33" s="1"/>
    </row>
    <row r="34" spans="2:60" x14ac:dyDescent="0.2">
      <c r="B34" s="1">
        <v>30</v>
      </c>
      <c r="C34" s="22">
        <v>44689</v>
      </c>
      <c r="D34" s="1">
        <v>345</v>
      </c>
      <c r="E34" s="23">
        <v>30000</v>
      </c>
      <c r="F34" s="23">
        <v>37500</v>
      </c>
      <c r="G34" s="23">
        <v>37500</v>
      </c>
      <c r="H34" s="23" t="s">
        <v>3</v>
      </c>
      <c r="I34" s="24">
        <v>10.308952660644293</v>
      </c>
      <c r="J34" s="2" t="s">
        <v>168</v>
      </c>
      <c r="K34" s="3">
        <v>40</v>
      </c>
      <c r="L34" s="4" t="s">
        <v>89</v>
      </c>
      <c r="M34" s="4" t="s">
        <v>80</v>
      </c>
      <c r="N34" s="4" t="s">
        <v>92</v>
      </c>
      <c r="O34" s="25">
        <v>33</v>
      </c>
      <c r="P34" s="4" t="s">
        <v>82</v>
      </c>
      <c r="Q34" s="4"/>
      <c r="R34" s="3"/>
      <c r="S34" s="3"/>
      <c r="T34" s="26" t="s">
        <v>83</v>
      </c>
      <c r="U34" s="3"/>
      <c r="V34" s="3"/>
      <c r="W34" s="3"/>
      <c r="X34" s="3"/>
      <c r="Y34" s="3"/>
      <c r="Z34" s="3"/>
      <c r="AA34" s="3"/>
      <c r="AB34" s="3"/>
      <c r="AC34" s="3"/>
      <c r="AD34" s="3"/>
      <c r="AE34" s="3"/>
      <c r="AF34" s="3"/>
      <c r="AG34" s="3"/>
      <c r="AH34" s="3"/>
      <c r="AI34" s="3"/>
      <c r="AJ34" s="3"/>
      <c r="AK34" s="26" t="s">
        <v>83</v>
      </c>
      <c r="AL34" s="3"/>
      <c r="AM34" s="3"/>
      <c r="AN34" s="3"/>
      <c r="AO34" s="3"/>
      <c r="AP34" s="3"/>
      <c r="AQ34" s="3"/>
      <c r="AR34" s="3"/>
      <c r="AS34" s="3"/>
      <c r="AT34" s="3"/>
      <c r="AU34" s="3"/>
      <c r="AV34" s="3"/>
      <c r="AW34" s="3"/>
      <c r="AX34" s="3"/>
      <c r="AY34" s="3"/>
      <c r="AZ34" s="3"/>
      <c r="BA34" s="3"/>
      <c r="BB34" s="3"/>
      <c r="BC34" s="3"/>
      <c r="BD34" s="3"/>
      <c r="BE34" s="1"/>
      <c r="BF34" s="1"/>
      <c r="BG34" s="3" t="s">
        <v>84</v>
      </c>
      <c r="BH34" s="1"/>
    </row>
    <row r="35" spans="2:60" x14ac:dyDescent="0.2">
      <c r="B35" s="1">
        <v>31</v>
      </c>
      <c r="C35" s="22">
        <v>44689</v>
      </c>
      <c r="D35" s="1">
        <v>346</v>
      </c>
      <c r="E35" s="23">
        <v>13000</v>
      </c>
      <c r="F35" s="23">
        <v>16250</v>
      </c>
      <c r="G35" s="23">
        <v>16250</v>
      </c>
      <c r="H35" s="23" t="s">
        <v>3</v>
      </c>
      <c r="I35" s="24">
        <v>9.4727046364436731</v>
      </c>
      <c r="J35" s="2" t="s">
        <v>168</v>
      </c>
      <c r="K35" s="3">
        <v>30</v>
      </c>
      <c r="L35" s="4" t="s">
        <v>85</v>
      </c>
      <c r="M35" s="4" t="s">
        <v>80</v>
      </c>
      <c r="N35" s="4" t="s">
        <v>92</v>
      </c>
      <c r="O35" s="25">
        <v>31</v>
      </c>
      <c r="P35" s="4" t="s">
        <v>82</v>
      </c>
      <c r="Q35" s="4"/>
      <c r="R35" s="26" t="s">
        <v>83</v>
      </c>
      <c r="S35" s="26"/>
      <c r="T35" s="26" t="s">
        <v>83</v>
      </c>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1"/>
      <c r="BF35" s="1"/>
      <c r="BG35" s="3" t="s">
        <v>84</v>
      </c>
      <c r="BH35" s="1"/>
    </row>
    <row r="36" spans="2:60" x14ac:dyDescent="0.2">
      <c r="B36" s="1">
        <v>32</v>
      </c>
      <c r="C36" s="22">
        <v>44689</v>
      </c>
      <c r="D36" s="1">
        <v>347</v>
      </c>
      <c r="E36" s="23">
        <v>12000</v>
      </c>
      <c r="F36" s="23">
        <v>15000</v>
      </c>
      <c r="G36" s="23">
        <v>15000</v>
      </c>
      <c r="H36" s="23" t="s">
        <v>3</v>
      </c>
      <c r="I36" s="24">
        <v>9.3926619287701367</v>
      </c>
      <c r="J36" s="2" t="s">
        <v>168</v>
      </c>
      <c r="K36" s="3">
        <v>60</v>
      </c>
      <c r="L36" s="4" t="s">
        <v>89</v>
      </c>
      <c r="M36" s="4" t="s">
        <v>80</v>
      </c>
      <c r="N36" s="4" t="s">
        <v>92</v>
      </c>
      <c r="O36" s="25">
        <v>35</v>
      </c>
      <c r="P36" s="4" t="s">
        <v>89</v>
      </c>
      <c r="Q36" s="4"/>
      <c r="R36" s="3"/>
      <c r="S36" s="3"/>
      <c r="T36" s="26"/>
      <c r="U36" s="26" t="s">
        <v>83</v>
      </c>
      <c r="V36" s="3"/>
      <c r="W36" s="3"/>
      <c r="X36" s="26" t="s">
        <v>83</v>
      </c>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t="s">
        <v>149</v>
      </c>
      <c r="BA36" s="3"/>
      <c r="BB36" s="3"/>
      <c r="BC36" s="3"/>
      <c r="BD36" s="3"/>
      <c r="BE36" s="1"/>
      <c r="BF36" s="1"/>
      <c r="BG36" s="3" t="s">
        <v>88</v>
      </c>
      <c r="BH36" s="1"/>
    </row>
    <row r="37" spans="2:60" x14ac:dyDescent="0.2">
      <c r="B37" s="1">
        <v>33</v>
      </c>
      <c r="C37" s="22">
        <v>44689</v>
      </c>
      <c r="D37" s="1">
        <v>469</v>
      </c>
      <c r="E37" s="23">
        <v>13000</v>
      </c>
      <c r="F37" s="23">
        <v>16250</v>
      </c>
      <c r="G37" s="23">
        <v>16250</v>
      </c>
      <c r="H37" s="23" t="s">
        <v>3</v>
      </c>
      <c r="I37" s="24">
        <v>9.4727046364436731</v>
      </c>
      <c r="J37" s="2" t="s">
        <v>168</v>
      </c>
      <c r="K37" s="3">
        <v>60</v>
      </c>
      <c r="L37" s="4" t="s">
        <v>89</v>
      </c>
      <c r="M37" s="4" t="s">
        <v>80</v>
      </c>
      <c r="N37" s="4" t="s">
        <v>92</v>
      </c>
      <c r="O37" s="25">
        <v>35</v>
      </c>
      <c r="P37" s="4" t="s">
        <v>82</v>
      </c>
      <c r="Q37" s="4"/>
      <c r="R37" s="3"/>
      <c r="S37" s="3"/>
      <c r="T37" s="26"/>
      <c r="U37" s="26" t="s">
        <v>83</v>
      </c>
      <c r="V37" s="3"/>
      <c r="W37" s="3"/>
      <c r="X37" s="26" t="s">
        <v>83</v>
      </c>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1"/>
      <c r="BF37" s="1"/>
      <c r="BG37" s="3" t="s">
        <v>84</v>
      </c>
      <c r="BH37" s="1"/>
    </row>
    <row r="38" spans="2:60" x14ac:dyDescent="0.2">
      <c r="B38" s="1">
        <v>34</v>
      </c>
      <c r="C38" s="22">
        <v>44689</v>
      </c>
      <c r="D38" s="1">
        <v>470</v>
      </c>
      <c r="E38" s="23">
        <v>4500</v>
      </c>
      <c r="F38" s="23">
        <v>5625</v>
      </c>
      <c r="G38" s="23">
        <v>5625</v>
      </c>
      <c r="H38" s="23" t="s">
        <v>3</v>
      </c>
      <c r="I38" s="24">
        <v>8.4118326757584114</v>
      </c>
      <c r="J38" s="2" t="s">
        <v>168</v>
      </c>
      <c r="K38" s="3">
        <v>50</v>
      </c>
      <c r="L38" s="4" t="s">
        <v>89</v>
      </c>
      <c r="M38" s="4" t="s">
        <v>80</v>
      </c>
      <c r="N38" s="4" t="s">
        <v>92</v>
      </c>
      <c r="O38" s="25">
        <v>31</v>
      </c>
      <c r="P38" s="4" t="s">
        <v>82</v>
      </c>
      <c r="Q38" s="4"/>
      <c r="R38" s="26" t="s">
        <v>83</v>
      </c>
      <c r="S38" s="26"/>
      <c r="T38" s="26" t="s">
        <v>83</v>
      </c>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1"/>
      <c r="BF38" s="1"/>
      <c r="BG38" s="3" t="s">
        <v>84</v>
      </c>
      <c r="BH38" s="1"/>
    </row>
    <row r="39" spans="2:60" x14ac:dyDescent="0.2">
      <c r="B39" s="1">
        <v>35</v>
      </c>
      <c r="C39" s="22">
        <v>44689</v>
      </c>
      <c r="D39" s="1">
        <v>471</v>
      </c>
      <c r="E39" s="23">
        <v>13000</v>
      </c>
      <c r="F39" s="23">
        <v>16250</v>
      </c>
      <c r="G39" s="23">
        <v>16250</v>
      </c>
      <c r="H39" s="23" t="s">
        <v>3</v>
      </c>
      <c r="I39" s="24">
        <v>9.4727046364436731</v>
      </c>
      <c r="J39" s="2" t="s">
        <v>168</v>
      </c>
      <c r="K39" s="3">
        <v>40</v>
      </c>
      <c r="L39" s="4" t="s">
        <v>89</v>
      </c>
      <c r="M39" s="4" t="s">
        <v>80</v>
      </c>
      <c r="N39" s="4" t="s">
        <v>92</v>
      </c>
      <c r="O39" s="25">
        <v>35</v>
      </c>
      <c r="P39" s="4" t="s">
        <v>89</v>
      </c>
      <c r="Q39" s="4"/>
      <c r="R39" s="26" t="s">
        <v>83</v>
      </c>
      <c r="S39" s="26"/>
      <c r="T39" s="26" t="s">
        <v>83</v>
      </c>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1"/>
      <c r="BF39" s="1"/>
      <c r="BG39" s="3" t="s">
        <v>84</v>
      </c>
      <c r="BH39" s="1"/>
    </row>
    <row r="40" spans="2:60" x14ac:dyDescent="0.2">
      <c r="B40" s="1">
        <v>36</v>
      </c>
      <c r="C40" s="22">
        <v>44689</v>
      </c>
      <c r="D40" s="1">
        <v>481</v>
      </c>
      <c r="E40" s="23">
        <v>180000</v>
      </c>
      <c r="F40" s="23">
        <v>225000</v>
      </c>
      <c r="G40" s="23">
        <v>225000</v>
      </c>
      <c r="H40" s="23" t="s">
        <v>3</v>
      </c>
      <c r="I40" s="24">
        <v>12.100712129872347</v>
      </c>
      <c r="J40" s="2" t="s">
        <v>168</v>
      </c>
      <c r="K40" s="3">
        <v>80</v>
      </c>
      <c r="L40" s="4" t="s">
        <v>89</v>
      </c>
      <c r="M40" s="4" t="s">
        <v>80</v>
      </c>
      <c r="N40" s="4" t="s">
        <v>92</v>
      </c>
      <c r="O40" s="25">
        <v>36</v>
      </c>
      <c r="P40" s="4" t="s">
        <v>82</v>
      </c>
      <c r="Q40" s="4"/>
      <c r="R40" s="3"/>
      <c r="S40" s="3"/>
      <c r="T40" s="26" t="s">
        <v>83</v>
      </c>
      <c r="U40" s="3"/>
      <c r="V40" s="3"/>
      <c r="W40" s="26" t="s">
        <v>83</v>
      </c>
      <c r="X40" s="3"/>
      <c r="Y40" s="3"/>
      <c r="Z40" s="31"/>
      <c r="AA40" s="35"/>
      <c r="AB40" s="26"/>
      <c r="AC40" s="3"/>
      <c r="AD40" s="3"/>
      <c r="AE40" s="3"/>
      <c r="AF40" s="3"/>
      <c r="AG40" s="3"/>
      <c r="AH40" s="3"/>
      <c r="AI40" s="3"/>
      <c r="AJ40" s="3"/>
      <c r="AK40" s="26" t="s">
        <v>83</v>
      </c>
      <c r="AL40" s="3"/>
      <c r="AM40" s="3"/>
      <c r="AN40" s="3"/>
      <c r="AO40" s="3" t="s">
        <v>177</v>
      </c>
      <c r="AP40" s="26" t="s">
        <v>83</v>
      </c>
      <c r="AQ40" s="3"/>
      <c r="AR40" s="3"/>
      <c r="AS40" s="3"/>
      <c r="AT40" s="3"/>
      <c r="AU40" s="3"/>
      <c r="AV40" s="3"/>
      <c r="AW40" s="3"/>
      <c r="AX40" s="3"/>
      <c r="AY40" s="3"/>
      <c r="AZ40" s="3"/>
      <c r="BA40" s="3"/>
      <c r="BB40" s="3"/>
      <c r="BC40" s="3"/>
      <c r="BD40" s="3"/>
      <c r="BE40" s="1"/>
      <c r="BF40" s="1"/>
      <c r="BG40" s="3" t="s">
        <v>93</v>
      </c>
      <c r="BH40" s="1" t="s">
        <v>178</v>
      </c>
    </row>
    <row r="41" spans="2:60" x14ac:dyDescent="0.2">
      <c r="B41" s="1">
        <v>37</v>
      </c>
      <c r="C41" s="22">
        <v>44689</v>
      </c>
      <c r="D41" s="1">
        <v>482</v>
      </c>
      <c r="E41" s="23">
        <v>160000</v>
      </c>
      <c r="F41" s="23">
        <v>200000</v>
      </c>
      <c r="G41" s="23">
        <v>200000</v>
      </c>
      <c r="H41" s="23" t="s">
        <v>3</v>
      </c>
      <c r="I41" s="24">
        <v>11.982929094215963</v>
      </c>
      <c r="J41" s="2" t="s">
        <v>168</v>
      </c>
      <c r="K41" s="3">
        <v>80</v>
      </c>
      <c r="L41" s="4" t="s">
        <v>85</v>
      </c>
      <c r="M41" s="4" t="s">
        <v>107</v>
      </c>
      <c r="N41" s="4" t="s">
        <v>100</v>
      </c>
      <c r="O41" s="25">
        <v>40</v>
      </c>
      <c r="P41" s="4" t="s">
        <v>85</v>
      </c>
      <c r="Q41" s="26" t="s">
        <v>83</v>
      </c>
      <c r="R41" s="3"/>
      <c r="S41" s="3"/>
      <c r="T41" s="3"/>
      <c r="U41" s="26" t="s">
        <v>83</v>
      </c>
      <c r="V41" s="3"/>
      <c r="W41" s="3"/>
      <c r="X41" s="26" t="s">
        <v>83</v>
      </c>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1"/>
      <c r="BF41" s="1"/>
      <c r="BG41" s="3" t="s">
        <v>93</v>
      </c>
      <c r="BH41" s="1"/>
    </row>
    <row r="42" spans="2:60" x14ac:dyDescent="0.2">
      <c r="B42" s="1">
        <v>38</v>
      </c>
      <c r="C42" s="22">
        <v>44689</v>
      </c>
      <c r="D42" s="1">
        <v>483</v>
      </c>
      <c r="E42" s="23">
        <v>90000</v>
      </c>
      <c r="F42" s="23">
        <v>112500</v>
      </c>
      <c r="G42" s="23">
        <v>112500</v>
      </c>
      <c r="H42" s="23" t="s">
        <v>3</v>
      </c>
      <c r="I42" s="24">
        <v>11.407564949312402</v>
      </c>
      <c r="J42" s="2" t="s">
        <v>168</v>
      </c>
      <c r="K42" s="3">
        <v>80</v>
      </c>
      <c r="L42" s="4" t="s">
        <v>91</v>
      </c>
      <c r="M42" s="4" t="s">
        <v>107</v>
      </c>
      <c r="N42" s="4" t="s">
        <v>100</v>
      </c>
      <c r="O42" s="25">
        <v>40</v>
      </c>
      <c r="P42" s="4" t="s">
        <v>91</v>
      </c>
      <c r="Q42" s="26" t="s">
        <v>83</v>
      </c>
      <c r="R42" s="3"/>
      <c r="S42" s="3"/>
      <c r="T42" s="3"/>
      <c r="U42" s="26" t="s">
        <v>83</v>
      </c>
      <c r="V42" s="3"/>
      <c r="W42" s="3"/>
      <c r="X42" s="26" t="s">
        <v>83</v>
      </c>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1"/>
      <c r="BF42" s="1"/>
      <c r="BG42" s="3" t="s">
        <v>93</v>
      </c>
      <c r="BH42" s="1"/>
    </row>
    <row r="43" spans="2:60" x14ac:dyDescent="0.2">
      <c r="B43" s="1">
        <v>39</v>
      </c>
      <c r="C43" s="22">
        <v>44506</v>
      </c>
      <c r="D43" s="1">
        <v>61</v>
      </c>
      <c r="E43" s="23">
        <v>8000</v>
      </c>
      <c r="F43" s="23">
        <v>10000</v>
      </c>
      <c r="G43" s="23">
        <v>10000</v>
      </c>
      <c r="H43" s="23" t="s">
        <v>3</v>
      </c>
      <c r="I43" s="24">
        <v>8.987196820661973</v>
      </c>
      <c r="J43" s="2" t="s">
        <v>168</v>
      </c>
      <c r="K43" s="3">
        <v>80</v>
      </c>
      <c r="L43" s="4" t="s">
        <v>98</v>
      </c>
      <c r="M43" s="4" t="s">
        <v>80</v>
      </c>
      <c r="N43" s="4" t="s">
        <v>92</v>
      </c>
      <c r="O43" s="25">
        <v>32</v>
      </c>
      <c r="P43" s="4" t="s">
        <v>98</v>
      </c>
      <c r="Q43" s="26" t="s">
        <v>83</v>
      </c>
      <c r="R43" s="26" t="s">
        <v>83</v>
      </c>
      <c r="S43" s="26"/>
      <c r="T43" s="26" t="s">
        <v>83</v>
      </c>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1"/>
      <c r="BF43" s="1"/>
      <c r="BG43" s="3" t="s">
        <v>88</v>
      </c>
      <c r="BH43" s="1"/>
    </row>
    <row r="44" spans="2:60" x14ac:dyDescent="0.2">
      <c r="B44" s="1">
        <v>40</v>
      </c>
      <c r="C44" s="22">
        <v>44506</v>
      </c>
      <c r="D44" s="1">
        <v>104</v>
      </c>
      <c r="E44" s="23">
        <v>24000</v>
      </c>
      <c r="F44" s="23">
        <v>30000</v>
      </c>
      <c r="G44" s="23">
        <v>30000</v>
      </c>
      <c r="H44" s="23" t="s">
        <v>3</v>
      </c>
      <c r="I44" s="24">
        <v>10.085809109330082</v>
      </c>
      <c r="J44" s="2" t="s">
        <v>168</v>
      </c>
      <c r="K44" s="3">
        <v>30</v>
      </c>
      <c r="L44" s="4" t="s">
        <v>79</v>
      </c>
      <c r="M44" s="4" t="s">
        <v>96</v>
      </c>
      <c r="N44" s="4" t="s">
        <v>92</v>
      </c>
      <c r="O44" s="25">
        <v>21</v>
      </c>
      <c r="P44" s="4" t="s">
        <v>82</v>
      </c>
      <c r="Q44" s="4"/>
      <c r="R44" s="26" t="s">
        <v>83</v>
      </c>
      <c r="S44" s="26"/>
      <c r="T44" s="26" t="s">
        <v>83</v>
      </c>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1"/>
      <c r="BF44" s="1"/>
      <c r="BG44" s="3" t="s">
        <v>88</v>
      </c>
      <c r="BH44" s="1"/>
    </row>
    <row r="45" spans="2:60" x14ac:dyDescent="0.2">
      <c r="B45" s="1">
        <v>41</v>
      </c>
      <c r="C45" s="22">
        <v>44506</v>
      </c>
      <c r="D45" s="1">
        <v>105</v>
      </c>
      <c r="E45" s="23">
        <v>19000</v>
      </c>
      <c r="F45" s="23">
        <v>23750</v>
      </c>
      <c r="G45" s="23">
        <v>23750</v>
      </c>
      <c r="H45" s="23" t="s">
        <v>3</v>
      </c>
      <c r="I45" s="24">
        <v>9.8521942581485771</v>
      </c>
      <c r="J45" s="2" t="s">
        <v>168</v>
      </c>
      <c r="K45" s="3">
        <v>50</v>
      </c>
      <c r="L45" s="4" t="s">
        <v>79</v>
      </c>
      <c r="M45" s="4" t="s">
        <v>96</v>
      </c>
      <c r="N45" s="4" t="s">
        <v>92</v>
      </c>
      <c r="O45" s="25">
        <v>26</v>
      </c>
      <c r="P45" s="4" t="s">
        <v>82</v>
      </c>
      <c r="Q45" s="4"/>
      <c r="R45" s="26" t="s">
        <v>83</v>
      </c>
      <c r="S45" s="26"/>
      <c r="T45" s="26" t="s">
        <v>83</v>
      </c>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1"/>
      <c r="BF45" s="1"/>
      <c r="BG45" s="3" t="s">
        <v>84</v>
      </c>
      <c r="BH45" s="1"/>
    </row>
    <row r="46" spans="2:60" x14ac:dyDescent="0.2">
      <c r="B46" s="1">
        <v>42</v>
      </c>
      <c r="C46" s="22">
        <v>44506</v>
      </c>
      <c r="D46" s="1">
        <v>106</v>
      </c>
      <c r="E46" s="23">
        <v>8500</v>
      </c>
      <c r="F46" s="23">
        <v>10625</v>
      </c>
      <c r="G46" s="23">
        <v>10625</v>
      </c>
      <c r="H46" s="23" t="s">
        <v>3</v>
      </c>
      <c r="I46" s="24">
        <v>9.0478214424784085</v>
      </c>
      <c r="J46" s="2" t="s">
        <v>168</v>
      </c>
      <c r="K46" s="3">
        <v>40</v>
      </c>
      <c r="L46" s="4" t="s">
        <v>89</v>
      </c>
      <c r="M46" s="4" t="s">
        <v>80</v>
      </c>
      <c r="N46" s="4" t="s">
        <v>81</v>
      </c>
      <c r="O46" s="25">
        <v>34</v>
      </c>
      <c r="P46" s="4" t="s">
        <v>82</v>
      </c>
      <c r="Q46" s="4"/>
      <c r="R46" s="26" t="s">
        <v>83</v>
      </c>
      <c r="S46" s="26"/>
      <c r="T46" s="26" t="s">
        <v>83</v>
      </c>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1"/>
      <c r="BF46" s="1"/>
      <c r="BG46" s="3" t="s">
        <v>88</v>
      </c>
      <c r="BH46" s="1"/>
    </row>
    <row r="47" spans="2:60" x14ac:dyDescent="0.2">
      <c r="B47" s="1">
        <v>43</v>
      </c>
      <c r="C47" s="22">
        <v>44506</v>
      </c>
      <c r="D47" s="1">
        <v>107</v>
      </c>
      <c r="E47" s="23">
        <v>22000</v>
      </c>
      <c r="F47" s="23">
        <v>27500</v>
      </c>
      <c r="G47" s="23">
        <v>27500</v>
      </c>
      <c r="H47" s="23" t="s">
        <v>3</v>
      </c>
      <c r="I47" s="24">
        <v>9.9987977323404529</v>
      </c>
      <c r="J47" s="2" t="s">
        <v>168</v>
      </c>
      <c r="K47" s="3">
        <v>50</v>
      </c>
      <c r="L47" s="4" t="s">
        <v>79</v>
      </c>
      <c r="M47" s="4" t="s">
        <v>80</v>
      </c>
      <c r="N47" s="4" t="s">
        <v>92</v>
      </c>
      <c r="O47" s="25">
        <v>34</v>
      </c>
      <c r="P47" s="4" t="s">
        <v>82</v>
      </c>
      <c r="Q47" s="4"/>
      <c r="R47" s="26" t="s">
        <v>83</v>
      </c>
      <c r="S47" s="26"/>
      <c r="T47" s="26" t="s">
        <v>83</v>
      </c>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1"/>
      <c r="BF47" s="1"/>
      <c r="BG47" s="3" t="s">
        <v>84</v>
      </c>
      <c r="BH47" s="1"/>
    </row>
    <row r="48" spans="2:60" x14ac:dyDescent="0.2">
      <c r="B48" s="1">
        <v>44</v>
      </c>
      <c r="C48" s="22">
        <v>44506</v>
      </c>
      <c r="D48" s="1">
        <v>109</v>
      </c>
      <c r="E48" s="23">
        <v>40000</v>
      </c>
      <c r="F48" s="23">
        <v>50000</v>
      </c>
      <c r="G48" s="23">
        <v>50000</v>
      </c>
      <c r="H48" s="23" t="s">
        <v>3</v>
      </c>
      <c r="I48" s="24">
        <v>10.596634733096073</v>
      </c>
      <c r="J48" s="2" t="s">
        <v>168</v>
      </c>
      <c r="K48" s="3">
        <v>50</v>
      </c>
      <c r="L48" s="4" t="s">
        <v>89</v>
      </c>
      <c r="M48" s="4" t="s">
        <v>80</v>
      </c>
      <c r="N48" s="4" t="s">
        <v>109</v>
      </c>
      <c r="O48" s="25">
        <v>36</v>
      </c>
      <c r="P48" s="4" t="s">
        <v>89</v>
      </c>
      <c r="Q48" s="4"/>
      <c r="R48" s="26" t="s">
        <v>83</v>
      </c>
      <c r="S48" s="26"/>
      <c r="T48" s="3"/>
      <c r="U48" s="26" t="s">
        <v>83</v>
      </c>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1"/>
      <c r="BF48" s="1"/>
      <c r="BG48" s="3" t="s">
        <v>93</v>
      </c>
      <c r="BH48" s="1"/>
    </row>
    <row r="49" spans="2:60" x14ac:dyDescent="0.2">
      <c r="B49" s="1">
        <v>45</v>
      </c>
      <c r="C49" s="22">
        <v>44506</v>
      </c>
      <c r="D49" s="1">
        <v>110</v>
      </c>
      <c r="E49" s="23">
        <v>95000</v>
      </c>
      <c r="F49" s="23">
        <v>118750</v>
      </c>
      <c r="G49" s="23">
        <v>118750</v>
      </c>
      <c r="H49" s="23" t="s">
        <v>3</v>
      </c>
      <c r="I49" s="24">
        <v>11.461632170582678</v>
      </c>
      <c r="J49" s="2" t="s">
        <v>168</v>
      </c>
      <c r="K49" s="3">
        <v>40</v>
      </c>
      <c r="L49" s="4" t="s">
        <v>89</v>
      </c>
      <c r="M49" s="4" t="s">
        <v>80</v>
      </c>
      <c r="N49" s="4" t="s">
        <v>92</v>
      </c>
      <c r="O49" s="25">
        <v>35</v>
      </c>
      <c r="P49" s="4" t="s">
        <v>82</v>
      </c>
      <c r="Q49" s="4"/>
      <c r="R49" s="3"/>
      <c r="S49" s="3"/>
      <c r="T49" s="26" t="s">
        <v>83</v>
      </c>
      <c r="U49" s="3"/>
      <c r="V49" s="3"/>
      <c r="W49" s="3"/>
      <c r="X49" s="3"/>
      <c r="Y49" s="3"/>
      <c r="Z49" s="3"/>
      <c r="AA49" s="3"/>
      <c r="AB49" s="3"/>
      <c r="AC49" s="3"/>
      <c r="AD49" s="3"/>
      <c r="AE49" s="3"/>
      <c r="AF49" s="3"/>
      <c r="AG49" s="3"/>
      <c r="AH49" s="3"/>
      <c r="AI49" s="3"/>
      <c r="AJ49" s="3"/>
      <c r="AK49" s="26" t="s">
        <v>83</v>
      </c>
      <c r="AL49" s="3"/>
      <c r="AM49" s="3"/>
      <c r="AN49" s="3"/>
      <c r="AO49" s="3"/>
      <c r="AP49" s="3"/>
      <c r="AQ49" s="3"/>
      <c r="AR49" s="3"/>
      <c r="AS49" s="3"/>
      <c r="AT49" s="3"/>
      <c r="AU49" s="3"/>
      <c r="AV49" s="3"/>
      <c r="AW49" s="3"/>
      <c r="AX49" s="3"/>
      <c r="AY49" s="3"/>
      <c r="AZ49" s="3"/>
      <c r="BA49" s="3"/>
      <c r="BB49" s="3"/>
      <c r="BC49" s="3"/>
      <c r="BD49" s="3"/>
      <c r="BE49" s="1"/>
      <c r="BF49" s="1"/>
      <c r="BG49" s="3" t="s">
        <v>93</v>
      </c>
      <c r="BH49" s="1"/>
    </row>
    <row r="50" spans="2:60" x14ac:dyDescent="0.2">
      <c r="B50" s="1">
        <v>46</v>
      </c>
      <c r="C50" s="22">
        <v>44506</v>
      </c>
      <c r="D50" s="27">
        <v>111</v>
      </c>
      <c r="E50" s="23">
        <v>170000</v>
      </c>
      <c r="F50" s="23">
        <v>212500</v>
      </c>
      <c r="G50" s="23">
        <v>212500</v>
      </c>
      <c r="H50" s="23" t="s">
        <v>3</v>
      </c>
      <c r="I50" s="24">
        <v>12.043553716032399</v>
      </c>
      <c r="J50" s="2" t="s">
        <v>168</v>
      </c>
      <c r="K50" s="3">
        <v>60</v>
      </c>
      <c r="L50" s="4" t="s">
        <v>89</v>
      </c>
      <c r="M50" s="4" t="s">
        <v>80</v>
      </c>
      <c r="N50" s="4" t="s">
        <v>92</v>
      </c>
      <c r="O50" s="25">
        <v>37</v>
      </c>
      <c r="P50" s="4" t="s">
        <v>82</v>
      </c>
      <c r="Q50" s="4"/>
      <c r="R50" s="3"/>
      <c r="S50" s="3"/>
      <c r="T50" s="3"/>
      <c r="U50" s="26" t="s">
        <v>83</v>
      </c>
      <c r="V50" s="3"/>
      <c r="W50" s="3"/>
      <c r="X50" s="3"/>
      <c r="Y50" s="3"/>
      <c r="Z50" s="31"/>
      <c r="AA50" s="35"/>
      <c r="AB50" s="26"/>
      <c r="AC50" s="3"/>
      <c r="AD50" s="3"/>
      <c r="AE50" s="3"/>
      <c r="AF50" s="3"/>
      <c r="AG50" s="3"/>
      <c r="AH50" s="3"/>
      <c r="AI50" s="3"/>
      <c r="AJ50" s="3"/>
      <c r="AK50" s="3"/>
      <c r="AL50" s="3"/>
      <c r="AM50" s="3"/>
      <c r="AN50" s="3"/>
      <c r="AO50" s="3" t="s">
        <v>83</v>
      </c>
      <c r="AP50" s="3"/>
      <c r="AQ50" s="3"/>
      <c r="AR50" s="3"/>
      <c r="AS50" s="3"/>
      <c r="AT50" s="3"/>
      <c r="AU50" s="3"/>
      <c r="AV50" s="3"/>
      <c r="AW50" s="3"/>
      <c r="AX50" s="3"/>
      <c r="AY50" s="3"/>
      <c r="AZ50" s="3" t="s">
        <v>179</v>
      </c>
      <c r="BA50" s="3"/>
      <c r="BB50" s="3"/>
      <c r="BC50" s="3"/>
      <c r="BD50" s="3"/>
      <c r="BE50" s="1"/>
      <c r="BF50" s="1"/>
      <c r="BG50" s="3" t="s">
        <v>93</v>
      </c>
      <c r="BH50" s="1"/>
    </row>
    <row r="51" spans="2:60" x14ac:dyDescent="0.2">
      <c r="B51" s="1">
        <v>47</v>
      </c>
      <c r="C51" s="22">
        <v>44506</v>
      </c>
      <c r="D51" s="1">
        <v>114</v>
      </c>
      <c r="E51" s="23">
        <v>125000</v>
      </c>
      <c r="F51" s="23">
        <v>156250</v>
      </c>
      <c r="G51" s="23">
        <v>156250</v>
      </c>
      <c r="H51" s="23" t="s">
        <v>3</v>
      </c>
      <c r="I51" s="24">
        <v>11.736069016284437</v>
      </c>
      <c r="J51" s="2" t="s">
        <v>168</v>
      </c>
      <c r="K51" s="3">
        <v>70</v>
      </c>
      <c r="L51" s="4" t="s">
        <v>85</v>
      </c>
      <c r="M51" s="4" t="s">
        <v>107</v>
      </c>
      <c r="N51" s="4" t="s">
        <v>100</v>
      </c>
      <c r="O51" s="25">
        <v>42</v>
      </c>
      <c r="P51" s="4" t="s">
        <v>85</v>
      </c>
      <c r="Q51" s="26" t="s">
        <v>83</v>
      </c>
      <c r="R51" s="3"/>
      <c r="S51" s="3"/>
      <c r="T51" s="3"/>
      <c r="U51" s="26" t="s">
        <v>83</v>
      </c>
      <c r="V51" s="3"/>
      <c r="W51" s="3"/>
      <c r="X51" s="26" t="s">
        <v>83</v>
      </c>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1"/>
      <c r="BF51" s="1"/>
      <c r="BG51" s="3" t="s">
        <v>93</v>
      </c>
      <c r="BH51" s="1"/>
    </row>
    <row r="52" spans="2:60" x14ac:dyDescent="0.2">
      <c r="B52" s="1">
        <v>48</v>
      </c>
      <c r="C52" s="22">
        <v>44506</v>
      </c>
      <c r="D52" s="1">
        <v>143</v>
      </c>
      <c r="E52" s="23">
        <v>34000</v>
      </c>
      <c r="F52" s="23">
        <v>42500</v>
      </c>
      <c r="G52" s="23">
        <v>42500</v>
      </c>
      <c r="H52" s="23" t="s">
        <v>3</v>
      </c>
      <c r="I52" s="24">
        <v>10.434115803598299</v>
      </c>
      <c r="J52" s="2" t="s">
        <v>168</v>
      </c>
      <c r="K52" s="3">
        <v>40</v>
      </c>
      <c r="L52" s="4" t="s">
        <v>89</v>
      </c>
      <c r="M52" s="4" t="s">
        <v>80</v>
      </c>
      <c r="N52" s="4" t="s">
        <v>92</v>
      </c>
      <c r="O52" s="25">
        <v>33</v>
      </c>
      <c r="P52" s="4" t="s">
        <v>89</v>
      </c>
      <c r="Q52" s="4"/>
      <c r="R52" s="3"/>
      <c r="S52" s="3"/>
      <c r="T52" s="26" t="s">
        <v>83</v>
      </c>
      <c r="U52" s="3"/>
      <c r="V52" s="3"/>
      <c r="W52" s="3"/>
      <c r="X52" s="3"/>
      <c r="Y52" s="3"/>
      <c r="Z52" s="3"/>
      <c r="AA52" s="3"/>
      <c r="AB52" s="3"/>
      <c r="AC52" s="3"/>
      <c r="AD52" s="3"/>
      <c r="AE52" s="3"/>
      <c r="AF52" s="3"/>
      <c r="AG52" s="3"/>
      <c r="AH52" s="3"/>
      <c r="AI52" s="3"/>
      <c r="AJ52" s="3"/>
      <c r="AK52" s="26" t="s">
        <v>83</v>
      </c>
      <c r="AL52" s="3"/>
      <c r="AM52" s="3"/>
      <c r="AN52" s="3"/>
      <c r="AO52" s="3"/>
      <c r="AP52" s="3"/>
      <c r="AQ52" s="3"/>
      <c r="AR52" s="3"/>
      <c r="AS52" s="3"/>
      <c r="AT52" s="3"/>
      <c r="AU52" s="3"/>
      <c r="AV52" s="3"/>
      <c r="AW52" s="3"/>
      <c r="AX52" s="3"/>
      <c r="AY52" s="3"/>
      <c r="AZ52" s="3" t="s">
        <v>149</v>
      </c>
      <c r="BA52" s="3"/>
      <c r="BB52" s="3"/>
      <c r="BC52" s="3"/>
      <c r="BD52" s="3"/>
      <c r="BE52" s="1"/>
      <c r="BF52" s="1"/>
      <c r="BG52" s="3" t="s">
        <v>84</v>
      </c>
      <c r="BH52" s="1"/>
    </row>
    <row r="53" spans="2:60" x14ac:dyDescent="0.2">
      <c r="B53" s="1">
        <v>49</v>
      </c>
      <c r="C53" s="22">
        <v>44506</v>
      </c>
      <c r="D53" s="1">
        <v>147</v>
      </c>
      <c r="E53" s="23">
        <v>500000</v>
      </c>
      <c r="F53" s="23">
        <v>625000</v>
      </c>
      <c r="G53" s="23">
        <v>625000</v>
      </c>
      <c r="H53" s="23" t="s">
        <v>3</v>
      </c>
      <c r="I53" s="24">
        <v>13.122363377404328</v>
      </c>
      <c r="J53" s="2" t="s">
        <v>168</v>
      </c>
      <c r="K53" s="3">
        <v>80</v>
      </c>
      <c r="L53" s="4" t="s">
        <v>89</v>
      </c>
      <c r="M53" s="4" t="s">
        <v>80</v>
      </c>
      <c r="N53" s="4" t="s">
        <v>92</v>
      </c>
      <c r="O53" s="25">
        <v>38</v>
      </c>
      <c r="P53" s="4" t="s">
        <v>82</v>
      </c>
      <c r="Q53" s="4"/>
      <c r="R53" s="3"/>
      <c r="S53" s="3"/>
      <c r="T53" s="26" t="s">
        <v>83</v>
      </c>
      <c r="U53" s="3"/>
      <c r="V53" s="3"/>
      <c r="W53" s="3"/>
      <c r="X53" s="3"/>
      <c r="Y53" s="3"/>
      <c r="Z53" s="31"/>
      <c r="AA53" s="35"/>
      <c r="AB53" s="26"/>
      <c r="AC53" s="3"/>
      <c r="AD53" s="3"/>
      <c r="AE53" s="3"/>
      <c r="AF53" s="3"/>
      <c r="AG53" s="3"/>
      <c r="AH53" s="3"/>
      <c r="AI53" s="3"/>
      <c r="AJ53" s="3"/>
      <c r="AK53" s="26" t="s">
        <v>83</v>
      </c>
      <c r="AL53" s="3"/>
      <c r="AM53" s="3"/>
      <c r="AN53" s="3"/>
      <c r="AO53" s="26" t="s">
        <v>83</v>
      </c>
      <c r="AP53" s="26"/>
      <c r="AQ53" s="26"/>
      <c r="AR53" s="26"/>
      <c r="AS53" s="3"/>
      <c r="AT53" s="3"/>
      <c r="AU53" s="3"/>
      <c r="AV53" s="3"/>
      <c r="AW53" s="3"/>
      <c r="AX53" s="3"/>
      <c r="AY53" s="3"/>
      <c r="AZ53" s="3" t="s">
        <v>149</v>
      </c>
      <c r="BA53" s="3"/>
      <c r="BB53" s="3"/>
      <c r="BC53" s="3"/>
      <c r="BD53" s="3"/>
      <c r="BE53" s="1"/>
      <c r="BF53" s="1"/>
      <c r="BG53" s="3" t="s">
        <v>93</v>
      </c>
      <c r="BH53" s="1"/>
    </row>
    <row r="54" spans="2:60" x14ac:dyDescent="0.2">
      <c r="B54" s="1">
        <v>50</v>
      </c>
      <c r="C54" s="22">
        <v>44507</v>
      </c>
      <c r="D54" s="1">
        <v>202</v>
      </c>
      <c r="E54" s="23">
        <v>3700</v>
      </c>
      <c r="F54" s="23">
        <v>4625</v>
      </c>
      <c r="G54" s="23">
        <v>4625</v>
      </c>
      <c r="H54" s="23" t="s">
        <v>3</v>
      </c>
      <c r="I54" s="24">
        <v>8.2160880986323157</v>
      </c>
      <c r="J54" s="2" t="s">
        <v>168</v>
      </c>
      <c r="K54" s="3">
        <v>20</v>
      </c>
      <c r="L54" s="4" t="s">
        <v>95</v>
      </c>
      <c r="M54" s="4" t="s">
        <v>80</v>
      </c>
      <c r="N54" s="4" t="s">
        <v>109</v>
      </c>
      <c r="O54" s="25">
        <v>31</v>
      </c>
      <c r="P54" s="4" t="s">
        <v>82</v>
      </c>
      <c r="Q54" s="4"/>
      <c r="R54" s="26" t="s">
        <v>83</v>
      </c>
      <c r="S54" s="26"/>
      <c r="T54" s="26" t="s">
        <v>83</v>
      </c>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1"/>
      <c r="BF54" s="1"/>
      <c r="BG54" s="3" t="s">
        <v>88</v>
      </c>
      <c r="BH54" s="1"/>
    </row>
    <row r="55" spans="2:60" x14ac:dyDescent="0.2">
      <c r="B55" s="1">
        <v>51</v>
      </c>
      <c r="C55" s="22">
        <v>44507</v>
      </c>
      <c r="D55" s="1">
        <v>460</v>
      </c>
      <c r="E55" s="23">
        <v>6000</v>
      </c>
      <c r="F55" s="23">
        <v>7500</v>
      </c>
      <c r="G55" s="23">
        <v>7500</v>
      </c>
      <c r="H55" s="23" t="s">
        <v>3</v>
      </c>
      <c r="I55" s="24">
        <v>8.6995147482101913</v>
      </c>
      <c r="J55" s="2" t="s">
        <v>168</v>
      </c>
      <c r="K55" s="3">
        <v>50</v>
      </c>
      <c r="L55" s="4" t="s">
        <v>89</v>
      </c>
      <c r="M55" s="4" t="s">
        <v>80</v>
      </c>
      <c r="N55" s="4" t="s">
        <v>92</v>
      </c>
      <c r="O55" s="25">
        <v>33</v>
      </c>
      <c r="P55" s="4" t="s">
        <v>82</v>
      </c>
      <c r="Q55" s="4"/>
      <c r="R55" s="26" t="s">
        <v>83</v>
      </c>
      <c r="S55" s="26"/>
      <c r="T55" s="26" t="s">
        <v>83</v>
      </c>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1"/>
      <c r="BF55" s="1"/>
      <c r="BG55" s="3" t="s">
        <v>88</v>
      </c>
      <c r="BH55" s="1"/>
    </row>
    <row r="56" spans="2:60" x14ac:dyDescent="0.2">
      <c r="B56" s="1">
        <v>52</v>
      </c>
      <c r="C56" s="22">
        <v>44507</v>
      </c>
      <c r="D56" s="1">
        <v>463</v>
      </c>
      <c r="E56" s="23">
        <v>8500</v>
      </c>
      <c r="F56" s="23">
        <v>10625</v>
      </c>
      <c r="G56" s="23">
        <v>10625</v>
      </c>
      <c r="H56" s="23" t="s">
        <v>3</v>
      </c>
      <c r="I56" s="24">
        <v>9.0478214424784085</v>
      </c>
      <c r="J56" s="2" t="s">
        <v>168</v>
      </c>
      <c r="K56" s="3">
        <v>50</v>
      </c>
      <c r="L56" s="4" t="s">
        <v>180</v>
      </c>
      <c r="M56" s="4" t="s">
        <v>96</v>
      </c>
      <c r="N56" s="4" t="s">
        <v>92</v>
      </c>
      <c r="O56" s="25">
        <v>22</v>
      </c>
      <c r="P56" s="4" t="s">
        <v>85</v>
      </c>
      <c r="Q56" s="4"/>
      <c r="R56" s="26" t="s">
        <v>83</v>
      </c>
      <c r="S56" s="26"/>
      <c r="T56" s="26" t="s">
        <v>83</v>
      </c>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26" t="s">
        <v>83</v>
      </c>
      <c r="AX56" s="3"/>
      <c r="AY56" s="3"/>
      <c r="AZ56" s="3"/>
      <c r="BA56" s="3"/>
      <c r="BB56" s="3"/>
      <c r="BC56" s="3"/>
      <c r="BD56" s="3"/>
      <c r="BE56" s="1"/>
      <c r="BF56" s="1"/>
      <c r="BG56" s="3" t="s">
        <v>84</v>
      </c>
      <c r="BH56" s="1"/>
    </row>
    <row r="57" spans="2:60" x14ac:dyDescent="0.2">
      <c r="B57" s="1">
        <v>53</v>
      </c>
      <c r="C57" s="22">
        <v>44507</v>
      </c>
      <c r="D57" s="1">
        <v>464</v>
      </c>
      <c r="E57" s="23">
        <v>5100</v>
      </c>
      <c r="F57" s="23">
        <v>6375</v>
      </c>
      <c r="G57" s="23">
        <v>6375</v>
      </c>
      <c r="H57" s="23" t="s">
        <v>3</v>
      </c>
      <c r="I57" s="24">
        <v>8.536995818712418</v>
      </c>
      <c r="J57" s="2" t="s">
        <v>168</v>
      </c>
      <c r="K57" s="3">
        <v>40</v>
      </c>
      <c r="L57" s="4" t="s">
        <v>79</v>
      </c>
      <c r="M57" s="4" t="s">
        <v>96</v>
      </c>
      <c r="N57" s="4" t="s">
        <v>81</v>
      </c>
      <c r="O57" s="25">
        <v>24</v>
      </c>
      <c r="P57" s="4" t="s">
        <v>82</v>
      </c>
      <c r="Q57" s="4"/>
      <c r="R57" s="26" t="s">
        <v>83</v>
      </c>
      <c r="S57" s="26"/>
      <c r="T57" s="26" t="s">
        <v>83</v>
      </c>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1"/>
      <c r="BF57" s="1"/>
      <c r="BG57" s="3" t="s">
        <v>84</v>
      </c>
      <c r="BH57" s="1"/>
    </row>
    <row r="58" spans="2:60" x14ac:dyDescent="0.2">
      <c r="B58" s="1">
        <v>54</v>
      </c>
      <c r="C58" s="22">
        <v>44507</v>
      </c>
      <c r="D58" s="1">
        <v>465</v>
      </c>
      <c r="E58" s="23">
        <v>9500</v>
      </c>
      <c r="F58" s="23">
        <v>11875</v>
      </c>
      <c r="G58" s="23">
        <v>11875</v>
      </c>
      <c r="H58" s="23" t="s">
        <v>3</v>
      </c>
      <c r="I58" s="24">
        <v>9.1590470775886317</v>
      </c>
      <c r="J58" s="2" t="s">
        <v>168</v>
      </c>
      <c r="K58" s="3">
        <v>70</v>
      </c>
      <c r="L58" s="4" t="s">
        <v>85</v>
      </c>
      <c r="M58" s="4" t="s">
        <v>80</v>
      </c>
      <c r="N58" s="4" t="s">
        <v>92</v>
      </c>
      <c r="O58" s="25">
        <v>35</v>
      </c>
      <c r="P58" s="4" t="s">
        <v>82</v>
      </c>
      <c r="Q58" s="4"/>
      <c r="R58" s="26" t="s">
        <v>83</v>
      </c>
      <c r="S58" s="26"/>
      <c r="T58" s="3"/>
      <c r="U58" s="26" t="s">
        <v>83</v>
      </c>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1"/>
      <c r="BF58" s="1"/>
      <c r="BG58" s="3" t="s">
        <v>84</v>
      </c>
      <c r="BH58" s="1"/>
    </row>
    <row r="59" spans="2:60" x14ac:dyDescent="0.2">
      <c r="B59" s="1">
        <v>55</v>
      </c>
      <c r="C59" s="22">
        <v>44507</v>
      </c>
      <c r="D59" s="1">
        <v>467</v>
      </c>
      <c r="E59" s="23">
        <v>4800</v>
      </c>
      <c r="F59" s="23">
        <v>6000</v>
      </c>
      <c r="G59" s="23">
        <v>6000</v>
      </c>
      <c r="H59" s="23" t="s">
        <v>3</v>
      </c>
      <c r="I59" s="24">
        <v>8.4763711968959825</v>
      </c>
      <c r="J59" s="2" t="s">
        <v>168</v>
      </c>
      <c r="K59" s="30">
        <v>60</v>
      </c>
      <c r="L59" s="4" t="s">
        <v>98</v>
      </c>
      <c r="M59" s="4" t="s">
        <v>80</v>
      </c>
      <c r="N59" s="4" t="s">
        <v>92</v>
      </c>
      <c r="O59" s="25">
        <v>32</v>
      </c>
      <c r="P59" s="4" t="s">
        <v>98</v>
      </c>
      <c r="Q59" s="26" t="s">
        <v>83</v>
      </c>
      <c r="R59" s="26" t="s">
        <v>83</v>
      </c>
      <c r="S59" s="26"/>
      <c r="T59" s="26" t="s">
        <v>83</v>
      </c>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1"/>
      <c r="BF59" s="1"/>
      <c r="BG59" s="3" t="s">
        <v>88</v>
      </c>
      <c r="BH59" s="1"/>
    </row>
    <row r="60" spans="2:60" x14ac:dyDescent="0.2">
      <c r="B60" s="1">
        <v>56</v>
      </c>
      <c r="C60" s="22">
        <v>44507</v>
      </c>
      <c r="D60" s="1">
        <v>474</v>
      </c>
      <c r="E60" s="23">
        <v>130000</v>
      </c>
      <c r="F60" s="23">
        <v>162500</v>
      </c>
      <c r="G60" s="23">
        <v>162500</v>
      </c>
      <c r="H60" s="23" t="s">
        <v>3</v>
      </c>
      <c r="I60" s="24">
        <v>11.77528972943772</v>
      </c>
      <c r="J60" s="2" t="s">
        <v>168</v>
      </c>
      <c r="K60" s="3">
        <v>70</v>
      </c>
      <c r="L60" s="4" t="s">
        <v>85</v>
      </c>
      <c r="M60" s="4" t="s">
        <v>107</v>
      </c>
      <c r="N60" s="4" t="s">
        <v>100</v>
      </c>
      <c r="O60" s="25">
        <v>42</v>
      </c>
      <c r="P60" s="4" t="s">
        <v>85</v>
      </c>
      <c r="Q60" s="26" t="s">
        <v>83</v>
      </c>
      <c r="R60" s="3"/>
      <c r="S60" s="3"/>
      <c r="T60" s="3"/>
      <c r="U60" s="26" t="s">
        <v>83</v>
      </c>
      <c r="V60" s="3"/>
      <c r="W60" s="3"/>
      <c r="X60" s="26" t="s">
        <v>83</v>
      </c>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t="s">
        <v>149</v>
      </c>
      <c r="BA60" s="3"/>
      <c r="BB60" s="3"/>
      <c r="BC60" s="3"/>
      <c r="BD60" s="3"/>
      <c r="BE60" s="1"/>
      <c r="BF60" s="1"/>
      <c r="BG60" s="3" t="s">
        <v>93</v>
      </c>
      <c r="BH60" s="1"/>
    </row>
    <row r="61" spans="2:60" x14ac:dyDescent="0.2">
      <c r="B61" s="1">
        <v>57</v>
      </c>
      <c r="C61" s="22">
        <v>44507</v>
      </c>
      <c r="D61" s="27">
        <v>535</v>
      </c>
      <c r="E61" s="23">
        <v>60000</v>
      </c>
      <c r="F61" s="23">
        <v>75000</v>
      </c>
      <c r="G61" s="23">
        <v>75000</v>
      </c>
      <c r="H61" s="23" t="s">
        <v>3</v>
      </c>
      <c r="I61" s="24">
        <v>11.002099841204238</v>
      </c>
      <c r="J61" s="2" t="s">
        <v>168</v>
      </c>
      <c r="K61" s="3">
        <v>80</v>
      </c>
      <c r="L61" s="4" t="s">
        <v>89</v>
      </c>
      <c r="M61" s="4" t="s">
        <v>80</v>
      </c>
      <c r="N61" s="4" t="s">
        <v>92</v>
      </c>
      <c r="O61" s="25">
        <v>36</v>
      </c>
      <c r="P61" s="4" t="s">
        <v>82</v>
      </c>
      <c r="Q61" s="4"/>
      <c r="R61" s="3"/>
      <c r="S61" s="3"/>
      <c r="T61" s="3"/>
      <c r="U61" s="26" t="s">
        <v>83</v>
      </c>
      <c r="V61" s="3"/>
      <c r="W61" s="26" t="s">
        <v>83</v>
      </c>
      <c r="X61" s="3"/>
      <c r="Y61" s="3"/>
      <c r="Z61" s="31"/>
      <c r="AA61" s="35"/>
      <c r="AB61" s="3"/>
      <c r="AC61" s="3"/>
      <c r="AD61" s="3"/>
      <c r="AE61" s="3"/>
      <c r="AF61" s="3"/>
      <c r="AG61" s="3"/>
      <c r="AH61" s="3"/>
      <c r="AI61" s="3"/>
      <c r="AJ61" s="3"/>
      <c r="AK61" s="3"/>
      <c r="AL61" s="3"/>
      <c r="AM61" s="3"/>
      <c r="AN61" s="3"/>
      <c r="AO61" s="26" t="s">
        <v>83</v>
      </c>
      <c r="AP61" s="26" t="s">
        <v>83</v>
      </c>
      <c r="AQ61" s="26"/>
      <c r="AR61" s="26"/>
      <c r="AS61" s="3"/>
      <c r="AT61" s="3"/>
      <c r="AU61" s="3"/>
      <c r="AV61" s="3"/>
      <c r="AW61" s="3"/>
      <c r="AX61" s="3"/>
      <c r="AY61" s="3"/>
      <c r="AZ61" s="3" t="s">
        <v>181</v>
      </c>
      <c r="BA61" s="3"/>
      <c r="BB61" s="3"/>
      <c r="BC61" s="3"/>
      <c r="BD61" s="3"/>
      <c r="BE61" s="1"/>
      <c r="BF61" s="1"/>
      <c r="BG61" s="3" t="s">
        <v>84</v>
      </c>
      <c r="BH61" s="1"/>
    </row>
    <row r="62" spans="2:60" x14ac:dyDescent="0.2">
      <c r="B62" s="1">
        <v>58</v>
      </c>
      <c r="C62" s="22">
        <v>44507</v>
      </c>
      <c r="D62" s="1">
        <v>543</v>
      </c>
      <c r="E62" s="23">
        <v>120000</v>
      </c>
      <c r="F62" s="23">
        <v>150000</v>
      </c>
      <c r="G62" s="23">
        <v>150000</v>
      </c>
      <c r="H62" s="23" t="s">
        <v>3</v>
      </c>
      <c r="I62" s="24">
        <v>11.695247021764184</v>
      </c>
      <c r="J62" s="2" t="s">
        <v>168</v>
      </c>
      <c r="K62" s="3">
        <v>80</v>
      </c>
      <c r="L62" s="4" t="s">
        <v>89</v>
      </c>
      <c r="M62" s="4" t="s">
        <v>80</v>
      </c>
      <c r="N62" s="4" t="s">
        <v>92</v>
      </c>
      <c r="O62" s="25">
        <v>36</v>
      </c>
      <c r="P62" s="4" t="s">
        <v>82</v>
      </c>
      <c r="Q62" s="4"/>
      <c r="R62" s="3"/>
      <c r="S62" s="3"/>
      <c r="T62" s="26" t="s">
        <v>83</v>
      </c>
      <c r="U62" s="3"/>
      <c r="V62" s="3"/>
      <c r="W62" s="26" t="s">
        <v>83</v>
      </c>
      <c r="X62" s="3"/>
      <c r="Y62" s="3"/>
      <c r="Z62" s="31"/>
      <c r="AA62" s="35"/>
      <c r="AB62" s="3"/>
      <c r="AC62" s="3"/>
      <c r="AD62" s="3"/>
      <c r="AE62" s="3"/>
      <c r="AF62" s="3"/>
      <c r="AG62" s="3"/>
      <c r="AH62" s="3"/>
      <c r="AI62" s="3"/>
      <c r="AJ62" s="3"/>
      <c r="AK62" s="26" t="s">
        <v>83</v>
      </c>
      <c r="AL62" s="3"/>
      <c r="AM62" s="3"/>
      <c r="AN62" s="3"/>
      <c r="AO62" s="26" t="s">
        <v>83</v>
      </c>
      <c r="AP62" s="26" t="s">
        <v>83</v>
      </c>
      <c r="AQ62" s="26"/>
      <c r="AR62" s="26"/>
      <c r="AS62" s="3"/>
      <c r="AT62" s="3"/>
      <c r="AU62" s="3"/>
      <c r="AV62" s="26"/>
      <c r="AW62" s="3"/>
      <c r="AX62" s="3"/>
      <c r="AY62" s="3"/>
      <c r="AZ62" s="3"/>
      <c r="BA62" s="3"/>
      <c r="BB62" s="3"/>
      <c r="BC62" s="3"/>
      <c r="BD62" s="3"/>
      <c r="BE62" s="1"/>
      <c r="BF62" s="1"/>
      <c r="BG62" s="3" t="s">
        <v>93</v>
      </c>
      <c r="BH62" s="1" t="s">
        <v>182</v>
      </c>
    </row>
    <row r="63" spans="2:60" x14ac:dyDescent="0.2">
      <c r="B63" s="1">
        <v>59</v>
      </c>
      <c r="C63" s="22">
        <v>44507</v>
      </c>
      <c r="D63" s="1">
        <v>544</v>
      </c>
      <c r="E63" s="23">
        <v>37000</v>
      </c>
      <c r="F63" s="23">
        <v>46250</v>
      </c>
      <c r="G63" s="23">
        <v>46250</v>
      </c>
      <c r="H63" s="23" t="s">
        <v>3</v>
      </c>
      <c r="I63" s="24">
        <v>10.518673191626361</v>
      </c>
      <c r="J63" s="2" t="s">
        <v>168</v>
      </c>
      <c r="K63" s="3">
        <v>40</v>
      </c>
      <c r="L63" s="4" t="s">
        <v>79</v>
      </c>
      <c r="M63" s="4" t="s">
        <v>80</v>
      </c>
      <c r="N63" s="4" t="s">
        <v>92</v>
      </c>
      <c r="O63" s="25">
        <v>33</v>
      </c>
      <c r="P63" s="4" t="s">
        <v>82</v>
      </c>
      <c r="Q63" s="4"/>
      <c r="R63" s="3"/>
      <c r="S63" s="3"/>
      <c r="T63" s="26" t="s">
        <v>83</v>
      </c>
      <c r="U63" s="3"/>
      <c r="V63" s="3"/>
      <c r="W63" s="3"/>
      <c r="X63" s="3"/>
      <c r="Y63" s="3"/>
      <c r="Z63" s="3"/>
      <c r="AA63" s="3"/>
      <c r="AB63" s="3"/>
      <c r="AC63" s="3"/>
      <c r="AD63" s="3"/>
      <c r="AE63" s="3"/>
      <c r="AF63" s="3"/>
      <c r="AG63" s="3"/>
      <c r="AH63" s="3"/>
      <c r="AI63" s="3"/>
      <c r="AJ63" s="3"/>
      <c r="AK63" s="26" t="s">
        <v>83</v>
      </c>
      <c r="AL63" s="3"/>
      <c r="AM63" s="3"/>
      <c r="AN63" s="3"/>
      <c r="AO63" s="3"/>
      <c r="AP63" s="3"/>
      <c r="AQ63" s="3"/>
      <c r="AR63" s="3"/>
      <c r="AS63" s="3"/>
      <c r="AT63" s="3"/>
      <c r="AU63" s="3"/>
      <c r="AV63" s="3"/>
      <c r="AW63" s="3"/>
      <c r="AX63" s="3"/>
      <c r="AY63" s="3"/>
      <c r="AZ63" s="3"/>
      <c r="BA63" s="3"/>
      <c r="BB63" s="3"/>
      <c r="BC63" s="3"/>
      <c r="BD63" s="3"/>
      <c r="BE63" s="1"/>
      <c r="BF63" s="1"/>
      <c r="BG63" s="3" t="s">
        <v>93</v>
      </c>
      <c r="BH63" s="1"/>
    </row>
    <row r="64" spans="2:60" x14ac:dyDescent="0.2">
      <c r="B64" s="1">
        <v>60</v>
      </c>
      <c r="C64" s="22">
        <v>44507</v>
      </c>
      <c r="D64" s="1">
        <v>546</v>
      </c>
      <c r="E64" s="23">
        <v>24000</v>
      </c>
      <c r="F64" s="23">
        <v>30000</v>
      </c>
      <c r="G64" s="23">
        <v>30000</v>
      </c>
      <c r="H64" s="23" t="s">
        <v>3</v>
      </c>
      <c r="I64" s="24">
        <v>10.085809109330082</v>
      </c>
      <c r="J64" s="2" t="s">
        <v>168</v>
      </c>
      <c r="K64" s="3">
        <v>40</v>
      </c>
      <c r="L64" s="4" t="s">
        <v>85</v>
      </c>
      <c r="M64" s="4" t="s">
        <v>80</v>
      </c>
      <c r="N64" s="4" t="s">
        <v>92</v>
      </c>
      <c r="O64" s="25">
        <v>35</v>
      </c>
      <c r="P64" s="4" t="s">
        <v>82</v>
      </c>
      <c r="Q64" s="4"/>
      <c r="R64" s="26" t="s">
        <v>83</v>
      </c>
      <c r="S64" s="26"/>
      <c r="T64" s="26" t="s">
        <v>83</v>
      </c>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1"/>
      <c r="BF64" s="1"/>
      <c r="BG64" s="3" t="s">
        <v>84</v>
      </c>
      <c r="BH64" s="1"/>
    </row>
    <row r="65" spans="2:60" x14ac:dyDescent="0.2">
      <c r="B65" s="1">
        <v>61</v>
      </c>
      <c r="C65" s="22">
        <v>44507</v>
      </c>
      <c r="D65" s="1">
        <v>552</v>
      </c>
      <c r="E65" s="23">
        <v>95000</v>
      </c>
      <c r="F65" s="23">
        <v>118750</v>
      </c>
      <c r="G65" s="23">
        <v>118750</v>
      </c>
      <c r="H65" s="23" t="s">
        <v>3</v>
      </c>
      <c r="I65" s="24">
        <v>11.461632170582678</v>
      </c>
      <c r="J65" s="2" t="s">
        <v>168</v>
      </c>
      <c r="K65" s="3">
        <v>80</v>
      </c>
      <c r="L65" s="4" t="s">
        <v>85</v>
      </c>
      <c r="M65" s="4" t="s">
        <v>107</v>
      </c>
      <c r="N65" s="4" t="s">
        <v>100</v>
      </c>
      <c r="O65" s="25">
        <v>42</v>
      </c>
      <c r="P65" s="4" t="s">
        <v>85</v>
      </c>
      <c r="Q65" s="26" t="s">
        <v>83</v>
      </c>
      <c r="R65" s="3"/>
      <c r="S65" s="3"/>
      <c r="T65" s="3"/>
      <c r="U65" s="26" t="s">
        <v>83</v>
      </c>
      <c r="V65" s="3"/>
      <c r="W65" s="3"/>
      <c r="X65" s="26" t="s">
        <v>83</v>
      </c>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1"/>
      <c r="BF65" s="1"/>
      <c r="BG65" s="3" t="s">
        <v>93</v>
      </c>
      <c r="BH65" s="1"/>
    </row>
    <row r="66" spans="2:60" x14ac:dyDescent="0.2">
      <c r="B66" s="1">
        <v>62</v>
      </c>
      <c r="C66" s="22">
        <v>44507</v>
      </c>
      <c r="D66" s="1">
        <v>563</v>
      </c>
      <c r="E66" s="23">
        <v>460000</v>
      </c>
      <c r="F66" s="23">
        <v>575000</v>
      </c>
      <c r="G66" s="23">
        <v>575000</v>
      </c>
      <c r="H66" s="23" t="s">
        <v>3</v>
      </c>
      <c r="I66" s="24">
        <v>13.038981768465277</v>
      </c>
      <c r="J66" s="2" t="s">
        <v>168</v>
      </c>
      <c r="K66" s="3">
        <v>40</v>
      </c>
      <c r="L66" s="4" t="s">
        <v>89</v>
      </c>
      <c r="M66" s="4" t="s">
        <v>80</v>
      </c>
      <c r="N66" s="34" t="s">
        <v>92</v>
      </c>
      <c r="O66" s="25">
        <v>35</v>
      </c>
      <c r="P66" s="4" t="s">
        <v>89</v>
      </c>
      <c r="Q66" s="4"/>
      <c r="R66" s="3"/>
      <c r="S66" s="3"/>
      <c r="T66" s="26" t="s">
        <v>83</v>
      </c>
      <c r="U66" s="3"/>
      <c r="V66" s="3"/>
      <c r="W66" s="3"/>
      <c r="X66" s="3"/>
      <c r="Y66" s="3"/>
      <c r="Z66" s="31"/>
      <c r="AA66" s="35"/>
      <c r="AB66" s="3"/>
      <c r="AC66" s="3"/>
      <c r="AD66" s="3"/>
      <c r="AE66" s="3"/>
      <c r="AF66" s="3"/>
      <c r="AG66" s="3"/>
      <c r="AH66" s="3"/>
      <c r="AI66" s="3"/>
      <c r="AJ66" s="3"/>
      <c r="AK66" s="26" t="s">
        <v>83</v>
      </c>
      <c r="AL66" s="3"/>
      <c r="AM66" s="3"/>
      <c r="AN66" s="3"/>
      <c r="AO66" s="26" t="s">
        <v>83</v>
      </c>
      <c r="AP66" s="26"/>
      <c r="AQ66" s="26"/>
      <c r="AR66" s="26"/>
      <c r="AS66" s="3"/>
      <c r="AT66" s="3"/>
      <c r="AU66" s="3"/>
      <c r="AV66" s="3"/>
      <c r="AW66" s="3"/>
      <c r="AX66" s="3"/>
      <c r="AY66" s="3"/>
      <c r="AZ66" s="3"/>
      <c r="BA66" s="3"/>
      <c r="BB66" s="3"/>
      <c r="BC66" s="3"/>
      <c r="BD66" s="3"/>
      <c r="BE66" s="1"/>
      <c r="BF66" s="1"/>
      <c r="BG66" s="3" t="s">
        <v>93</v>
      </c>
      <c r="BH66" s="1"/>
    </row>
    <row r="67" spans="2:60" x14ac:dyDescent="0.2">
      <c r="B67" s="1">
        <v>63</v>
      </c>
      <c r="C67" s="22">
        <v>44325</v>
      </c>
      <c r="D67" s="1">
        <v>167</v>
      </c>
      <c r="E67" s="23">
        <v>7300</v>
      </c>
      <c r="F67" s="23">
        <v>9125</v>
      </c>
      <c r="G67" s="23">
        <v>9125</v>
      </c>
      <c r="H67" s="23" t="s">
        <v>3</v>
      </c>
      <c r="I67" s="24">
        <v>8.8956296271364828</v>
      </c>
      <c r="J67" s="2" t="s">
        <v>168</v>
      </c>
      <c r="K67" s="3">
        <v>30</v>
      </c>
      <c r="L67" s="4" t="s">
        <v>89</v>
      </c>
      <c r="M67" s="4" t="s">
        <v>96</v>
      </c>
      <c r="N67" s="4" t="s">
        <v>81</v>
      </c>
      <c r="O67" s="25">
        <v>26</v>
      </c>
      <c r="P67" s="4" t="s">
        <v>82</v>
      </c>
      <c r="Q67" s="4"/>
      <c r="R67" s="26" t="s">
        <v>83</v>
      </c>
      <c r="S67" s="26"/>
      <c r="T67" s="26" t="s">
        <v>83</v>
      </c>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1"/>
      <c r="BF67" s="1"/>
      <c r="BG67" s="3" t="s">
        <v>88</v>
      </c>
      <c r="BH67" s="1"/>
    </row>
    <row r="68" spans="2:60" x14ac:dyDescent="0.2">
      <c r="B68" s="1">
        <v>64</v>
      </c>
      <c r="C68" s="22">
        <v>44325</v>
      </c>
      <c r="D68" s="1">
        <v>172</v>
      </c>
      <c r="E68" s="23">
        <v>11000</v>
      </c>
      <c r="F68" s="23">
        <v>13750</v>
      </c>
      <c r="G68" s="23">
        <v>13750</v>
      </c>
      <c r="H68" s="23" t="s">
        <v>3</v>
      </c>
      <c r="I68" s="24">
        <v>9.3056505517805075</v>
      </c>
      <c r="J68" s="2" t="s">
        <v>168</v>
      </c>
      <c r="K68" s="3">
        <v>30</v>
      </c>
      <c r="L68" s="4" t="s">
        <v>89</v>
      </c>
      <c r="M68" s="4" t="s">
        <v>96</v>
      </c>
      <c r="N68" s="4" t="s">
        <v>92</v>
      </c>
      <c r="O68" s="25">
        <v>27.5</v>
      </c>
      <c r="P68" s="4" t="s">
        <v>82</v>
      </c>
      <c r="Q68" s="4"/>
      <c r="R68" s="26" t="s">
        <v>83</v>
      </c>
      <c r="S68" s="26"/>
      <c r="T68" s="26" t="s">
        <v>83</v>
      </c>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1"/>
      <c r="BF68" s="1"/>
      <c r="BG68" s="3" t="s">
        <v>84</v>
      </c>
      <c r="BH68" s="1"/>
    </row>
    <row r="69" spans="2:60" x14ac:dyDescent="0.2">
      <c r="B69" s="1">
        <v>65</v>
      </c>
      <c r="C69" s="22">
        <v>44325</v>
      </c>
      <c r="D69" s="1">
        <v>173</v>
      </c>
      <c r="E69" s="23">
        <v>13000</v>
      </c>
      <c r="F69" s="23">
        <v>16250</v>
      </c>
      <c r="G69" s="23">
        <v>16250</v>
      </c>
      <c r="H69" s="23" t="s">
        <v>3</v>
      </c>
      <c r="I69" s="24">
        <v>9.4727046364436731</v>
      </c>
      <c r="J69" s="2" t="s">
        <v>168</v>
      </c>
      <c r="K69" s="3">
        <v>40</v>
      </c>
      <c r="L69" s="4" t="s">
        <v>89</v>
      </c>
      <c r="M69" s="4" t="s">
        <v>80</v>
      </c>
      <c r="N69" s="4" t="s">
        <v>92</v>
      </c>
      <c r="O69" s="25">
        <v>34</v>
      </c>
      <c r="P69" s="4" t="s">
        <v>82</v>
      </c>
      <c r="Q69" s="4"/>
      <c r="R69" s="26" t="s">
        <v>83</v>
      </c>
      <c r="S69" s="26"/>
      <c r="T69" s="26" t="s">
        <v>83</v>
      </c>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1"/>
      <c r="BF69" s="1"/>
      <c r="BG69" s="3" t="s">
        <v>88</v>
      </c>
      <c r="BH69" s="1"/>
    </row>
    <row r="70" spans="2:60" x14ac:dyDescent="0.2">
      <c r="B70" s="1">
        <v>66</v>
      </c>
      <c r="C70" s="22">
        <v>44325</v>
      </c>
      <c r="D70" s="1">
        <v>175</v>
      </c>
      <c r="E70" s="23">
        <v>15000</v>
      </c>
      <c r="F70" s="23">
        <v>18750</v>
      </c>
      <c r="G70" s="23">
        <v>18750</v>
      </c>
      <c r="H70" s="23" t="s">
        <v>3</v>
      </c>
      <c r="I70" s="24">
        <v>9.6158054800843473</v>
      </c>
      <c r="J70" s="2" t="s">
        <v>168</v>
      </c>
      <c r="K70" s="3">
        <v>50</v>
      </c>
      <c r="L70" s="4" t="s">
        <v>79</v>
      </c>
      <c r="M70" s="4" t="s">
        <v>106</v>
      </c>
      <c r="N70" s="4" t="s">
        <v>92</v>
      </c>
      <c r="O70" s="25">
        <v>30</v>
      </c>
      <c r="P70" s="4" t="s">
        <v>79</v>
      </c>
      <c r="Q70" s="4"/>
      <c r="R70" s="26" t="s">
        <v>83</v>
      </c>
      <c r="S70" s="26"/>
      <c r="T70" s="26" t="s">
        <v>83</v>
      </c>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1"/>
      <c r="BF70" s="1"/>
      <c r="BG70" s="3" t="s">
        <v>88</v>
      </c>
      <c r="BH70" s="1"/>
    </row>
    <row r="71" spans="2:60" x14ac:dyDescent="0.2">
      <c r="B71" s="1">
        <v>67</v>
      </c>
      <c r="C71" s="22">
        <v>44325</v>
      </c>
      <c r="D71" s="1">
        <v>176</v>
      </c>
      <c r="E71" s="23">
        <v>25000</v>
      </c>
      <c r="F71" s="23">
        <v>31250</v>
      </c>
      <c r="G71" s="23">
        <v>31250</v>
      </c>
      <c r="H71" s="23" t="s">
        <v>3</v>
      </c>
      <c r="I71" s="24">
        <v>10.126631103850338</v>
      </c>
      <c r="J71" s="2" t="s">
        <v>168</v>
      </c>
      <c r="K71" s="3">
        <v>30</v>
      </c>
      <c r="L71" s="4" t="s">
        <v>102</v>
      </c>
      <c r="M71" s="4" t="s">
        <v>96</v>
      </c>
      <c r="N71" s="4" t="s">
        <v>92</v>
      </c>
      <c r="O71" s="25">
        <v>25</v>
      </c>
      <c r="P71" s="32" t="s">
        <v>102</v>
      </c>
      <c r="Q71" s="4"/>
      <c r="R71" s="26" t="s">
        <v>83</v>
      </c>
      <c r="S71" s="26"/>
      <c r="T71" s="26" t="s">
        <v>83</v>
      </c>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1"/>
      <c r="BF71" s="1"/>
      <c r="BG71" s="3" t="s">
        <v>93</v>
      </c>
      <c r="BH71" s="1"/>
    </row>
    <row r="72" spans="2:60" x14ac:dyDescent="0.2">
      <c r="B72" s="1">
        <v>68</v>
      </c>
      <c r="C72" s="22">
        <v>44325</v>
      </c>
      <c r="D72" s="1">
        <v>353</v>
      </c>
      <c r="E72" s="23">
        <v>24000</v>
      </c>
      <c r="F72" s="23">
        <v>30000</v>
      </c>
      <c r="G72" s="23">
        <v>30000</v>
      </c>
      <c r="H72" s="23" t="s">
        <v>3</v>
      </c>
      <c r="I72" s="24">
        <v>10.085809109330082</v>
      </c>
      <c r="J72" s="2" t="s">
        <v>168</v>
      </c>
      <c r="K72" s="3">
        <v>40</v>
      </c>
      <c r="L72" s="4" t="s">
        <v>79</v>
      </c>
      <c r="M72" s="4" t="s">
        <v>80</v>
      </c>
      <c r="N72" s="4" t="s">
        <v>87</v>
      </c>
      <c r="O72" s="25">
        <v>30.5</v>
      </c>
      <c r="P72" s="4" t="s">
        <v>82</v>
      </c>
      <c r="Q72" s="4"/>
      <c r="R72" s="26" t="s">
        <v>83</v>
      </c>
      <c r="S72" s="26"/>
      <c r="T72" s="26" t="s">
        <v>83</v>
      </c>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1"/>
      <c r="BF72" s="1"/>
      <c r="BG72" s="3" t="s">
        <v>84</v>
      </c>
      <c r="BH72" s="1"/>
    </row>
    <row r="73" spans="2:60" x14ac:dyDescent="0.2">
      <c r="B73" s="1">
        <v>69</v>
      </c>
      <c r="C73" s="22">
        <v>44325</v>
      </c>
      <c r="D73" s="1">
        <v>364</v>
      </c>
      <c r="E73" s="23">
        <v>18000</v>
      </c>
      <c r="F73" s="23">
        <v>22500</v>
      </c>
      <c r="G73" s="23">
        <v>22500</v>
      </c>
      <c r="H73" s="23" t="s">
        <v>3</v>
      </c>
      <c r="I73" s="24">
        <v>9.7981270368783022</v>
      </c>
      <c r="J73" s="2" t="s">
        <v>168</v>
      </c>
      <c r="K73" s="3">
        <v>50</v>
      </c>
      <c r="L73" s="4" t="s">
        <v>180</v>
      </c>
      <c r="M73" s="4" t="s">
        <v>96</v>
      </c>
      <c r="N73" s="4" t="s">
        <v>92</v>
      </c>
      <c r="O73" s="25">
        <v>22</v>
      </c>
      <c r="P73" s="4" t="s">
        <v>82</v>
      </c>
      <c r="Q73" s="4"/>
      <c r="R73" s="26" t="s">
        <v>83</v>
      </c>
      <c r="S73" s="26"/>
      <c r="T73" s="26" t="s">
        <v>83</v>
      </c>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26" t="s">
        <v>83</v>
      </c>
      <c r="AX73" s="3"/>
      <c r="AY73" s="3"/>
      <c r="AZ73" s="3"/>
      <c r="BA73" s="3"/>
      <c r="BB73" s="3"/>
      <c r="BC73" s="3"/>
      <c r="BD73" s="3"/>
      <c r="BE73" s="1"/>
      <c r="BF73" s="1"/>
      <c r="BG73" s="3" t="s">
        <v>84</v>
      </c>
      <c r="BH73" s="1"/>
    </row>
    <row r="74" spans="2:60" x14ac:dyDescent="0.2">
      <c r="B74" s="1">
        <v>70</v>
      </c>
      <c r="C74" s="22">
        <v>44325</v>
      </c>
      <c r="D74" s="1">
        <v>366</v>
      </c>
      <c r="E74" s="23">
        <v>11000</v>
      </c>
      <c r="F74" s="23">
        <v>13750</v>
      </c>
      <c r="G74" s="23">
        <v>13750</v>
      </c>
      <c r="H74" s="23" t="s">
        <v>3</v>
      </c>
      <c r="I74" s="24">
        <v>9.3056505517805075</v>
      </c>
      <c r="J74" s="2" t="s">
        <v>168</v>
      </c>
      <c r="K74" s="3">
        <v>50</v>
      </c>
      <c r="L74" s="4" t="s">
        <v>89</v>
      </c>
      <c r="M74" s="4" t="s">
        <v>96</v>
      </c>
      <c r="N74" s="4" t="s">
        <v>81</v>
      </c>
      <c r="O74" s="25">
        <v>23.2</v>
      </c>
      <c r="P74" s="4" t="s">
        <v>82</v>
      </c>
      <c r="Q74" s="4"/>
      <c r="R74" s="26" t="s">
        <v>83</v>
      </c>
      <c r="S74" s="26"/>
      <c r="T74" s="26" t="s">
        <v>83</v>
      </c>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1"/>
      <c r="BF74" s="1"/>
      <c r="BG74" s="3" t="s">
        <v>88</v>
      </c>
      <c r="BH74" s="1"/>
    </row>
    <row r="75" spans="2:60" x14ac:dyDescent="0.2">
      <c r="B75" s="1">
        <v>71</v>
      </c>
      <c r="C75" s="22">
        <v>44325</v>
      </c>
      <c r="D75" s="1">
        <v>368</v>
      </c>
      <c r="E75" s="23">
        <v>8000</v>
      </c>
      <c r="F75" s="23">
        <v>10000</v>
      </c>
      <c r="G75" s="23">
        <v>10000</v>
      </c>
      <c r="H75" s="23" t="s">
        <v>3</v>
      </c>
      <c r="I75" s="24">
        <v>8.987196820661973</v>
      </c>
      <c r="J75" s="2" t="s">
        <v>168</v>
      </c>
      <c r="K75" s="3">
        <v>40</v>
      </c>
      <c r="L75" s="4" t="s">
        <v>89</v>
      </c>
      <c r="M75" s="4" t="s">
        <v>96</v>
      </c>
      <c r="N75" s="4" t="s">
        <v>92</v>
      </c>
      <c r="O75" s="25">
        <v>25</v>
      </c>
      <c r="P75" s="4" t="s">
        <v>89</v>
      </c>
      <c r="Q75" s="4"/>
      <c r="R75" s="26" t="s">
        <v>83</v>
      </c>
      <c r="S75" s="26"/>
      <c r="T75" s="26" t="s">
        <v>83</v>
      </c>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t="s">
        <v>103</v>
      </c>
      <c r="BA75" s="3"/>
      <c r="BB75" s="3"/>
      <c r="BC75" s="3"/>
      <c r="BD75" s="3"/>
      <c r="BE75" s="1"/>
      <c r="BF75" s="1"/>
      <c r="BG75" s="3" t="s">
        <v>88</v>
      </c>
      <c r="BH75" s="1"/>
    </row>
    <row r="76" spans="2:60" x14ac:dyDescent="0.2">
      <c r="B76" s="1">
        <v>72</v>
      </c>
      <c r="C76" s="22">
        <v>44325</v>
      </c>
      <c r="D76" s="1">
        <v>370</v>
      </c>
      <c r="E76" s="23">
        <v>16000</v>
      </c>
      <c r="F76" s="23">
        <v>20000</v>
      </c>
      <c r="G76" s="23">
        <v>20000</v>
      </c>
      <c r="H76" s="23" t="s">
        <v>3</v>
      </c>
      <c r="I76" s="24">
        <v>9.6803440012219184</v>
      </c>
      <c r="J76" s="2" t="s">
        <v>168</v>
      </c>
      <c r="K76" s="3">
        <v>40</v>
      </c>
      <c r="L76" s="4" t="s">
        <v>89</v>
      </c>
      <c r="M76" s="4" t="s">
        <v>80</v>
      </c>
      <c r="N76" s="4" t="s">
        <v>92</v>
      </c>
      <c r="O76" s="25">
        <v>35</v>
      </c>
      <c r="P76" s="4" t="s">
        <v>82</v>
      </c>
      <c r="Q76" s="4"/>
      <c r="R76" s="26" t="s">
        <v>83</v>
      </c>
      <c r="S76" s="26"/>
      <c r="T76" s="26" t="s">
        <v>83</v>
      </c>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1"/>
      <c r="BF76" s="1"/>
      <c r="BG76" s="3" t="s">
        <v>93</v>
      </c>
      <c r="BH76" s="1" t="s">
        <v>183</v>
      </c>
    </row>
    <row r="77" spans="2:60" x14ac:dyDescent="0.2">
      <c r="B77" s="1">
        <v>73</v>
      </c>
      <c r="C77" s="22">
        <v>44325</v>
      </c>
      <c r="D77" s="1">
        <v>371</v>
      </c>
      <c r="E77" s="23">
        <v>24000</v>
      </c>
      <c r="F77" s="23">
        <v>30000</v>
      </c>
      <c r="G77" s="23">
        <v>30000</v>
      </c>
      <c r="H77" s="23" t="s">
        <v>3</v>
      </c>
      <c r="I77" s="24">
        <v>10.085809109330082</v>
      </c>
      <c r="J77" s="2" t="s">
        <v>168</v>
      </c>
      <c r="K77" s="3">
        <v>50</v>
      </c>
      <c r="L77" s="4" t="s">
        <v>85</v>
      </c>
      <c r="M77" s="4" t="s">
        <v>80</v>
      </c>
      <c r="N77" s="4" t="s">
        <v>92</v>
      </c>
      <c r="O77" s="25">
        <v>35</v>
      </c>
      <c r="P77" s="4" t="s">
        <v>82</v>
      </c>
      <c r="Q77" s="4"/>
      <c r="R77" s="26" t="s">
        <v>83</v>
      </c>
      <c r="S77" s="26"/>
      <c r="T77" s="26" t="s">
        <v>83</v>
      </c>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1"/>
      <c r="BF77" s="1"/>
      <c r="BG77" s="3" t="s">
        <v>84</v>
      </c>
      <c r="BH77" s="1"/>
    </row>
    <row r="78" spans="2:60" x14ac:dyDescent="0.2">
      <c r="B78" s="1">
        <v>74</v>
      </c>
      <c r="C78" s="22">
        <v>44325</v>
      </c>
      <c r="D78" s="1">
        <v>372</v>
      </c>
      <c r="E78" s="23">
        <v>26000</v>
      </c>
      <c r="F78" s="23">
        <v>32500</v>
      </c>
      <c r="G78" s="23">
        <v>32500</v>
      </c>
      <c r="H78" s="23" t="s">
        <v>3</v>
      </c>
      <c r="I78" s="24">
        <v>10.165851817003619</v>
      </c>
      <c r="J78" s="2" t="s">
        <v>168</v>
      </c>
      <c r="K78" s="3">
        <v>60</v>
      </c>
      <c r="L78" s="4" t="s">
        <v>85</v>
      </c>
      <c r="M78" s="4" t="s">
        <v>80</v>
      </c>
      <c r="N78" s="4" t="s">
        <v>92</v>
      </c>
      <c r="O78" s="25">
        <v>35</v>
      </c>
      <c r="P78" s="4" t="s">
        <v>82</v>
      </c>
      <c r="Q78" s="4"/>
      <c r="R78" s="26" t="s">
        <v>83</v>
      </c>
      <c r="S78" s="26"/>
      <c r="T78" s="26"/>
      <c r="U78" s="26" t="s">
        <v>83</v>
      </c>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t="s">
        <v>97</v>
      </c>
      <c r="BA78" s="3"/>
      <c r="BB78" s="3"/>
      <c r="BC78" s="3"/>
      <c r="BD78" s="3"/>
      <c r="BE78" s="1"/>
      <c r="BF78" s="1"/>
      <c r="BG78" s="3" t="s">
        <v>93</v>
      </c>
      <c r="BH78" s="1"/>
    </row>
    <row r="79" spans="2:60" x14ac:dyDescent="0.2">
      <c r="B79" s="1">
        <v>75</v>
      </c>
      <c r="C79" s="22">
        <v>44325</v>
      </c>
      <c r="D79" s="1">
        <v>373</v>
      </c>
      <c r="E79" s="23">
        <v>15000</v>
      </c>
      <c r="F79" s="23">
        <v>18750</v>
      </c>
      <c r="G79" s="23">
        <v>18750</v>
      </c>
      <c r="H79" s="23" t="s">
        <v>3</v>
      </c>
      <c r="I79" s="24">
        <v>9.6158054800843473</v>
      </c>
      <c r="J79" s="2" t="s">
        <v>168</v>
      </c>
      <c r="K79" s="3">
        <v>40</v>
      </c>
      <c r="L79" s="4" t="s">
        <v>85</v>
      </c>
      <c r="M79" s="4" t="s">
        <v>80</v>
      </c>
      <c r="N79" s="4" t="s">
        <v>92</v>
      </c>
      <c r="O79" s="25">
        <v>30.5</v>
      </c>
      <c r="P79" s="4" t="s">
        <v>82</v>
      </c>
      <c r="Q79" s="4"/>
      <c r="R79" s="26" t="s">
        <v>83</v>
      </c>
      <c r="S79" s="26"/>
      <c r="T79" s="26" t="s">
        <v>83</v>
      </c>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1"/>
      <c r="BF79" s="1"/>
      <c r="BG79" s="3" t="s">
        <v>84</v>
      </c>
      <c r="BH79" s="1"/>
    </row>
    <row r="80" spans="2:60" x14ac:dyDescent="0.2">
      <c r="B80" s="1">
        <v>76</v>
      </c>
      <c r="C80" s="22">
        <v>44325</v>
      </c>
      <c r="D80" s="1">
        <v>374</v>
      </c>
      <c r="E80" s="23">
        <v>6500</v>
      </c>
      <c r="F80" s="23">
        <v>8125</v>
      </c>
      <c r="G80" s="23">
        <v>8125</v>
      </c>
      <c r="H80" s="23" t="s">
        <v>3</v>
      </c>
      <c r="I80" s="24">
        <v>8.7795574558837277</v>
      </c>
      <c r="J80" s="2" t="s">
        <v>168</v>
      </c>
      <c r="K80" s="3">
        <v>40</v>
      </c>
      <c r="L80" s="4" t="s">
        <v>79</v>
      </c>
      <c r="M80" s="4" t="s">
        <v>80</v>
      </c>
      <c r="N80" s="4" t="s">
        <v>92</v>
      </c>
      <c r="O80" s="25">
        <v>31</v>
      </c>
      <c r="P80" s="4" t="s">
        <v>82</v>
      </c>
      <c r="Q80" s="4"/>
      <c r="R80" s="26" t="s">
        <v>83</v>
      </c>
      <c r="S80" s="26"/>
      <c r="T80" s="26" t="s">
        <v>83</v>
      </c>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1"/>
      <c r="BF80" s="1"/>
      <c r="BG80" s="3" t="s">
        <v>84</v>
      </c>
      <c r="BH80" s="1"/>
    </row>
    <row r="81" spans="2:60" x14ac:dyDescent="0.2">
      <c r="B81" s="1">
        <v>77</v>
      </c>
      <c r="C81" s="22">
        <v>44325</v>
      </c>
      <c r="D81" s="1">
        <v>375</v>
      </c>
      <c r="E81" s="23">
        <v>8000</v>
      </c>
      <c r="F81" s="23">
        <v>10000</v>
      </c>
      <c r="G81" s="23">
        <v>10000</v>
      </c>
      <c r="H81" s="23" t="s">
        <v>3</v>
      </c>
      <c r="I81" s="24">
        <v>8.987196820661973</v>
      </c>
      <c r="J81" s="2" t="s">
        <v>168</v>
      </c>
      <c r="K81" s="3">
        <v>60</v>
      </c>
      <c r="L81" s="4" t="s">
        <v>98</v>
      </c>
      <c r="M81" s="4" t="s">
        <v>80</v>
      </c>
      <c r="N81" s="4" t="s">
        <v>92</v>
      </c>
      <c r="O81" s="25">
        <v>35</v>
      </c>
      <c r="P81" s="4" t="s">
        <v>98</v>
      </c>
      <c r="Q81" s="4"/>
      <c r="R81" s="3"/>
      <c r="S81" s="3"/>
      <c r="T81" s="26"/>
      <c r="U81" s="26" t="s">
        <v>83</v>
      </c>
      <c r="V81" s="3"/>
      <c r="W81" s="3"/>
      <c r="X81" s="26" t="s">
        <v>83</v>
      </c>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t="s">
        <v>184</v>
      </c>
      <c r="BB81" s="3"/>
      <c r="BC81" s="3"/>
      <c r="BD81" s="3"/>
      <c r="BE81" s="1"/>
      <c r="BF81" s="1"/>
      <c r="BG81" s="3" t="s">
        <v>84</v>
      </c>
      <c r="BH81" s="1" t="s">
        <v>185</v>
      </c>
    </row>
    <row r="82" spans="2:60" x14ac:dyDescent="0.2">
      <c r="B82" s="1">
        <v>78</v>
      </c>
      <c r="C82" s="22">
        <v>44325</v>
      </c>
      <c r="D82" s="1">
        <v>377</v>
      </c>
      <c r="E82" s="23">
        <v>7500</v>
      </c>
      <c r="F82" s="23">
        <v>9375</v>
      </c>
      <c r="G82" s="23">
        <v>9375</v>
      </c>
      <c r="H82" s="23" t="s">
        <v>3</v>
      </c>
      <c r="I82" s="24">
        <v>8.9226582995244019</v>
      </c>
      <c r="J82" s="2" t="s">
        <v>168</v>
      </c>
      <c r="K82" s="3">
        <v>60</v>
      </c>
      <c r="L82" s="4" t="s">
        <v>89</v>
      </c>
      <c r="M82" s="4" t="s">
        <v>80</v>
      </c>
      <c r="N82" s="4" t="s">
        <v>81</v>
      </c>
      <c r="O82" s="25">
        <v>36</v>
      </c>
      <c r="P82" s="4" t="s">
        <v>89</v>
      </c>
      <c r="Q82" s="26" t="s">
        <v>83</v>
      </c>
      <c r="R82" s="3"/>
      <c r="S82" s="3"/>
      <c r="T82" s="3"/>
      <c r="U82" s="26" t="s">
        <v>83</v>
      </c>
      <c r="V82" s="3"/>
      <c r="W82" s="3"/>
      <c r="X82" s="26" t="s">
        <v>83</v>
      </c>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1"/>
      <c r="BF82" s="1"/>
      <c r="BG82" s="3" t="s">
        <v>88</v>
      </c>
      <c r="BH82" s="1"/>
    </row>
    <row r="83" spans="2:60" x14ac:dyDescent="0.2">
      <c r="B83" s="1">
        <v>79</v>
      </c>
      <c r="C83" s="22">
        <v>44325</v>
      </c>
      <c r="D83" s="1">
        <v>416</v>
      </c>
      <c r="E83" s="23">
        <v>10000</v>
      </c>
      <c r="F83" s="23">
        <v>12500</v>
      </c>
      <c r="G83" s="23">
        <v>12500</v>
      </c>
      <c r="H83" s="23" t="s">
        <v>3</v>
      </c>
      <c r="I83" s="24">
        <v>9.2103403719761836</v>
      </c>
      <c r="J83" s="2" t="s">
        <v>168</v>
      </c>
      <c r="K83" s="3">
        <v>50</v>
      </c>
      <c r="L83" s="4" t="s">
        <v>89</v>
      </c>
      <c r="M83" s="4" t="s">
        <v>80</v>
      </c>
      <c r="N83" s="4" t="s">
        <v>92</v>
      </c>
      <c r="O83" s="25">
        <v>36.799999999999997</v>
      </c>
      <c r="P83" s="4" t="s">
        <v>82</v>
      </c>
      <c r="Q83" s="4"/>
      <c r="R83" s="26" t="s">
        <v>83</v>
      </c>
      <c r="S83" s="26"/>
      <c r="T83" s="26" t="s">
        <v>83</v>
      </c>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1"/>
      <c r="BF83" s="1"/>
      <c r="BG83" s="3" t="s">
        <v>84</v>
      </c>
      <c r="BH83" s="1"/>
    </row>
    <row r="84" spans="2:60" x14ac:dyDescent="0.2">
      <c r="B84" s="1">
        <v>80</v>
      </c>
      <c r="C84" s="22">
        <v>44325</v>
      </c>
      <c r="D84" s="1">
        <v>521</v>
      </c>
      <c r="E84" s="23">
        <v>7600</v>
      </c>
      <c r="F84" s="23">
        <v>9500</v>
      </c>
      <c r="G84" s="23">
        <v>9500</v>
      </c>
      <c r="H84" s="23" t="s">
        <v>3</v>
      </c>
      <c r="I84" s="24">
        <v>8.9359035262744229</v>
      </c>
      <c r="J84" s="2" t="s">
        <v>168</v>
      </c>
      <c r="K84" s="3">
        <v>50</v>
      </c>
      <c r="L84" s="4" t="s">
        <v>89</v>
      </c>
      <c r="M84" s="4" t="s">
        <v>80</v>
      </c>
      <c r="N84" s="4" t="s">
        <v>92</v>
      </c>
      <c r="O84" s="25">
        <v>35</v>
      </c>
      <c r="P84" s="4" t="s">
        <v>82</v>
      </c>
      <c r="Q84" s="4"/>
      <c r="R84" s="26" t="s">
        <v>83</v>
      </c>
      <c r="S84" s="26"/>
      <c r="T84" s="26" t="s">
        <v>83</v>
      </c>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1"/>
      <c r="BF84" s="1"/>
      <c r="BG84" s="3" t="s">
        <v>88</v>
      </c>
      <c r="BH84" s="1"/>
    </row>
    <row r="85" spans="2:60" x14ac:dyDescent="0.2">
      <c r="B85" s="1">
        <v>81</v>
      </c>
      <c r="C85" s="22">
        <v>44325</v>
      </c>
      <c r="D85" s="1">
        <v>522</v>
      </c>
      <c r="E85" s="23">
        <v>7500</v>
      </c>
      <c r="F85" s="23">
        <v>9375</v>
      </c>
      <c r="G85" s="23">
        <v>9375</v>
      </c>
      <c r="H85" s="23" t="s">
        <v>3</v>
      </c>
      <c r="I85" s="24">
        <v>8.9226582995244019</v>
      </c>
      <c r="J85" s="2" t="s">
        <v>168</v>
      </c>
      <c r="K85" s="3">
        <v>60</v>
      </c>
      <c r="L85" s="4" t="s">
        <v>89</v>
      </c>
      <c r="M85" s="4" t="s">
        <v>80</v>
      </c>
      <c r="N85" s="4" t="s">
        <v>92</v>
      </c>
      <c r="O85" s="25">
        <v>35</v>
      </c>
      <c r="P85" s="4" t="s">
        <v>82</v>
      </c>
      <c r="Q85" s="4"/>
      <c r="R85" s="26" t="s">
        <v>83</v>
      </c>
      <c r="S85" s="26"/>
      <c r="T85" s="3"/>
      <c r="U85" s="26" t="s">
        <v>83</v>
      </c>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1"/>
      <c r="BF85" s="1"/>
      <c r="BG85" s="3" t="s">
        <v>88</v>
      </c>
      <c r="BH85" s="1"/>
    </row>
    <row r="86" spans="2:60" x14ac:dyDescent="0.2">
      <c r="B86" s="1">
        <v>82</v>
      </c>
      <c r="C86" s="22">
        <v>44325</v>
      </c>
      <c r="D86" s="1">
        <v>523</v>
      </c>
      <c r="E86" s="23">
        <v>7500</v>
      </c>
      <c r="F86" s="23">
        <v>9375</v>
      </c>
      <c r="G86" s="23">
        <v>9375</v>
      </c>
      <c r="H86" s="23" t="s">
        <v>3</v>
      </c>
      <c r="I86" s="24">
        <v>8.9226582995244019</v>
      </c>
      <c r="J86" s="2" t="s">
        <v>168</v>
      </c>
      <c r="K86" s="3">
        <v>40</v>
      </c>
      <c r="L86" s="4" t="s">
        <v>89</v>
      </c>
      <c r="M86" s="4" t="s">
        <v>80</v>
      </c>
      <c r="N86" s="4" t="s">
        <v>92</v>
      </c>
      <c r="O86" s="25">
        <v>34.799999999999997</v>
      </c>
      <c r="P86" s="4" t="s">
        <v>82</v>
      </c>
      <c r="Q86" s="4"/>
      <c r="R86" s="26" t="s">
        <v>83</v>
      </c>
      <c r="S86" s="26"/>
      <c r="T86" s="26" t="s">
        <v>83</v>
      </c>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1"/>
      <c r="BF86" s="1"/>
      <c r="BG86" s="3" t="s">
        <v>84</v>
      </c>
      <c r="BH86" s="1"/>
    </row>
    <row r="87" spans="2:60" x14ac:dyDescent="0.2">
      <c r="B87" s="1">
        <v>83</v>
      </c>
      <c r="C87" s="22">
        <v>44143</v>
      </c>
      <c r="D87" s="1">
        <v>143</v>
      </c>
      <c r="E87" s="23">
        <v>9500</v>
      </c>
      <c r="F87" s="23">
        <v>11875</v>
      </c>
      <c r="G87" s="23">
        <v>11875</v>
      </c>
      <c r="H87" s="23" t="s">
        <v>3</v>
      </c>
      <c r="I87" s="24">
        <v>9.1590470775886317</v>
      </c>
      <c r="J87" s="2" t="s">
        <v>168</v>
      </c>
      <c r="K87" s="3">
        <v>30</v>
      </c>
      <c r="L87" s="4" t="s">
        <v>85</v>
      </c>
      <c r="M87" s="4" t="s">
        <v>80</v>
      </c>
      <c r="N87" s="4" t="s">
        <v>92</v>
      </c>
      <c r="O87" s="25">
        <v>31</v>
      </c>
      <c r="P87" s="4" t="s">
        <v>82</v>
      </c>
      <c r="Q87" s="4"/>
      <c r="R87" s="26" t="s">
        <v>83</v>
      </c>
      <c r="S87" s="26"/>
      <c r="T87" s="26" t="s">
        <v>83</v>
      </c>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1"/>
      <c r="BF87" s="1"/>
      <c r="BG87" s="3" t="s">
        <v>84</v>
      </c>
      <c r="BH87" s="1"/>
    </row>
    <row r="88" spans="2:60" x14ac:dyDescent="0.2">
      <c r="B88" s="1">
        <v>84</v>
      </c>
      <c r="C88" s="22">
        <v>44143</v>
      </c>
      <c r="D88" s="1">
        <v>146</v>
      </c>
      <c r="E88" s="23">
        <v>12000</v>
      </c>
      <c r="F88" s="23">
        <v>15000</v>
      </c>
      <c r="G88" s="23">
        <v>15000</v>
      </c>
      <c r="H88" s="23" t="s">
        <v>3</v>
      </c>
      <c r="I88" s="24">
        <v>9.3926619287701367</v>
      </c>
      <c r="J88" s="2" t="s">
        <v>168</v>
      </c>
      <c r="K88" s="3">
        <v>50</v>
      </c>
      <c r="L88" s="4" t="s">
        <v>89</v>
      </c>
      <c r="M88" s="4" t="s">
        <v>80</v>
      </c>
      <c r="N88" s="4" t="s">
        <v>92</v>
      </c>
      <c r="O88" s="25">
        <v>35</v>
      </c>
      <c r="P88" s="4" t="s">
        <v>82</v>
      </c>
      <c r="Q88" s="4"/>
      <c r="R88" s="26" t="s">
        <v>83</v>
      </c>
      <c r="S88" s="26"/>
      <c r="T88" s="26" t="s">
        <v>83</v>
      </c>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1"/>
      <c r="BF88" s="1"/>
      <c r="BG88" s="3" t="s">
        <v>84</v>
      </c>
      <c r="BH88" s="1"/>
    </row>
    <row r="89" spans="2:60" x14ac:dyDescent="0.2">
      <c r="B89" s="1">
        <v>85</v>
      </c>
      <c r="C89" s="22">
        <v>44143</v>
      </c>
      <c r="D89" s="1">
        <v>147</v>
      </c>
      <c r="E89" s="23">
        <v>4000</v>
      </c>
      <c r="F89" s="23">
        <v>5000</v>
      </c>
      <c r="G89" s="23">
        <v>5000</v>
      </c>
      <c r="H89" s="23" t="s">
        <v>3</v>
      </c>
      <c r="I89" s="24">
        <v>8.2940496401020276</v>
      </c>
      <c r="J89" s="2" t="s">
        <v>168</v>
      </c>
      <c r="K89" s="3">
        <v>60</v>
      </c>
      <c r="L89" s="4" t="s">
        <v>89</v>
      </c>
      <c r="M89" s="4" t="s">
        <v>80</v>
      </c>
      <c r="N89" s="4" t="s">
        <v>92</v>
      </c>
      <c r="O89" s="25">
        <v>33</v>
      </c>
      <c r="P89" s="4" t="s">
        <v>82</v>
      </c>
      <c r="Q89" s="4"/>
      <c r="R89" s="26" t="s">
        <v>83</v>
      </c>
      <c r="S89" s="26"/>
      <c r="T89" s="26" t="s">
        <v>83</v>
      </c>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t="s">
        <v>149</v>
      </c>
      <c r="BA89" s="3"/>
      <c r="BB89" s="3"/>
      <c r="BC89" s="3"/>
      <c r="BD89" s="3"/>
      <c r="BE89" s="1"/>
      <c r="BF89" s="1"/>
      <c r="BG89" s="3" t="s">
        <v>88</v>
      </c>
      <c r="BH89" s="1"/>
    </row>
    <row r="90" spans="2:60" x14ac:dyDescent="0.2">
      <c r="B90" s="1">
        <v>86</v>
      </c>
      <c r="C90" s="22">
        <v>44143</v>
      </c>
      <c r="D90" s="1">
        <v>148</v>
      </c>
      <c r="E90" s="23">
        <v>3800</v>
      </c>
      <c r="F90" s="23">
        <v>4750</v>
      </c>
      <c r="G90" s="23">
        <v>4750</v>
      </c>
      <c r="H90" s="23" t="s">
        <v>3</v>
      </c>
      <c r="I90" s="24">
        <v>8.2427563457144775</v>
      </c>
      <c r="J90" s="2" t="s">
        <v>168</v>
      </c>
      <c r="K90" s="3">
        <v>60</v>
      </c>
      <c r="L90" s="4" t="s">
        <v>89</v>
      </c>
      <c r="M90" s="4" t="s">
        <v>80</v>
      </c>
      <c r="N90" s="4" t="s">
        <v>81</v>
      </c>
      <c r="O90" s="25">
        <v>33</v>
      </c>
      <c r="P90" s="4" t="s">
        <v>89</v>
      </c>
      <c r="Q90" s="26" t="s">
        <v>83</v>
      </c>
      <c r="R90" s="26" t="s">
        <v>83</v>
      </c>
      <c r="S90" s="26"/>
      <c r="T90" s="26" t="s">
        <v>83</v>
      </c>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1"/>
      <c r="BF90" s="1"/>
      <c r="BG90" s="3" t="s">
        <v>88</v>
      </c>
      <c r="BH90" s="1"/>
    </row>
    <row r="91" spans="2:60" x14ac:dyDescent="0.2">
      <c r="B91" s="1">
        <v>87</v>
      </c>
      <c r="C91" s="22">
        <v>44143</v>
      </c>
      <c r="D91" s="1">
        <v>149</v>
      </c>
      <c r="E91" s="23">
        <v>7300</v>
      </c>
      <c r="F91" s="23">
        <v>9125</v>
      </c>
      <c r="G91" s="23">
        <v>9125</v>
      </c>
      <c r="H91" s="23" t="s">
        <v>3</v>
      </c>
      <c r="I91" s="24">
        <v>8.8956296271364828</v>
      </c>
      <c r="J91" s="2" t="s">
        <v>168</v>
      </c>
      <c r="K91" s="3">
        <v>60</v>
      </c>
      <c r="L91" s="4" t="s">
        <v>89</v>
      </c>
      <c r="M91" s="4" t="s">
        <v>80</v>
      </c>
      <c r="N91" s="4" t="s">
        <v>81</v>
      </c>
      <c r="O91" s="25">
        <v>34</v>
      </c>
      <c r="P91" s="4" t="s">
        <v>82</v>
      </c>
      <c r="Q91" s="4"/>
      <c r="R91" s="26" t="s">
        <v>83</v>
      </c>
      <c r="S91" s="26"/>
      <c r="T91" s="26" t="s">
        <v>83</v>
      </c>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1"/>
      <c r="BF91" s="1"/>
      <c r="BG91" s="3" t="s">
        <v>84</v>
      </c>
      <c r="BH91" s="1"/>
    </row>
    <row r="92" spans="2:60" x14ac:dyDescent="0.2">
      <c r="B92" s="1">
        <v>88</v>
      </c>
      <c r="C92" s="22">
        <v>44143</v>
      </c>
      <c r="D92" s="1">
        <v>150</v>
      </c>
      <c r="E92" s="23">
        <v>35000</v>
      </c>
      <c r="F92" s="23">
        <v>43750</v>
      </c>
      <c r="G92" s="23">
        <v>43750</v>
      </c>
      <c r="H92" s="23" t="s">
        <v>3</v>
      </c>
      <c r="I92" s="24">
        <v>10.46310334047155</v>
      </c>
      <c r="J92" s="2" t="s">
        <v>168</v>
      </c>
      <c r="K92" s="3">
        <v>50</v>
      </c>
      <c r="L92" s="4" t="s">
        <v>89</v>
      </c>
      <c r="M92" s="4" t="s">
        <v>80</v>
      </c>
      <c r="N92" s="4" t="s">
        <v>92</v>
      </c>
      <c r="O92" s="25">
        <v>35</v>
      </c>
      <c r="P92" s="4" t="s">
        <v>82</v>
      </c>
      <c r="Q92" s="4"/>
      <c r="R92" s="26" t="s">
        <v>83</v>
      </c>
      <c r="S92" s="26"/>
      <c r="T92" s="26" t="s">
        <v>83</v>
      </c>
      <c r="U92" s="3"/>
      <c r="V92" s="3"/>
      <c r="W92" s="3"/>
      <c r="X92" s="3"/>
      <c r="Y92" s="3"/>
      <c r="Z92" s="3"/>
      <c r="AA92" s="3"/>
      <c r="AB92" s="3"/>
      <c r="AC92" s="3"/>
      <c r="AD92" s="26" t="s">
        <v>83</v>
      </c>
      <c r="AE92" s="3"/>
      <c r="AF92" s="3"/>
      <c r="AG92" s="3"/>
      <c r="AH92" s="3"/>
      <c r="AI92" s="3"/>
      <c r="AJ92" s="3"/>
      <c r="AK92" s="3"/>
      <c r="AL92" s="3"/>
      <c r="AM92" s="3"/>
      <c r="AN92" s="3"/>
      <c r="AO92" s="3"/>
      <c r="AP92" s="3"/>
      <c r="AQ92" s="3"/>
      <c r="AR92" s="3"/>
      <c r="AS92" s="3"/>
      <c r="AT92" s="3"/>
      <c r="AU92" s="3"/>
      <c r="AV92" s="3"/>
      <c r="AW92" s="3"/>
      <c r="AX92" s="3"/>
      <c r="AY92" s="3"/>
      <c r="AZ92" s="3" t="s">
        <v>186</v>
      </c>
      <c r="BA92" s="3"/>
      <c r="BB92" s="3"/>
      <c r="BC92" s="3"/>
      <c r="BD92" s="3"/>
      <c r="BE92" s="1"/>
      <c r="BF92" s="1"/>
      <c r="BG92" s="3" t="s">
        <v>93</v>
      </c>
      <c r="BH92" s="1"/>
    </row>
    <row r="93" spans="2:60" x14ac:dyDescent="0.2">
      <c r="B93" s="1">
        <v>89</v>
      </c>
      <c r="C93" s="22">
        <v>44143</v>
      </c>
      <c r="D93" s="1">
        <v>198</v>
      </c>
      <c r="E93" s="23">
        <v>65000</v>
      </c>
      <c r="F93" s="23">
        <v>81250</v>
      </c>
      <c r="G93" s="23">
        <v>81250</v>
      </c>
      <c r="H93" s="23" t="s">
        <v>3</v>
      </c>
      <c r="I93" s="24">
        <v>11.082142548877775</v>
      </c>
      <c r="J93" s="2" t="s">
        <v>168</v>
      </c>
      <c r="K93" s="3">
        <v>70</v>
      </c>
      <c r="L93" s="4" t="s">
        <v>85</v>
      </c>
      <c r="M93" s="4" t="s">
        <v>107</v>
      </c>
      <c r="N93" s="4" t="s">
        <v>100</v>
      </c>
      <c r="O93" s="25">
        <v>42</v>
      </c>
      <c r="P93" s="4" t="s">
        <v>85</v>
      </c>
      <c r="Q93" s="26" t="s">
        <v>83</v>
      </c>
      <c r="R93" s="3"/>
      <c r="S93" s="3"/>
      <c r="T93" s="3"/>
      <c r="U93" s="26" t="s">
        <v>83</v>
      </c>
      <c r="V93" s="3"/>
      <c r="W93" s="3"/>
      <c r="X93" s="26" t="s">
        <v>83</v>
      </c>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1"/>
      <c r="BF93" s="1"/>
      <c r="BG93" s="3" t="s">
        <v>93</v>
      </c>
      <c r="BH93" s="1"/>
    </row>
    <row r="94" spans="2:60" x14ac:dyDescent="0.2">
      <c r="B94" s="1">
        <v>90</v>
      </c>
      <c r="C94" s="22">
        <v>44143</v>
      </c>
      <c r="D94" s="1">
        <v>203</v>
      </c>
      <c r="E94" s="23">
        <v>11000</v>
      </c>
      <c r="F94" s="23">
        <v>13750</v>
      </c>
      <c r="G94" s="23">
        <v>13750</v>
      </c>
      <c r="H94" s="23" t="s">
        <v>3</v>
      </c>
      <c r="I94" s="24">
        <v>9.3056505517805075</v>
      </c>
      <c r="J94" s="2" t="s">
        <v>168</v>
      </c>
      <c r="K94" s="3">
        <v>20</v>
      </c>
      <c r="L94" s="4" t="s">
        <v>180</v>
      </c>
      <c r="M94" s="4" t="s">
        <v>96</v>
      </c>
      <c r="N94" s="4" t="s">
        <v>92</v>
      </c>
      <c r="O94" s="25">
        <v>23</v>
      </c>
      <c r="P94" s="4" t="s">
        <v>82</v>
      </c>
      <c r="Q94" s="4"/>
      <c r="R94" s="26" t="s">
        <v>83</v>
      </c>
      <c r="S94" s="26"/>
      <c r="T94" s="26" t="s">
        <v>83</v>
      </c>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1"/>
      <c r="BF94" s="1"/>
      <c r="BG94" s="3" t="s">
        <v>88</v>
      </c>
      <c r="BH94" s="1"/>
    </row>
    <row r="95" spans="2:60" x14ac:dyDescent="0.2">
      <c r="B95" s="1">
        <v>91</v>
      </c>
      <c r="C95" s="22">
        <v>44143</v>
      </c>
      <c r="D95" s="1">
        <v>320</v>
      </c>
      <c r="E95" s="23">
        <v>46000</v>
      </c>
      <c r="F95" s="23">
        <v>57500</v>
      </c>
      <c r="G95" s="23">
        <v>57500</v>
      </c>
      <c r="H95" s="23" t="s">
        <v>3</v>
      </c>
      <c r="I95" s="24">
        <v>10.736396675471232</v>
      </c>
      <c r="J95" s="2" t="s">
        <v>168</v>
      </c>
      <c r="K95" s="3">
        <v>30</v>
      </c>
      <c r="L95" s="4" t="s">
        <v>89</v>
      </c>
      <c r="M95" s="4" t="s">
        <v>80</v>
      </c>
      <c r="N95" s="4" t="s">
        <v>92</v>
      </c>
      <c r="O95" s="25">
        <v>33</v>
      </c>
      <c r="P95" s="4" t="s">
        <v>89</v>
      </c>
      <c r="Q95" s="4"/>
      <c r="R95" s="3"/>
      <c r="S95" s="3"/>
      <c r="T95" s="26" t="s">
        <v>83</v>
      </c>
      <c r="U95" s="3"/>
      <c r="V95" s="3"/>
      <c r="W95" s="3"/>
      <c r="X95" s="3"/>
      <c r="Y95" s="3"/>
      <c r="Z95" s="3"/>
      <c r="AA95" s="3"/>
      <c r="AB95" s="3"/>
      <c r="AC95" s="3"/>
      <c r="AD95" s="3"/>
      <c r="AE95" s="3"/>
      <c r="AF95" s="3"/>
      <c r="AG95" s="3"/>
      <c r="AH95" s="3"/>
      <c r="AI95" s="3"/>
      <c r="AJ95" s="3"/>
      <c r="AK95" s="26" t="s">
        <v>83</v>
      </c>
      <c r="AL95" s="3"/>
      <c r="AM95" s="3"/>
      <c r="AN95" s="3"/>
      <c r="AO95" s="3"/>
      <c r="AP95" s="3"/>
      <c r="AQ95" s="3"/>
      <c r="AR95" s="3"/>
      <c r="AS95" s="3"/>
      <c r="AT95" s="3"/>
      <c r="AU95" s="3"/>
      <c r="AV95" s="3"/>
      <c r="AW95" s="3"/>
      <c r="AX95" s="3"/>
      <c r="AY95" s="3"/>
      <c r="AZ95" s="3"/>
      <c r="BA95" s="3"/>
      <c r="BB95" s="3"/>
      <c r="BC95" s="3"/>
      <c r="BD95" s="3"/>
      <c r="BE95" s="1"/>
      <c r="BF95" s="1"/>
      <c r="BG95" s="3" t="s">
        <v>84</v>
      </c>
      <c r="BH95" s="1"/>
    </row>
    <row r="96" spans="2:60" x14ac:dyDescent="0.2">
      <c r="B96" s="1">
        <v>92</v>
      </c>
      <c r="C96" s="22">
        <v>44143</v>
      </c>
      <c r="D96" s="1">
        <v>322</v>
      </c>
      <c r="E96" s="23">
        <v>14000</v>
      </c>
      <c r="F96" s="23">
        <v>17500</v>
      </c>
      <c r="G96" s="23">
        <v>17500</v>
      </c>
      <c r="H96" s="23" t="s">
        <v>3</v>
      </c>
      <c r="I96" s="24">
        <v>9.5468126085973957</v>
      </c>
      <c r="J96" s="2" t="s">
        <v>168</v>
      </c>
      <c r="K96" s="3">
        <v>80</v>
      </c>
      <c r="L96" s="4" t="s">
        <v>98</v>
      </c>
      <c r="M96" s="4" t="s">
        <v>107</v>
      </c>
      <c r="N96" s="4" t="s">
        <v>87</v>
      </c>
      <c r="O96" s="25">
        <v>33</v>
      </c>
      <c r="P96" s="4" t="s">
        <v>82</v>
      </c>
      <c r="Q96" s="4"/>
      <c r="R96" s="26" t="s">
        <v>83</v>
      </c>
      <c r="S96" s="26"/>
      <c r="T96" s="3"/>
      <c r="U96" s="26" t="s">
        <v>83</v>
      </c>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t="s">
        <v>187</v>
      </c>
      <c r="BB96" s="3"/>
      <c r="BC96" s="3"/>
      <c r="BD96" s="3"/>
      <c r="BE96" s="1"/>
      <c r="BF96" s="1"/>
      <c r="BG96" s="3" t="s">
        <v>84</v>
      </c>
      <c r="BH96" s="1"/>
    </row>
    <row r="97" spans="2:60" x14ac:dyDescent="0.2">
      <c r="B97" s="1">
        <v>93</v>
      </c>
      <c r="C97" s="22">
        <v>44143</v>
      </c>
      <c r="D97" s="1">
        <v>323</v>
      </c>
      <c r="E97" s="23">
        <v>4200</v>
      </c>
      <c r="F97" s="23">
        <v>5250</v>
      </c>
      <c r="G97" s="23">
        <v>5250</v>
      </c>
      <c r="H97" s="23" t="s">
        <v>3</v>
      </c>
      <c r="I97" s="24">
        <v>8.3428398042714598</v>
      </c>
      <c r="J97" s="2" t="s">
        <v>168</v>
      </c>
      <c r="K97" s="3">
        <v>70</v>
      </c>
      <c r="L97" s="4" t="s">
        <v>89</v>
      </c>
      <c r="M97" s="4" t="s">
        <v>96</v>
      </c>
      <c r="N97" s="4" t="s">
        <v>90</v>
      </c>
      <c r="O97" s="25">
        <v>30</v>
      </c>
      <c r="P97" s="4" t="s">
        <v>82</v>
      </c>
      <c r="Q97" s="4"/>
      <c r="R97" s="26" t="s">
        <v>83</v>
      </c>
      <c r="S97" s="26"/>
      <c r="T97" s="26" t="s">
        <v>83</v>
      </c>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1"/>
      <c r="BF97" s="1"/>
      <c r="BG97" s="3" t="s">
        <v>88</v>
      </c>
      <c r="BH97" s="1"/>
    </row>
    <row r="98" spans="2:60" x14ac:dyDescent="0.2">
      <c r="B98" s="1">
        <v>94</v>
      </c>
      <c r="C98" s="22">
        <v>44143</v>
      </c>
      <c r="D98" s="1">
        <v>326</v>
      </c>
      <c r="E98" s="23">
        <v>11000</v>
      </c>
      <c r="F98" s="23">
        <v>13750</v>
      </c>
      <c r="G98" s="23">
        <v>13750</v>
      </c>
      <c r="H98" s="23" t="s">
        <v>3</v>
      </c>
      <c r="I98" s="24">
        <v>9.3056505517805075</v>
      </c>
      <c r="J98" s="2" t="s">
        <v>168</v>
      </c>
      <c r="K98" s="3">
        <v>80</v>
      </c>
      <c r="L98" s="4" t="s">
        <v>89</v>
      </c>
      <c r="M98" s="4" t="s">
        <v>107</v>
      </c>
      <c r="N98" s="4" t="s">
        <v>100</v>
      </c>
      <c r="O98" s="25">
        <v>31</v>
      </c>
      <c r="P98" s="4" t="s">
        <v>89</v>
      </c>
      <c r="Q98" s="26" t="s">
        <v>83</v>
      </c>
      <c r="R98" s="26" t="s">
        <v>83</v>
      </c>
      <c r="S98" s="26"/>
      <c r="T98" s="3"/>
      <c r="U98" s="26" t="s">
        <v>83</v>
      </c>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1"/>
      <c r="BF98" s="1"/>
      <c r="BG98" s="3" t="s">
        <v>84</v>
      </c>
      <c r="BH98" s="1" t="s">
        <v>173</v>
      </c>
    </row>
    <row r="99" spans="2:60" x14ac:dyDescent="0.2">
      <c r="B99" s="1">
        <v>95</v>
      </c>
      <c r="C99" s="22">
        <v>44143</v>
      </c>
      <c r="D99" s="1">
        <v>329</v>
      </c>
      <c r="E99" s="23">
        <v>5000</v>
      </c>
      <c r="F99" s="23">
        <v>6250</v>
      </c>
      <c r="G99" s="23">
        <v>6250</v>
      </c>
      <c r="H99" s="23" t="s">
        <v>3</v>
      </c>
      <c r="I99" s="24">
        <v>8.5171931914162382</v>
      </c>
      <c r="J99" s="2" t="s">
        <v>168</v>
      </c>
      <c r="K99" s="3">
        <v>70</v>
      </c>
      <c r="L99" s="4" t="s">
        <v>98</v>
      </c>
      <c r="M99" s="4" t="s">
        <v>104</v>
      </c>
      <c r="N99" s="4" t="s">
        <v>100</v>
      </c>
      <c r="O99" s="25">
        <v>32</v>
      </c>
      <c r="P99" s="4" t="s">
        <v>82</v>
      </c>
      <c r="Q99" s="4"/>
      <c r="R99" s="26" t="s">
        <v>83</v>
      </c>
      <c r="S99" s="26"/>
      <c r="T99" s="26" t="s">
        <v>83</v>
      </c>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1"/>
      <c r="BF99" s="1"/>
      <c r="BG99" s="3" t="s">
        <v>88</v>
      </c>
      <c r="BH99" s="1"/>
    </row>
    <row r="100" spans="2:60" x14ac:dyDescent="0.2">
      <c r="B100" s="1">
        <v>96</v>
      </c>
      <c r="C100" s="22">
        <v>44143</v>
      </c>
      <c r="D100" s="1">
        <v>330</v>
      </c>
      <c r="E100" s="23">
        <v>70000</v>
      </c>
      <c r="F100" s="23">
        <v>87500</v>
      </c>
      <c r="G100" s="23">
        <v>87500</v>
      </c>
      <c r="H100" s="23" t="s">
        <v>3</v>
      </c>
      <c r="I100" s="24">
        <v>11.156250521031495</v>
      </c>
      <c r="J100" s="2" t="s">
        <v>168</v>
      </c>
      <c r="K100" s="3">
        <v>80</v>
      </c>
      <c r="L100" s="4" t="s">
        <v>85</v>
      </c>
      <c r="M100" s="4" t="s">
        <v>107</v>
      </c>
      <c r="N100" s="4" t="s">
        <v>100</v>
      </c>
      <c r="O100" s="25">
        <v>42</v>
      </c>
      <c r="P100" s="4" t="s">
        <v>85</v>
      </c>
      <c r="Q100" s="26" t="s">
        <v>83</v>
      </c>
      <c r="R100" s="3"/>
      <c r="S100" s="3"/>
      <c r="T100" s="3"/>
      <c r="U100" s="26" t="s">
        <v>83</v>
      </c>
      <c r="V100" s="3"/>
      <c r="W100" s="3"/>
      <c r="X100" s="26" t="s">
        <v>83</v>
      </c>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1"/>
      <c r="BF100" s="1"/>
      <c r="BG100" s="3" t="s">
        <v>93</v>
      </c>
      <c r="BH100" s="1"/>
    </row>
    <row r="101" spans="2:60" x14ac:dyDescent="0.2">
      <c r="B101" s="1">
        <v>97</v>
      </c>
      <c r="C101" s="22">
        <v>44143</v>
      </c>
      <c r="D101" s="1">
        <v>453</v>
      </c>
      <c r="E101" s="23">
        <v>22000</v>
      </c>
      <c r="F101" s="23">
        <v>27500</v>
      </c>
      <c r="G101" s="23">
        <v>27500</v>
      </c>
      <c r="H101" s="23" t="s">
        <v>3</v>
      </c>
      <c r="I101" s="24">
        <v>9.9987977323404529</v>
      </c>
      <c r="J101" s="2" t="s">
        <v>168</v>
      </c>
      <c r="K101" s="3">
        <v>40</v>
      </c>
      <c r="L101" s="4" t="s">
        <v>180</v>
      </c>
      <c r="M101" s="4" t="s">
        <v>96</v>
      </c>
      <c r="N101" s="4" t="s">
        <v>92</v>
      </c>
      <c r="O101" s="25">
        <v>25</v>
      </c>
      <c r="P101" s="4" t="s">
        <v>82</v>
      </c>
      <c r="Q101" s="4"/>
      <c r="R101" s="26" t="s">
        <v>83</v>
      </c>
      <c r="S101" s="26"/>
      <c r="T101" s="26" t="s">
        <v>83</v>
      </c>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26" t="s">
        <v>83</v>
      </c>
      <c r="AX101" s="3"/>
      <c r="AY101" s="3"/>
      <c r="AZ101" s="3"/>
      <c r="BA101" s="3"/>
      <c r="BB101" s="3"/>
      <c r="BC101" s="3"/>
      <c r="BD101" s="3"/>
      <c r="BE101" s="1"/>
      <c r="BF101" s="1"/>
      <c r="BG101" s="3" t="s">
        <v>84</v>
      </c>
      <c r="BH101" s="1"/>
    </row>
    <row r="102" spans="2:60" x14ac:dyDescent="0.2">
      <c r="B102" s="1">
        <v>98</v>
      </c>
      <c r="C102" s="22">
        <v>44143</v>
      </c>
      <c r="D102" s="1">
        <v>454</v>
      </c>
      <c r="E102" s="23">
        <v>3300</v>
      </c>
      <c r="F102" s="23">
        <v>4125</v>
      </c>
      <c r="G102" s="23">
        <v>4125</v>
      </c>
      <c r="H102" s="23" t="s">
        <v>3</v>
      </c>
      <c r="I102" s="24">
        <v>8.1016777474545716</v>
      </c>
      <c r="J102" s="2" t="s">
        <v>168</v>
      </c>
      <c r="K102" s="3">
        <v>50</v>
      </c>
      <c r="L102" s="4" t="s">
        <v>89</v>
      </c>
      <c r="M102" s="4" t="s">
        <v>80</v>
      </c>
      <c r="N102" s="4" t="s">
        <v>92</v>
      </c>
      <c r="O102" s="25">
        <v>31</v>
      </c>
      <c r="P102" s="4" t="s">
        <v>82</v>
      </c>
      <c r="Q102" s="4"/>
      <c r="R102" s="26" t="s">
        <v>83</v>
      </c>
      <c r="S102" s="26"/>
      <c r="T102" s="26" t="s">
        <v>83</v>
      </c>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1"/>
      <c r="BF102" s="1"/>
      <c r="BG102" s="3" t="s">
        <v>88</v>
      </c>
      <c r="BH102" s="1"/>
    </row>
    <row r="103" spans="2:60" x14ac:dyDescent="0.2">
      <c r="B103" s="1">
        <v>99</v>
      </c>
      <c r="C103" s="22">
        <v>44143</v>
      </c>
      <c r="D103" s="1">
        <v>455</v>
      </c>
      <c r="E103" s="23">
        <v>5100</v>
      </c>
      <c r="F103" s="23">
        <v>6375</v>
      </c>
      <c r="G103" s="23">
        <v>6375</v>
      </c>
      <c r="H103" s="23" t="s">
        <v>3</v>
      </c>
      <c r="I103" s="24">
        <v>8.536995818712418</v>
      </c>
      <c r="J103" s="2" t="s">
        <v>168</v>
      </c>
      <c r="K103" s="3">
        <v>60</v>
      </c>
      <c r="L103" s="4" t="s">
        <v>89</v>
      </c>
      <c r="M103" s="4" t="s">
        <v>80</v>
      </c>
      <c r="N103" s="4" t="s">
        <v>81</v>
      </c>
      <c r="O103" s="25">
        <v>33</v>
      </c>
      <c r="P103" s="4" t="s">
        <v>82</v>
      </c>
      <c r="Q103" s="4"/>
      <c r="R103" s="26" t="s">
        <v>83</v>
      </c>
      <c r="S103" s="26"/>
      <c r="T103" s="26" t="s">
        <v>83</v>
      </c>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t="s">
        <v>97</v>
      </c>
      <c r="BA103" s="3"/>
      <c r="BB103" s="3"/>
      <c r="BC103" s="3"/>
      <c r="BD103" s="3"/>
      <c r="BE103" s="1"/>
      <c r="BF103" s="1"/>
      <c r="BG103" s="3" t="s">
        <v>88</v>
      </c>
      <c r="BH103" s="1"/>
    </row>
    <row r="104" spans="2:60" x14ac:dyDescent="0.2">
      <c r="B104" s="1">
        <v>100</v>
      </c>
      <c r="C104" s="22">
        <v>44143</v>
      </c>
      <c r="D104" s="1">
        <v>461</v>
      </c>
      <c r="E104" s="23">
        <v>6000</v>
      </c>
      <c r="F104" s="23">
        <v>7500</v>
      </c>
      <c r="G104" s="23">
        <v>7500</v>
      </c>
      <c r="H104" s="23" t="s">
        <v>3</v>
      </c>
      <c r="I104" s="24">
        <v>8.6995147482101913</v>
      </c>
      <c r="J104" s="2" t="s">
        <v>168</v>
      </c>
      <c r="K104" s="3">
        <v>70</v>
      </c>
      <c r="L104" s="4" t="s">
        <v>89</v>
      </c>
      <c r="M104" s="4" t="s">
        <v>107</v>
      </c>
      <c r="N104" s="4" t="s">
        <v>100</v>
      </c>
      <c r="O104" s="25">
        <v>33</v>
      </c>
      <c r="P104" s="4" t="s">
        <v>89</v>
      </c>
      <c r="Q104" s="26" t="s">
        <v>83</v>
      </c>
      <c r="R104" s="26" t="s">
        <v>83</v>
      </c>
      <c r="S104" s="26"/>
      <c r="T104" s="3"/>
      <c r="U104" s="26" t="s">
        <v>83</v>
      </c>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1"/>
      <c r="BF104" s="1"/>
      <c r="BG104" s="3" t="s">
        <v>88</v>
      </c>
      <c r="BH104" s="1"/>
    </row>
    <row r="105" spans="2:60" x14ac:dyDescent="0.2">
      <c r="B105" s="1">
        <v>101</v>
      </c>
      <c r="C105" s="22">
        <v>44010</v>
      </c>
      <c r="D105" s="1">
        <v>127</v>
      </c>
      <c r="E105" s="23">
        <v>4600</v>
      </c>
      <c r="F105" s="23">
        <v>5750</v>
      </c>
      <c r="G105" s="23">
        <v>5750</v>
      </c>
      <c r="H105" s="23" t="s">
        <v>3</v>
      </c>
      <c r="I105" s="24">
        <v>8.4338115824771869</v>
      </c>
      <c r="J105" s="2" t="s">
        <v>168</v>
      </c>
      <c r="K105" s="3">
        <v>50</v>
      </c>
      <c r="L105" s="4" t="s">
        <v>89</v>
      </c>
      <c r="M105" s="4" t="s">
        <v>96</v>
      </c>
      <c r="N105" s="4" t="s">
        <v>92</v>
      </c>
      <c r="O105" s="25">
        <v>22</v>
      </c>
      <c r="P105" s="4" t="s">
        <v>82</v>
      </c>
      <c r="Q105" s="4"/>
      <c r="R105" s="26" t="s">
        <v>83</v>
      </c>
      <c r="S105" s="26"/>
      <c r="T105" s="26" t="s">
        <v>83</v>
      </c>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1"/>
      <c r="BF105" s="1"/>
      <c r="BG105" s="3" t="s">
        <v>88</v>
      </c>
      <c r="BH105" s="1"/>
    </row>
    <row r="106" spans="2:60" x14ac:dyDescent="0.2">
      <c r="B106" s="1">
        <v>102</v>
      </c>
      <c r="C106" s="22">
        <v>44010</v>
      </c>
      <c r="D106" s="1">
        <v>128</v>
      </c>
      <c r="E106" s="23">
        <v>3200</v>
      </c>
      <c r="F106" s="23">
        <v>4000</v>
      </c>
      <c r="G106" s="23">
        <v>4000</v>
      </c>
      <c r="H106" s="23" t="s">
        <v>3</v>
      </c>
      <c r="I106" s="24">
        <v>8.0709060887878188</v>
      </c>
      <c r="J106" s="2" t="s">
        <v>168</v>
      </c>
      <c r="K106" s="3">
        <v>50</v>
      </c>
      <c r="L106" s="4" t="s">
        <v>79</v>
      </c>
      <c r="M106" s="4" t="s">
        <v>106</v>
      </c>
      <c r="N106" s="4" t="s">
        <v>188</v>
      </c>
      <c r="O106" s="25">
        <v>27</v>
      </c>
      <c r="P106" s="4" t="s">
        <v>82</v>
      </c>
      <c r="Q106" s="4"/>
      <c r="R106" s="26" t="s">
        <v>83</v>
      </c>
      <c r="S106" s="26"/>
      <c r="T106" s="26" t="s">
        <v>83</v>
      </c>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1"/>
      <c r="BF106" s="1"/>
      <c r="BG106" s="3" t="s">
        <v>88</v>
      </c>
      <c r="BH106" s="1"/>
    </row>
    <row r="107" spans="2:60" x14ac:dyDescent="0.2">
      <c r="B107" s="1">
        <v>103</v>
      </c>
      <c r="C107" s="22">
        <v>44010</v>
      </c>
      <c r="D107" s="1">
        <v>129</v>
      </c>
      <c r="E107" s="23">
        <v>3500</v>
      </c>
      <c r="F107" s="23">
        <v>4375</v>
      </c>
      <c r="G107" s="23">
        <v>4375</v>
      </c>
      <c r="H107" s="23" t="s">
        <v>3</v>
      </c>
      <c r="I107" s="24">
        <v>8.1605182474775049</v>
      </c>
      <c r="J107" s="2" t="s">
        <v>168</v>
      </c>
      <c r="K107" s="3">
        <v>60</v>
      </c>
      <c r="L107" s="4" t="s">
        <v>89</v>
      </c>
      <c r="M107" s="4" t="s">
        <v>106</v>
      </c>
      <c r="N107" s="4" t="s">
        <v>92</v>
      </c>
      <c r="O107" s="25">
        <v>26</v>
      </c>
      <c r="P107" s="4" t="s">
        <v>89</v>
      </c>
      <c r="Q107" s="26" t="s">
        <v>83</v>
      </c>
      <c r="R107" s="26" t="s">
        <v>83</v>
      </c>
      <c r="S107" s="26"/>
      <c r="T107" s="26" t="s">
        <v>83</v>
      </c>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1"/>
      <c r="BF107" s="1"/>
      <c r="BG107" s="26" t="s">
        <v>88</v>
      </c>
      <c r="BH107" s="1"/>
    </row>
    <row r="108" spans="2:60" x14ac:dyDescent="0.2">
      <c r="B108" s="1">
        <v>104</v>
      </c>
      <c r="C108" s="22">
        <v>44010</v>
      </c>
      <c r="D108" s="1">
        <v>130</v>
      </c>
      <c r="E108" s="23">
        <v>14000</v>
      </c>
      <c r="F108" s="23">
        <v>17500</v>
      </c>
      <c r="G108" s="23">
        <v>17500</v>
      </c>
      <c r="H108" s="23" t="s">
        <v>3</v>
      </c>
      <c r="I108" s="24">
        <v>9.5468126085973957</v>
      </c>
      <c r="J108" s="2" t="s">
        <v>168</v>
      </c>
      <c r="K108" s="3">
        <v>60</v>
      </c>
      <c r="L108" s="4" t="s">
        <v>98</v>
      </c>
      <c r="M108" s="4" t="s">
        <v>80</v>
      </c>
      <c r="N108" s="4" t="s">
        <v>92</v>
      </c>
      <c r="O108" s="25">
        <v>34</v>
      </c>
      <c r="P108" s="4" t="s">
        <v>82</v>
      </c>
      <c r="Q108" s="4"/>
      <c r="R108" s="26" t="s">
        <v>83</v>
      </c>
      <c r="S108" s="26"/>
      <c r="T108" s="26" t="s">
        <v>83</v>
      </c>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26" t="s">
        <v>83</v>
      </c>
      <c r="AX108" s="3"/>
      <c r="AY108" s="3"/>
      <c r="AZ108" s="3"/>
      <c r="BA108" s="3"/>
      <c r="BB108" s="3"/>
      <c r="BC108" s="3"/>
      <c r="BD108" s="3"/>
      <c r="BE108" s="1"/>
      <c r="BF108" s="1"/>
      <c r="BG108" s="3" t="s">
        <v>84</v>
      </c>
      <c r="BH108" s="1"/>
    </row>
    <row r="109" spans="2:60" x14ac:dyDescent="0.2">
      <c r="B109" s="1">
        <v>105</v>
      </c>
      <c r="C109" s="22">
        <v>44010</v>
      </c>
      <c r="D109" s="1">
        <v>133</v>
      </c>
      <c r="E109" s="23">
        <v>5500</v>
      </c>
      <c r="F109" s="23">
        <v>6875</v>
      </c>
      <c r="G109" s="23">
        <v>6875</v>
      </c>
      <c r="H109" s="23" t="s">
        <v>3</v>
      </c>
      <c r="I109" s="24">
        <v>8.6125033712205621</v>
      </c>
      <c r="J109" s="2" t="s">
        <v>168</v>
      </c>
      <c r="K109" s="3">
        <v>70</v>
      </c>
      <c r="L109" s="4" t="s">
        <v>98</v>
      </c>
      <c r="M109" s="4" t="s">
        <v>107</v>
      </c>
      <c r="N109" s="4" t="s">
        <v>100</v>
      </c>
      <c r="O109" s="25">
        <v>27</v>
      </c>
      <c r="P109" s="4" t="s">
        <v>98</v>
      </c>
      <c r="Q109" s="26" t="s">
        <v>83</v>
      </c>
      <c r="R109" s="26" t="s">
        <v>83</v>
      </c>
      <c r="S109" s="26"/>
      <c r="T109" s="26" t="s">
        <v>83</v>
      </c>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1"/>
      <c r="BF109" s="1"/>
      <c r="BG109" s="3" t="s">
        <v>88</v>
      </c>
      <c r="BH109" s="1"/>
    </row>
    <row r="110" spans="2:60" x14ac:dyDescent="0.2">
      <c r="B110" s="1">
        <v>106</v>
      </c>
      <c r="C110" s="22">
        <v>44010</v>
      </c>
      <c r="D110" s="1">
        <v>138</v>
      </c>
      <c r="E110" s="23">
        <v>6000</v>
      </c>
      <c r="F110" s="23">
        <v>7500</v>
      </c>
      <c r="G110" s="23">
        <v>7500</v>
      </c>
      <c r="H110" s="23" t="s">
        <v>3</v>
      </c>
      <c r="I110" s="24">
        <v>8.6995147482101913</v>
      </c>
      <c r="J110" s="2" t="s">
        <v>168</v>
      </c>
      <c r="K110" s="3">
        <v>60</v>
      </c>
      <c r="L110" s="4" t="s">
        <v>98</v>
      </c>
      <c r="M110" s="4" t="s">
        <v>80</v>
      </c>
      <c r="N110" s="4" t="s">
        <v>100</v>
      </c>
      <c r="O110" s="25">
        <v>35</v>
      </c>
      <c r="P110" s="4" t="s">
        <v>82</v>
      </c>
      <c r="Q110" s="4"/>
      <c r="R110" s="26" t="s">
        <v>83</v>
      </c>
      <c r="S110" s="26"/>
      <c r="T110" s="26"/>
      <c r="U110" s="26" t="s">
        <v>83</v>
      </c>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1"/>
      <c r="BF110" s="1"/>
      <c r="BG110" s="3" t="s">
        <v>88</v>
      </c>
      <c r="BH110" s="1"/>
    </row>
    <row r="111" spans="2:60" x14ac:dyDescent="0.2">
      <c r="B111" s="1">
        <v>107</v>
      </c>
      <c r="C111" s="22">
        <v>44010</v>
      </c>
      <c r="D111" s="1">
        <v>298</v>
      </c>
      <c r="E111" s="23">
        <v>16000</v>
      </c>
      <c r="F111" s="23">
        <v>20000</v>
      </c>
      <c r="G111" s="23">
        <v>20000</v>
      </c>
      <c r="H111" s="23" t="s">
        <v>3</v>
      </c>
      <c r="I111" s="24">
        <v>9.6803440012219184</v>
      </c>
      <c r="J111" s="2" t="s">
        <v>168</v>
      </c>
      <c r="K111" s="3">
        <v>80</v>
      </c>
      <c r="L111" s="4" t="s">
        <v>79</v>
      </c>
      <c r="M111" s="4" t="s">
        <v>189</v>
      </c>
      <c r="N111" s="4" t="s">
        <v>92</v>
      </c>
      <c r="O111" s="25">
        <v>28</v>
      </c>
      <c r="P111" s="4" t="s">
        <v>82</v>
      </c>
      <c r="Q111" s="4"/>
      <c r="R111" s="29"/>
      <c r="S111" s="3"/>
      <c r="T111" s="26" t="s">
        <v>83</v>
      </c>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28" t="s">
        <v>83</v>
      </c>
      <c r="AS111" s="3"/>
      <c r="AT111" s="3"/>
      <c r="AU111" s="3"/>
      <c r="AV111" s="29" t="s">
        <v>62</v>
      </c>
      <c r="AW111" s="3"/>
      <c r="AX111" s="3"/>
      <c r="AY111" s="3"/>
      <c r="AZ111" s="3"/>
      <c r="BA111" s="3"/>
      <c r="BB111" s="3"/>
      <c r="BC111" s="3"/>
      <c r="BD111" s="3"/>
      <c r="BE111" s="1"/>
      <c r="BF111" s="1"/>
      <c r="BG111" s="3" t="s">
        <v>84</v>
      </c>
      <c r="BH111" s="1"/>
    </row>
    <row r="112" spans="2:60" x14ac:dyDescent="0.2">
      <c r="B112" s="1">
        <v>108</v>
      </c>
      <c r="C112" s="22">
        <v>44010</v>
      </c>
      <c r="D112" s="1">
        <v>301</v>
      </c>
      <c r="E112" s="23">
        <v>100000</v>
      </c>
      <c r="F112" s="23">
        <v>125000</v>
      </c>
      <c r="G112" s="23">
        <v>125000</v>
      </c>
      <c r="H112" s="23" t="s">
        <v>3</v>
      </c>
      <c r="I112" s="24">
        <v>11.512925464970229</v>
      </c>
      <c r="J112" s="2" t="s">
        <v>168</v>
      </c>
      <c r="K112" s="3">
        <v>70</v>
      </c>
      <c r="L112" s="4" t="s">
        <v>85</v>
      </c>
      <c r="M112" s="4" t="s">
        <v>107</v>
      </c>
      <c r="N112" s="4" t="s">
        <v>100</v>
      </c>
      <c r="O112" s="25">
        <v>40</v>
      </c>
      <c r="P112" s="4" t="s">
        <v>85</v>
      </c>
      <c r="Q112" s="26" t="s">
        <v>83</v>
      </c>
      <c r="R112" s="3"/>
      <c r="S112" s="3"/>
      <c r="T112" s="3"/>
      <c r="U112" s="26" t="s">
        <v>83</v>
      </c>
      <c r="V112" s="3"/>
      <c r="W112" s="3"/>
      <c r="X112" s="26" t="s">
        <v>83</v>
      </c>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1"/>
      <c r="BF112" s="1"/>
      <c r="BG112" s="3" t="s">
        <v>84</v>
      </c>
      <c r="BH112" s="1"/>
    </row>
    <row r="113" spans="2:60" x14ac:dyDescent="0.2">
      <c r="B113" s="1">
        <v>109</v>
      </c>
      <c r="C113" s="22">
        <v>44010</v>
      </c>
      <c r="D113" s="1">
        <v>302</v>
      </c>
      <c r="E113" s="23">
        <v>60000</v>
      </c>
      <c r="F113" s="23">
        <v>75000</v>
      </c>
      <c r="G113" s="23">
        <v>75000</v>
      </c>
      <c r="H113" s="23" t="s">
        <v>3</v>
      </c>
      <c r="I113" s="24">
        <v>11.002099841204238</v>
      </c>
      <c r="J113" s="2" t="s">
        <v>168</v>
      </c>
      <c r="K113" s="3">
        <v>70</v>
      </c>
      <c r="L113" s="4" t="s">
        <v>85</v>
      </c>
      <c r="M113" s="4" t="s">
        <v>107</v>
      </c>
      <c r="N113" s="4" t="s">
        <v>100</v>
      </c>
      <c r="O113" s="25">
        <v>42</v>
      </c>
      <c r="P113" s="4" t="s">
        <v>85</v>
      </c>
      <c r="Q113" s="26" t="s">
        <v>83</v>
      </c>
      <c r="R113" s="3"/>
      <c r="S113" s="3"/>
      <c r="T113" s="3"/>
      <c r="U113" s="26" t="s">
        <v>83</v>
      </c>
      <c r="V113" s="3"/>
      <c r="W113" s="3"/>
      <c r="X113" s="26" t="s">
        <v>83</v>
      </c>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1"/>
      <c r="BF113" s="1"/>
      <c r="BG113" s="3" t="s">
        <v>84</v>
      </c>
      <c r="BH113" s="1"/>
    </row>
    <row r="114" spans="2:60" x14ac:dyDescent="0.2">
      <c r="B114" s="1">
        <v>110</v>
      </c>
      <c r="C114" s="22">
        <v>43911</v>
      </c>
      <c r="D114" s="1">
        <v>174</v>
      </c>
      <c r="E114" s="23">
        <v>10000</v>
      </c>
      <c r="F114" s="23">
        <v>12500</v>
      </c>
      <c r="G114" s="23">
        <v>12500</v>
      </c>
      <c r="H114" s="23" t="s">
        <v>3</v>
      </c>
      <c r="I114" s="24">
        <v>9.2103403719761836</v>
      </c>
      <c r="J114" s="2" t="s">
        <v>168</v>
      </c>
      <c r="K114" s="3">
        <v>70</v>
      </c>
      <c r="L114" s="4" t="s">
        <v>85</v>
      </c>
      <c r="M114" s="4" t="s">
        <v>80</v>
      </c>
      <c r="N114" s="4" t="s">
        <v>100</v>
      </c>
      <c r="O114" s="25">
        <v>35</v>
      </c>
      <c r="P114" s="4" t="s">
        <v>82</v>
      </c>
      <c r="Q114" s="4"/>
      <c r="R114" s="26" t="s">
        <v>83</v>
      </c>
      <c r="S114" s="26"/>
      <c r="T114" s="26" t="s">
        <v>83</v>
      </c>
      <c r="U114" s="26"/>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1"/>
      <c r="BF114" s="1"/>
      <c r="BG114" s="3" t="s">
        <v>88</v>
      </c>
      <c r="BH114" s="1"/>
    </row>
    <row r="115" spans="2:60" x14ac:dyDescent="0.2">
      <c r="B115" s="1">
        <v>111</v>
      </c>
      <c r="C115" s="22">
        <v>43911</v>
      </c>
      <c r="D115" s="1">
        <v>245</v>
      </c>
      <c r="E115" s="23">
        <v>5300</v>
      </c>
      <c r="F115" s="23">
        <v>6625</v>
      </c>
      <c r="G115" s="23">
        <v>6625</v>
      </c>
      <c r="H115" s="23" t="s">
        <v>3</v>
      </c>
      <c r="I115" s="24">
        <v>8.5754620995402124</v>
      </c>
      <c r="J115" s="2" t="s">
        <v>168</v>
      </c>
      <c r="K115" s="3">
        <v>30</v>
      </c>
      <c r="L115" s="4" t="s">
        <v>89</v>
      </c>
      <c r="M115" s="4" t="s">
        <v>80</v>
      </c>
      <c r="N115" s="4" t="s">
        <v>92</v>
      </c>
      <c r="O115" s="25">
        <v>31</v>
      </c>
      <c r="P115" s="4" t="s">
        <v>82</v>
      </c>
      <c r="Q115" s="4"/>
      <c r="R115" s="26" t="s">
        <v>83</v>
      </c>
      <c r="S115" s="26"/>
      <c r="T115" s="26" t="s">
        <v>83</v>
      </c>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1"/>
      <c r="BF115" s="1"/>
      <c r="BG115" s="3" t="s">
        <v>88</v>
      </c>
      <c r="BH115" s="1"/>
    </row>
    <row r="116" spans="2:60" x14ac:dyDescent="0.2">
      <c r="B116" s="1">
        <v>112</v>
      </c>
      <c r="C116" s="22">
        <v>43911</v>
      </c>
      <c r="D116" s="1">
        <v>247</v>
      </c>
      <c r="E116" s="23">
        <v>28000</v>
      </c>
      <c r="F116" s="23">
        <v>35000</v>
      </c>
      <c r="G116" s="23">
        <v>35000</v>
      </c>
      <c r="H116" s="23" t="s">
        <v>3</v>
      </c>
      <c r="I116" s="24">
        <v>10.239959789157341</v>
      </c>
      <c r="J116" s="2" t="s">
        <v>168</v>
      </c>
      <c r="K116" s="3">
        <v>50</v>
      </c>
      <c r="L116" s="4" t="s">
        <v>79</v>
      </c>
      <c r="M116" s="4" t="s">
        <v>80</v>
      </c>
      <c r="N116" s="4" t="s">
        <v>92</v>
      </c>
      <c r="O116" s="25">
        <v>35.5</v>
      </c>
      <c r="P116" s="4" t="s">
        <v>82</v>
      </c>
      <c r="Q116" s="4"/>
      <c r="R116" s="26" t="s">
        <v>83</v>
      </c>
      <c r="S116" s="26"/>
      <c r="T116" s="26" t="s">
        <v>83</v>
      </c>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1"/>
      <c r="BF116" s="1"/>
      <c r="BG116" s="3" t="s">
        <v>93</v>
      </c>
      <c r="BH116" s="1"/>
    </row>
    <row r="117" spans="2:60" x14ac:dyDescent="0.2">
      <c r="B117" s="1">
        <v>113</v>
      </c>
      <c r="C117" s="22">
        <v>43911</v>
      </c>
      <c r="D117" s="1">
        <v>248</v>
      </c>
      <c r="E117" s="23">
        <v>20000</v>
      </c>
      <c r="F117" s="23">
        <v>25000</v>
      </c>
      <c r="G117" s="23">
        <v>25000</v>
      </c>
      <c r="H117" s="23" t="s">
        <v>3</v>
      </c>
      <c r="I117" s="24">
        <v>9.9034875525361272</v>
      </c>
      <c r="J117" s="2" t="s">
        <v>168</v>
      </c>
      <c r="K117" s="3">
        <v>80</v>
      </c>
      <c r="L117" s="4" t="s">
        <v>79</v>
      </c>
      <c r="M117" s="4" t="s">
        <v>189</v>
      </c>
      <c r="N117" s="4" t="s">
        <v>92</v>
      </c>
      <c r="O117" s="25">
        <v>28</v>
      </c>
      <c r="P117" s="4" t="s">
        <v>82</v>
      </c>
      <c r="Q117" s="4"/>
      <c r="R117" s="29"/>
      <c r="S117" s="3"/>
      <c r="T117" s="26" t="s">
        <v>83</v>
      </c>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28" t="s">
        <v>83</v>
      </c>
      <c r="AS117" s="3"/>
      <c r="AT117" s="3"/>
      <c r="AU117" s="3"/>
      <c r="AV117" s="29" t="s">
        <v>62</v>
      </c>
      <c r="AW117" s="3"/>
      <c r="AX117" s="3"/>
      <c r="AY117" s="3"/>
      <c r="AZ117" s="3"/>
      <c r="BA117" s="3"/>
      <c r="BB117" s="3"/>
      <c r="BC117" s="3"/>
      <c r="BD117" s="3"/>
      <c r="BE117" s="1"/>
      <c r="BF117" s="1"/>
      <c r="BG117" s="3" t="s">
        <v>93</v>
      </c>
      <c r="BH117" s="1"/>
    </row>
    <row r="118" spans="2:60" x14ac:dyDescent="0.2">
      <c r="B118" s="1">
        <v>114</v>
      </c>
      <c r="C118" s="22">
        <v>43911</v>
      </c>
      <c r="D118" s="1">
        <v>268</v>
      </c>
      <c r="E118" s="23">
        <v>5100</v>
      </c>
      <c r="F118" s="23">
        <v>6375</v>
      </c>
      <c r="G118" s="23">
        <v>6375</v>
      </c>
      <c r="H118" s="23" t="s">
        <v>3</v>
      </c>
      <c r="I118" s="24">
        <v>8.536995818712418</v>
      </c>
      <c r="J118" s="2" t="s">
        <v>168</v>
      </c>
      <c r="K118" s="3">
        <v>50</v>
      </c>
      <c r="L118" s="4" t="s">
        <v>89</v>
      </c>
      <c r="M118" s="4" t="s">
        <v>80</v>
      </c>
      <c r="N118" s="4" t="s">
        <v>92</v>
      </c>
      <c r="O118" s="25">
        <v>31</v>
      </c>
      <c r="P118" s="4" t="s">
        <v>82</v>
      </c>
      <c r="Q118" s="4"/>
      <c r="R118" s="26" t="s">
        <v>83</v>
      </c>
      <c r="S118" s="26"/>
      <c r="T118" s="26" t="s">
        <v>83</v>
      </c>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1"/>
      <c r="BF118" s="1"/>
      <c r="BG118" s="3" t="s">
        <v>88</v>
      </c>
      <c r="BH118" s="1"/>
    </row>
    <row r="119" spans="2:60" x14ac:dyDescent="0.2">
      <c r="B119" s="1">
        <v>115</v>
      </c>
      <c r="C119" s="22">
        <v>43911</v>
      </c>
      <c r="D119" s="1">
        <v>271</v>
      </c>
      <c r="E119" s="23">
        <v>68000</v>
      </c>
      <c r="F119" s="23">
        <v>85000</v>
      </c>
      <c r="G119" s="23">
        <v>85000</v>
      </c>
      <c r="H119" s="23" t="s">
        <v>3</v>
      </c>
      <c r="I119" s="24">
        <v>11.127262984158243</v>
      </c>
      <c r="J119" s="2" t="s">
        <v>168</v>
      </c>
      <c r="K119" s="3">
        <v>50</v>
      </c>
      <c r="L119" s="4" t="s">
        <v>89</v>
      </c>
      <c r="M119" s="4" t="s">
        <v>80</v>
      </c>
      <c r="N119" s="4" t="s">
        <v>92</v>
      </c>
      <c r="O119" s="25">
        <v>31</v>
      </c>
      <c r="P119" s="4" t="s">
        <v>82</v>
      </c>
      <c r="Q119" s="4"/>
      <c r="R119" s="3"/>
      <c r="S119" s="3"/>
      <c r="T119" s="26" t="s">
        <v>83</v>
      </c>
      <c r="U119" s="3"/>
      <c r="V119" s="3"/>
      <c r="W119" s="3"/>
      <c r="X119" s="3"/>
      <c r="Y119" s="3"/>
      <c r="Z119" s="31"/>
      <c r="AA119" s="35"/>
      <c r="AB119" s="3"/>
      <c r="AC119" s="3"/>
      <c r="AD119" s="3"/>
      <c r="AE119" s="3"/>
      <c r="AF119" s="3"/>
      <c r="AG119" s="3"/>
      <c r="AH119" s="3"/>
      <c r="AI119" s="3"/>
      <c r="AJ119" s="3"/>
      <c r="AK119" s="3"/>
      <c r="AL119" s="3"/>
      <c r="AM119" s="3"/>
      <c r="AN119" s="3"/>
      <c r="AO119" s="26" t="s">
        <v>83</v>
      </c>
      <c r="AP119" s="26"/>
      <c r="AQ119" s="26"/>
      <c r="AR119" s="3"/>
      <c r="AS119" s="3"/>
      <c r="AT119" s="3"/>
      <c r="AU119" s="3"/>
      <c r="AV119" s="3"/>
      <c r="AW119" s="3"/>
      <c r="AX119" s="3"/>
      <c r="AY119" s="3"/>
      <c r="AZ119" s="3"/>
      <c r="BA119" s="3"/>
      <c r="BB119" s="3"/>
      <c r="BC119" s="3"/>
      <c r="BD119" s="3"/>
      <c r="BE119" s="1"/>
      <c r="BF119" s="1"/>
      <c r="BG119" s="3" t="s">
        <v>88</v>
      </c>
      <c r="BH119" s="47" t="s">
        <v>190</v>
      </c>
    </row>
    <row r="120" spans="2:60" x14ac:dyDescent="0.2">
      <c r="B120" s="1">
        <v>116</v>
      </c>
      <c r="C120" s="22">
        <v>43911</v>
      </c>
      <c r="D120" s="1">
        <v>287</v>
      </c>
      <c r="E120" s="23">
        <v>70000</v>
      </c>
      <c r="F120" s="23">
        <v>87500</v>
      </c>
      <c r="G120" s="23">
        <v>87500</v>
      </c>
      <c r="H120" s="23" t="s">
        <v>3</v>
      </c>
      <c r="I120" s="24">
        <v>11.156250521031495</v>
      </c>
      <c r="J120" s="2" t="s">
        <v>168</v>
      </c>
      <c r="K120" s="3">
        <v>70</v>
      </c>
      <c r="L120" s="4" t="s">
        <v>85</v>
      </c>
      <c r="M120" s="4" t="s">
        <v>107</v>
      </c>
      <c r="N120" s="4" t="s">
        <v>100</v>
      </c>
      <c r="O120" s="25">
        <v>42</v>
      </c>
      <c r="P120" s="4" t="s">
        <v>85</v>
      </c>
      <c r="Q120" s="26" t="s">
        <v>83</v>
      </c>
      <c r="R120" s="3"/>
      <c r="S120" s="3"/>
      <c r="T120" s="3"/>
      <c r="U120" s="26" t="s">
        <v>83</v>
      </c>
      <c r="V120" s="3"/>
      <c r="W120" s="3"/>
      <c r="X120" s="26" t="s">
        <v>83</v>
      </c>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1"/>
      <c r="BF120" s="1"/>
      <c r="BG120" s="3" t="s">
        <v>84</v>
      </c>
      <c r="BH120" s="1"/>
    </row>
    <row r="121" spans="2:60" x14ac:dyDescent="0.2">
      <c r="B121" s="1">
        <v>117</v>
      </c>
      <c r="C121" s="22">
        <v>43779</v>
      </c>
      <c r="D121" s="1">
        <v>184</v>
      </c>
      <c r="E121" s="23">
        <v>7000</v>
      </c>
      <c r="F121" s="23">
        <v>8750</v>
      </c>
      <c r="G121" s="23">
        <v>8750</v>
      </c>
      <c r="H121" s="23" t="s">
        <v>3</v>
      </c>
      <c r="I121" s="24">
        <v>8.8536654280374503</v>
      </c>
      <c r="J121" s="2" t="s">
        <v>168</v>
      </c>
      <c r="K121" s="3">
        <v>30</v>
      </c>
      <c r="L121" s="4" t="s">
        <v>89</v>
      </c>
      <c r="M121" s="4" t="s">
        <v>80</v>
      </c>
      <c r="N121" s="4" t="s">
        <v>92</v>
      </c>
      <c r="O121" s="25">
        <v>30</v>
      </c>
      <c r="P121" s="4" t="s">
        <v>82</v>
      </c>
      <c r="Q121" s="4"/>
      <c r="R121" s="26" t="s">
        <v>83</v>
      </c>
      <c r="S121" s="26"/>
      <c r="T121" s="26" t="s">
        <v>83</v>
      </c>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1"/>
      <c r="BF121" s="1"/>
      <c r="BG121" s="3" t="s">
        <v>88</v>
      </c>
      <c r="BH121" s="1"/>
    </row>
    <row r="122" spans="2:60" x14ac:dyDescent="0.2">
      <c r="B122" s="1">
        <v>118</v>
      </c>
      <c r="C122" s="22">
        <v>43779</v>
      </c>
      <c r="D122" s="1">
        <v>192</v>
      </c>
      <c r="E122" s="23">
        <v>4300</v>
      </c>
      <c r="F122" s="23">
        <v>5375</v>
      </c>
      <c r="G122" s="23">
        <v>5375</v>
      </c>
      <c r="H122" s="23" t="s">
        <v>3</v>
      </c>
      <c r="I122" s="24">
        <v>8.3663703016816537</v>
      </c>
      <c r="J122" s="2" t="s">
        <v>168</v>
      </c>
      <c r="K122" s="3">
        <v>50</v>
      </c>
      <c r="L122" s="4" t="s">
        <v>89</v>
      </c>
      <c r="M122" s="4" t="s">
        <v>80</v>
      </c>
      <c r="N122" s="4" t="s">
        <v>92</v>
      </c>
      <c r="O122" s="25">
        <v>30</v>
      </c>
      <c r="P122" s="4" t="s">
        <v>82</v>
      </c>
      <c r="Q122" s="4"/>
      <c r="R122" s="26" t="s">
        <v>83</v>
      </c>
      <c r="S122" s="26"/>
      <c r="T122" s="26" t="s">
        <v>83</v>
      </c>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1"/>
      <c r="BF122" s="1"/>
      <c r="BG122" s="3" t="s">
        <v>88</v>
      </c>
      <c r="BH122" s="1"/>
    </row>
    <row r="123" spans="2:60" x14ac:dyDescent="0.2">
      <c r="B123" s="1">
        <v>119</v>
      </c>
      <c r="C123" s="22">
        <v>43779</v>
      </c>
      <c r="D123" s="1">
        <v>193</v>
      </c>
      <c r="E123" s="23">
        <v>6000</v>
      </c>
      <c r="F123" s="23">
        <v>7500</v>
      </c>
      <c r="G123" s="23">
        <v>7500</v>
      </c>
      <c r="H123" s="23" t="s">
        <v>3</v>
      </c>
      <c r="I123" s="24">
        <v>8.6995147482101913</v>
      </c>
      <c r="J123" s="2" t="s">
        <v>168</v>
      </c>
      <c r="K123" s="30">
        <v>50</v>
      </c>
      <c r="L123" s="4" t="s">
        <v>89</v>
      </c>
      <c r="M123" s="4" t="s">
        <v>80</v>
      </c>
      <c r="N123" s="4" t="s">
        <v>92</v>
      </c>
      <c r="O123" s="25">
        <v>36</v>
      </c>
      <c r="P123" s="4" t="s">
        <v>82</v>
      </c>
      <c r="Q123" s="4"/>
      <c r="R123" s="26" t="s">
        <v>83</v>
      </c>
      <c r="S123" s="26"/>
      <c r="T123" s="26" t="s">
        <v>83</v>
      </c>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1"/>
      <c r="BF123" s="1"/>
      <c r="BG123" s="3" t="s">
        <v>88</v>
      </c>
      <c r="BH123" s="1"/>
    </row>
    <row r="124" spans="2:60" x14ac:dyDescent="0.2">
      <c r="B124" s="1">
        <v>120</v>
      </c>
      <c r="C124" s="22">
        <v>43779</v>
      </c>
      <c r="D124" s="1">
        <v>194</v>
      </c>
      <c r="E124" s="23">
        <v>11000</v>
      </c>
      <c r="F124" s="23">
        <v>13750</v>
      </c>
      <c r="G124" s="23">
        <v>13750</v>
      </c>
      <c r="H124" s="23" t="s">
        <v>3</v>
      </c>
      <c r="I124" s="24">
        <v>9.3056505517805075</v>
      </c>
      <c r="J124" s="2" t="s">
        <v>168</v>
      </c>
      <c r="K124" s="3">
        <v>40</v>
      </c>
      <c r="L124" s="4" t="s">
        <v>85</v>
      </c>
      <c r="M124" s="4" t="s">
        <v>80</v>
      </c>
      <c r="N124" s="4" t="s">
        <v>92</v>
      </c>
      <c r="O124" s="25">
        <v>35</v>
      </c>
      <c r="P124" s="4" t="s">
        <v>82</v>
      </c>
      <c r="Q124" s="4"/>
      <c r="R124" s="26" t="s">
        <v>83</v>
      </c>
      <c r="S124" s="26"/>
      <c r="T124" s="26" t="s">
        <v>83</v>
      </c>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1"/>
      <c r="BF124" s="1"/>
      <c r="BG124" s="3" t="s">
        <v>84</v>
      </c>
      <c r="BH124" s="1"/>
    </row>
    <row r="125" spans="2:60" x14ac:dyDescent="0.2">
      <c r="B125" s="1">
        <v>121</v>
      </c>
      <c r="C125" s="22">
        <v>43779</v>
      </c>
      <c r="D125" s="1">
        <v>195</v>
      </c>
      <c r="E125" s="23">
        <v>4300</v>
      </c>
      <c r="F125" s="23">
        <v>5375</v>
      </c>
      <c r="G125" s="23">
        <v>5375</v>
      </c>
      <c r="H125" s="23" t="s">
        <v>3</v>
      </c>
      <c r="I125" s="24">
        <v>8.3663703016816537</v>
      </c>
      <c r="J125" s="2" t="s">
        <v>168</v>
      </c>
      <c r="K125" s="3">
        <v>70</v>
      </c>
      <c r="L125" s="4" t="s">
        <v>89</v>
      </c>
      <c r="M125" s="4" t="s">
        <v>107</v>
      </c>
      <c r="N125" s="4" t="s">
        <v>81</v>
      </c>
      <c r="O125" s="25">
        <v>36</v>
      </c>
      <c r="P125" s="4" t="s">
        <v>89</v>
      </c>
      <c r="Q125" s="26" t="s">
        <v>83</v>
      </c>
      <c r="R125" s="26" t="s">
        <v>83</v>
      </c>
      <c r="S125" s="26"/>
      <c r="T125" s="3"/>
      <c r="U125" s="26" t="s">
        <v>83</v>
      </c>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t="s">
        <v>149</v>
      </c>
      <c r="BA125" s="3"/>
      <c r="BB125" s="3"/>
      <c r="BC125" s="3"/>
      <c r="BD125" s="3"/>
      <c r="BE125" s="1"/>
      <c r="BF125" s="1"/>
      <c r="BG125" s="3" t="s">
        <v>88</v>
      </c>
      <c r="BH125" s="1"/>
    </row>
    <row r="126" spans="2:60" x14ac:dyDescent="0.2">
      <c r="B126" s="1">
        <v>122</v>
      </c>
      <c r="C126" s="22">
        <v>43779</v>
      </c>
      <c r="D126" s="1">
        <v>196</v>
      </c>
      <c r="E126" s="23">
        <v>4000</v>
      </c>
      <c r="F126" s="23">
        <v>5000</v>
      </c>
      <c r="G126" s="23">
        <v>5000</v>
      </c>
      <c r="H126" s="23" t="s">
        <v>3</v>
      </c>
      <c r="I126" s="24">
        <v>8.2940496401020276</v>
      </c>
      <c r="J126" s="2" t="s">
        <v>168</v>
      </c>
      <c r="K126" s="3">
        <v>60</v>
      </c>
      <c r="L126" s="4" t="s">
        <v>89</v>
      </c>
      <c r="M126" s="4" t="s">
        <v>80</v>
      </c>
      <c r="N126" s="4" t="s">
        <v>81</v>
      </c>
      <c r="O126" s="25">
        <v>33</v>
      </c>
      <c r="P126" s="4" t="s">
        <v>89</v>
      </c>
      <c r="Q126" s="26" t="s">
        <v>83</v>
      </c>
      <c r="R126" s="26" t="s">
        <v>83</v>
      </c>
      <c r="S126" s="26"/>
      <c r="T126" s="26" t="s">
        <v>83</v>
      </c>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1"/>
      <c r="BF126" s="1"/>
      <c r="BG126" s="3" t="s">
        <v>88</v>
      </c>
      <c r="BH126" s="1"/>
    </row>
    <row r="127" spans="2:60" x14ac:dyDescent="0.2">
      <c r="B127" s="1">
        <v>123</v>
      </c>
      <c r="C127" s="22">
        <v>43779</v>
      </c>
      <c r="D127" s="1">
        <v>200</v>
      </c>
      <c r="E127" s="23">
        <v>5500</v>
      </c>
      <c r="F127" s="23">
        <v>6875</v>
      </c>
      <c r="G127" s="23">
        <v>6875</v>
      </c>
      <c r="H127" s="23" t="s">
        <v>3</v>
      </c>
      <c r="I127" s="24">
        <v>8.6125033712205621</v>
      </c>
      <c r="J127" s="2" t="s">
        <v>168</v>
      </c>
      <c r="K127" s="3">
        <v>80</v>
      </c>
      <c r="L127" s="4" t="s">
        <v>89</v>
      </c>
      <c r="M127" s="4" t="s">
        <v>80</v>
      </c>
      <c r="N127" s="4" t="s">
        <v>92</v>
      </c>
      <c r="O127" s="25">
        <v>32</v>
      </c>
      <c r="P127" s="4" t="s">
        <v>82</v>
      </c>
      <c r="Q127" s="4"/>
      <c r="R127" s="26" t="s">
        <v>83</v>
      </c>
      <c r="S127" s="26"/>
      <c r="T127" s="26" t="s">
        <v>83</v>
      </c>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1"/>
      <c r="BF127" s="1"/>
      <c r="BG127" s="3" t="s">
        <v>88</v>
      </c>
      <c r="BH127" s="1"/>
    </row>
    <row r="128" spans="2:60" x14ac:dyDescent="0.2">
      <c r="B128" s="1">
        <v>124</v>
      </c>
      <c r="C128" s="22">
        <v>43779</v>
      </c>
      <c r="D128" s="1">
        <v>382</v>
      </c>
      <c r="E128" s="23">
        <v>3500</v>
      </c>
      <c r="F128" s="23">
        <v>4375</v>
      </c>
      <c r="G128" s="23">
        <v>4375</v>
      </c>
      <c r="H128" s="23" t="s">
        <v>3</v>
      </c>
      <c r="I128" s="24">
        <v>8.1605182474775049</v>
      </c>
      <c r="J128" s="2" t="s">
        <v>168</v>
      </c>
      <c r="K128" s="3">
        <v>30</v>
      </c>
      <c r="L128" s="4" t="s">
        <v>89</v>
      </c>
      <c r="M128" s="4" t="s">
        <v>80</v>
      </c>
      <c r="N128" s="4" t="s">
        <v>86</v>
      </c>
      <c r="O128" s="25">
        <v>31</v>
      </c>
      <c r="P128" s="4" t="s">
        <v>82</v>
      </c>
      <c r="Q128" s="4"/>
      <c r="R128" s="26" t="s">
        <v>83</v>
      </c>
      <c r="S128" s="26"/>
      <c r="T128" s="26" t="s">
        <v>83</v>
      </c>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t="s">
        <v>99</v>
      </c>
      <c r="BA128" s="3"/>
      <c r="BB128" s="26" t="s">
        <v>83</v>
      </c>
      <c r="BC128" s="3"/>
      <c r="BD128" s="3"/>
      <c r="BE128" s="1"/>
      <c r="BF128" s="1"/>
      <c r="BG128" s="3" t="s">
        <v>88</v>
      </c>
      <c r="BH128" s="1"/>
    </row>
    <row r="129" spans="2:60" x14ac:dyDescent="0.2">
      <c r="B129" s="1">
        <v>125</v>
      </c>
      <c r="C129" s="22">
        <v>43779</v>
      </c>
      <c r="D129" s="1">
        <v>384</v>
      </c>
      <c r="E129" s="23">
        <v>6000</v>
      </c>
      <c r="F129" s="23">
        <v>7500</v>
      </c>
      <c r="G129" s="23">
        <v>7500</v>
      </c>
      <c r="H129" s="23" t="s">
        <v>3</v>
      </c>
      <c r="I129" s="24">
        <v>8.6995147482101913</v>
      </c>
      <c r="J129" s="2" t="s">
        <v>168</v>
      </c>
      <c r="K129" s="3">
        <v>40</v>
      </c>
      <c r="L129" s="4" t="s">
        <v>89</v>
      </c>
      <c r="M129" s="4" t="s">
        <v>80</v>
      </c>
      <c r="N129" s="4" t="s">
        <v>92</v>
      </c>
      <c r="O129" s="25">
        <v>35</v>
      </c>
      <c r="P129" s="4" t="s">
        <v>82</v>
      </c>
      <c r="Q129" s="4"/>
      <c r="R129" s="26" t="s">
        <v>83</v>
      </c>
      <c r="S129" s="26"/>
      <c r="T129" s="26" t="s">
        <v>83</v>
      </c>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1"/>
      <c r="BF129" s="1"/>
      <c r="BG129" s="3" t="s">
        <v>84</v>
      </c>
      <c r="BH129" s="1"/>
    </row>
    <row r="130" spans="2:60" x14ac:dyDescent="0.2">
      <c r="B130" s="1">
        <v>126</v>
      </c>
      <c r="C130" s="22">
        <v>43779</v>
      </c>
      <c r="D130" s="1">
        <v>388</v>
      </c>
      <c r="E130" s="23">
        <v>40000</v>
      </c>
      <c r="F130" s="23">
        <v>50000</v>
      </c>
      <c r="G130" s="23">
        <v>50000</v>
      </c>
      <c r="H130" s="23" t="s">
        <v>3</v>
      </c>
      <c r="I130" s="24">
        <v>10.596634733096073</v>
      </c>
      <c r="J130" s="2" t="s">
        <v>168</v>
      </c>
      <c r="K130" s="3">
        <v>50</v>
      </c>
      <c r="L130" s="4" t="s">
        <v>89</v>
      </c>
      <c r="M130" s="4" t="s">
        <v>80</v>
      </c>
      <c r="N130" s="4" t="s">
        <v>109</v>
      </c>
      <c r="O130" s="25">
        <v>36</v>
      </c>
      <c r="P130" s="4" t="s">
        <v>82</v>
      </c>
      <c r="Q130" s="4"/>
      <c r="R130" s="26" t="s">
        <v>83</v>
      </c>
      <c r="S130" s="26"/>
      <c r="T130" s="3"/>
      <c r="U130" s="26" t="s">
        <v>83</v>
      </c>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t="s">
        <v>149</v>
      </c>
      <c r="BA130" s="3"/>
      <c r="BB130" s="3"/>
      <c r="BC130" s="3"/>
      <c r="BD130" s="3"/>
      <c r="BE130" s="1"/>
      <c r="BF130" s="1"/>
      <c r="BG130" s="3" t="s">
        <v>93</v>
      </c>
      <c r="BH130" s="1"/>
    </row>
    <row r="131" spans="2:60" x14ac:dyDescent="0.2">
      <c r="B131" s="1">
        <v>127</v>
      </c>
      <c r="C131" s="22">
        <v>43779</v>
      </c>
      <c r="D131" s="1">
        <v>391</v>
      </c>
      <c r="E131" s="23">
        <v>4800</v>
      </c>
      <c r="F131" s="23">
        <v>6000</v>
      </c>
      <c r="G131" s="23">
        <v>6000</v>
      </c>
      <c r="H131" s="23" t="s">
        <v>3</v>
      </c>
      <c r="I131" s="24">
        <v>8.4763711968959825</v>
      </c>
      <c r="J131" s="2" t="s">
        <v>168</v>
      </c>
      <c r="K131" s="3">
        <v>50</v>
      </c>
      <c r="L131" s="4" t="s">
        <v>89</v>
      </c>
      <c r="M131" s="4" t="s">
        <v>80</v>
      </c>
      <c r="N131" s="4" t="s">
        <v>92</v>
      </c>
      <c r="O131" s="25">
        <v>32</v>
      </c>
      <c r="P131" s="4" t="s">
        <v>82</v>
      </c>
      <c r="Q131" s="4"/>
      <c r="R131" s="26" t="s">
        <v>83</v>
      </c>
      <c r="S131" s="26"/>
      <c r="T131" s="26" t="s">
        <v>83</v>
      </c>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1"/>
      <c r="BF131" s="1"/>
      <c r="BG131" s="3" t="s">
        <v>88</v>
      </c>
      <c r="BH131" s="1"/>
    </row>
    <row r="132" spans="2:60" x14ac:dyDescent="0.2">
      <c r="B132" s="1">
        <v>128</v>
      </c>
      <c r="C132" s="22">
        <v>43779</v>
      </c>
      <c r="D132" s="1">
        <v>393</v>
      </c>
      <c r="E132" s="23">
        <v>3200</v>
      </c>
      <c r="F132" s="23">
        <v>4000</v>
      </c>
      <c r="G132" s="23">
        <v>4000</v>
      </c>
      <c r="H132" s="23" t="s">
        <v>3</v>
      </c>
      <c r="I132" s="24">
        <v>8.0709060887878188</v>
      </c>
      <c r="J132" s="2" t="s">
        <v>168</v>
      </c>
      <c r="K132" s="30">
        <v>60</v>
      </c>
      <c r="L132" s="4" t="s">
        <v>98</v>
      </c>
      <c r="M132" s="4" t="s">
        <v>80</v>
      </c>
      <c r="N132" s="4" t="s">
        <v>92</v>
      </c>
      <c r="O132" s="25">
        <v>29</v>
      </c>
      <c r="P132" s="4" t="s">
        <v>82</v>
      </c>
      <c r="Q132" s="4"/>
      <c r="R132" s="26" t="s">
        <v>83</v>
      </c>
      <c r="S132" s="26"/>
      <c r="T132" s="26" t="s">
        <v>83</v>
      </c>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1"/>
      <c r="BF132" s="1"/>
      <c r="BG132" s="3" t="s">
        <v>88</v>
      </c>
      <c r="BH132" s="1"/>
    </row>
    <row r="133" spans="2:60" x14ac:dyDescent="0.2">
      <c r="B133" s="1">
        <v>129</v>
      </c>
      <c r="C133" s="22">
        <v>43779</v>
      </c>
      <c r="D133" s="1">
        <v>394</v>
      </c>
      <c r="E133" s="23">
        <v>5000</v>
      </c>
      <c r="F133" s="23">
        <v>6250</v>
      </c>
      <c r="G133" s="23">
        <v>6250</v>
      </c>
      <c r="H133" s="23" t="s">
        <v>3</v>
      </c>
      <c r="I133" s="24">
        <v>8.5171931914162382</v>
      </c>
      <c r="J133" s="2" t="s">
        <v>168</v>
      </c>
      <c r="K133" s="3">
        <v>70</v>
      </c>
      <c r="L133" s="4" t="s">
        <v>98</v>
      </c>
      <c r="M133" s="4" t="s">
        <v>96</v>
      </c>
      <c r="N133" s="4" t="s">
        <v>100</v>
      </c>
      <c r="O133" s="25">
        <v>26</v>
      </c>
      <c r="P133" s="4" t="s">
        <v>98</v>
      </c>
      <c r="Q133" s="26" t="s">
        <v>83</v>
      </c>
      <c r="R133" s="26" t="s">
        <v>83</v>
      </c>
      <c r="S133" s="26"/>
      <c r="T133" s="26" t="s">
        <v>83</v>
      </c>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1"/>
      <c r="BF133" s="1"/>
      <c r="BG133" s="3" t="s">
        <v>88</v>
      </c>
      <c r="BH133" s="1"/>
    </row>
    <row r="134" spans="2:60" x14ac:dyDescent="0.2">
      <c r="B134" s="1">
        <v>130</v>
      </c>
      <c r="C134" s="22">
        <v>43779</v>
      </c>
      <c r="D134" s="1">
        <v>395</v>
      </c>
      <c r="E134" s="23">
        <v>2400</v>
      </c>
      <c r="F134" s="23">
        <v>3000</v>
      </c>
      <c r="G134" s="23">
        <v>3000</v>
      </c>
      <c r="H134" s="23" t="s">
        <v>3</v>
      </c>
      <c r="I134" s="24">
        <v>7.7832240163360371</v>
      </c>
      <c r="J134" s="2" t="s">
        <v>168</v>
      </c>
      <c r="K134" s="3">
        <v>70</v>
      </c>
      <c r="L134" s="4" t="s">
        <v>89</v>
      </c>
      <c r="M134" s="4" t="s">
        <v>96</v>
      </c>
      <c r="N134" s="4" t="s">
        <v>92</v>
      </c>
      <c r="O134" s="25">
        <v>28</v>
      </c>
      <c r="P134" s="4" t="s">
        <v>82</v>
      </c>
      <c r="Q134" s="4"/>
      <c r="R134" s="26" t="s">
        <v>83</v>
      </c>
      <c r="S134" s="26"/>
      <c r="T134" s="26" t="s">
        <v>83</v>
      </c>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1"/>
      <c r="BF134" s="1"/>
      <c r="BG134" s="3" t="s">
        <v>88</v>
      </c>
      <c r="BH134" s="1"/>
    </row>
    <row r="135" spans="2:60" x14ac:dyDescent="0.2">
      <c r="B135" s="1">
        <v>131</v>
      </c>
      <c r="C135" s="22">
        <v>43779</v>
      </c>
      <c r="D135" s="1">
        <v>396</v>
      </c>
      <c r="E135" s="23">
        <v>5500</v>
      </c>
      <c r="F135" s="23">
        <v>6875</v>
      </c>
      <c r="G135" s="23">
        <v>6875</v>
      </c>
      <c r="H135" s="23" t="s">
        <v>3</v>
      </c>
      <c r="I135" s="24">
        <v>8.6125033712205621</v>
      </c>
      <c r="J135" s="2" t="s">
        <v>168</v>
      </c>
      <c r="K135" s="3">
        <v>70</v>
      </c>
      <c r="L135" s="4" t="s">
        <v>89</v>
      </c>
      <c r="M135" s="4" t="s">
        <v>80</v>
      </c>
      <c r="N135" s="4" t="s">
        <v>81</v>
      </c>
      <c r="O135" s="25">
        <v>35</v>
      </c>
      <c r="P135" s="4" t="s">
        <v>82</v>
      </c>
      <c r="Q135" s="4"/>
      <c r="R135" s="26" t="s">
        <v>83</v>
      </c>
      <c r="S135" s="26"/>
      <c r="T135" s="26"/>
      <c r="U135" s="26" t="s">
        <v>83</v>
      </c>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1"/>
      <c r="BF135" s="1"/>
      <c r="BG135" s="3" t="s">
        <v>88</v>
      </c>
      <c r="BH135" s="1"/>
    </row>
    <row r="136" spans="2:60" x14ac:dyDescent="0.2">
      <c r="B136" s="1">
        <v>132</v>
      </c>
      <c r="C136" s="22">
        <v>43779</v>
      </c>
      <c r="D136" s="1">
        <v>626</v>
      </c>
      <c r="E136" s="23">
        <v>5800</v>
      </c>
      <c r="F136" s="23">
        <v>7250</v>
      </c>
      <c r="G136" s="23">
        <v>7250</v>
      </c>
      <c r="H136" s="23" t="s">
        <v>3</v>
      </c>
      <c r="I136" s="24">
        <v>8.66561319653451</v>
      </c>
      <c r="J136" s="2" t="s">
        <v>168</v>
      </c>
      <c r="K136" s="3">
        <v>30</v>
      </c>
      <c r="L136" s="4" t="s">
        <v>89</v>
      </c>
      <c r="M136" s="4" t="s">
        <v>96</v>
      </c>
      <c r="N136" s="4" t="s">
        <v>87</v>
      </c>
      <c r="O136" s="25">
        <v>20</v>
      </c>
      <c r="P136" s="4" t="s">
        <v>82</v>
      </c>
      <c r="Q136" s="4"/>
      <c r="R136" s="26" t="s">
        <v>83</v>
      </c>
      <c r="S136" s="26"/>
      <c r="T136" s="26" t="s">
        <v>83</v>
      </c>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t="s">
        <v>191</v>
      </c>
      <c r="BA136" s="3"/>
      <c r="BB136" s="3"/>
      <c r="BC136" s="3"/>
      <c r="BD136" s="3"/>
      <c r="BE136" s="1"/>
      <c r="BF136" s="1"/>
      <c r="BG136" s="3" t="s">
        <v>84</v>
      </c>
      <c r="BH136" s="1"/>
    </row>
    <row r="137" spans="2:60" x14ac:dyDescent="0.2">
      <c r="B137" s="1">
        <v>133</v>
      </c>
      <c r="C137" s="22">
        <v>43779</v>
      </c>
      <c r="D137" s="1">
        <v>627</v>
      </c>
      <c r="E137" s="23">
        <v>4500</v>
      </c>
      <c r="F137" s="23">
        <v>5625</v>
      </c>
      <c r="G137" s="23">
        <v>5625</v>
      </c>
      <c r="H137" s="23" t="s">
        <v>3</v>
      </c>
      <c r="I137" s="24">
        <v>8.4118326757584114</v>
      </c>
      <c r="J137" s="2" t="s">
        <v>168</v>
      </c>
      <c r="K137" s="3">
        <v>40</v>
      </c>
      <c r="L137" s="4" t="s">
        <v>89</v>
      </c>
      <c r="M137" s="4" t="s">
        <v>80</v>
      </c>
      <c r="N137" s="4" t="s">
        <v>92</v>
      </c>
      <c r="O137" s="25">
        <v>35</v>
      </c>
      <c r="P137" s="4" t="s">
        <v>82</v>
      </c>
      <c r="Q137" s="4"/>
      <c r="R137" s="26" t="s">
        <v>83</v>
      </c>
      <c r="S137" s="26"/>
      <c r="T137" s="26" t="s">
        <v>83</v>
      </c>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1"/>
      <c r="BF137" s="1"/>
      <c r="BG137" s="3" t="s">
        <v>84</v>
      </c>
      <c r="BH137" t="s">
        <v>192</v>
      </c>
    </row>
    <row r="138" spans="2:60" x14ac:dyDescent="0.2">
      <c r="B138" s="1">
        <v>134</v>
      </c>
      <c r="C138" s="22">
        <v>43779</v>
      </c>
      <c r="D138" s="1">
        <v>628</v>
      </c>
      <c r="E138" s="23">
        <v>10000</v>
      </c>
      <c r="F138" s="23">
        <v>12500</v>
      </c>
      <c r="G138" s="23">
        <v>12500</v>
      </c>
      <c r="H138" s="23" t="s">
        <v>3</v>
      </c>
      <c r="I138" s="24">
        <v>9.2103403719761836</v>
      </c>
      <c r="J138" s="2" t="s">
        <v>168</v>
      </c>
      <c r="K138" s="3">
        <v>60</v>
      </c>
      <c r="L138" s="4" t="s">
        <v>89</v>
      </c>
      <c r="M138" s="4" t="s">
        <v>80</v>
      </c>
      <c r="N138" s="4" t="s">
        <v>92</v>
      </c>
      <c r="O138" s="25">
        <v>36</v>
      </c>
      <c r="P138" s="4" t="s">
        <v>89</v>
      </c>
      <c r="Q138" s="4"/>
      <c r="R138" s="26" t="s">
        <v>83</v>
      </c>
      <c r="S138" s="26"/>
      <c r="T138" s="3"/>
      <c r="U138" s="26" t="s">
        <v>83</v>
      </c>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1"/>
      <c r="BF138" s="1"/>
      <c r="BG138" s="3" t="s">
        <v>84</v>
      </c>
      <c r="BH138" s="1"/>
    </row>
    <row r="139" spans="2:60" x14ac:dyDescent="0.2">
      <c r="B139" s="1">
        <v>135</v>
      </c>
      <c r="C139" s="22">
        <v>43779</v>
      </c>
      <c r="D139" s="1">
        <v>629</v>
      </c>
      <c r="E139" s="23">
        <v>40000</v>
      </c>
      <c r="F139" s="23">
        <v>50000</v>
      </c>
      <c r="G139" s="23">
        <v>50000</v>
      </c>
      <c r="H139" s="23" t="s">
        <v>3</v>
      </c>
      <c r="I139" s="24">
        <v>10.596634733096073</v>
      </c>
      <c r="J139" s="2" t="s">
        <v>168</v>
      </c>
      <c r="K139" s="3">
        <v>40</v>
      </c>
      <c r="L139" s="4" t="s">
        <v>89</v>
      </c>
      <c r="M139" s="4" t="s">
        <v>80</v>
      </c>
      <c r="N139" s="4" t="s">
        <v>92</v>
      </c>
      <c r="O139" s="25">
        <v>33</v>
      </c>
      <c r="P139" s="4" t="s">
        <v>89</v>
      </c>
      <c r="Q139" s="4"/>
      <c r="R139" s="3"/>
      <c r="S139" s="3"/>
      <c r="T139" s="26" t="s">
        <v>83</v>
      </c>
      <c r="U139" s="3"/>
      <c r="V139" s="3"/>
      <c r="W139" s="3"/>
      <c r="X139" s="3"/>
      <c r="Y139" s="3"/>
      <c r="Z139" s="3"/>
      <c r="AA139" s="3"/>
      <c r="AB139" s="3"/>
      <c r="AC139" s="3"/>
      <c r="AD139" s="3"/>
      <c r="AE139" s="3"/>
      <c r="AF139" s="3"/>
      <c r="AG139" s="3"/>
      <c r="AH139" s="3"/>
      <c r="AI139" s="3"/>
      <c r="AJ139" s="3"/>
      <c r="AK139" s="26" t="s">
        <v>83</v>
      </c>
      <c r="AL139" s="3"/>
      <c r="AM139" s="3"/>
      <c r="AN139" s="3"/>
      <c r="AO139" s="3"/>
      <c r="AP139" s="3"/>
      <c r="AQ139" s="3"/>
      <c r="AR139" s="3"/>
      <c r="AS139" s="3"/>
      <c r="AT139" s="3"/>
      <c r="AU139" s="3"/>
      <c r="AV139" s="3"/>
      <c r="AW139" s="3"/>
      <c r="AX139" s="3"/>
      <c r="AY139" s="3"/>
      <c r="AZ139" s="3"/>
      <c r="BA139" s="3"/>
      <c r="BB139" s="3"/>
      <c r="BC139" s="3"/>
      <c r="BD139" s="3"/>
      <c r="BE139" s="1"/>
      <c r="BF139" s="1"/>
      <c r="BG139" s="3" t="s">
        <v>84</v>
      </c>
      <c r="BH139" s="1"/>
    </row>
    <row r="140" spans="2:60" x14ac:dyDescent="0.2">
      <c r="B140" s="1">
        <v>136</v>
      </c>
      <c r="C140" s="22">
        <v>43779</v>
      </c>
      <c r="D140" s="1">
        <v>630</v>
      </c>
      <c r="E140" s="23">
        <v>8000</v>
      </c>
      <c r="F140" s="23">
        <v>10000</v>
      </c>
      <c r="G140" s="23">
        <v>10000</v>
      </c>
      <c r="H140" s="23" t="s">
        <v>3</v>
      </c>
      <c r="I140" s="24">
        <v>8.987196820661973</v>
      </c>
      <c r="J140" s="2" t="s">
        <v>168</v>
      </c>
      <c r="K140" s="3">
        <v>30</v>
      </c>
      <c r="L140" s="4" t="s">
        <v>89</v>
      </c>
      <c r="M140" s="4" t="s">
        <v>80</v>
      </c>
      <c r="N140" s="4" t="s">
        <v>92</v>
      </c>
      <c r="O140" s="25">
        <v>31</v>
      </c>
      <c r="P140" s="4" t="s">
        <v>82</v>
      </c>
      <c r="Q140" s="4"/>
      <c r="R140" s="26" t="s">
        <v>83</v>
      </c>
      <c r="S140" s="26"/>
      <c r="T140" s="26" t="s">
        <v>83</v>
      </c>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1"/>
      <c r="BF140" s="1"/>
      <c r="BG140" s="3" t="s">
        <v>88</v>
      </c>
      <c r="BH140" s="1"/>
    </row>
    <row r="141" spans="2:60" x14ac:dyDescent="0.2">
      <c r="B141" s="1">
        <v>137</v>
      </c>
      <c r="C141" s="22">
        <v>43779</v>
      </c>
      <c r="D141" s="1">
        <v>632</v>
      </c>
      <c r="E141" s="23">
        <v>4000</v>
      </c>
      <c r="F141" s="23">
        <v>5000</v>
      </c>
      <c r="G141" s="23">
        <v>5000</v>
      </c>
      <c r="H141" s="23" t="s">
        <v>3</v>
      </c>
      <c r="I141" s="24">
        <v>8.2940496401020276</v>
      </c>
      <c r="J141" s="2" t="s">
        <v>168</v>
      </c>
      <c r="K141" s="3">
        <v>70</v>
      </c>
      <c r="L141" s="4" t="s">
        <v>89</v>
      </c>
      <c r="M141" s="4" t="s">
        <v>104</v>
      </c>
      <c r="N141" s="4" t="s">
        <v>81</v>
      </c>
      <c r="O141" s="25">
        <v>32</v>
      </c>
      <c r="P141" s="4" t="s">
        <v>89</v>
      </c>
      <c r="Q141" s="26" t="s">
        <v>83</v>
      </c>
      <c r="R141" s="26" t="s">
        <v>83</v>
      </c>
      <c r="S141" s="26"/>
      <c r="T141" s="26" t="s">
        <v>83</v>
      </c>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1"/>
      <c r="BF141" s="1"/>
      <c r="BG141" s="3" t="s">
        <v>88</v>
      </c>
      <c r="BH141" s="1"/>
    </row>
    <row r="142" spans="2:60" x14ac:dyDescent="0.2">
      <c r="B142" s="1">
        <v>138</v>
      </c>
      <c r="C142" s="22">
        <v>43779</v>
      </c>
      <c r="D142" s="1">
        <v>636</v>
      </c>
      <c r="E142" s="23">
        <v>3600</v>
      </c>
      <c r="F142" s="23">
        <v>4500</v>
      </c>
      <c r="G142" s="23">
        <v>4500</v>
      </c>
      <c r="H142" s="23" t="s">
        <v>3</v>
      </c>
      <c r="I142" s="24">
        <v>8.1886891244442008</v>
      </c>
      <c r="J142" s="2" t="s">
        <v>168</v>
      </c>
      <c r="K142" s="3">
        <v>80</v>
      </c>
      <c r="L142" s="4" t="s">
        <v>89</v>
      </c>
      <c r="M142" s="4" t="s">
        <v>107</v>
      </c>
      <c r="N142" s="4" t="s">
        <v>100</v>
      </c>
      <c r="O142" s="25">
        <v>27</v>
      </c>
      <c r="P142" s="4" t="s">
        <v>82</v>
      </c>
      <c r="Q142" s="26"/>
      <c r="R142" s="26" t="s">
        <v>83</v>
      </c>
      <c r="S142" s="26"/>
      <c r="T142" s="26" t="s">
        <v>83</v>
      </c>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1"/>
      <c r="BF142" s="1"/>
      <c r="BG142" s="3" t="s">
        <v>88</v>
      </c>
      <c r="BH142" s="1"/>
    </row>
    <row r="143" spans="2:60" x14ac:dyDescent="0.2">
      <c r="B143" s="1">
        <v>139</v>
      </c>
      <c r="C143" s="22">
        <v>43779</v>
      </c>
      <c r="D143" s="1">
        <v>640</v>
      </c>
      <c r="E143" s="23">
        <v>7800</v>
      </c>
      <c r="F143" s="23">
        <v>9750</v>
      </c>
      <c r="G143" s="23">
        <v>9750</v>
      </c>
      <c r="H143" s="23" t="s">
        <v>3</v>
      </c>
      <c r="I143" s="24">
        <v>8.9618790126776826</v>
      </c>
      <c r="J143" s="2" t="s">
        <v>168</v>
      </c>
      <c r="K143" s="3">
        <v>80</v>
      </c>
      <c r="L143" s="4" t="s">
        <v>98</v>
      </c>
      <c r="M143" s="4" t="s">
        <v>107</v>
      </c>
      <c r="N143" s="4" t="s">
        <v>100</v>
      </c>
      <c r="O143" s="25">
        <v>33</v>
      </c>
      <c r="P143" s="4" t="s">
        <v>98</v>
      </c>
      <c r="Q143" s="26" t="s">
        <v>83</v>
      </c>
      <c r="R143" s="3"/>
      <c r="S143" s="3"/>
      <c r="T143" s="3"/>
      <c r="U143" s="26" t="s">
        <v>83</v>
      </c>
      <c r="V143" s="3"/>
      <c r="W143" s="3"/>
      <c r="X143" s="26" t="s">
        <v>83</v>
      </c>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1"/>
      <c r="BF143" s="1"/>
      <c r="BG143" s="3" t="s">
        <v>88</v>
      </c>
      <c r="BH143" s="1"/>
    </row>
    <row r="144" spans="2:60" x14ac:dyDescent="0.2">
      <c r="B144" s="1">
        <v>140</v>
      </c>
      <c r="C144" s="22">
        <v>43779</v>
      </c>
      <c r="D144" s="1">
        <v>641</v>
      </c>
      <c r="E144" s="23">
        <v>95000</v>
      </c>
      <c r="F144" s="23">
        <v>118750</v>
      </c>
      <c r="G144" s="23">
        <v>118750</v>
      </c>
      <c r="H144" s="23" t="s">
        <v>3</v>
      </c>
      <c r="I144" s="24">
        <v>11.461632170582678</v>
      </c>
      <c r="J144" s="2" t="s">
        <v>168</v>
      </c>
      <c r="K144" s="3">
        <v>80</v>
      </c>
      <c r="L144" s="4" t="s">
        <v>85</v>
      </c>
      <c r="M144" s="4" t="s">
        <v>107</v>
      </c>
      <c r="N144" s="4" t="s">
        <v>100</v>
      </c>
      <c r="O144" s="25">
        <v>40</v>
      </c>
      <c r="P144" s="4" t="s">
        <v>85</v>
      </c>
      <c r="Q144" s="26" t="s">
        <v>83</v>
      </c>
      <c r="R144" s="3"/>
      <c r="S144" s="3"/>
      <c r="T144" s="3"/>
      <c r="U144" s="26" t="s">
        <v>83</v>
      </c>
      <c r="V144" s="3"/>
      <c r="W144" s="3"/>
      <c r="X144" s="26" t="s">
        <v>83</v>
      </c>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1"/>
      <c r="BF144" s="1"/>
      <c r="BG144" s="3" t="s">
        <v>93</v>
      </c>
      <c r="BH144" s="1"/>
    </row>
    <row r="145" spans="2:60" x14ac:dyDescent="0.2">
      <c r="B145" s="1">
        <v>141</v>
      </c>
      <c r="C145" s="22">
        <v>43597</v>
      </c>
      <c r="D145" s="1">
        <v>392</v>
      </c>
      <c r="E145" s="23">
        <v>4700</v>
      </c>
      <c r="F145" s="23">
        <v>5875</v>
      </c>
      <c r="G145" s="23">
        <v>5875</v>
      </c>
      <c r="H145" s="23" t="s">
        <v>3</v>
      </c>
      <c r="I145" s="24">
        <v>8.4553177876981493</v>
      </c>
      <c r="J145" s="2" t="s">
        <v>168</v>
      </c>
      <c r="K145" s="3">
        <v>30</v>
      </c>
      <c r="L145" s="4" t="s">
        <v>89</v>
      </c>
      <c r="M145" s="4" t="s">
        <v>96</v>
      </c>
      <c r="N145" s="4" t="s">
        <v>92</v>
      </c>
      <c r="O145" s="25">
        <v>20</v>
      </c>
      <c r="P145" s="4" t="s">
        <v>82</v>
      </c>
      <c r="Q145" s="4"/>
      <c r="R145" s="26" t="s">
        <v>83</v>
      </c>
      <c r="S145" s="26"/>
      <c r="T145" s="26" t="s">
        <v>83</v>
      </c>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1"/>
      <c r="BF145" s="1"/>
      <c r="BG145" s="3" t="s">
        <v>88</v>
      </c>
      <c r="BH145" s="1"/>
    </row>
    <row r="146" spans="2:60" x14ac:dyDescent="0.2">
      <c r="B146" s="1">
        <v>142</v>
      </c>
      <c r="C146" s="22">
        <v>43597</v>
      </c>
      <c r="D146" s="1">
        <v>393</v>
      </c>
      <c r="E146" s="23">
        <v>6200</v>
      </c>
      <c r="F146" s="23">
        <v>7750</v>
      </c>
      <c r="G146" s="23">
        <v>7750</v>
      </c>
      <c r="H146" s="23" t="s">
        <v>3</v>
      </c>
      <c r="I146" s="24">
        <v>8.7323045710331826</v>
      </c>
      <c r="J146" s="2" t="s">
        <v>168</v>
      </c>
      <c r="K146" s="3">
        <v>50</v>
      </c>
      <c r="L146" s="4" t="s">
        <v>89</v>
      </c>
      <c r="M146" s="4" t="s">
        <v>106</v>
      </c>
      <c r="N146" s="4" t="s">
        <v>92</v>
      </c>
      <c r="O146" s="25">
        <v>27</v>
      </c>
      <c r="P146" s="4" t="s">
        <v>82</v>
      </c>
      <c r="Q146" s="4"/>
      <c r="R146" s="26" t="s">
        <v>83</v>
      </c>
      <c r="S146" s="26"/>
      <c r="T146" s="26" t="s">
        <v>83</v>
      </c>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1"/>
      <c r="BF146" s="1"/>
      <c r="BG146" s="3" t="s">
        <v>84</v>
      </c>
      <c r="BH146" s="27" t="s">
        <v>193</v>
      </c>
    </row>
    <row r="147" spans="2:60" x14ac:dyDescent="0.2">
      <c r="B147" s="1">
        <v>143</v>
      </c>
      <c r="C147" s="22">
        <v>43597</v>
      </c>
      <c r="D147" s="1">
        <v>394</v>
      </c>
      <c r="E147" s="23">
        <v>10000</v>
      </c>
      <c r="F147" s="23">
        <v>12500</v>
      </c>
      <c r="G147" s="23">
        <v>12500</v>
      </c>
      <c r="H147" s="23" t="s">
        <v>3</v>
      </c>
      <c r="I147" s="24">
        <v>9.2103403719761836</v>
      </c>
      <c r="J147" s="2" t="s">
        <v>168</v>
      </c>
      <c r="K147" s="3">
        <v>50</v>
      </c>
      <c r="L147" s="4" t="s">
        <v>89</v>
      </c>
      <c r="M147" s="4" t="s">
        <v>80</v>
      </c>
      <c r="N147" s="4" t="s">
        <v>87</v>
      </c>
      <c r="O147" s="25">
        <v>35.5</v>
      </c>
      <c r="P147" s="4" t="s">
        <v>82</v>
      </c>
      <c r="Q147" s="4"/>
      <c r="R147" s="26" t="s">
        <v>83</v>
      </c>
      <c r="S147" s="26"/>
      <c r="T147" s="26" t="s">
        <v>83</v>
      </c>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1"/>
      <c r="BF147" s="1"/>
      <c r="BG147" s="3" t="s">
        <v>84</v>
      </c>
      <c r="BH147" s="1"/>
    </row>
    <row r="148" spans="2:60" x14ac:dyDescent="0.2">
      <c r="B148" s="1">
        <v>144</v>
      </c>
      <c r="C148" s="22">
        <v>43597</v>
      </c>
      <c r="D148" s="1">
        <v>395</v>
      </c>
      <c r="E148" s="23">
        <v>4600</v>
      </c>
      <c r="F148" s="23">
        <v>5750</v>
      </c>
      <c r="G148" s="23">
        <v>5750</v>
      </c>
      <c r="H148" s="23" t="s">
        <v>3</v>
      </c>
      <c r="I148" s="24">
        <v>8.4338115824771869</v>
      </c>
      <c r="J148" s="2" t="s">
        <v>168</v>
      </c>
      <c r="K148" s="3">
        <v>40</v>
      </c>
      <c r="L148" s="4" t="s">
        <v>89</v>
      </c>
      <c r="M148" s="4" t="s">
        <v>80</v>
      </c>
      <c r="N148" s="4" t="s">
        <v>92</v>
      </c>
      <c r="O148" s="25">
        <v>35</v>
      </c>
      <c r="P148" s="4" t="s">
        <v>82</v>
      </c>
      <c r="Q148" s="4"/>
      <c r="R148" s="26" t="s">
        <v>83</v>
      </c>
      <c r="S148" s="26"/>
      <c r="T148" s="3"/>
      <c r="U148" s="26" t="s">
        <v>83</v>
      </c>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1"/>
      <c r="BF148" s="1"/>
      <c r="BG148" s="3" t="s">
        <v>88</v>
      </c>
      <c r="BH148" s="1"/>
    </row>
    <row r="149" spans="2:60" x14ac:dyDescent="0.2">
      <c r="B149" s="1">
        <v>145</v>
      </c>
      <c r="C149" s="22">
        <v>43597</v>
      </c>
      <c r="D149" s="1">
        <v>396</v>
      </c>
      <c r="E149" s="23">
        <v>10000</v>
      </c>
      <c r="F149" s="23">
        <v>12500</v>
      </c>
      <c r="G149" s="23">
        <v>12500</v>
      </c>
      <c r="H149" s="23" t="s">
        <v>3</v>
      </c>
      <c r="I149" s="24">
        <v>9.2103403719761836</v>
      </c>
      <c r="J149" s="2" t="s">
        <v>168</v>
      </c>
      <c r="K149" s="3">
        <v>40</v>
      </c>
      <c r="L149" s="4" t="s">
        <v>79</v>
      </c>
      <c r="M149" s="4" t="s">
        <v>80</v>
      </c>
      <c r="N149" s="4" t="s">
        <v>81</v>
      </c>
      <c r="O149" s="25">
        <v>30</v>
      </c>
      <c r="P149" s="4" t="s">
        <v>82</v>
      </c>
      <c r="Q149" s="4"/>
      <c r="R149" s="26" t="s">
        <v>83</v>
      </c>
      <c r="S149" s="26"/>
      <c r="T149" s="26" t="s">
        <v>83</v>
      </c>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1"/>
      <c r="BF149" s="1"/>
      <c r="BG149" s="3" t="s">
        <v>84</v>
      </c>
      <c r="BH149" s="1"/>
    </row>
    <row r="150" spans="2:60" x14ac:dyDescent="0.2">
      <c r="B150" s="1">
        <v>146</v>
      </c>
      <c r="C150" s="22">
        <v>43597</v>
      </c>
      <c r="D150" s="1">
        <v>399</v>
      </c>
      <c r="E150" s="23">
        <v>13000</v>
      </c>
      <c r="F150" s="23">
        <v>16250</v>
      </c>
      <c r="G150" s="23">
        <v>16250</v>
      </c>
      <c r="H150" s="23" t="s">
        <v>3</v>
      </c>
      <c r="I150" s="24">
        <v>9.4727046364436731</v>
      </c>
      <c r="J150" s="2" t="s">
        <v>168</v>
      </c>
      <c r="K150" s="3">
        <v>30</v>
      </c>
      <c r="L150" s="4" t="s">
        <v>85</v>
      </c>
      <c r="M150" s="4" t="s">
        <v>80</v>
      </c>
      <c r="N150" s="4" t="s">
        <v>92</v>
      </c>
      <c r="O150" s="25">
        <v>31</v>
      </c>
      <c r="P150" s="4" t="s">
        <v>82</v>
      </c>
      <c r="Q150" s="4"/>
      <c r="R150" s="26" t="s">
        <v>83</v>
      </c>
      <c r="S150" s="26"/>
      <c r="T150" s="26" t="s">
        <v>83</v>
      </c>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1"/>
      <c r="BF150" s="1"/>
      <c r="BG150" s="3" t="s">
        <v>88</v>
      </c>
      <c r="BH150" s="1"/>
    </row>
    <row r="151" spans="2:60" x14ac:dyDescent="0.2">
      <c r="B151" s="1">
        <v>147</v>
      </c>
      <c r="C151" s="22">
        <v>43597</v>
      </c>
      <c r="D151" s="1">
        <v>400</v>
      </c>
      <c r="E151" s="23">
        <v>9000</v>
      </c>
      <c r="F151" s="23">
        <v>11250</v>
      </c>
      <c r="G151" s="23">
        <v>11250</v>
      </c>
      <c r="H151" s="23" t="s">
        <v>3</v>
      </c>
      <c r="I151" s="24">
        <v>9.1049798563183568</v>
      </c>
      <c r="J151" s="2" t="s">
        <v>168</v>
      </c>
      <c r="K151" s="3">
        <v>40</v>
      </c>
      <c r="L151" s="4" t="s">
        <v>79</v>
      </c>
      <c r="M151" s="4" t="s">
        <v>80</v>
      </c>
      <c r="N151" s="4" t="s">
        <v>92</v>
      </c>
      <c r="O151" s="25">
        <v>36</v>
      </c>
      <c r="P151" s="4" t="s">
        <v>82</v>
      </c>
      <c r="Q151" s="4"/>
      <c r="R151" s="26" t="s">
        <v>83</v>
      </c>
      <c r="S151" s="26"/>
      <c r="T151" s="26" t="s">
        <v>83</v>
      </c>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1"/>
      <c r="BF151" s="1"/>
      <c r="BG151" s="3" t="s">
        <v>84</v>
      </c>
      <c r="BH151" s="1"/>
    </row>
    <row r="152" spans="2:60" x14ac:dyDescent="0.2">
      <c r="B152" s="1">
        <v>148</v>
      </c>
      <c r="C152" s="22">
        <v>43597</v>
      </c>
      <c r="D152" s="1">
        <v>401</v>
      </c>
      <c r="E152" s="23">
        <v>7500</v>
      </c>
      <c r="F152" s="23">
        <v>9375</v>
      </c>
      <c r="G152" s="23">
        <v>9375</v>
      </c>
      <c r="H152" s="23" t="s">
        <v>3</v>
      </c>
      <c r="I152" s="24">
        <v>8.9226582995244019</v>
      </c>
      <c r="J152" s="2" t="s">
        <v>168</v>
      </c>
      <c r="K152" s="3">
        <v>50</v>
      </c>
      <c r="L152" s="4" t="s">
        <v>79</v>
      </c>
      <c r="M152" s="4" t="s">
        <v>80</v>
      </c>
      <c r="N152" s="4" t="s">
        <v>92</v>
      </c>
      <c r="O152" s="25">
        <v>35</v>
      </c>
      <c r="P152" s="4" t="s">
        <v>82</v>
      </c>
      <c r="Q152" s="4"/>
      <c r="R152" s="26" t="s">
        <v>83</v>
      </c>
      <c r="S152" s="26"/>
      <c r="T152" s="26" t="s">
        <v>83</v>
      </c>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1"/>
      <c r="BF152" s="1"/>
      <c r="BG152" s="3" t="s">
        <v>84</v>
      </c>
      <c r="BH152" s="1"/>
    </row>
    <row r="153" spans="2:60" x14ac:dyDescent="0.2">
      <c r="B153" s="1">
        <v>149</v>
      </c>
      <c r="C153" s="22">
        <v>43597</v>
      </c>
      <c r="D153" s="1">
        <v>403</v>
      </c>
      <c r="E153" s="23">
        <v>15000</v>
      </c>
      <c r="F153" s="23">
        <v>18750</v>
      </c>
      <c r="G153" s="23">
        <v>18750</v>
      </c>
      <c r="H153" s="23" t="s">
        <v>3</v>
      </c>
      <c r="I153" s="24">
        <v>9.6158054800843473</v>
      </c>
      <c r="J153" s="2" t="s">
        <v>168</v>
      </c>
      <c r="K153" s="3">
        <v>60</v>
      </c>
      <c r="L153" s="4" t="s">
        <v>85</v>
      </c>
      <c r="M153" s="4" t="s">
        <v>80</v>
      </c>
      <c r="N153" s="4" t="s">
        <v>92</v>
      </c>
      <c r="O153" s="25">
        <v>35</v>
      </c>
      <c r="P153" s="4" t="s">
        <v>82</v>
      </c>
      <c r="Q153" s="4"/>
      <c r="R153" s="26" t="s">
        <v>83</v>
      </c>
      <c r="S153" s="26"/>
      <c r="T153" s="26" t="s">
        <v>83</v>
      </c>
      <c r="U153" s="3"/>
      <c r="V153" s="3"/>
      <c r="W153" s="3"/>
      <c r="X153" s="3"/>
      <c r="Y153" s="3"/>
      <c r="Z153" s="3"/>
      <c r="AA153" s="3"/>
      <c r="AB153" s="3"/>
      <c r="AC153" s="3"/>
      <c r="AD153" s="48" t="s">
        <v>83</v>
      </c>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1"/>
      <c r="BF153" s="1"/>
      <c r="BG153" s="3" t="s">
        <v>84</v>
      </c>
      <c r="BH153" s="1"/>
    </row>
    <row r="154" spans="2:60" x14ac:dyDescent="0.2">
      <c r="B154" s="1">
        <v>150</v>
      </c>
      <c r="C154" s="22">
        <v>43597</v>
      </c>
      <c r="D154" s="1">
        <v>404</v>
      </c>
      <c r="E154" s="23">
        <v>6000</v>
      </c>
      <c r="F154" s="23">
        <v>7500</v>
      </c>
      <c r="G154" s="23">
        <v>7500</v>
      </c>
      <c r="H154" s="23" t="s">
        <v>3</v>
      </c>
      <c r="I154" s="24">
        <v>8.6995147482101913</v>
      </c>
      <c r="J154" s="2" t="s">
        <v>168</v>
      </c>
      <c r="K154" s="3">
        <v>50</v>
      </c>
      <c r="L154" s="4" t="s">
        <v>89</v>
      </c>
      <c r="M154" s="4" t="s">
        <v>80</v>
      </c>
      <c r="N154" s="4" t="s">
        <v>92</v>
      </c>
      <c r="O154" s="25">
        <v>35</v>
      </c>
      <c r="P154" s="4" t="s">
        <v>82</v>
      </c>
      <c r="Q154" s="4"/>
      <c r="R154" s="26" t="s">
        <v>83</v>
      </c>
      <c r="S154" s="26"/>
      <c r="T154" s="26" t="s">
        <v>83</v>
      </c>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1"/>
      <c r="BF154" s="1"/>
      <c r="BG154" s="3" t="s">
        <v>88</v>
      </c>
      <c r="BH154" s="1"/>
    </row>
    <row r="155" spans="2:60" x14ac:dyDescent="0.2">
      <c r="B155" s="1">
        <v>151</v>
      </c>
      <c r="C155" s="22">
        <v>43597</v>
      </c>
      <c r="D155" s="1">
        <v>405</v>
      </c>
      <c r="E155" s="23">
        <v>9000</v>
      </c>
      <c r="F155" s="23">
        <v>11250</v>
      </c>
      <c r="G155" s="23">
        <v>11250</v>
      </c>
      <c r="H155" s="23" t="s">
        <v>3</v>
      </c>
      <c r="I155" s="24">
        <v>9.1049798563183568</v>
      </c>
      <c r="J155" s="2" t="s">
        <v>168</v>
      </c>
      <c r="K155" s="3">
        <v>80</v>
      </c>
      <c r="L155" s="4" t="s">
        <v>85</v>
      </c>
      <c r="M155" s="4" t="s">
        <v>80</v>
      </c>
      <c r="N155" s="4" t="s">
        <v>92</v>
      </c>
      <c r="O155" s="25">
        <v>33</v>
      </c>
      <c r="P155" s="4" t="s">
        <v>82</v>
      </c>
      <c r="Q155" s="4"/>
      <c r="R155" s="26" t="s">
        <v>83</v>
      </c>
      <c r="S155" s="26"/>
      <c r="T155" s="26" t="s">
        <v>83</v>
      </c>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1"/>
      <c r="BF155" s="1"/>
      <c r="BG155" s="3" t="s">
        <v>88</v>
      </c>
      <c r="BH155" s="1"/>
    </row>
    <row r="156" spans="2:60" x14ac:dyDescent="0.2">
      <c r="B156" s="1">
        <v>152</v>
      </c>
      <c r="C156" s="22">
        <v>43597</v>
      </c>
      <c r="D156" s="1">
        <v>420</v>
      </c>
      <c r="E156" s="23">
        <v>30000</v>
      </c>
      <c r="F156" s="23">
        <v>37500</v>
      </c>
      <c r="G156" s="23">
        <v>37500</v>
      </c>
      <c r="H156" s="23" t="s">
        <v>3</v>
      </c>
      <c r="I156" s="24">
        <v>10.308952660644293</v>
      </c>
      <c r="J156" s="2" t="s">
        <v>168</v>
      </c>
      <c r="K156" s="3">
        <v>80</v>
      </c>
      <c r="L156" s="4" t="s">
        <v>89</v>
      </c>
      <c r="M156" s="4" t="s">
        <v>80</v>
      </c>
      <c r="N156" s="4" t="s">
        <v>92</v>
      </c>
      <c r="O156" s="25">
        <v>36</v>
      </c>
      <c r="P156" s="4" t="s">
        <v>82</v>
      </c>
      <c r="Q156" s="4"/>
      <c r="R156" s="3"/>
      <c r="S156" s="3"/>
      <c r="T156" s="3"/>
      <c r="U156" s="26" t="s">
        <v>83</v>
      </c>
      <c r="V156" s="3"/>
      <c r="W156" s="3" t="s">
        <v>83</v>
      </c>
      <c r="X156" s="3"/>
      <c r="Y156" s="3"/>
      <c r="Z156" s="31"/>
      <c r="AA156" s="35"/>
      <c r="AB156" s="3"/>
      <c r="AC156" s="3"/>
      <c r="AD156" s="3"/>
      <c r="AE156" s="3"/>
      <c r="AF156" s="3"/>
      <c r="AG156" s="3"/>
      <c r="AH156" s="3"/>
      <c r="AI156" s="3"/>
      <c r="AJ156" s="3"/>
      <c r="AK156" s="3"/>
      <c r="AL156" s="3"/>
      <c r="AM156" s="3"/>
      <c r="AN156" s="3"/>
      <c r="AO156" s="26" t="s">
        <v>83</v>
      </c>
      <c r="AP156" s="26" t="s">
        <v>83</v>
      </c>
      <c r="AQ156" s="26"/>
      <c r="AR156" s="3"/>
      <c r="AS156" s="3"/>
      <c r="AT156" s="3"/>
      <c r="AU156" s="3"/>
      <c r="AV156" s="3"/>
      <c r="AW156" s="3"/>
      <c r="AX156" s="3"/>
      <c r="AY156" s="3"/>
      <c r="AZ156" s="3"/>
      <c r="BA156" s="3"/>
      <c r="BB156" s="3"/>
      <c r="BC156" s="3"/>
      <c r="BD156" s="3"/>
      <c r="BE156" s="1"/>
      <c r="BF156" s="1"/>
      <c r="BG156" s="3" t="s">
        <v>84</v>
      </c>
      <c r="BH156" s="1"/>
    </row>
    <row r="157" spans="2:60" x14ac:dyDescent="0.2">
      <c r="B157" s="1">
        <v>153</v>
      </c>
      <c r="C157" s="22">
        <v>43597</v>
      </c>
      <c r="D157" s="1">
        <v>535</v>
      </c>
      <c r="E157" s="23">
        <v>17000</v>
      </c>
      <c r="F157" s="23">
        <v>21250</v>
      </c>
      <c r="G157" s="23">
        <v>21250</v>
      </c>
      <c r="H157" s="23" t="s">
        <v>3</v>
      </c>
      <c r="I157" s="24">
        <v>9.7409686230383539</v>
      </c>
      <c r="J157" s="2" t="s">
        <v>168</v>
      </c>
      <c r="K157" s="3">
        <v>30</v>
      </c>
      <c r="L157" s="4" t="s">
        <v>180</v>
      </c>
      <c r="M157" s="4" t="s">
        <v>96</v>
      </c>
      <c r="N157" s="4" t="s">
        <v>92</v>
      </c>
      <c r="O157" s="25">
        <v>25</v>
      </c>
      <c r="P157" s="4" t="s">
        <v>82</v>
      </c>
      <c r="Q157" s="4"/>
      <c r="R157" s="26" t="s">
        <v>83</v>
      </c>
      <c r="S157" s="26"/>
      <c r="T157" s="26" t="s">
        <v>83</v>
      </c>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1"/>
      <c r="BF157" s="1"/>
      <c r="BG157" s="3" t="s">
        <v>84</v>
      </c>
      <c r="BH157" s="1"/>
    </row>
    <row r="158" spans="2:60" x14ac:dyDescent="0.2">
      <c r="B158" s="1">
        <v>154</v>
      </c>
      <c r="C158" s="22">
        <v>43597</v>
      </c>
      <c r="D158" s="1">
        <v>536</v>
      </c>
      <c r="E158" s="23">
        <v>20000</v>
      </c>
      <c r="F158" s="23">
        <v>25000</v>
      </c>
      <c r="G158" s="23">
        <v>25000</v>
      </c>
      <c r="H158" s="23" t="s">
        <v>3</v>
      </c>
      <c r="I158" s="24">
        <v>9.9034875525361272</v>
      </c>
      <c r="J158" s="2" t="s">
        <v>168</v>
      </c>
      <c r="K158" s="3">
        <v>30</v>
      </c>
      <c r="L158" s="4" t="s">
        <v>85</v>
      </c>
      <c r="M158" s="4" t="s">
        <v>80</v>
      </c>
      <c r="N158" s="4" t="s">
        <v>92</v>
      </c>
      <c r="O158" s="25">
        <v>31</v>
      </c>
      <c r="P158" s="4" t="s">
        <v>82</v>
      </c>
      <c r="Q158" s="4"/>
      <c r="R158" s="26" t="s">
        <v>83</v>
      </c>
      <c r="S158" s="26"/>
      <c r="T158" s="26" t="s">
        <v>83</v>
      </c>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1"/>
      <c r="BF158" s="1"/>
      <c r="BG158" s="3" t="s">
        <v>84</v>
      </c>
      <c r="BH158" s="1"/>
    </row>
    <row r="159" spans="2:60" x14ac:dyDescent="0.2">
      <c r="B159" s="1">
        <v>155</v>
      </c>
      <c r="C159" s="22">
        <v>43597</v>
      </c>
      <c r="D159" s="1">
        <v>537</v>
      </c>
      <c r="E159" s="23">
        <v>5500</v>
      </c>
      <c r="F159" s="23">
        <v>6875</v>
      </c>
      <c r="G159" s="23">
        <v>6875</v>
      </c>
      <c r="H159" s="23" t="s">
        <v>3</v>
      </c>
      <c r="I159" s="24">
        <v>8.6125033712205621</v>
      </c>
      <c r="J159" s="2" t="s">
        <v>168</v>
      </c>
      <c r="K159" s="3">
        <v>30</v>
      </c>
      <c r="L159" s="4" t="s">
        <v>85</v>
      </c>
      <c r="M159" s="4" t="s">
        <v>80</v>
      </c>
      <c r="N159" s="4" t="s">
        <v>92</v>
      </c>
      <c r="O159" s="25">
        <v>31</v>
      </c>
      <c r="P159" s="4" t="s">
        <v>82</v>
      </c>
      <c r="Q159" s="4"/>
      <c r="R159" s="26" t="s">
        <v>83</v>
      </c>
      <c r="S159" s="26"/>
      <c r="T159" s="26" t="s">
        <v>83</v>
      </c>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1"/>
      <c r="BF159" s="1"/>
      <c r="BG159" s="3" t="s">
        <v>88</v>
      </c>
      <c r="BH159" s="1"/>
    </row>
    <row r="160" spans="2:60" x14ac:dyDescent="0.2">
      <c r="B160" s="1">
        <v>156</v>
      </c>
      <c r="C160" s="22">
        <v>43597</v>
      </c>
      <c r="D160" s="1">
        <v>538</v>
      </c>
      <c r="E160" s="23">
        <v>6500</v>
      </c>
      <c r="F160" s="23">
        <v>8125</v>
      </c>
      <c r="G160" s="23">
        <v>8125</v>
      </c>
      <c r="H160" s="23" t="s">
        <v>3</v>
      </c>
      <c r="I160" s="24">
        <v>8.7795574558837277</v>
      </c>
      <c r="J160" s="2" t="s">
        <v>168</v>
      </c>
      <c r="K160" s="3">
        <v>40</v>
      </c>
      <c r="L160" s="4" t="s">
        <v>85</v>
      </c>
      <c r="M160" s="4" t="s">
        <v>80</v>
      </c>
      <c r="N160" s="4" t="s">
        <v>92</v>
      </c>
      <c r="O160" s="25">
        <v>31</v>
      </c>
      <c r="P160" s="4" t="s">
        <v>82</v>
      </c>
      <c r="Q160" s="4"/>
      <c r="R160" s="26" t="s">
        <v>83</v>
      </c>
      <c r="S160" s="26"/>
      <c r="T160" s="26" t="s">
        <v>83</v>
      </c>
      <c r="U160" s="3"/>
      <c r="V160" s="3"/>
      <c r="W160" s="3"/>
      <c r="X160" s="3"/>
      <c r="Y160" s="3"/>
      <c r="Z160" s="3"/>
      <c r="AA160" s="3"/>
      <c r="AB160" s="3"/>
      <c r="AC160" s="3"/>
      <c r="AD160" s="3"/>
      <c r="AE160" s="3"/>
      <c r="AF160" s="3"/>
      <c r="AG160" s="3"/>
      <c r="AH160" s="3"/>
      <c r="AI160" s="3"/>
      <c r="AJ160" s="3"/>
      <c r="AK160" s="26"/>
      <c r="AL160" s="3"/>
      <c r="AM160" s="3"/>
      <c r="AN160" s="3"/>
      <c r="AO160" s="3"/>
      <c r="AP160" s="3"/>
      <c r="AQ160" s="3"/>
      <c r="AR160" s="3"/>
      <c r="AS160" s="3"/>
      <c r="AT160" s="3"/>
      <c r="AU160" s="3"/>
      <c r="AV160" s="3"/>
      <c r="AW160" s="3"/>
      <c r="AX160" s="3"/>
      <c r="AY160" s="3"/>
      <c r="AZ160" s="3"/>
      <c r="BA160" s="3"/>
      <c r="BB160" s="3"/>
      <c r="BC160" s="3"/>
      <c r="BD160" s="3"/>
      <c r="BE160" s="1"/>
      <c r="BF160" s="1"/>
      <c r="BG160" s="3" t="s">
        <v>84</v>
      </c>
      <c r="BH160" s="1"/>
    </row>
    <row r="161" spans="2:60" x14ac:dyDescent="0.2">
      <c r="B161" s="1">
        <v>157</v>
      </c>
      <c r="C161" s="22">
        <v>43597</v>
      </c>
      <c r="D161" s="1">
        <v>539</v>
      </c>
      <c r="E161" s="23">
        <v>41500</v>
      </c>
      <c r="F161" s="23">
        <v>51875</v>
      </c>
      <c r="G161" s="23">
        <v>51875</v>
      </c>
      <c r="H161" s="23" t="s">
        <v>3</v>
      </c>
      <c r="I161" s="24">
        <v>10.63344870621879</v>
      </c>
      <c r="J161" s="2" t="s">
        <v>168</v>
      </c>
      <c r="K161" s="3">
        <v>40</v>
      </c>
      <c r="L161" s="4" t="s">
        <v>79</v>
      </c>
      <c r="M161" s="4" t="s">
        <v>80</v>
      </c>
      <c r="N161" s="4" t="s">
        <v>94</v>
      </c>
      <c r="O161" s="25">
        <v>33</v>
      </c>
      <c r="P161" s="4" t="s">
        <v>82</v>
      </c>
      <c r="Q161" s="4"/>
      <c r="R161" s="3"/>
      <c r="S161" s="3"/>
      <c r="T161" s="26" t="s">
        <v>83</v>
      </c>
      <c r="U161" s="3"/>
      <c r="V161" s="3"/>
      <c r="W161" s="3"/>
      <c r="X161" s="3"/>
      <c r="Y161" s="3"/>
      <c r="Z161" s="3"/>
      <c r="AA161" s="3"/>
      <c r="AB161" s="3"/>
      <c r="AC161" s="3"/>
      <c r="AD161" s="3"/>
      <c r="AE161" s="3"/>
      <c r="AF161" s="3"/>
      <c r="AG161" s="3"/>
      <c r="AH161" s="3"/>
      <c r="AI161" s="3"/>
      <c r="AJ161" s="3"/>
      <c r="AK161" s="26" t="s">
        <v>83</v>
      </c>
      <c r="AL161" s="3"/>
      <c r="AM161" s="3"/>
      <c r="AN161" s="3"/>
      <c r="AO161" s="3"/>
      <c r="AP161" s="3"/>
      <c r="AQ161" s="3"/>
      <c r="AR161" s="3"/>
      <c r="AS161" s="3"/>
      <c r="AT161" s="3"/>
      <c r="AU161" s="3"/>
      <c r="AV161" s="3"/>
      <c r="AW161" s="3"/>
      <c r="AX161" s="3"/>
      <c r="AY161" s="3"/>
      <c r="AZ161" s="3"/>
      <c r="BA161" s="3"/>
      <c r="BB161" s="3"/>
      <c r="BC161" s="3"/>
      <c r="BD161" s="3"/>
      <c r="BE161" s="1"/>
      <c r="BF161" s="1"/>
      <c r="BG161" s="3" t="s">
        <v>93</v>
      </c>
      <c r="BH161" s="1"/>
    </row>
    <row r="162" spans="2:60" x14ac:dyDescent="0.2">
      <c r="B162" s="1">
        <v>158</v>
      </c>
      <c r="C162" s="22">
        <v>43597</v>
      </c>
      <c r="D162" s="1">
        <v>540</v>
      </c>
      <c r="E162" s="23">
        <v>30000</v>
      </c>
      <c r="F162" s="23">
        <v>37500</v>
      </c>
      <c r="G162" s="23">
        <v>37500</v>
      </c>
      <c r="H162" s="23" t="s">
        <v>3</v>
      </c>
      <c r="I162" s="24">
        <v>10.308952660644293</v>
      </c>
      <c r="J162" s="2" t="s">
        <v>168</v>
      </c>
      <c r="K162" s="3">
        <v>50</v>
      </c>
      <c r="L162" s="4" t="s">
        <v>89</v>
      </c>
      <c r="M162" s="4" t="s">
        <v>80</v>
      </c>
      <c r="N162" s="4" t="s">
        <v>109</v>
      </c>
      <c r="O162" s="25">
        <v>35</v>
      </c>
      <c r="P162" s="4" t="s">
        <v>82</v>
      </c>
      <c r="Q162" s="4"/>
      <c r="R162" s="26" t="s">
        <v>83</v>
      </c>
      <c r="S162" s="26"/>
      <c r="T162" s="3"/>
      <c r="U162" s="26" t="s">
        <v>83</v>
      </c>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1"/>
      <c r="BF162" s="1"/>
      <c r="BG162" s="3" t="s">
        <v>84</v>
      </c>
      <c r="BH162" s="1"/>
    </row>
    <row r="163" spans="2:60" x14ac:dyDescent="0.2">
      <c r="B163" s="1">
        <v>159</v>
      </c>
      <c r="C163" s="22">
        <v>43597</v>
      </c>
      <c r="D163" s="1">
        <v>541</v>
      </c>
      <c r="E163" s="23">
        <v>4400</v>
      </c>
      <c r="F163" s="23">
        <v>5500</v>
      </c>
      <c r="G163" s="23">
        <v>5500</v>
      </c>
      <c r="H163" s="23" t="s">
        <v>3</v>
      </c>
      <c r="I163" s="24">
        <v>8.3893598199063533</v>
      </c>
      <c r="J163" s="2" t="s">
        <v>168</v>
      </c>
      <c r="K163" s="3">
        <v>70</v>
      </c>
      <c r="L163" s="4" t="s">
        <v>89</v>
      </c>
      <c r="M163" s="4" t="s">
        <v>107</v>
      </c>
      <c r="N163" s="4" t="s">
        <v>100</v>
      </c>
      <c r="O163" s="25">
        <v>27</v>
      </c>
      <c r="P163" s="4" t="s">
        <v>89</v>
      </c>
      <c r="Q163" s="26" t="s">
        <v>83</v>
      </c>
      <c r="R163" s="26" t="s">
        <v>83</v>
      </c>
      <c r="S163" s="26"/>
      <c r="T163" s="26" t="s">
        <v>83</v>
      </c>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t="s">
        <v>181</v>
      </c>
      <c r="BA163" s="3"/>
      <c r="BB163" s="3"/>
      <c r="BC163" s="3"/>
      <c r="BD163" s="3"/>
      <c r="BE163" s="1"/>
      <c r="BF163" s="1"/>
      <c r="BG163" s="3" t="s">
        <v>88</v>
      </c>
      <c r="BH163" s="1"/>
    </row>
    <row r="164" spans="2:60" x14ac:dyDescent="0.2">
      <c r="B164" s="1">
        <v>160</v>
      </c>
      <c r="C164" s="22">
        <v>43597</v>
      </c>
      <c r="D164" s="1">
        <v>542</v>
      </c>
      <c r="E164" s="23">
        <v>2200</v>
      </c>
      <c r="F164" s="23">
        <v>2750</v>
      </c>
      <c r="G164" s="23">
        <v>2750</v>
      </c>
      <c r="H164" s="23" t="s">
        <v>3</v>
      </c>
      <c r="I164" s="24">
        <v>7.696212639346407</v>
      </c>
      <c r="J164" s="2" t="s">
        <v>168</v>
      </c>
      <c r="K164" s="3">
        <v>80</v>
      </c>
      <c r="L164" s="4" t="s">
        <v>89</v>
      </c>
      <c r="M164" s="4" t="s">
        <v>96</v>
      </c>
      <c r="N164" s="4" t="s">
        <v>90</v>
      </c>
      <c r="O164" s="25">
        <v>25</v>
      </c>
      <c r="P164" s="4" t="s">
        <v>82</v>
      </c>
      <c r="Q164" s="4"/>
      <c r="R164" s="26" t="s">
        <v>83</v>
      </c>
      <c r="S164" s="26"/>
      <c r="T164" s="26" t="s">
        <v>83</v>
      </c>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1"/>
      <c r="BF164" s="1"/>
      <c r="BG164" s="3" t="s">
        <v>88</v>
      </c>
      <c r="BH164" s="1"/>
    </row>
    <row r="165" spans="2:60" x14ac:dyDescent="0.2">
      <c r="B165" s="1">
        <v>161</v>
      </c>
      <c r="C165" s="22">
        <v>43597</v>
      </c>
      <c r="D165" s="1">
        <v>544</v>
      </c>
      <c r="E165" s="23">
        <v>125000</v>
      </c>
      <c r="F165" s="23">
        <v>155000</v>
      </c>
      <c r="G165" s="23">
        <v>156250</v>
      </c>
      <c r="H165" s="23" t="s">
        <v>101</v>
      </c>
      <c r="I165" s="24">
        <v>11.736069016284437</v>
      </c>
      <c r="J165" s="2" t="s">
        <v>168</v>
      </c>
      <c r="K165" s="3">
        <v>70</v>
      </c>
      <c r="L165" s="4" t="s">
        <v>85</v>
      </c>
      <c r="M165" s="4" t="s">
        <v>107</v>
      </c>
      <c r="N165" s="4" t="s">
        <v>100</v>
      </c>
      <c r="O165" s="25">
        <v>42</v>
      </c>
      <c r="P165" s="4" t="s">
        <v>85</v>
      </c>
      <c r="Q165" s="26" t="s">
        <v>83</v>
      </c>
      <c r="R165" s="3"/>
      <c r="S165" s="3"/>
      <c r="T165" s="3"/>
      <c r="U165" s="26" t="s">
        <v>83</v>
      </c>
      <c r="V165" s="3"/>
      <c r="W165" s="3"/>
      <c r="X165" s="26" t="s">
        <v>83</v>
      </c>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t="s">
        <v>181</v>
      </c>
      <c r="BA165" s="3"/>
      <c r="BB165" s="3"/>
      <c r="BC165" s="3"/>
      <c r="BD165" s="3"/>
      <c r="BE165" s="1"/>
      <c r="BF165" s="1"/>
      <c r="BG165" s="3" t="s">
        <v>93</v>
      </c>
      <c r="BH165" s="1"/>
    </row>
    <row r="166" spans="2:60" x14ac:dyDescent="0.2">
      <c r="B166" s="1">
        <v>162</v>
      </c>
      <c r="C166" s="22">
        <v>43597</v>
      </c>
      <c r="D166" s="1">
        <v>545</v>
      </c>
      <c r="E166" s="23">
        <v>5000</v>
      </c>
      <c r="F166" s="23">
        <v>6250</v>
      </c>
      <c r="G166" s="23">
        <v>6250</v>
      </c>
      <c r="H166" s="23" t="s">
        <v>3</v>
      </c>
      <c r="I166" s="24">
        <v>8.5171931914162382</v>
      </c>
      <c r="J166" s="2" t="s">
        <v>168</v>
      </c>
      <c r="K166" s="3">
        <v>70</v>
      </c>
      <c r="L166" s="4" t="s">
        <v>98</v>
      </c>
      <c r="M166" s="4" t="s">
        <v>107</v>
      </c>
      <c r="N166" s="4" t="s">
        <v>100</v>
      </c>
      <c r="O166" s="25">
        <v>27</v>
      </c>
      <c r="P166" s="4" t="s">
        <v>98</v>
      </c>
      <c r="Q166" s="26" t="s">
        <v>83</v>
      </c>
      <c r="R166" s="26" t="s">
        <v>83</v>
      </c>
      <c r="S166" s="26"/>
      <c r="T166" s="26" t="s">
        <v>83</v>
      </c>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1"/>
      <c r="BF166" s="1"/>
      <c r="BG166" s="3" t="s">
        <v>88</v>
      </c>
      <c r="BH166" s="1"/>
    </row>
    <row r="167" spans="2:60" x14ac:dyDescent="0.2">
      <c r="B167" s="1">
        <v>163</v>
      </c>
      <c r="C167" s="22">
        <v>43597</v>
      </c>
      <c r="D167" s="1">
        <v>547</v>
      </c>
      <c r="E167" s="23">
        <v>38000</v>
      </c>
      <c r="F167" s="23">
        <v>47500</v>
      </c>
      <c r="G167" s="23">
        <v>47500</v>
      </c>
      <c r="H167" s="23" t="s">
        <v>3</v>
      </c>
      <c r="I167" s="24">
        <v>10.545341438708522</v>
      </c>
      <c r="J167" s="2" t="s">
        <v>168</v>
      </c>
      <c r="K167" s="3">
        <v>70</v>
      </c>
      <c r="L167" s="4" t="s">
        <v>91</v>
      </c>
      <c r="M167" s="4" t="s">
        <v>107</v>
      </c>
      <c r="N167" s="4" t="s">
        <v>100</v>
      </c>
      <c r="O167" s="25">
        <v>42</v>
      </c>
      <c r="P167" s="4" t="s">
        <v>91</v>
      </c>
      <c r="Q167" s="26" t="s">
        <v>83</v>
      </c>
      <c r="R167" s="3"/>
      <c r="S167" s="3"/>
      <c r="T167" s="3"/>
      <c r="U167" s="26" t="s">
        <v>83</v>
      </c>
      <c r="V167" s="3"/>
      <c r="W167" s="3"/>
      <c r="X167" s="26" t="s">
        <v>83</v>
      </c>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1"/>
      <c r="BF167" s="1"/>
      <c r="BG167" s="3" t="s">
        <v>93</v>
      </c>
      <c r="BH167" s="1"/>
    </row>
    <row r="168" spans="2:60" x14ac:dyDescent="0.2">
      <c r="B168" s="1">
        <v>164</v>
      </c>
      <c r="C168" s="22">
        <v>43597</v>
      </c>
      <c r="D168" s="1">
        <v>548</v>
      </c>
      <c r="E168" s="23">
        <v>25000</v>
      </c>
      <c r="F168" s="23">
        <v>31250</v>
      </c>
      <c r="G168" s="23">
        <v>31250</v>
      </c>
      <c r="H168" s="23" t="s">
        <v>3</v>
      </c>
      <c r="I168" s="24">
        <v>10.126631103850338</v>
      </c>
      <c r="J168" s="2" t="s">
        <v>168</v>
      </c>
      <c r="K168" s="3">
        <v>80</v>
      </c>
      <c r="L168" s="4" t="s">
        <v>91</v>
      </c>
      <c r="M168" s="4" t="s">
        <v>107</v>
      </c>
      <c r="N168" s="34" t="s">
        <v>100</v>
      </c>
      <c r="O168" s="25">
        <v>35</v>
      </c>
      <c r="P168" s="4" t="s">
        <v>91</v>
      </c>
      <c r="Q168" s="26" t="s">
        <v>83</v>
      </c>
      <c r="R168" s="3"/>
      <c r="S168" s="3"/>
      <c r="T168" s="3"/>
      <c r="U168" s="26" t="s">
        <v>83</v>
      </c>
      <c r="V168" s="3"/>
      <c r="W168" s="3"/>
      <c r="X168" s="26" t="s">
        <v>83</v>
      </c>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26" t="s">
        <v>83</v>
      </c>
      <c r="AX168" s="3"/>
      <c r="AY168" s="3"/>
      <c r="AZ168" s="3" t="s">
        <v>181</v>
      </c>
      <c r="BA168" s="3"/>
      <c r="BB168" s="3"/>
      <c r="BC168" s="3"/>
      <c r="BD168" s="3"/>
      <c r="BE168" s="1"/>
      <c r="BF168" s="1"/>
      <c r="BG168" s="3" t="s">
        <v>84</v>
      </c>
      <c r="BH168" s="1"/>
    </row>
    <row r="169" spans="2:60" x14ac:dyDescent="0.2">
      <c r="B169" s="1">
        <v>165</v>
      </c>
      <c r="C169" s="22">
        <v>43597</v>
      </c>
      <c r="D169" s="1">
        <v>725</v>
      </c>
      <c r="E169" s="23">
        <v>320000</v>
      </c>
      <c r="F169" s="23">
        <v>389000</v>
      </c>
      <c r="G169" s="23">
        <v>400000</v>
      </c>
      <c r="H169" s="23" t="s">
        <v>101</v>
      </c>
      <c r="I169" s="24">
        <v>12.676076274775909</v>
      </c>
      <c r="J169" s="2" t="s">
        <v>168</v>
      </c>
      <c r="K169" s="3">
        <v>80</v>
      </c>
      <c r="L169" s="4" t="s">
        <v>89</v>
      </c>
      <c r="M169" s="4" t="s">
        <v>80</v>
      </c>
      <c r="N169" s="4" t="s">
        <v>92</v>
      </c>
      <c r="O169" s="25">
        <v>36</v>
      </c>
      <c r="P169" s="4" t="s">
        <v>82</v>
      </c>
      <c r="Q169" s="4"/>
      <c r="R169" s="3"/>
      <c r="S169" s="3"/>
      <c r="T169" s="3"/>
      <c r="U169" s="26" t="s">
        <v>83</v>
      </c>
      <c r="V169" s="26"/>
      <c r="W169" s="26" t="s">
        <v>83</v>
      </c>
      <c r="X169" s="3"/>
      <c r="Y169" s="3"/>
      <c r="Z169" s="31"/>
      <c r="AA169" s="35"/>
      <c r="AB169" s="3"/>
      <c r="AC169" s="3"/>
      <c r="AD169" s="3"/>
      <c r="AE169" s="3"/>
      <c r="AF169" s="3"/>
      <c r="AG169" s="3"/>
      <c r="AH169" s="3"/>
      <c r="AI169" s="3"/>
      <c r="AJ169" s="3"/>
      <c r="AK169" s="3"/>
      <c r="AL169" s="3"/>
      <c r="AM169" s="3"/>
      <c r="AN169" s="3"/>
      <c r="AO169" s="26" t="s">
        <v>83</v>
      </c>
      <c r="AP169" s="26" t="s">
        <v>83</v>
      </c>
      <c r="AQ169" s="26"/>
      <c r="AR169" s="3"/>
      <c r="AS169" s="26" t="s">
        <v>83</v>
      </c>
      <c r="AT169" s="3"/>
      <c r="AU169" s="3"/>
      <c r="AV169" s="3"/>
      <c r="AW169" s="3"/>
      <c r="AX169" s="3"/>
      <c r="AY169" s="3"/>
      <c r="AZ169" s="3"/>
      <c r="BA169" s="3"/>
      <c r="BB169" s="3"/>
      <c r="BC169" s="3"/>
      <c r="BD169" s="3"/>
      <c r="BE169" s="1"/>
      <c r="BF169" s="1"/>
      <c r="BG169" s="3" t="s">
        <v>93</v>
      </c>
      <c r="BH169" s="49" t="s">
        <v>194</v>
      </c>
    </row>
    <row r="170" spans="2:60" x14ac:dyDescent="0.2">
      <c r="B170" s="1">
        <v>166</v>
      </c>
      <c r="C170" s="22">
        <v>43597</v>
      </c>
      <c r="D170" s="1">
        <v>741</v>
      </c>
      <c r="E170" s="23">
        <v>75000</v>
      </c>
      <c r="F170" s="23">
        <v>93750</v>
      </c>
      <c r="G170" s="23">
        <v>93750</v>
      </c>
      <c r="H170" s="23" t="s">
        <v>3</v>
      </c>
      <c r="I170" s="24">
        <v>11.225243392518447</v>
      </c>
      <c r="J170" s="2" t="s">
        <v>168</v>
      </c>
      <c r="K170" s="3">
        <v>70</v>
      </c>
      <c r="L170" s="4" t="s">
        <v>85</v>
      </c>
      <c r="M170" s="4" t="s">
        <v>107</v>
      </c>
      <c r="N170" s="4" t="s">
        <v>100</v>
      </c>
      <c r="O170" s="25">
        <v>42</v>
      </c>
      <c r="P170" s="4" t="s">
        <v>85</v>
      </c>
      <c r="Q170" s="26" t="s">
        <v>83</v>
      </c>
      <c r="R170" s="3"/>
      <c r="S170" s="3"/>
      <c r="T170" s="3"/>
      <c r="U170" s="26" t="s">
        <v>83</v>
      </c>
      <c r="V170" s="3"/>
      <c r="W170" s="3"/>
      <c r="X170" s="26" t="s">
        <v>83</v>
      </c>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1"/>
      <c r="BF170" s="1"/>
      <c r="BG170" s="3" t="s">
        <v>93</v>
      </c>
      <c r="BH170" s="1"/>
    </row>
    <row r="171" spans="2:60" x14ac:dyDescent="0.2">
      <c r="B171" s="1">
        <v>167</v>
      </c>
      <c r="C171" s="22">
        <v>43597</v>
      </c>
      <c r="D171" s="1">
        <v>744</v>
      </c>
      <c r="E171" s="23">
        <v>230000</v>
      </c>
      <c r="F171" s="23">
        <v>281000</v>
      </c>
      <c r="G171" s="23">
        <v>287500</v>
      </c>
      <c r="H171" s="23" t="s">
        <v>101</v>
      </c>
      <c r="I171" s="24">
        <v>12.345834587905333</v>
      </c>
      <c r="J171" s="2" t="s">
        <v>168</v>
      </c>
      <c r="K171" s="3">
        <v>30</v>
      </c>
      <c r="L171" s="4" t="s">
        <v>91</v>
      </c>
      <c r="M171" s="4" t="s">
        <v>80</v>
      </c>
      <c r="N171" s="4" t="s">
        <v>87</v>
      </c>
      <c r="O171" s="25">
        <v>33</v>
      </c>
      <c r="P171" s="4" t="s">
        <v>82</v>
      </c>
      <c r="Q171" s="4"/>
      <c r="R171" s="3"/>
      <c r="S171" s="3"/>
      <c r="T171" s="26" t="s">
        <v>83</v>
      </c>
      <c r="U171" s="3"/>
      <c r="V171" s="3"/>
      <c r="W171" s="3"/>
      <c r="X171" s="3"/>
      <c r="Y171" s="3"/>
      <c r="Z171" s="3"/>
      <c r="AA171" s="3"/>
      <c r="AB171" s="3"/>
      <c r="AC171" s="3"/>
      <c r="AD171" s="3"/>
      <c r="AE171" s="3"/>
      <c r="AF171" s="3"/>
      <c r="AG171" s="3"/>
      <c r="AH171" s="3"/>
      <c r="AI171" s="3"/>
      <c r="AJ171" s="3"/>
      <c r="AK171" s="26" t="s">
        <v>83</v>
      </c>
      <c r="AL171" s="3"/>
      <c r="AM171" s="3"/>
      <c r="AN171" s="3"/>
      <c r="AO171" s="3"/>
      <c r="AP171" s="3"/>
      <c r="AQ171" s="3"/>
      <c r="AR171" s="3"/>
      <c r="AS171" s="3"/>
      <c r="AT171" s="3"/>
      <c r="AU171" s="3"/>
      <c r="AV171" s="3"/>
      <c r="AW171" s="3"/>
      <c r="AX171" s="3"/>
      <c r="AY171" s="3"/>
      <c r="AZ171" s="3" t="s">
        <v>170</v>
      </c>
      <c r="BA171" s="3"/>
      <c r="BB171" s="3"/>
      <c r="BC171" s="3"/>
      <c r="BD171" s="3"/>
      <c r="BE171" s="1"/>
      <c r="BF171" s="1"/>
      <c r="BG171" s="3" t="s">
        <v>93</v>
      </c>
      <c r="BH171" s="50" t="s">
        <v>195</v>
      </c>
    </row>
    <row r="172" spans="2:60" x14ac:dyDescent="0.2">
      <c r="B172" s="1">
        <v>168</v>
      </c>
      <c r="C172" s="22">
        <v>43415</v>
      </c>
      <c r="D172" s="1">
        <v>165</v>
      </c>
      <c r="E172" s="23">
        <v>8000</v>
      </c>
      <c r="F172" s="23">
        <v>10000</v>
      </c>
      <c r="G172" s="23">
        <v>10000</v>
      </c>
      <c r="H172" s="23" t="s">
        <v>3</v>
      </c>
      <c r="I172" s="24">
        <v>8.987196820661973</v>
      </c>
      <c r="J172" s="2" t="s">
        <v>168</v>
      </c>
      <c r="K172" s="3">
        <v>40</v>
      </c>
      <c r="L172" s="4" t="s">
        <v>79</v>
      </c>
      <c r="M172" s="4" t="s">
        <v>80</v>
      </c>
      <c r="N172" s="4" t="s">
        <v>92</v>
      </c>
      <c r="O172" s="25">
        <v>35</v>
      </c>
      <c r="P172" s="4" t="s">
        <v>82</v>
      </c>
      <c r="Q172" s="4"/>
      <c r="R172" s="26" t="s">
        <v>83</v>
      </c>
      <c r="S172" s="26"/>
      <c r="T172" s="26" t="s">
        <v>83</v>
      </c>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1"/>
      <c r="BF172" s="1"/>
      <c r="BG172" s="3" t="s">
        <v>88</v>
      </c>
      <c r="BH172" s="1"/>
    </row>
    <row r="173" spans="2:60" x14ac:dyDescent="0.2">
      <c r="B173" s="1">
        <v>169</v>
      </c>
      <c r="C173" s="22">
        <v>43415</v>
      </c>
      <c r="D173" s="1">
        <v>166</v>
      </c>
      <c r="E173" s="23">
        <v>5000</v>
      </c>
      <c r="F173" s="23">
        <v>6250</v>
      </c>
      <c r="G173" s="23">
        <v>6250</v>
      </c>
      <c r="H173" s="23" t="s">
        <v>3</v>
      </c>
      <c r="I173" s="24">
        <v>8.5171931914162382</v>
      </c>
      <c r="J173" s="2" t="s">
        <v>168</v>
      </c>
      <c r="K173" s="3">
        <v>40</v>
      </c>
      <c r="L173" s="4" t="s">
        <v>79</v>
      </c>
      <c r="M173" s="4" t="s">
        <v>80</v>
      </c>
      <c r="N173" s="4" t="s">
        <v>92</v>
      </c>
      <c r="O173" s="25">
        <v>30</v>
      </c>
      <c r="P173" s="4" t="s">
        <v>82</v>
      </c>
      <c r="Q173" s="4"/>
      <c r="R173" s="26" t="s">
        <v>83</v>
      </c>
      <c r="S173" s="26"/>
      <c r="T173" s="26" t="s">
        <v>83</v>
      </c>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1"/>
      <c r="BF173" s="1"/>
      <c r="BG173" s="3" t="s">
        <v>84</v>
      </c>
      <c r="BH173" s="1"/>
    </row>
    <row r="174" spans="2:60" x14ac:dyDescent="0.2">
      <c r="B174" s="1">
        <v>170</v>
      </c>
      <c r="C174" s="22">
        <v>43415</v>
      </c>
      <c r="D174" s="1">
        <v>167</v>
      </c>
      <c r="E174" s="23">
        <v>7000</v>
      </c>
      <c r="F174" s="23">
        <v>8750</v>
      </c>
      <c r="G174" s="23">
        <v>8750</v>
      </c>
      <c r="H174" s="23" t="s">
        <v>3</v>
      </c>
      <c r="I174" s="24">
        <v>8.8536654280374503</v>
      </c>
      <c r="J174" s="2" t="s">
        <v>168</v>
      </c>
      <c r="K174" s="3">
        <v>40</v>
      </c>
      <c r="L174" s="4" t="s">
        <v>89</v>
      </c>
      <c r="M174" s="4" t="s">
        <v>80</v>
      </c>
      <c r="N174" s="4" t="s">
        <v>92</v>
      </c>
      <c r="O174" s="25">
        <v>35</v>
      </c>
      <c r="P174" s="4" t="s">
        <v>82</v>
      </c>
      <c r="Q174" s="4"/>
      <c r="R174" s="26" t="s">
        <v>83</v>
      </c>
      <c r="S174" s="26"/>
      <c r="T174" s="26" t="s">
        <v>83</v>
      </c>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1"/>
      <c r="BF174" s="1"/>
      <c r="BG174" s="3" t="s">
        <v>88</v>
      </c>
      <c r="BH174" s="1"/>
    </row>
    <row r="175" spans="2:60" x14ac:dyDescent="0.2">
      <c r="B175" s="1">
        <v>171</v>
      </c>
      <c r="C175" s="22">
        <v>43415</v>
      </c>
      <c r="D175" s="1">
        <v>168</v>
      </c>
      <c r="E175" s="23">
        <v>7500</v>
      </c>
      <c r="F175" s="23">
        <v>9375</v>
      </c>
      <c r="G175" s="23">
        <v>9375</v>
      </c>
      <c r="H175" s="23" t="s">
        <v>3</v>
      </c>
      <c r="I175" s="24">
        <v>8.9226582995244019</v>
      </c>
      <c r="J175" s="2" t="s">
        <v>168</v>
      </c>
      <c r="K175" s="3">
        <v>40</v>
      </c>
      <c r="L175" s="4" t="s">
        <v>79</v>
      </c>
      <c r="M175" s="4" t="s">
        <v>96</v>
      </c>
      <c r="N175" s="4" t="s">
        <v>108</v>
      </c>
      <c r="O175" s="25">
        <v>25</v>
      </c>
      <c r="P175" s="4" t="s">
        <v>82</v>
      </c>
      <c r="Q175" s="4"/>
      <c r="R175" s="26" t="s">
        <v>83</v>
      </c>
      <c r="S175" s="26"/>
      <c r="T175" s="26" t="s">
        <v>83</v>
      </c>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1"/>
      <c r="BF175" s="1"/>
      <c r="BG175" s="3" t="s">
        <v>84</v>
      </c>
      <c r="BH175" s="1"/>
    </row>
    <row r="176" spans="2:60" x14ac:dyDescent="0.2">
      <c r="B176" s="1">
        <v>172</v>
      </c>
      <c r="C176" s="22">
        <v>43415</v>
      </c>
      <c r="D176" s="1">
        <v>169</v>
      </c>
      <c r="E176" s="23">
        <v>38000</v>
      </c>
      <c r="F176" s="23">
        <v>47500</v>
      </c>
      <c r="G176" s="23">
        <v>47500</v>
      </c>
      <c r="H176" s="23" t="s">
        <v>3</v>
      </c>
      <c r="I176" s="24">
        <v>10.545341438708522</v>
      </c>
      <c r="J176" s="2" t="s">
        <v>168</v>
      </c>
      <c r="K176" s="3">
        <v>50</v>
      </c>
      <c r="L176" s="4" t="s">
        <v>98</v>
      </c>
      <c r="M176" s="4" t="s">
        <v>80</v>
      </c>
      <c r="N176" s="4" t="s">
        <v>109</v>
      </c>
      <c r="O176" s="25">
        <v>35</v>
      </c>
      <c r="P176" s="4" t="s">
        <v>82</v>
      </c>
      <c r="Q176" s="4"/>
      <c r="R176" s="26" t="s">
        <v>83</v>
      </c>
      <c r="S176" s="26"/>
      <c r="T176" s="3"/>
      <c r="U176" s="26" t="s">
        <v>83</v>
      </c>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26" t="s">
        <v>83</v>
      </c>
      <c r="AX176" s="3"/>
      <c r="AY176" s="26"/>
      <c r="AZ176" s="3"/>
      <c r="BA176" s="3"/>
      <c r="BB176" s="3"/>
      <c r="BC176" s="3"/>
      <c r="BD176" s="3"/>
      <c r="BE176" s="1"/>
      <c r="BF176" s="1"/>
      <c r="BG176" s="3" t="s">
        <v>88</v>
      </c>
      <c r="BH176" s="1" t="s">
        <v>196</v>
      </c>
    </row>
    <row r="177" spans="2:60" x14ac:dyDescent="0.2">
      <c r="B177" s="1">
        <v>173</v>
      </c>
      <c r="C177" s="22">
        <v>43415</v>
      </c>
      <c r="D177" s="1">
        <v>174</v>
      </c>
      <c r="E177" s="23">
        <v>6000</v>
      </c>
      <c r="F177" s="23">
        <v>7500</v>
      </c>
      <c r="G177" s="23">
        <v>7500</v>
      </c>
      <c r="H177" s="23" t="s">
        <v>3</v>
      </c>
      <c r="I177" s="24">
        <v>8.6995147482101913</v>
      </c>
      <c r="J177" s="2" t="s">
        <v>168</v>
      </c>
      <c r="K177" s="3">
        <v>80</v>
      </c>
      <c r="L177" s="4" t="s">
        <v>89</v>
      </c>
      <c r="M177" s="4" t="s">
        <v>107</v>
      </c>
      <c r="N177" s="4" t="s">
        <v>100</v>
      </c>
      <c r="O177" s="25">
        <v>31</v>
      </c>
      <c r="P177" s="4" t="s">
        <v>89</v>
      </c>
      <c r="Q177" s="26" t="s">
        <v>83</v>
      </c>
      <c r="R177" s="26" t="s">
        <v>83</v>
      </c>
      <c r="S177" s="26"/>
      <c r="T177" s="3"/>
      <c r="U177" s="26" t="s">
        <v>83</v>
      </c>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1"/>
      <c r="BF177" s="1"/>
      <c r="BG177" s="3" t="s">
        <v>84</v>
      </c>
      <c r="BH177" s="1"/>
    </row>
    <row r="178" spans="2:60" x14ac:dyDescent="0.2">
      <c r="B178" s="1">
        <v>174</v>
      </c>
      <c r="C178" s="22">
        <v>43415</v>
      </c>
      <c r="D178" s="1">
        <v>182</v>
      </c>
      <c r="E178" s="23">
        <v>90000</v>
      </c>
      <c r="F178" s="23">
        <v>112500</v>
      </c>
      <c r="G178" s="23">
        <v>112500</v>
      </c>
      <c r="H178" s="23" t="s">
        <v>3</v>
      </c>
      <c r="I178" s="24">
        <v>11.407564949312402</v>
      </c>
      <c r="J178" s="2" t="s">
        <v>168</v>
      </c>
      <c r="K178" s="3">
        <v>80</v>
      </c>
      <c r="L178" s="4" t="s">
        <v>89</v>
      </c>
      <c r="M178" s="4" t="s">
        <v>107</v>
      </c>
      <c r="N178" s="4" t="s">
        <v>100</v>
      </c>
      <c r="O178" s="25">
        <v>40</v>
      </c>
      <c r="P178" s="4" t="s">
        <v>89</v>
      </c>
      <c r="Q178" s="26" t="s">
        <v>83</v>
      </c>
      <c r="R178" s="3"/>
      <c r="S178" s="3"/>
      <c r="T178" s="3"/>
      <c r="U178" s="26" t="s">
        <v>83</v>
      </c>
      <c r="V178" s="3"/>
      <c r="W178" s="3"/>
      <c r="X178" s="26" t="s">
        <v>83</v>
      </c>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1"/>
      <c r="BF178" s="1"/>
      <c r="BG178" s="3" t="s">
        <v>93</v>
      </c>
      <c r="BH178" s="1"/>
    </row>
    <row r="179" spans="2:60" x14ac:dyDescent="0.2">
      <c r="B179" s="1">
        <v>175</v>
      </c>
      <c r="C179" s="22">
        <v>43415</v>
      </c>
      <c r="D179" s="1">
        <v>228</v>
      </c>
      <c r="E179" s="23">
        <v>105000</v>
      </c>
      <c r="F179" s="23">
        <v>131000</v>
      </c>
      <c r="G179" s="23">
        <v>131250</v>
      </c>
      <c r="H179" s="23" t="s">
        <v>101</v>
      </c>
      <c r="I179" s="24">
        <v>11.561715629139661</v>
      </c>
      <c r="J179" s="2" t="s">
        <v>168</v>
      </c>
      <c r="K179" s="3">
        <v>70</v>
      </c>
      <c r="L179" s="4" t="s">
        <v>89</v>
      </c>
      <c r="M179" s="4" t="s">
        <v>107</v>
      </c>
      <c r="N179" s="4" t="s">
        <v>100</v>
      </c>
      <c r="O179" s="25">
        <v>40</v>
      </c>
      <c r="P179" s="4" t="s">
        <v>89</v>
      </c>
      <c r="Q179" s="26" t="s">
        <v>83</v>
      </c>
      <c r="R179" s="3"/>
      <c r="S179" s="3"/>
      <c r="T179" s="3"/>
      <c r="U179" s="26" t="s">
        <v>83</v>
      </c>
      <c r="V179" s="3"/>
      <c r="W179" s="3"/>
      <c r="X179" s="26" t="s">
        <v>83</v>
      </c>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t="s">
        <v>181</v>
      </c>
      <c r="BA179" s="3"/>
      <c r="BB179" s="3"/>
      <c r="BC179" s="3"/>
      <c r="BD179" s="3"/>
      <c r="BE179" s="1"/>
      <c r="BF179" s="1"/>
      <c r="BG179" s="3" t="s">
        <v>93</v>
      </c>
      <c r="BH179" s="1"/>
    </row>
    <row r="180" spans="2:60" x14ac:dyDescent="0.2">
      <c r="B180" s="1">
        <v>176</v>
      </c>
      <c r="C180" s="22">
        <v>43415</v>
      </c>
      <c r="D180" s="1">
        <v>338</v>
      </c>
      <c r="E180" s="23">
        <v>6500</v>
      </c>
      <c r="F180" s="23">
        <v>8125</v>
      </c>
      <c r="G180" s="23">
        <v>8125</v>
      </c>
      <c r="H180" s="23" t="s">
        <v>3</v>
      </c>
      <c r="I180" s="24">
        <v>8.7795574558837277</v>
      </c>
      <c r="J180" s="2" t="s">
        <v>168</v>
      </c>
      <c r="K180" s="3">
        <v>50</v>
      </c>
      <c r="L180" s="4" t="s">
        <v>89</v>
      </c>
      <c r="M180" s="4" t="s">
        <v>96</v>
      </c>
      <c r="N180" s="4" t="s">
        <v>92</v>
      </c>
      <c r="O180" s="25">
        <v>25</v>
      </c>
      <c r="P180" s="4" t="s">
        <v>82</v>
      </c>
      <c r="Q180" s="4"/>
      <c r="R180" s="26" t="s">
        <v>83</v>
      </c>
      <c r="S180" s="26"/>
      <c r="T180" s="26" t="s">
        <v>83</v>
      </c>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1"/>
      <c r="BF180" s="1"/>
      <c r="BG180" s="3" t="s">
        <v>84</v>
      </c>
      <c r="BH180" s="1"/>
    </row>
    <row r="181" spans="2:60" x14ac:dyDescent="0.2">
      <c r="B181" s="1">
        <v>177</v>
      </c>
      <c r="C181" s="22">
        <v>43415</v>
      </c>
      <c r="D181" s="1">
        <v>341</v>
      </c>
      <c r="E181" s="23">
        <v>87500</v>
      </c>
      <c r="F181" s="23">
        <v>109375</v>
      </c>
      <c r="G181" s="23">
        <v>109375</v>
      </c>
      <c r="H181" s="23" t="s">
        <v>3</v>
      </c>
      <c r="I181" s="24">
        <v>11.379394072345706</v>
      </c>
      <c r="J181" s="2" t="s">
        <v>168</v>
      </c>
      <c r="K181" s="3">
        <v>80</v>
      </c>
      <c r="L181" s="4" t="s">
        <v>89</v>
      </c>
      <c r="M181" s="4" t="s">
        <v>80</v>
      </c>
      <c r="N181" s="4" t="s">
        <v>92</v>
      </c>
      <c r="O181" s="25">
        <v>37</v>
      </c>
      <c r="P181" s="4" t="s">
        <v>82</v>
      </c>
      <c r="Q181" s="4"/>
      <c r="R181" s="3"/>
      <c r="S181" s="3"/>
      <c r="T181" s="3"/>
      <c r="U181" s="26" t="s">
        <v>83</v>
      </c>
      <c r="V181" s="3"/>
      <c r="W181" s="3"/>
      <c r="X181" s="3"/>
      <c r="Y181" s="3"/>
      <c r="Z181" s="31"/>
      <c r="AA181" s="35"/>
      <c r="AB181" s="3"/>
      <c r="AC181" s="3"/>
      <c r="AD181" s="3"/>
      <c r="AE181" s="3"/>
      <c r="AF181" s="3"/>
      <c r="AG181" s="3"/>
      <c r="AH181" s="3"/>
      <c r="AI181" s="3"/>
      <c r="AJ181" s="3"/>
      <c r="AK181" s="3"/>
      <c r="AL181" s="3"/>
      <c r="AM181" s="3"/>
      <c r="AN181" s="3"/>
      <c r="AO181" s="26" t="s">
        <v>83</v>
      </c>
      <c r="AP181" s="26"/>
      <c r="AQ181" s="26"/>
      <c r="AR181" s="3"/>
      <c r="AS181" s="3"/>
      <c r="AT181" s="3"/>
      <c r="AU181" s="3"/>
      <c r="AV181" s="3"/>
      <c r="AW181" s="3"/>
      <c r="AX181" s="3"/>
      <c r="AY181" s="3"/>
      <c r="AZ181" s="3"/>
      <c r="BA181" s="3"/>
      <c r="BB181" s="3"/>
      <c r="BC181" s="3"/>
      <c r="BD181" s="3"/>
      <c r="BE181" s="1"/>
      <c r="BF181" s="1"/>
      <c r="BG181" s="3" t="s">
        <v>93</v>
      </c>
      <c r="BH181" s="1"/>
    </row>
    <row r="182" spans="2:60" x14ac:dyDescent="0.2">
      <c r="B182" s="1">
        <v>178</v>
      </c>
      <c r="C182" s="22">
        <v>43415</v>
      </c>
      <c r="D182" s="1">
        <v>342</v>
      </c>
      <c r="E182" s="23">
        <v>60000</v>
      </c>
      <c r="F182" s="23">
        <v>75000</v>
      </c>
      <c r="G182" s="23">
        <v>75000</v>
      </c>
      <c r="H182" s="23" t="s">
        <v>3</v>
      </c>
      <c r="I182" s="24">
        <v>11.002099841204238</v>
      </c>
      <c r="J182" s="2" t="s">
        <v>168</v>
      </c>
      <c r="K182" s="3">
        <v>80</v>
      </c>
      <c r="L182" s="4" t="s">
        <v>91</v>
      </c>
      <c r="M182" s="4" t="s">
        <v>107</v>
      </c>
      <c r="N182" s="4" t="s">
        <v>100</v>
      </c>
      <c r="O182" s="25">
        <v>40</v>
      </c>
      <c r="P182" s="4" t="s">
        <v>91</v>
      </c>
      <c r="Q182" s="26" t="s">
        <v>83</v>
      </c>
      <c r="R182" s="3"/>
      <c r="S182" s="3"/>
      <c r="T182" s="3"/>
      <c r="U182" s="26" t="s">
        <v>83</v>
      </c>
      <c r="V182" s="3"/>
      <c r="W182" s="3"/>
      <c r="X182" s="26" t="s">
        <v>83</v>
      </c>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1"/>
      <c r="BF182" s="1"/>
      <c r="BG182" s="3" t="s">
        <v>93</v>
      </c>
      <c r="BH182" s="1"/>
    </row>
    <row r="183" spans="2:60" x14ac:dyDescent="0.2">
      <c r="B183" s="1">
        <v>179</v>
      </c>
      <c r="C183" s="22">
        <v>43415</v>
      </c>
      <c r="D183" s="1">
        <v>417</v>
      </c>
      <c r="E183" s="23">
        <v>8500</v>
      </c>
      <c r="F183" s="23">
        <v>10625</v>
      </c>
      <c r="G183" s="23">
        <v>10625</v>
      </c>
      <c r="H183" s="23" t="s">
        <v>3</v>
      </c>
      <c r="I183" s="24">
        <v>9.0478214424784085</v>
      </c>
      <c r="J183" s="2" t="s">
        <v>168</v>
      </c>
      <c r="K183" s="3">
        <v>60</v>
      </c>
      <c r="L183" s="4" t="s">
        <v>79</v>
      </c>
      <c r="M183" s="4" t="s">
        <v>80</v>
      </c>
      <c r="N183" s="4" t="s">
        <v>92</v>
      </c>
      <c r="O183" s="25">
        <v>34</v>
      </c>
      <c r="P183" s="4" t="s">
        <v>82</v>
      </c>
      <c r="Q183" s="4"/>
      <c r="R183" s="26" t="s">
        <v>83</v>
      </c>
      <c r="S183" s="26"/>
      <c r="T183" s="3"/>
      <c r="U183" s="26" t="s">
        <v>83</v>
      </c>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1"/>
      <c r="BF183" s="1"/>
      <c r="BG183" s="3" t="s">
        <v>84</v>
      </c>
      <c r="BH183" s="1"/>
    </row>
    <row r="184" spans="2:60" x14ac:dyDescent="0.2">
      <c r="B184" s="1">
        <v>180</v>
      </c>
      <c r="C184" s="22">
        <v>43415</v>
      </c>
      <c r="D184" s="1">
        <v>418</v>
      </c>
      <c r="E184" s="23">
        <v>12000</v>
      </c>
      <c r="F184" s="23">
        <v>15000</v>
      </c>
      <c r="G184" s="23">
        <v>15000</v>
      </c>
      <c r="H184" s="23" t="s">
        <v>3</v>
      </c>
      <c r="I184" s="24">
        <v>9.3926619287701367</v>
      </c>
      <c r="J184" s="2" t="s">
        <v>168</v>
      </c>
      <c r="K184" s="3">
        <v>50</v>
      </c>
      <c r="L184" s="4" t="s">
        <v>89</v>
      </c>
      <c r="M184" s="4" t="s">
        <v>96</v>
      </c>
      <c r="N184" s="4" t="s">
        <v>92</v>
      </c>
      <c r="O184" s="25">
        <v>26</v>
      </c>
      <c r="P184" s="4" t="s">
        <v>82</v>
      </c>
      <c r="Q184" s="4"/>
      <c r="R184" s="26" t="s">
        <v>83</v>
      </c>
      <c r="S184" s="26"/>
      <c r="T184" s="26" t="s">
        <v>83</v>
      </c>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1"/>
      <c r="BF184" s="1"/>
      <c r="BG184" s="3" t="s">
        <v>84</v>
      </c>
      <c r="BH184" s="1"/>
    </row>
    <row r="185" spans="2:60" x14ac:dyDescent="0.2">
      <c r="B185" s="1">
        <v>181</v>
      </c>
      <c r="C185" s="22">
        <v>43415</v>
      </c>
      <c r="D185" s="1">
        <v>419</v>
      </c>
      <c r="E185" s="23">
        <v>22000</v>
      </c>
      <c r="F185" s="23">
        <v>27500</v>
      </c>
      <c r="G185" s="23">
        <v>27500</v>
      </c>
      <c r="H185" s="23" t="s">
        <v>3</v>
      </c>
      <c r="I185" s="24">
        <v>9.9987977323404529</v>
      </c>
      <c r="J185" s="2" t="s">
        <v>168</v>
      </c>
      <c r="K185" s="3">
        <v>40</v>
      </c>
      <c r="L185" s="4" t="s">
        <v>79</v>
      </c>
      <c r="M185" s="4" t="s">
        <v>80</v>
      </c>
      <c r="N185" s="4" t="s">
        <v>92</v>
      </c>
      <c r="O185" s="25">
        <v>36.5</v>
      </c>
      <c r="P185" s="4" t="s">
        <v>82</v>
      </c>
      <c r="Q185" s="4"/>
      <c r="R185" s="26" t="s">
        <v>83</v>
      </c>
      <c r="S185" s="26"/>
      <c r="T185" s="26" t="s">
        <v>83</v>
      </c>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1"/>
      <c r="BF185" s="1"/>
      <c r="BG185" s="3" t="s">
        <v>84</v>
      </c>
      <c r="BH185" s="1"/>
    </row>
    <row r="186" spans="2:60" x14ac:dyDescent="0.2">
      <c r="B186" s="1">
        <v>182</v>
      </c>
      <c r="C186" s="22">
        <v>43415</v>
      </c>
      <c r="D186" s="1">
        <v>421</v>
      </c>
      <c r="E186" s="23">
        <v>6000</v>
      </c>
      <c r="F186" s="23">
        <v>7500</v>
      </c>
      <c r="G186" s="23">
        <v>7500</v>
      </c>
      <c r="H186" s="23" t="s">
        <v>3</v>
      </c>
      <c r="I186" s="24">
        <v>8.6995147482101913</v>
      </c>
      <c r="J186" s="2" t="s">
        <v>168</v>
      </c>
      <c r="K186" s="3">
        <v>50</v>
      </c>
      <c r="L186" s="4" t="s">
        <v>89</v>
      </c>
      <c r="M186" s="4" t="s">
        <v>96</v>
      </c>
      <c r="N186" s="4" t="s">
        <v>92</v>
      </c>
      <c r="O186" s="25">
        <v>27</v>
      </c>
      <c r="P186" s="4" t="s">
        <v>82</v>
      </c>
      <c r="Q186" s="4"/>
      <c r="R186" s="26" t="s">
        <v>83</v>
      </c>
      <c r="S186" s="26"/>
      <c r="T186" s="26" t="s">
        <v>83</v>
      </c>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t="s">
        <v>149</v>
      </c>
      <c r="BA186" s="3"/>
      <c r="BB186" s="3"/>
      <c r="BC186" s="3"/>
      <c r="BD186" s="3"/>
      <c r="BE186" s="1"/>
      <c r="BF186" s="1"/>
      <c r="BG186" s="3" t="s">
        <v>88</v>
      </c>
      <c r="BH186" s="1"/>
    </row>
    <row r="187" spans="2:60" x14ac:dyDescent="0.2">
      <c r="B187" s="1">
        <v>183</v>
      </c>
      <c r="C187" s="22">
        <v>43415</v>
      </c>
      <c r="D187" s="1">
        <v>422</v>
      </c>
      <c r="E187" s="23">
        <v>13000</v>
      </c>
      <c r="F187" s="23">
        <v>16250</v>
      </c>
      <c r="G187" s="23">
        <v>16250</v>
      </c>
      <c r="H187" s="23" t="s">
        <v>3</v>
      </c>
      <c r="I187" s="24">
        <v>9.4727046364436731</v>
      </c>
      <c r="J187" s="2" t="s">
        <v>168</v>
      </c>
      <c r="K187" s="3">
        <v>60</v>
      </c>
      <c r="L187" s="4" t="s">
        <v>89</v>
      </c>
      <c r="M187" s="4" t="s">
        <v>80</v>
      </c>
      <c r="N187" s="4" t="s">
        <v>92</v>
      </c>
      <c r="O187" s="25">
        <v>36</v>
      </c>
      <c r="P187" s="4" t="s">
        <v>82</v>
      </c>
      <c r="Q187" s="4"/>
      <c r="R187" s="26" t="s">
        <v>83</v>
      </c>
      <c r="S187" s="26"/>
      <c r="T187" s="3"/>
      <c r="U187" s="26" t="s">
        <v>83</v>
      </c>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t="s">
        <v>149</v>
      </c>
      <c r="BA187" s="3"/>
      <c r="BB187" s="3"/>
      <c r="BC187" s="3"/>
      <c r="BD187" s="3"/>
      <c r="BE187" s="1"/>
      <c r="BF187" s="1"/>
      <c r="BG187" s="3" t="s">
        <v>84</v>
      </c>
      <c r="BH187" s="1"/>
    </row>
    <row r="188" spans="2:60" x14ac:dyDescent="0.2">
      <c r="B188" s="1">
        <v>184</v>
      </c>
      <c r="C188" s="22">
        <v>43415</v>
      </c>
      <c r="D188" s="1">
        <v>424</v>
      </c>
      <c r="E188" s="23">
        <v>4000</v>
      </c>
      <c r="F188" s="23">
        <v>5000</v>
      </c>
      <c r="G188" s="23">
        <v>5000</v>
      </c>
      <c r="H188" s="23" t="s">
        <v>3</v>
      </c>
      <c r="I188" s="24">
        <v>8.2940496401020276</v>
      </c>
      <c r="J188" s="2" t="s">
        <v>168</v>
      </c>
      <c r="K188" s="3">
        <v>30</v>
      </c>
      <c r="L188" s="4" t="s">
        <v>89</v>
      </c>
      <c r="M188" s="4" t="s">
        <v>80</v>
      </c>
      <c r="N188" s="4" t="s">
        <v>92</v>
      </c>
      <c r="O188" s="25">
        <v>31</v>
      </c>
      <c r="P188" s="4" t="s">
        <v>82</v>
      </c>
      <c r="Q188" s="4"/>
      <c r="R188" s="26" t="s">
        <v>83</v>
      </c>
      <c r="S188" s="26"/>
      <c r="T188" s="26" t="s">
        <v>83</v>
      </c>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1"/>
      <c r="BF188" s="1"/>
      <c r="BG188" s="3" t="s">
        <v>88</v>
      </c>
      <c r="BH188" s="1"/>
    </row>
    <row r="189" spans="2:60" x14ac:dyDescent="0.2">
      <c r="B189" s="1">
        <v>185</v>
      </c>
      <c r="C189" s="22">
        <v>43415</v>
      </c>
      <c r="D189" s="1">
        <v>425</v>
      </c>
      <c r="E189" s="23">
        <v>3800</v>
      </c>
      <c r="F189" s="23">
        <v>4750</v>
      </c>
      <c r="G189" s="23">
        <v>4750</v>
      </c>
      <c r="H189" s="23" t="s">
        <v>3</v>
      </c>
      <c r="I189" s="24">
        <v>8.2427563457144775</v>
      </c>
      <c r="J189" s="2" t="s">
        <v>168</v>
      </c>
      <c r="K189" s="3">
        <v>60</v>
      </c>
      <c r="L189" s="4" t="s">
        <v>89</v>
      </c>
      <c r="M189" s="4" t="s">
        <v>80</v>
      </c>
      <c r="N189" s="4" t="s">
        <v>92</v>
      </c>
      <c r="O189" s="25">
        <v>32</v>
      </c>
      <c r="P189" s="4" t="s">
        <v>82</v>
      </c>
      <c r="Q189" s="4"/>
      <c r="R189" s="26" t="s">
        <v>83</v>
      </c>
      <c r="S189" s="26"/>
      <c r="T189" s="26" t="s">
        <v>83</v>
      </c>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1"/>
      <c r="BF189" s="1"/>
      <c r="BG189" s="3" t="s">
        <v>88</v>
      </c>
      <c r="BH189" s="1"/>
    </row>
    <row r="190" spans="2:60" x14ac:dyDescent="0.2">
      <c r="B190" s="1">
        <v>186</v>
      </c>
      <c r="C190" s="22">
        <v>43415</v>
      </c>
      <c r="D190" s="1">
        <v>426</v>
      </c>
      <c r="E190" s="23">
        <v>3500</v>
      </c>
      <c r="F190" s="23">
        <v>4200</v>
      </c>
      <c r="G190" s="23">
        <v>4375</v>
      </c>
      <c r="H190" s="23" t="s">
        <v>101</v>
      </c>
      <c r="I190" s="24">
        <v>8.1605182474775049</v>
      </c>
      <c r="J190" s="2" t="s">
        <v>168</v>
      </c>
      <c r="K190" s="3">
        <v>70</v>
      </c>
      <c r="L190" s="4" t="s">
        <v>98</v>
      </c>
      <c r="M190" s="4" t="s">
        <v>107</v>
      </c>
      <c r="N190" s="4" t="s">
        <v>100</v>
      </c>
      <c r="O190" s="25">
        <v>25</v>
      </c>
      <c r="P190" s="4" t="s">
        <v>98</v>
      </c>
      <c r="Q190" s="26" t="s">
        <v>83</v>
      </c>
      <c r="R190" s="26" t="s">
        <v>83</v>
      </c>
      <c r="S190" s="26"/>
      <c r="T190" s="26" t="s">
        <v>83</v>
      </c>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1"/>
      <c r="BF190" s="1"/>
      <c r="BG190" s="3" t="s">
        <v>88</v>
      </c>
      <c r="BH190" s="1"/>
    </row>
    <row r="191" spans="2:60" x14ac:dyDescent="0.2">
      <c r="B191" s="1">
        <v>187</v>
      </c>
      <c r="C191" s="22">
        <v>43415</v>
      </c>
      <c r="D191" s="1">
        <v>427</v>
      </c>
      <c r="E191" s="23">
        <v>60000</v>
      </c>
      <c r="F191" s="23">
        <v>75000</v>
      </c>
      <c r="G191" s="23">
        <v>75000</v>
      </c>
      <c r="H191" s="23" t="s">
        <v>3</v>
      </c>
      <c r="I191" s="24">
        <v>11.002099841204238</v>
      </c>
      <c r="J191" s="2" t="s">
        <v>168</v>
      </c>
      <c r="K191" s="3">
        <v>80</v>
      </c>
      <c r="L191" s="4" t="s">
        <v>89</v>
      </c>
      <c r="M191" s="4" t="s">
        <v>80</v>
      </c>
      <c r="N191" s="4" t="s">
        <v>92</v>
      </c>
      <c r="O191" s="25">
        <v>36</v>
      </c>
      <c r="P191" s="4" t="s">
        <v>82</v>
      </c>
      <c r="Q191" s="4"/>
      <c r="R191" s="3"/>
      <c r="S191" s="3"/>
      <c r="T191" s="26" t="s">
        <v>83</v>
      </c>
      <c r="U191" s="3"/>
      <c r="V191" s="3"/>
      <c r="W191" s="26" t="s">
        <v>83</v>
      </c>
      <c r="X191" s="3"/>
      <c r="Y191" s="3"/>
      <c r="Z191" s="31"/>
      <c r="AA191" s="35"/>
      <c r="AB191" s="3"/>
      <c r="AC191" s="3"/>
      <c r="AD191" s="3"/>
      <c r="AE191" s="3"/>
      <c r="AF191" s="3"/>
      <c r="AG191" s="3"/>
      <c r="AH191" s="3"/>
      <c r="AI191" s="3"/>
      <c r="AJ191" s="3"/>
      <c r="AK191" s="26" t="s">
        <v>83</v>
      </c>
      <c r="AL191" s="3"/>
      <c r="AM191" s="3"/>
      <c r="AN191" s="3"/>
      <c r="AO191" s="26" t="s">
        <v>83</v>
      </c>
      <c r="AP191" s="26" t="s">
        <v>83</v>
      </c>
      <c r="AQ191" s="26"/>
      <c r="AR191" s="3"/>
      <c r="AS191" s="3"/>
      <c r="AT191" s="3"/>
      <c r="AU191" s="3"/>
      <c r="AV191" s="3"/>
      <c r="AW191" s="3"/>
      <c r="AX191" s="3"/>
      <c r="AY191" s="3"/>
      <c r="AZ191" s="3"/>
      <c r="BA191" s="3"/>
      <c r="BB191" s="3"/>
      <c r="BC191" s="3"/>
      <c r="BD191" s="3"/>
      <c r="BE191" s="1"/>
      <c r="BF191" s="1"/>
      <c r="BG191" s="3" t="s">
        <v>93</v>
      </c>
      <c r="BH191" s="1"/>
    </row>
    <row r="192" spans="2:60" x14ac:dyDescent="0.2">
      <c r="B192" s="1">
        <v>188</v>
      </c>
      <c r="C192" s="22">
        <v>43415</v>
      </c>
      <c r="D192" s="1">
        <v>506</v>
      </c>
      <c r="E192" s="23">
        <v>20000</v>
      </c>
      <c r="F192" s="23">
        <v>25000</v>
      </c>
      <c r="G192" s="23">
        <v>25000</v>
      </c>
      <c r="H192" s="23" t="s">
        <v>3</v>
      </c>
      <c r="I192" s="24">
        <v>9.9034875525361272</v>
      </c>
      <c r="J192" s="2" t="s">
        <v>168</v>
      </c>
      <c r="K192" s="3">
        <v>30</v>
      </c>
      <c r="L192" s="4" t="s">
        <v>102</v>
      </c>
      <c r="M192" s="4" t="s">
        <v>80</v>
      </c>
      <c r="N192" s="4" t="s">
        <v>87</v>
      </c>
      <c r="O192" s="25">
        <v>31</v>
      </c>
      <c r="P192" s="4" t="s">
        <v>82</v>
      </c>
      <c r="Q192" s="4"/>
      <c r="R192" s="26" t="s">
        <v>83</v>
      </c>
      <c r="S192" s="26"/>
      <c r="T192" s="26" t="s">
        <v>83</v>
      </c>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1"/>
      <c r="BF192" s="1"/>
      <c r="BG192" s="3" t="s">
        <v>84</v>
      </c>
      <c r="BH192" s="1"/>
    </row>
    <row r="193" spans="2:60" x14ac:dyDescent="0.2">
      <c r="B193" s="1">
        <v>189</v>
      </c>
      <c r="C193" s="22">
        <v>43415</v>
      </c>
      <c r="D193" s="1">
        <v>515</v>
      </c>
      <c r="E193" s="23">
        <v>70000</v>
      </c>
      <c r="F193" s="23">
        <v>87500</v>
      </c>
      <c r="G193" s="23">
        <v>87500</v>
      </c>
      <c r="H193" s="23" t="s">
        <v>3</v>
      </c>
      <c r="I193" s="24">
        <v>11.156250521031495</v>
      </c>
      <c r="J193" s="2" t="s">
        <v>168</v>
      </c>
      <c r="K193" s="3">
        <v>40</v>
      </c>
      <c r="L193" s="4" t="s">
        <v>85</v>
      </c>
      <c r="M193" s="4" t="s">
        <v>80</v>
      </c>
      <c r="N193" s="4" t="s">
        <v>92</v>
      </c>
      <c r="O193" s="25">
        <v>33.5</v>
      </c>
      <c r="P193" s="4" t="s">
        <v>82</v>
      </c>
      <c r="Q193" s="4"/>
      <c r="R193" s="3"/>
      <c r="S193" s="3"/>
      <c r="T193" s="26" t="s">
        <v>83</v>
      </c>
      <c r="U193" s="3"/>
      <c r="V193" s="3"/>
      <c r="W193" s="3"/>
      <c r="X193" s="3"/>
      <c r="Y193" s="3"/>
      <c r="Z193" s="3"/>
      <c r="AA193" s="3"/>
      <c r="AB193" s="3"/>
      <c r="AC193" s="3"/>
      <c r="AD193" s="3"/>
      <c r="AE193" s="3"/>
      <c r="AF193" s="3"/>
      <c r="AG193" s="3"/>
      <c r="AH193" s="3"/>
      <c r="AI193" s="3"/>
      <c r="AJ193" s="3"/>
      <c r="AK193" s="26" t="s">
        <v>83</v>
      </c>
      <c r="AL193" s="3"/>
      <c r="AM193" s="3"/>
      <c r="AN193" s="3"/>
      <c r="AO193" s="3"/>
      <c r="AP193" s="3"/>
      <c r="AQ193" s="3"/>
      <c r="AR193" s="3"/>
      <c r="AS193" s="3"/>
      <c r="AT193" s="3"/>
      <c r="AU193" s="3"/>
      <c r="AV193" s="3"/>
      <c r="AW193" s="3"/>
      <c r="AX193" s="3"/>
      <c r="AY193" s="3"/>
      <c r="AZ193" s="3"/>
      <c r="BA193" s="3"/>
      <c r="BB193" s="3"/>
      <c r="BC193" s="3"/>
      <c r="BD193" s="3"/>
      <c r="BE193" s="1"/>
      <c r="BF193" s="1"/>
      <c r="BG193" s="3" t="s">
        <v>93</v>
      </c>
      <c r="BH193" s="1"/>
    </row>
    <row r="194" spans="2:60" x14ac:dyDescent="0.2">
      <c r="B194" s="1">
        <v>190</v>
      </c>
      <c r="C194" s="22">
        <v>43415</v>
      </c>
      <c r="D194" s="1">
        <v>516</v>
      </c>
      <c r="E194" s="23">
        <v>65000</v>
      </c>
      <c r="F194" s="23">
        <v>81250</v>
      </c>
      <c r="G194" s="23">
        <v>81250</v>
      </c>
      <c r="H194" s="23" t="s">
        <v>3</v>
      </c>
      <c r="I194" s="24">
        <v>11.082142548877775</v>
      </c>
      <c r="J194" s="2" t="s">
        <v>168</v>
      </c>
      <c r="K194" s="3">
        <v>40</v>
      </c>
      <c r="L194" s="4" t="s">
        <v>89</v>
      </c>
      <c r="M194" s="4" t="s">
        <v>80</v>
      </c>
      <c r="N194" s="4" t="s">
        <v>81</v>
      </c>
      <c r="O194" s="25">
        <v>33</v>
      </c>
      <c r="P194" s="4" t="s">
        <v>82</v>
      </c>
      <c r="Q194" s="4"/>
      <c r="R194" s="3"/>
      <c r="S194" s="3"/>
      <c r="T194" s="26" t="s">
        <v>83</v>
      </c>
      <c r="U194" s="3"/>
      <c r="V194" s="3"/>
      <c r="W194" s="3"/>
      <c r="X194" s="3"/>
      <c r="Y194" s="3"/>
      <c r="Z194" s="3"/>
      <c r="AA194" s="3"/>
      <c r="AB194" s="3"/>
      <c r="AC194" s="3"/>
      <c r="AD194" s="3"/>
      <c r="AE194" s="3"/>
      <c r="AF194" s="3"/>
      <c r="AG194" s="3"/>
      <c r="AH194" s="3"/>
      <c r="AI194" s="3"/>
      <c r="AJ194" s="3"/>
      <c r="AK194" s="26" t="s">
        <v>83</v>
      </c>
      <c r="AL194" s="3"/>
      <c r="AM194" s="3"/>
      <c r="AN194" s="3"/>
      <c r="AO194" s="3"/>
      <c r="AP194" s="3"/>
      <c r="AQ194" s="3"/>
      <c r="AR194" s="3"/>
      <c r="AS194" s="3"/>
      <c r="AT194" s="3"/>
      <c r="AU194" s="3"/>
      <c r="AV194" s="3"/>
      <c r="AW194" s="3"/>
      <c r="AX194" s="3"/>
      <c r="AY194" s="3"/>
      <c r="AZ194" s="3"/>
      <c r="BA194" s="3"/>
      <c r="BB194" s="3"/>
      <c r="BC194" s="3"/>
      <c r="BD194" s="3"/>
      <c r="BE194" s="1"/>
      <c r="BF194" s="1"/>
      <c r="BG194" s="3" t="s">
        <v>84</v>
      </c>
      <c r="BH194" s="1"/>
    </row>
    <row r="195" spans="2:60" x14ac:dyDescent="0.2">
      <c r="B195" s="1">
        <v>191</v>
      </c>
      <c r="C195" s="22">
        <v>43415</v>
      </c>
      <c r="D195" s="1">
        <v>517</v>
      </c>
      <c r="E195" s="23">
        <v>6500</v>
      </c>
      <c r="F195" s="23">
        <v>8125</v>
      </c>
      <c r="G195" s="23">
        <v>8125</v>
      </c>
      <c r="H195" s="23" t="s">
        <v>3</v>
      </c>
      <c r="I195" s="24">
        <v>8.7795574558837277</v>
      </c>
      <c r="J195" s="2" t="s">
        <v>168</v>
      </c>
      <c r="K195" s="3">
        <v>60</v>
      </c>
      <c r="L195" s="4" t="s">
        <v>89</v>
      </c>
      <c r="M195" s="4" t="s">
        <v>80</v>
      </c>
      <c r="N195" s="4" t="s">
        <v>92</v>
      </c>
      <c r="O195" s="25">
        <v>35</v>
      </c>
      <c r="P195" s="4" t="s">
        <v>82</v>
      </c>
      <c r="Q195" s="4"/>
      <c r="R195" s="26" t="s">
        <v>83</v>
      </c>
      <c r="S195" s="26"/>
      <c r="T195" s="26" t="s">
        <v>83</v>
      </c>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1"/>
      <c r="BF195" s="1"/>
      <c r="BG195" s="3" t="s">
        <v>84</v>
      </c>
      <c r="BH195" s="1"/>
    </row>
    <row r="196" spans="2:60" x14ac:dyDescent="0.2">
      <c r="B196" s="1">
        <v>192</v>
      </c>
      <c r="C196" s="22">
        <v>43415</v>
      </c>
      <c r="D196" s="1">
        <v>519</v>
      </c>
      <c r="E196" s="23">
        <v>70000</v>
      </c>
      <c r="F196" s="23">
        <v>87500</v>
      </c>
      <c r="G196" s="23">
        <v>87500</v>
      </c>
      <c r="H196" s="23" t="s">
        <v>3</v>
      </c>
      <c r="I196" s="24">
        <v>11.156250521031495</v>
      </c>
      <c r="J196" s="2" t="s">
        <v>168</v>
      </c>
      <c r="K196" s="3">
        <v>40</v>
      </c>
      <c r="L196" s="4" t="s">
        <v>89</v>
      </c>
      <c r="M196" s="4" t="s">
        <v>80</v>
      </c>
      <c r="N196" s="4" t="s">
        <v>92</v>
      </c>
      <c r="O196" s="25">
        <v>34</v>
      </c>
      <c r="P196" s="4" t="s">
        <v>82</v>
      </c>
      <c r="Q196" s="4"/>
      <c r="R196" s="3"/>
      <c r="S196" s="3"/>
      <c r="T196" s="26" t="s">
        <v>83</v>
      </c>
      <c r="U196" s="3"/>
      <c r="V196" s="3"/>
      <c r="W196" s="3"/>
      <c r="X196" s="3"/>
      <c r="Y196" s="3"/>
      <c r="Z196" s="31"/>
      <c r="AA196" s="35"/>
      <c r="AB196" s="3"/>
      <c r="AC196" s="3"/>
      <c r="AD196" s="3"/>
      <c r="AE196" s="3"/>
      <c r="AF196" s="3"/>
      <c r="AG196" s="3"/>
      <c r="AH196" s="3"/>
      <c r="AI196" s="3"/>
      <c r="AJ196" s="3"/>
      <c r="AK196" s="3"/>
      <c r="AL196" s="3"/>
      <c r="AM196" s="3"/>
      <c r="AN196" s="3"/>
      <c r="AO196" s="26" t="s">
        <v>83</v>
      </c>
      <c r="AP196" s="26"/>
      <c r="AQ196" s="26"/>
      <c r="AR196" s="3"/>
      <c r="AS196" s="3"/>
      <c r="AT196" s="3"/>
      <c r="AU196" s="3"/>
      <c r="AV196" s="3"/>
      <c r="AW196" s="3"/>
      <c r="AX196" s="3"/>
      <c r="AY196" s="3"/>
      <c r="AZ196" s="3"/>
      <c r="BA196" s="3"/>
      <c r="BB196" s="3"/>
      <c r="BC196" s="3"/>
      <c r="BD196" s="3"/>
      <c r="BE196" s="1"/>
      <c r="BF196" s="1"/>
      <c r="BG196" s="3" t="s">
        <v>93</v>
      </c>
      <c r="BH196" s="1"/>
    </row>
    <row r="197" spans="2:60" x14ac:dyDescent="0.2">
      <c r="B197" s="1">
        <v>193</v>
      </c>
      <c r="C197" s="22">
        <v>43415</v>
      </c>
      <c r="D197" s="1">
        <v>521</v>
      </c>
      <c r="E197" s="23">
        <v>25000</v>
      </c>
      <c r="F197" s="23">
        <v>31250</v>
      </c>
      <c r="G197" s="23">
        <v>31250</v>
      </c>
      <c r="H197" s="23" t="s">
        <v>3</v>
      </c>
      <c r="I197" s="24">
        <v>10.126631103850338</v>
      </c>
      <c r="J197" s="2" t="s">
        <v>168</v>
      </c>
      <c r="K197" s="3">
        <v>80</v>
      </c>
      <c r="L197" s="4" t="s">
        <v>89</v>
      </c>
      <c r="M197" s="4" t="s">
        <v>107</v>
      </c>
      <c r="N197" s="4" t="s">
        <v>100</v>
      </c>
      <c r="O197" s="25">
        <v>35</v>
      </c>
      <c r="P197" s="4" t="s">
        <v>89</v>
      </c>
      <c r="Q197" s="26" t="s">
        <v>83</v>
      </c>
      <c r="R197" s="3"/>
      <c r="S197" s="3"/>
      <c r="T197" s="3"/>
      <c r="U197" s="26" t="s">
        <v>83</v>
      </c>
      <c r="V197" s="3"/>
      <c r="W197" s="3"/>
      <c r="X197" s="26" t="s">
        <v>83</v>
      </c>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1"/>
      <c r="BF197" s="1"/>
      <c r="BG197" s="3" t="s">
        <v>84</v>
      </c>
      <c r="BH197" s="1"/>
    </row>
    <row r="198" spans="2:60" x14ac:dyDescent="0.2">
      <c r="B198" s="1">
        <v>194</v>
      </c>
      <c r="C198" s="22">
        <v>43415</v>
      </c>
      <c r="D198" s="1">
        <v>523</v>
      </c>
      <c r="E198" s="23">
        <v>106599</v>
      </c>
      <c r="F198" s="23">
        <v>127918</v>
      </c>
      <c r="G198" s="23">
        <v>133248.75</v>
      </c>
      <c r="H198" s="23" t="s">
        <v>101</v>
      </c>
      <c r="I198" s="24">
        <v>11.576829409806841</v>
      </c>
      <c r="J198" s="2" t="s">
        <v>168</v>
      </c>
      <c r="K198" s="3">
        <v>80</v>
      </c>
      <c r="L198" s="4" t="s">
        <v>89</v>
      </c>
      <c r="M198" s="4" t="s">
        <v>107</v>
      </c>
      <c r="N198" s="4" t="s">
        <v>100</v>
      </c>
      <c r="O198" s="25">
        <v>40</v>
      </c>
      <c r="P198" s="4" t="s">
        <v>89</v>
      </c>
      <c r="Q198" s="26" t="s">
        <v>83</v>
      </c>
      <c r="R198" s="3"/>
      <c r="S198" s="3"/>
      <c r="T198" s="3"/>
      <c r="U198" s="26" t="s">
        <v>83</v>
      </c>
      <c r="V198" s="3"/>
      <c r="W198" s="3"/>
      <c r="X198" s="26" t="s">
        <v>83</v>
      </c>
      <c r="Y198" s="3"/>
      <c r="Z198" s="3"/>
      <c r="AA198" s="26"/>
      <c r="AB198" s="3"/>
      <c r="AC198" s="3"/>
      <c r="AD198" s="3"/>
      <c r="AE198" s="3"/>
      <c r="AF198" s="3"/>
      <c r="AG198" s="3"/>
      <c r="AH198" s="3"/>
      <c r="AI198" s="3"/>
      <c r="AJ198" s="3"/>
      <c r="AK198" s="3"/>
      <c r="AL198" s="3"/>
      <c r="AM198" s="3"/>
      <c r="AN198" s="3"/>
      <c r="AO198" s="3"/>
      <c r="AP198" s="3"/>
      <c r="AQ198" s="3"/>
      <c r="AR198" s="3"/>
      <c r="AS198" s="3"/>
      <c r="AT198" s="3"/>
      <c r="AU198" s="3"/>
      <c r="AV198" s="3"/>
      <c r="AW198" s="26" t="s">
        <v>83</v>
      </c>
      <c r="AX198" s="3"/>
      <c r="AY198" s="3"/>
      <c r="AZ198" s="3"/>
      <c r="BA198" s="3"/>
      <c r="BB198" s="3"/>
      <c r="BC198" s="3"/>
      <c r="BD198" s="3"/>
      <c r="BE198" s="1"/>
      <c r="BF198" s="1"/>
      <c r="BG198" s="3" t="s">
        <v>93</v>
      </c>
      <c r="BH198" s="1"/>
    </row>
    <row r="199" spans="2:60" x14ac:dyDescent="0.2">
      <c r="B199" s="1">
        <v>195</v>
      </c>
      <c r="C199" s="22">
        <v>43415</v>
      </c>
      <c r="D199" s="1">
        <v>559</v>
      </c>
      <c r="E199" s="23">
        <v>150000</v>
      </c>
      <c r="F199" s="23">
        <v>185000</v>
      </c>
      <c r="G199" s="23">
        <v>187500</v>
      </c>
      <c r="H199" s="23" t="s">
        <v>101</v>
      </c>
      <c r="I199" s="24">
        <v>11.918390573078392</v>
      </c>
      <c r="J199" s="2" t="s">
        <v>168</v>
      </c>
      <c r="K199" s="3">
        <v>80</v>
      </c>
      <c r="L199" s="4" t="s">
        <v>89</v>
      </c>
      <c r="M199" s="4" t="s">
        <v>80</v>
      </c>
      <c r="N199" s="4" t="s">
        <v>92</v>
      </c>
      <c r="O199" s="25">
        <v>38</v>
      </c>
      <c r="P199" s="4" t="s">
        <v>82</v>
      </c>
      <c r="Q199" s="4"/>
      <c r="R199" s="3"/>
      <c r="S199" s="3"/>
      <c r="T199" s="3"/>
      <c r="U199" s="26" t="s">
        <v>83</v>
      </c>
      <c r="V199" s="3"/>
      <c r="W199" s="3"/>
      <c r="X199" s="3"/>
      <c r="Y199" s="3"/>
      <c r="Z199" s="31"/>
      <c r="AA199" s="35"/>
      <c r="AB199" s="3"/>
      <c r="AC199" s="3"/>
      <c r="AD199" s="3"/>
      <c r="AE199" s="3"/>
      <c r="AF199" s="3"/>
      <c r="AG199" s="3"/>
      <c r="AH199" s="3"/>
      <c r="AI199" s="3"/>
      <c r="AJ199" s="3"/>
      <c r="AK199" s="3"/>
      <c r="AL199" s="3"/>
      <c r="AM199" s="3"/>
      <c r="AN199" s="3"/>
      <c r="AO199" s="26" t="s">
        <v>83</v>
      </c>
      <c r="AP199" s="35" t="s">
        <v>83</v>
      </c>
      <c r="AQ199" s="26"/>
      <c r="AR199" s="3"/>
      <c r="AS199" s="3"/>
      <c r="AT199" s="3"/>
      <c r="AU199" s="3"/>
      <c r="AV199" s="3"/>
      <c r="AW199" s="3"/>
      <c r="AX199" s="3"/>
      <c r="AY199" s="3"/>
      <c r="AZ199" s="3"/>
      <c r="BA199" s="3"/>
      <c r="BB199" s="3"/>
      <c r="BC199" s="3"/>
      <c r="BD199" s="3"/>
      <c r="BE199" s="1"/>
      <c r="BF199" s="1"/>
      <c r="BG199" s="3" t="s">
        <v>93</v>
      </c>
      <c r="BH199" s="1" t="s">
        <v>197</v>
      </c>
    </row>
    <row r="200" spans="2:60" x14ac:dyDescent="0.2">
      <c r="B200" s="1">
        <v>196</v>
      </c>
      <c r="C200" s="22">
        <v>43415</v>
      </c>
      <c r="D200" s="1">
        <v>560</v>
      </c>
      <c r="E200" s="23">
        <v>300000</v>
      </c>
      <c r="F200" s="23">
        <v>365000</v>
      </c>
      <c r="G200" s="23">
        <v>375000</v>
      </c>
      <c r="H200" s="23" t="s">
        <v>101</v>
      </c>
      <c r="I200" s="24">
        <v>12.611537753638338</v>
      </c>
      <c r="J200" s="2" t="s">
        <v>168</v>
      </c>
      <c r="K200" s="3">
        <v>40</v>
      </c>
      <c r="L200" s="4" t="s">
        <v>89</v>
      </c>
      <c r="M200" s="4" t="s">
        <v>80</v>
      </c>
      <c r="N200" s="4" t="s">
        <v>92</v>
      </c>
      <c r="O200" s="25">
        <v>35</v>
      </c>
      <c r="P200" s="4" t="s">
        <v>82</v>
      </c>
      <c r="Q200" s="4"/>
      <c r="R200" s="3"/>
      <c r="S200" s="3"/>
      <c r="T200" s="26" t="s">
        <v>83</v>
      </c>
      <c r="U200" s="3"/>
      <c r="V200" s="3"/>
      <c r="W200" s="3"/>
      <c r="X200" s="3"/>
      <c r="Y200" s="3"/>
      <c r="Z200" s="31"/>
      <c r="AA200" s="35"/>
      <c r="AB200" s="3"/>
      <c r="AC200" s="3"/>
      <c r="AD200" s="3"/>
      <c r="AE200" s="3"/>
      <c r="AF200" s="3"/>
      <c r="AG200" s="3"/>
      <c r="AH200" s="3"/>
      <c r="AI200" s="3"/>
      <c r="AJ200" s="3"/>
      <c r="AK200" s="26" t="s">
        <v>83</v>
      </c>
      <c r="AL200" s="3"/>
      <c r="AM200" s="3"/>
      <c r="AN200" s="3"/>
      <c r="AO200" s="26" t="s">
        <v>83</v>
      </c>
      <c r="AP200" s="3"/>
      <c r="AQ200" s="3"/>
      <c r="AR200" s="3"/>
      <c r="AS200" s="3"/>
      <c r="AT200" s="3"/>
      <c r="AU200" s="3"/>
      <c r="AV200" s="3"/>
      <c r="AW200" s="3"/>
      <c r="AX200" s="3"/>
      <c r="AY200" s="3"/>
      <c r="AZ200" s="3"/>
      <c r="BA200" s="3"/>
      <c r="BB200" s="3"/>
      <c r="BC200" s="3"/>
      <c r="BD200" s="3"/>
      <c r="BE200" s="1"/>
      <c r="BF200" s="1"/>
      <c r="BG200" s="3" t="s">
        <v>93</v>
      </c>
      <c r="BH200" s="1"/>
    </row>
    <row r="201" spans="2:60" x14ac:dyDescent="0.2">
      <c r="B201" s="1">
        <v>197</v>
      </c>
      <c r="C201" s="22">
        <v>43233</v>
      </c>
      <c r="D201" s="1">
        <v>327</v>
      </c>
      <c r="E201" s="23">
        <v>24000</v>
      </c>
      <c r="F201" s="23">
        <v>30000</v>
      </c>
      <c r="G201" s="23">
        <v>30000</v>
      </c>
      <c r="H201" s="23" t="s">
        <v>3</v>
      </c>
      <c r="I201" s="24">
        <v>10.085809109330082</v>
      </c>
      <c r="J201" s="2" t="s">
        <v>168</v>
      </c>
      <c r="K201" s="2">
        <v>30</v>
      </c>
      <c r="L201" s="4" t="s">
        <v>79</v>
      </c>
      <c r="M201" s="4" t="s">
        <v>80</v>
      </c>
      <c r="N201" s="4" t="s">
        <v>81</v>
      </c>
      <c r="O201" s="25">
        <v>30</v>
      </c>
      <c r="P201" s="4" t="s">
        <v>82</v>
      </c>
      <c r="Q201" s="4"/>
      <c r="R201" s="26" t="s">
        <v>83</v>
      </c>
      <c r="S201" s="26"/>
      <c r="T201" s="26" t="s">
        <v>83</v>
      </c>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1"/>
      <c r="BF201" s="1"/>
      <c r="BG201" s="3" t="s">
        <v>93</v>
      </c>
      <c r="BH201" s="1"/>
    </row>
    <row r="202" spans="2:60" x14ac:dyDescent="0.2">
      <c r="B202" s="1">
        <v>198</v>
      </c>
      <c r="C202" s="22">
        <v>43233</v>
      </c>
      <c r="D202" s="1">
        <v>328</v>
      </c>
      <c r="E202" s="23">
        <v>6000</v>
      </c>
      <c r="F202" s="23">
        <v>7500</v>
      </c>
      <c r="G202" s="23">
        <v>7500</v>
      </c>
      <c r="H202" s="23" t="s">
        <v>3</v>
      </c>
      <c r="I202" s="24">
        <v>8.6995147482101913</v>
      </c>
      <c r="J202" s="2" t="s">
        <v>168</v>
      </c>
      <c r="K202" s="2">
        <v>40</v>
      </c>
      <c r="L202" s="4" t="s">
        <v>79</v>
      </c>
      <c r="M202" s="4" t="s">
        <v>96</v>
      </c>
      <c r="N202" s="4" t="s">
        <v>81</v>
      </c>
      <c r="O202" s="25">
        <v>22</v>
      </c>
      <c r="P202" s="4" t="s">
        <v>82</v>
      </c>
      <c r="Q202" s="4"/>
      <c r="R202" s="26" t="s">
        <v>83</v>
      </c>
      <c r="S202" s="26"/>
      <c r="T202" s="26" t="s">
        <v>83</v>
      </c>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1"/>
      <c r="BF202" s="1"/>
      <c r="BG202" s="3" t="s">
        <v>88</v>
      </c>
      <c r="BH202" s="1"/>
    </row>
    <row r="203" spans="2:60" x14ac:dyDescent="0.2">
      <c r="B203" s="1">
        <v>199</v>
      </c>
      <c r="C203" s="22">
        <v>43233</v>
      </c>
      <c r="D203" s="1">
        <v>329</v>
      </c>
      <c r="E203" s="23">
        <v>2000</v>
      </c>
      <c r="F203" s="23">
        <v>2500</v>
      </c>
      <c r="G203" s="23">
        <v>2500</v>
      </c>
      <c r="H203" s="23" t="s">
        <v>3</v>
      </c>
      <c r="I203" s="24">
        <v>7.6009024595420822</v>
      </c>
      <c r="J203" s="2" t="s">
        <v>168</v>
      </c>
      <c r="K203" s="2">
        <v>50</v>
      </c>
      <c r="L203" s="4" t="s">
        <v>85</v>
      </c>
      <c r="M203" s="4" t="s">
        <v>106</v>
      </c>
      <c r="N203" s="4" t="s">
        <v>92</v>
      </c>
      <c r="O203" s="25">
        <v>27</v>
      </c>
      <c r="P203" s="4" t="s">
        <v>82</v>
      </c>
      <c r="Q203" s="4"/>
      <c r="R203" s="26" t="s">
        <v>83</v>
      </c>
      <c r="S203" s="26"/>
      <c r="T203" s="26" t="s">
        <v>83</v>
      </c>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1"/>
      <c r="BF203" s="1"/>
      <c r="BG203" s="3" t="s">
        <v>88</v>
      </c>
      <c r="BH203" s="1"/>
    </row>
    <row r="204" spans="2:60" x14ac:dyDescent="0.2">
      <c r="B204" s="1">
        <v>200</v>
      </c>
      <c r="C204" s="22">
        <v>43233</v>
      </c>
      <c r="D204" s="1">
        <v>330</v>
      </c>
      <c r="E204" s="23">
        <v>6500</v>
      </c>
      <c r="F204" s="23">
        <v>8125</v>
      </c>
      <c r="G204" s="23">
        <v>8125</v>
      </c>
      <c r="H204" s="23" t="s">
        <v>3</v>
      </c>
      <c r="I204" s="24">
        <v>8.7795574558837277</v>
      </c>
      <c r="J204" s="2" t="s">
        <v>168</v>
      </c>
      <c r="K204" s="2">
        <v>40</v>
      </c>
      <c r="L204" s="4" t="s">
        <v>89</v>
      </c>
      <c r="M204" s="4" t="s">
        <v>80</v>
      </c>
      <c r="N204" s="4" t="s">
        <v>92</v>
      </c>
      <c r="O204" s="25">
        <v>35</v>
      </c>
      <c r="P204" s="4" t="s">
        <v>82</v>
      </c>
      <c r="Q204" s="4"/>
      <c r="R204" s="26" t="s">
        <v>83</v>
      </c>
      <c r="S204" s="26"/>
      <c r="T204" s="26" t="s">
        <v>83</v>
      </c>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1"/>
      <c r="BF204" s="1"/>
      <c r="BG204" s="3" t="s">
        <v>88</v>
      </c>
      <c r="BH204" s="1"/>
    </row>
    <row r="205" spans="2:60" x14ac:dyDescent="0.2">
      <c r="B205" s="1">
        <v>201</v>
      </c>
      <c r="C205" s="22">
        <v>43233</v>
      </c>
      <c r="D205" s="1">
        <v>332</v>
      </c>
      <c r="E205" s="23">
        <v>6500</v>
      </c>
      <c r="F205" s="23">
        <v>8125</v>
      </c>
      <c r="G205" s="23">
        <v>8125</v>
      </c>
      <c r="H205" s="23" t="s">
        <v>3</v>
      </c>
      <c r="I205" s="24">
        <v>8.7795574558837277</v>
      </c>
      <c r="J205" s="2" t="s">
        <v>168</v>
      </c>
      <c r="K205" s="2">
        <v>60</v>
      </c>
      <c r="L205" s="4" t="s">
        <v>89</v>
      </c>
      <c r="M205" s="4" t="s">
        <v>80</v>
      </c>
      <c r="N205" s="4" t="s">
        <v>92</v>
      </c>
      <c r="O205" s="25">
        <v>34</v>
      </c>
      <c r="P205" s="4" t="s">
        <v>82</v>
      </c>
      <c r="Q205" s="4"/>
      <c r="R205" s="26" t="s">
        <v>83</v>
      </c>
      <c r="S205" s="26"/>
      <c r="T205" s="26" t="s">
        <v>83</v>
      </c>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t="s">
        <v>97</v>
      </c>
      <c r="BA205" s="3"/>
      <c r="BB205" s="3"/>
      <c r="BC205" s="3"/>
      <c r="BD205" s="3"/>
      <c r="BE205" s="1"/>
      <c r="BF205" s="1"/>
      <c r="BG205" s="3" t="s">
        <v>88</v>
      </c>
      <c r="BH205" s="1"/>
    </row>
    <row r="206" spans="2:60" x14ac:dyDescent="0.2">
      <c r="B206" s="1">
        <v>202</v>
      </c>
      <c r="C206" s="22">
        <v>43233</v>
      </c>
      <c r="D206" s="1">
        <v>334</v>
      </c>
      <c r="E206" s="23">
        <v>1500</v>
      </c>
      <c r="F206" s="23">
        <v>1875</v>
      </c>
      <c r="G206" s="23">
        <v>1875</v>
      </c>
      <c r="H206" s="23" t="s">
        <v>3</v>
      </c>
      <c r="I206" s="24">
        <v>7.3132203870903014</v>
      </c>
      <c r="J206" s="2" t="s">
        <v>168</v>
      </c>
      <c r="K206" s="2">
        <v>60</v>
      </c>
      <c r="L206" s="4" t="s">
        <v>89</v>
      </c>
      <c r="M206" s="4" t="s">
        <v>80</v>
      </c>
      <c r="N206" s="4" t="s">
        <v>81</v>
      </c>
      <c r="O206" s="25">
        <v>32</v>
      </c>
      <c r="P206" s="4" t="s">
        <v>82</v>
      </c>
      <c r="Q206" s="4"/>
      <c r="R206" s="26" t="s">
        <v>83</v>
      </c>
      <c r="S206" s="26"/>
      <c r="T206" s="26" t="s">
        <v>83</v>
      </c>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1"/>
      <c r="BF206" s="1"/>
      <c r="BG206" s="3" t="s">
        <v>88</v>
      </c>
      <c r="BH206" s="1"/>
    </row>
    <row r="207" spans="2:60" x14ac:dyDescent="0.2">
      <c r="B207" s="1">
        <v>203</v>
      </c>
      <c r="C207" s="22">
        <v>43233</v>
      </c>
      <c r="D207" s="1">
        <v>335</v>
      </c>
      <c r="E207" s="23">
        <v>16000</v>
      </c>
      <c r="F207" s="23">
        <v>20000</v>
      </c>
      <c r="G207" s="23">
        <v>20000</v>
      </c>
      <c r="H207" s="23" t="s">
        <v>3</v>
      </c>
      <c r="I207" s="24">
        <v>9.6803440012219184</v>
      </c>
      <c r="J207" s="2" t="s">
        <v>168</v>
      </c>
      <c r="K207" s="2">
        <v>30</v>
      </c>
      <c r="L207" s="4" t="s">
        <v>85</v>
      </c>
      <c r="M207" s="4" t="s">
        <v>80</v>
      </c>
      <c r="N207" s="4" t="s">
        <v>92</v>
      </c>
      <c r="O207" s="25">
        <v>30</v>
      </c>
      <c r="P207" s="4" t="s">
        <v>82</v>
      </c>
      <c r="Q207" s="4"/>
      <c r="R207" s="26" t="s">
        <v>83</v>
      </c>
      <c r="S207" s="26"/>
      <c r="T207" s="26" t="s">
        <v>83</v>
      </c>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1"/>
      <c r="BF207" s="1"/>
      <c r="BG207" s="3" t="s">
        <v>93</v>
      </c>
      <c r="BH207" s="1"/>
    </row>
    <row r="208" spans="2:60" x14ac:dyDescent="0.2">
      <c r="B208" s="1">
        <v>204</v>
      </c>
      <c r="C208" s="22">
        <v>43233</v>
      </c>
      <c r="D208" s="1">
        <v>336</v>
      </c>
      <c r="E208" s="23">
        <v>6000</v>
      </c>
      <c r="F208" s="23">
        <v>7500</v>
      </c>
      <c r="G208" s="23">
        <v>7500</v>
      </c>
      <c r="H208" s="23" t="s">
        <v>3</v>
      </c>
      <c r="I208" s="24">
        <v>8.6995147482101913</v>
      </c>
      <c r="J208" s="2" t="s">
        <v>168</v>
      </c>
      <c r="K208" s="2">
        <v>30</v>
      </c>
      <c r="L208" s="4" t="s">
        <v>89</v>
      </c>
      <c r="M208" s="4" t="s">
        <v>80</v>
      </c>
      <c r="N208" s="4" t="s">
        <v>92</v>
      </c>
      <c r="O208" s="25">
        <v>31</v>
      </c>
      <c r="P208" s="4" t="s">
        <v>82</v>
      </c>
      <c r="Q208" s="4"/>
      <c r="R208" s="26" t="s">
        <v>83</v>
      </c>
      <c r="S208" s="26"/>
      <c r="T208" s="26" t="s">
        <v>83</v>
      </c>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1"/>
      <c r="BF208" s="1"/>
      <c r="BG208" s="3" t="s">
        <v>88</v>
      </c>
      <c r="BH208" s="1"/>
    </row>
    <row r="209" spans="2:60" x14ac:dyDescent="0.2">
      <c r="B209" s="1">
        <v>205</v>
      </c>
      <c r="C209" s="22">
        <v>43233</v>
      </c>
      <c r="D209" s="1">
        <v>337</v>
      </c>
      <c r="E209" s="23">
        <v>8000</v>
      </c>
      <c r="F209" s="23">
        <v>10000</v>
      </c>
      <c r="G209" s="23">
        <v>10000</v>
      </c>
      <c r="H209" s="23" t="s">
        <v>3</v>
      </c>
      <c r="I209" s="24">
        <v>8.987196820661973</v>
      </c>
      <c r="J209" s="2" t="s">
        <v>168</v>
      </c>
      <c r="K209" s="2">
        <v>40</v>
      </c>
      <c r="L209" s="4" t="s">
        <v>79</v>
      </c>
      <c r="M209" s="4" t="s">
        <v>80</v>
      </c>
      <c r="N209" s="4" t="s">
        <v>92</v>
      </c>
      <c r="O209" s="25">
        <v>34</v>
      </c>
      <c r="P209" s="4" t="s">
        <v>79</v>
      </c>
      <c r="Q209" s="4"/>
      <c r="R209" s="26" t="s">
        <v>83</v>
      </c>
      <c r="S209" s="26"/>
      <c r="T209" s="26" t="s">
        <v>83</v>
      </c>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1"/>
      <c r="BF209" s="1"/>
      <c r="BG209" s="3" t="s">
        <v>84</v>
      </c>
      <c r="BH209" s="1"/>
    </row>
    <row r="210" spans="2:60" x14ac:dyDescent="0.2">
      <c r="B210" s="1">
        <v>206</v>
      </c>
      <c r="C210" s="22">
        <v>43233</v>
      </c>
      <c r="D210" s="1">
        <v>340</v>
      </c>
      <c r="E210" s="23">
        <v>6000</v>
      </c>
      <c r="F210" s="23">
        <v>7500</v>
      </c>
      <c r="G210" s="23">
        <v>7500</v>
      </c>
      <c r="H210" s="23" t="s">
        <v>3</v>
      </c>
      <c r="I210" s="24">
        <v>8.6995147482101913</v>
      </c>
      <c r="J210" s="2" t="s">
        <v>168</v>
      </c>
      <c r="K210" s="2">
        <v>40</v>
      </c>
      <c r="L210" s="4" t="s">
        <v>89</v>
      </c>
      <c r="M210" s="4" t="s">
        <v>96</v>
      </c>
      <c r="N210" s="4" t="s">
        <v>92</v>
      </c>
      <c r="O210" s="25">
        <v>25</v>
      </c>
      <c r="P210" s="4" t="s">
        <v>82</v>
      </c>
      <c r="Q210" s="4"/>
      <c r="R210" s="26" t="s">
        <v>83</v>
      </c>
      <c r="S210" s="26"/>
      <c r="T210" s="26" t="s">
        <v>83</v>
      </c>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1"/>
      <c r="BF210" s="1"/>
      <c r="BG210" s="3" t="s">
        <v>88</v>
      </c>
      <c r="BH210" s="1"/>
    </row>
    <row r="211" spans="2:60" x14ac:dyDescent="0.2">
      <c r="B211" s="1">
        <v>207</v>
      </c>
      <c r="C211" s="22">
        <v>43233</v>
      </c>
      <c r="D211" s="1">
        <v>341</v>
      </c>
      <c r="E211" s="23">
        <v>30000</v>
      </c>
      <c r="F211" s="23">
        <v>37500</v>
      </c>
      <c r="G211" s="23">
        <v>37500</v>
      </c>
      <c r="H211" s="23" t="s">
        <v>3</v>
      </c>
      <c r="I211" s="24">
        <v>10.308952660644293</v>
      </c>
      <c r="J211" s="2" t="s">
        <v>168</v>
      </c>
      <c r="K211" s="2">
        <v>50</v>
      </c>
      <c r="L211" s="4" t="s">
        <v>98</v>
      </c>
      <c r="M211" s="4" t="s">
        <v>80</v>
      </c>
      <c r="N211" s="4" t="s">
        <v>92</v>
      </c>
      <c r="O211" s="25">
        <v>35</v>
      </c>
      <c r="P211" s="4" t="s">
        <v>82</v>
      </c>
      <c r="Q211" s="4"/>
      <c r="R211" s="26" t="s">
        <v>83</v>
      </c>
      <c r="S211" s="26"/>
      <c r="T211" s="26" t="s">
        <v>83</v>
      </c>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1"/>
      <c r="BF211" s="1"/>
      <c r="BG211" s="3" t="s">
        <v>84</v>
      </c>
      <c r="BH211" s="1"/>
    </row>
    <row r="212" spans="2:60" x14ac:dyDescent="0.2">
      <c r="B212" s="1">
        <v>208</v>
      </c>
      <c r="C212" s="22">
        <v>43233</v>
      </c>
      <c r="D212" s="1">
        <v>344</v>
      </c>
      <c r="E212" s="23">
        <v>13000</v>
      </c>
      <c r="F212" s="23">
        <v>16250</v>
      </c>
      <c r="G212" s="23">
        <v>16250</v>
      </c>
      <c r="H212" s="23" t="s">
        <v>3</v>
      </c>
      <c r="I212" s="24">
        <v>9.4727046364436731</v>
      </c>
      <c r="J212" s="2" t="s">
        <v>168</v>
      </c>
      <c r="K212" s="2">
        <v>70</v>
      </c>
      <c r="L212" s="4" t="s">
        <v>98</v>
      </c>
      <c r="M212" s="4" t="s">
        <v>107</v>
      </c>
      <c r="N212" s="4" t="s">
        <v>90</v>
      </c>
      <c r="O212" s="25">
        <v>32</v>
      </c>
      <c r="P212" s="4" t="s">
        <v>98</v>
      </c>
      <c r="Q212" s="26" t="s">
        <v>83</v>
      </c>
      <c r="R212" s="26" t="s">
        <v>83</v>
      </c>
      <c r="S212" s="26"/>
      <c r="T212" s="3"/>
      <c r="U212" s="26" t="s">
        <v>83</v>
      </c>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1"/>
      <c r="BF212" s="1"/>
      <c r="BG212" s="3" t="s">
        <v>93</v>
      </c>
      <c r="BH212" s="1" t="s">
        <v>198</v>
      </c>
    </row>
    <row r="213" spans="2:60" x14ac:dyDescent="0.2">
      <c r="B213" s="1">
        <v>209</v>
      </c>
      <c r="C213" s="22">
        <v>43233</v>
      </c>
      <c r="D213" s="1">
        <v>528</v>
      </c>
      <c r="E213" s="23">
        <v>4000</v>
      </c>
      <c r="F213" s="23">
        <v>5000</v>
      </c>
      <c r="G213" s="23">
        <v>5000</v>
      </c>
      <c r="H213" s="23" t="s">
        <v>3</v>
      </c>
      <c r="I213" s="24">
        <v>8.2940496401020276</v>
      </c>
      <c r="J213" s="2" t="s">
        <v>168</v>
      </c>
      <c r="K213" s="2">
        <v>70</v>
      </c>
      <c r="L213" s="4" t="s">
        <v>89</v>
      </c>
      <c r="M213" s="4" t="s">
        <v>80</v>
      </c>
      <c r="N213" s="4" t="s">
        <v>105</v>
      </c>
      <c r="O213" s="25">
        <v>33</v>
      </c>
      <c r="P213" s="4" t="s">
        <v>89</v>
      </c>
      <c r="Q213" s="26" t="s">
        <v>83</v>
      </c>
      <c r="R213" s="26" t="s">
        <v>83</v>
      </c>
      <c r="S213" s="26"/>
      <c r="T213" s="3"/>
      <c r="U213" s="26" t="s">
        <v>83</v>
      </c>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1"/>
      <c r="BF213" s="1"/>
      <c r="BG213" s="3" t="s">
        <v>88</v>
      </c>
      <c r="BH213" s="1"/>
    </row>
    <row r="214" spans="2:60" x14ac:dyDescent="0.2">
      <c r="B214" s="1">
        <v>210</v>
      </c>
      <c r="C214" s="22">
        <v>43233</v>
      </c>
      <c r="D214" s="1">
        <v>534</v>
      </c>
      <c r="E214" s="23">
        <v>4000</v>
      </c>
      <c r="F214" s="23">
        <v>5000</v>
      </c>
      <c r="G214" s="23">
        <v>5000</v>
      </c>
      <c r="H214" s="23" t="s">
        <v>3</v>
      </c>
      <c r="I214" s="24">
        <v>8.2940496401020276</v>
      </c>
      <c r="J214" s="2" t="s">
        <v>168</v>
      </c>
      <c r="K214" s="2">
        <v>40</v>
      </c>
      <c r="L214" s="4" t="s">
        <v>79</v>
      </c>
      <c r="M214" s="4" t="s">
        <v>96</v>
      </c>
      <c r="N214" s="4" t="s">
        <v>108</v>
      </c>
      <c r="O214" s="25">
        <v>22</v>
      </c>
      <c r="P214" s="4" t="s">
        <v>82</v>
      </c>
      <c r="Q214" s="4"/>
      <c r="R214" s="26" t="s">
        <v>83</v>
      </c>
      <c r="S214" s="26"/>
      <c r="T214" s="26" t="s">
        <v>83</v>
      </c>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1"/>
      <c r="BF214" s="1"/>
      <c r="BG214" s="3" t="s">
        <v>88</v>
      </c>
      <c r="BH214" s="1"/>
    </row>
    <row r="215" spans="2:60" x14ac:dyDescent="0.2">
      <c r="B215" s="1">
        <v>211</v>
      </c>
      <c r="C215" s="22">
        <v>43233</v>
      </c>
      <c r="D215" s="1">
        <v>537</v>
      </c>
      <c r="E215" s="23">
        <v>20000</v>
      </c>
      <c r="F215" s="23">
        <v>25000</v>
      </c>
      <c r="G215" s="23">
        <v>25000</v>
      </c>
      <c r="H215" s="23" t="s">
        <v>3</v>
      </c>
      <c r="I215" s="24">
        <v>9.9034875525361272</v>
      </c>
      <c r="J215" s="2" t="s">
        <v>168</v>
      </c>
      <c r="K215" s="2">
        <v>60</v>
      </c>
      <c r="L215" s="4" t="s">
        <v>98</v>
      </c>
      <c r="M215" s="4" t="s">
        <v>80</v>
      </c>
      <c r="N215" s="4" t="s">
        <v>92</v>
      </c>
      <c r="O215" s="25">
        <v>35</v>
      </c>
      <c r="P215" s="4" t="s">
        <v>82</v>
      </c>
      <c r="Q215" s="4"/>
      <c r="R215" s="26" t="s">
        <v>83</v>
      </c>
      <c r="S215" s="26"/>
      <c r="T215" s="3"/>
      <c r="U215" s="26" t="s">
        <v>83</v>
      </c>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1"/>
      <c r="BF215" s="1"/>
      <c r="BG215" s="3" t="s">
        <v>84</v>
      </c>
      <c r="BH215" s="1"/>
    </row>
    <row r="216" spans="2:60" x14ac:dyDescent="0.2">
      <c r="B216" s="1">
        <v>212</v>
      </c>
      <c r="C216" s="22">
        <v>44506</v>
      </c>
      <c r="D216" s="33">
        <v>144</v>
      </c>
      <c r="E216" s="23">
        <v>500000</v>
      </c>
      <c r="F216" s="23">
        <v>625000</v>
      </c>
      <c r="G216" s="23">
        <v>625000</v>
      </c>
      <c r="H216" s="23" t="s">
        <v>3</v>
      </c>
      <c r="I216" s="24">
        <v>13.122363377404328</v>
      </c>
      <c r="J216" s="2" t="s">
        <v>168</v>
      </c>
      <c r="K216" s="2">
        <v>50</v>
      </c>
      <c r="L216" s="4" t="s">
        <v>89</v>
      </c>
      <c r="M216" s="4" t="s">
        <v>80</v>
      </c>
      <c r="N216" s="4" t="s">
        <v>92</v>
      </c>
      <c r="O216" s="25">
        <v>35</v>
      </c>
      <c r="P216" s="4" t="s">
        <v>82</v>
      </c>
      <c r="Q216" s="4"/>
      <c r="R216" s="3"/>
      <c r="S216" s="3"/>
      <c r="T216" s="26" t="s">
        <v>83</v>
      </c>
      <c r="U216" s="3"/>
      <c r="V216" s="3"/>
      <c r="W216" s="3"/>
      <c r="X216" s="3"/>
      <c r="Y216" s="3"/>
      <c r="Z216" s="35"/>
      <c r="AA216" s="35"/>
      <c r="AB216" s="3"/>
      <c r="AC216" s="3"/>
      <c r="AD216" s="3"/>
      <c r="AE216" s="3"/>
      <c r="AF216" s="3"/>
      <c r="AG216" s="3"/>
      <c r="AH216" s="3"/>
      <c r="AI216" s="3"/>
      <c r="AJ216" s="3"/>
      <c r="AK216" s="26" t="s">
        <v>83</v>
      </c>
      <c r="AL216" s="3"/>
      <c r="AM216" s="3"/>
      <c r="AN216" s="3"/>
      <c r="AO216" s="26" t="s">
        <v>83</v>
      </c>
      <c r="AP216" s="3"/>
      <c r="AQ216" s="3"/>
      <c r="AR216" s="3"/>
      <c r="AS216" s="3"/>
      <c r="AT216" s="3"/>
      <c r="AU216" s="3"/>
      <c r="AV216" s="3"/>
      <c r="AW216" s="3"/>
      <c r="AX216" s="3"/>
      <c r="AY216" s="3"/>
      <c r="AZ216" s="3"/>
      <c r="BA216" s="3"/>
      <c r="BB216" s="3"/>
      <c r="BC216" s="3"/>
      <c r="BD216" s="3"/>
      <c r="BE216" s="1"/>
      <c r="BF216" s="26" t="s">
        <v>83</v>
      </c>
      <c r="BG216" s="3" t="s">
        <v>93</v>
      </c>
      <c r="BH216" s="36" t="s">
        <v>199</v>
      </c>
    </row>
    <row r="217" spans="2:60" x14ac:dyDescent="0.2">
      <c r="B217" s="1">
        <v>213</v>
      </c>
      <c r="C217" s="22">
        <v>43779</v>
      </c>
      <c r="D217" s="33">
        <v>191</v>
      </c>
      <c r="E217" s="23">
        <v>14000</v>
      </c>
      <c r="F217" s="23">
        <v>17500</v>
      </c>
      <c r="G217" s="23">
        <v>17500</v>
      </c>
      <c r="H217" s="23" t="s">
        <v>3</v>
      </c>
      <c r="I217" s="24">
        <v>9.5468126085973957</v>
      </c>
      <c r="J217" s="2" t="s">
        <v>168</v>
      </c>
      <c r="K217" s="2">
        <v>40</v>
      </c>
      <c r="L217" s="4" t="s">
        <v>89</v>
      </c>
      <c r="M217" s="4" t="s">
        <v>80</v>
      </c>
      <c r="N217" s="4" t="s">
        <v>92</v>
      </c>
      <c r="O217" s="25">
        <v>35</v>
      </c>
      <c r="P217" s="4" t="s">
        <v>82</v>
      </c>
      <c r="Q217" s="4"/>
      <c r="R217" s="26" t="s">
        <v>83</v>
      </c>
      <c r="S217" s="26"/>
      <c r="T217" s="26" t="s">
        <v>83</v>
      </c>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1"/>
      <c r="BF217" s="26" t="s">
        <v>83</v>
      </c>
      <c r="BG217" s="3" t="s">
        <v>93</v>
      </c>
      <c r="BH217" s="36" t="s">
        <v>200</v>
      </c>
    </row>
    <row r="218" spans="2:60" x14ac:dyDescent="0.2">
      <c r="B218" s="1"/>
      <c r="C218" s="22"/>
      <c r="D218" s="1"/>
      <c r="E218" s="23"/>
      <c r="F218" s="45"/>
      <c r="G218" s="23"/>
      <c r="H218" s="23"/>
      <c r="I218" s="24"/>
      <c r="J218" s="2"/>
      <c r="K218" s="3"/>
      <c r="L218" s="4"/>
      <c r="M218" s="4"/>
      <c r="N218" s="4"/>
      <c r="O218" s="25"/>
      <c r="P218" s="4"/>
      <c r="Q218" s="4"/>
      <c r="R218" s="3"/>
      <c r="S218" s="3"/>
      <c r="T218" s="3"/>
      <c r="U218" s="26"/>
      <c r="V218" s="3"/>
      <c r="W218" s="3"/>
      <c r="X218" s="26"/>
      <c r="Y218" s="3"/>
      <c r="Z218" s="3"/>
      <c r="AA218" s="3"/>
      <c r="AB218" s="3"/>
      <c r="AC218" s="3"/>
      <c r="AD218" s="3"/>
      <c r="AE218" s="3"/>
      <c r="AF218" s="3"/>
      <c r="AG218" s="3"/>
      <c r="AH218" s="3"/>
      <c r="AI218" s="3"/>
      <c r="AJ218" s="3"/>
      <c r="AK218" s="26"/>
      <c r="AL218" s="3"/>
      <c r="AM218" s="3"/>
      <c r="AN218" s="3"/>
      <c r="AO218" s="3"/>
      <c r="AP218" s="3"/>
      <c r="AQ218" s="3"/>
      <c r="AR218" s="3"/>
      <c r="AS218" s="3"/>
      <c r="AT218" s="3"/>
      <c r="AU218" s="3"/>
      <c r="AV218" s="3"/>
      <c r="AW218" s="3"/>
      <c r="AX218" s="3"/>
      <c r="AY218" s="3"/>
      <c r="AZ218" s="3"/>
      <c r="BA218" s="3"/>
      <c r="BB218" s="3"/>
      <c r="BC218" s="3"/>
      <c r="BD218" s="3"/>
      <c r="BE218" s="1"/>
      <c r="BF218" s="1"/>
      <c r="BG218" s="3"/>
      <c r="BH218" s="1"/>
    </row>
    <row r="219" spans="2:60" x14ac:dyDescent="0.2">
      <c r="B219" s="1"/>
      <c r="C219" s="22"/>
      <c r="D219" s="1"/>
      <c r="E219" s="23"/>
      <c r="F219" s="45"/>
      <c r="G219" s="23"/>
      <c r="H219" s="23"/>
      <c r="I219" s="24"/>
      <c r="J219" s="2"/>
      <c r="K219" s="3"/>
      <c r="L219" s="4"/>
      <c r="M219" s="4"/>
      <c r="N219" s="4"/>
      <c r="O219" s="25"/>
      <c r="P219" s="4"/>
      <c r="Q219" s="4"/>
      <c r="R219" s="3"/>
      <c r="S219" s="3"/>
      <c r="T219" s="26"/>
      <c r="U219" s="3"/>
      <c r="V219" s="3"/>
      <c r="W219" s="3"/>
      <c r="X219" s="3"/>
      <c r="Y219" s="3"/>
      <c r="Z219" s="3"/>
      <c r="AA219" s="3"/>
      <c r="AB219" s="3"/>
      <c r="AC219" s="3"/>
      <c r="AD219" s="3"/>
      <c r="AE219" s="3"/>
      <c r="AF219" s="3"/>
      <c r="AG219" s="3"/>
      <c r="AH219" s="3"/>
      <c r="AI219" s="3"/>
      <c r="AJ219" s="3"/>
      <c r="AK219" s="26"/>
      <c r="AL219" s="3"/>
      <c r="AM219" s="3"/>
      <c r="AN219" s="3"/>
      <c r="AO219" s="3"/>
      <c r="AP219" s="3"/>
      <c r="AQ219" s="3"/>
      <c r="AR219" s="3"/>
      <c r="AS219" s="3"/>
      <c r="AT219" s="3"/>
      <c r="AU219" s="3"/>
      <c r="AV219" s="3"/>
      <c r="AW219" s="3"/>
      <c r="AX219" s="3"/>
      <c r="AY219" s="3"/>
      <c r="AZ219" s="3"/>
      <c r="BA219" s="3"/>
      <c r="BB219" s="3"/>
      <c r="BC219" s="3"/>
      <c r="BD219" s="3"/>
      <c r="BE219" s="1"/>
      <c r="BF219" s="1"/>
      <c r="BG219" s="3"/>
      <c r="BH219" s="1"/>
    </row>
    <row r="220" spans="2:60" x14ac:dyDescent="0.2">
      <c r="B220" s="1"/>
      <c r="C220" s="22"/>
      <c r="D220" s="1"/>
      <c r="E220" s="23"/>
      <c r="F220" s="23"/>
      <c r="G220" s="23"/>
      <c r="H220" s="23"/>
      <c r="I220" s="24"/>
      <c r="J220" s="2"/>
      <c r="K220" s="3"/>
      <c r="L220" s="4"/>
      <c r="M220" s="4"/>
      <c r="N220" s="4"/>
      <c r="O220" s="25"/>
      <c r="P220" s="4"/>
      <c r="Q220" s="4"/>
      <c r="R220" s="26"/>
      <c r="S220" s="26"/>
      <c r="T220" s="3"/>
      <c r="U220" s="26"/>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26"/>
      <c r="BC220" s="3"/>
      <c r="BD220" s="3"/>
      <c r="BE220" s="1"/>
      <c r="BF220" s="1"/>
      <c r="BG220" s="3"/>
      <c r="BH220" s="1"/>
    </row>
    <row r="221" spans="2:60" x14ac:dyDescent="0.2">
      <c r="B221" s="1"/>
      <c r="C221" s="22"/>
      <c r="D221" s="1"/>
      <c r="E221" s="23"/>
      <c r="F221" s="23"/>
      <c r="G221" s="23"/>
      <c r="H221" s="23"/>
      <c r="I221" s="24"/>
      <c r="J221" s="2"/>
      <c r="K221" s="3"/>
      <c r="L221" s="4"/>
      <c r="M221" s="4"/>
      <c r="N221" s="4"/>
      <c r="O221" s="25"/>
      <c r="P221" s="4"/>
      <c r="Q221" s="4"/>
      <c r="R221" s="3"/>
      <c r="S221" s="3"/>
      <c r="T221" s="3"/>
      <c r="U221" s="26"/>
      <c r="V221" s="3"/>
      <c r="W221" s="3"/>
      <c r="X221" s="26"/>
      <c r="Y221" s="3"/>
      <c r="Z221" s="3"/>
      <c r="AA221" s="3"/>
      <c r="AB221" s="3"/>
      <c r="AC221" s="3"/>
      <c r="AD221" s="3"/>
      <c r="AE221" s="3"/>
      <c r="AF221" s="3"/>
      <c r="AG221" s="3"/>
      <c r="AH221" s="3"/>
      <c r="AI221" s="3"/>
      <c r="AJ221" s="26"/>
      <c r="AK221" s="3"/>
      <c r="AL221" s="3"/>
      <c r="AM221" s="3"/>
      <c r="AN221" s="3"/>
      <c r="AO221" s="3"/>
      <c r="AP221" s="3"/>
      <c r="AQ221" s="3"/>
      <c r="AR221" s="3"/>
      <c r="AS221" s="3"/>
      <c r="AT221" s="3"/>
      <c r="AU221" s="3"/>
      <c r="AV221" s="3"/>
      <c r="AW221" s="3"/>
      <c r="AX221" s="3"/>
      <c r="AY221" s="3"/>
      <c r="AZ221" s="3"/>
      <c r="BA221" s="3"/>
      <c r="BB221" s="3"/>
      <c r="BC221" s="3"/>
      <c r="BD221" s="3"/>
      <c r="BE221" s="1"/>
      <c r="BF221" s="1"/>
      <c r="BG221" s="3"/>
      <c r="BH221" s="1"/>
    </row>
    <row r="222" spans="2:60" x14ac:dyDescent="0.2">
      <c r="B222" s="1"/>
      <c r="C222" s="22"/>
      <c r="D222" s="1"/>
      <c r="E222" s="23"/>
      <c r="F222" s="23"/>
      <c r="G222" s="23"/>
      <c r="H222" s="23"/>
      <c r="I222" s="24"/>
      <c r="J222" s="2"/>
      <c r="K222" s="3"/>
      <c r="L222" s="4"/>
      <c r="M222" s="4"/>
      <c r="N222" s="4"/>
      <c r="O222" s="25"/>
      <c r="P222" s="4"/>
      <c r="Q222" s="4"/>
      <c r="R222" s="26"/>
      <c r="S222" s="26"/>
      <c r="T222" s="3"/>
      <c r="U222" s="26"/>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1"/>
      <c r="BF222" s="1"/>
      <c r="BG222" s="3"/>
      <c r="BH222" s="1"/>
    </row>
    <row r="223" spans="2:60" x14ac:dyDescent="0.2">
      <c r="B223" s="1"/>
      <c r="C223" s="22"/>
      <c r="D223" s="1"/>
      <c r="E223" s="23"/>
      <c r="F223" s="23"/>
      <c r="G223" s="23"/>
      <c r="H223" s="23"/>
      <c r="I223" s="24"/>
      <c r="J223" s="2"/>
      <c r="K223" s="3"/>
      <c r="L223" s="4"/>
      <c r="M223" s="4"/>
      <c r="N223" s="4"/>
      <c r="O223" s="25"/>
      <c r="P223" s="4"/>
      <c r="Q223" s="4"/>
      <c r="R223" s="3"/>
      <c r="S223" s="3"/>
      <c r="T223" s="3"/>
      <c r="U223" s="26"/>
      <c r="V223" s="3"/>
      <c r="W223" s="3"/>
      <c r="X223" s="3"/>
      <c r="Y223" s="26"/>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26"/>
      <c r="AX223" s="26"/>
      <c r="AY223" s="26"/>
      <c r="AZ223" s="3"/>
      <c r="BA223" s="3"/>
      <c r="BB223" s="3"/>
      <c r="BC223" s="3"/>
      <c r="BD223" s="3"/>
      <c r="BE223" s="1"/>
      <c r="BF223" s="1"/>
      <c r="BG223" s="3"/>
      <c r="BH223" s="1"/>
    </row>
    <row r="224" spans="2:60" x14ac:dyDescent="0.2">
      <c r="B224" s="1"/>
      <c r="C224" s="22"/>
      <c r="D224" s="1"/>
      <c r="E224" s="23"/>
      <c r="F224" s="23"/>
      <c r="G224" s="23"/>
      <c r="H224" s="23"/>
      <c r="I224" s="24"/>
      <c r="J224" s="2"/>
      <c r="K224" s="3"/>
      <c r="L224" s="4"/>
      <c r="M224" s="4"/>
      <c r="N224" s="4"/>
      <c r="O224" s="25"/>
      <c r="P224" s="4"/>
      <c r="Q224" s="4"/>
      <c r="R224" s="3"/>
      <c r="S224" s="3"/>
      <c r="T224" s="3"/>
      <c r="U224" s="26"/>
      <c r="V224" s="3"/>
      <c r="W224" s="3"/>
      <c r="X224" s="26"/>
      <c r="Y224" s="3"/>
      <c r="Z224" s="3"/>
      <c r="AA224" s="3"/>
      <c r="AB224" s="3"/>
      <c r="AC224" s="3"/>
      <c r="AD224" s="3"/>
      <c r="AE224" s="26"/>
      <c r="AF224" s="3"/>
      <c r="AG224" s="3"/>
      <c r="AH224" s="3"/>
      <c r="AI224" s="3"/>
      <c r="AJ224" s="26"/>
      <c r="AK224" s="3"/>
      <c r="AL224" s="3"/>
      <c r="AM224" s="3"/>
      <c r="AN224" s="3"/>
      <c r="AO224" s="3"/>
      <c r="AP224" s="3"/>
      <c r="AQ224" s="3"/>
      <c r="AR224" s="3"/>
      <c r="AS224" s="3"/>
      <c r="AT224" s="3"/>
      <c r="AU224" s="3"/>
      <c r="AV224" s="3"/>
      <c r="AW224" s="3"/>
      <c r="AX224" s="3"/>
      <c r="AY224" s="3"/>
      <c r="AZ224" s="3"/>
      <c r="BA224" s="3"/>
      <c r="BB224" s="3"/>
      <c r="BC224" s="3"/>
      <c r="BD224" s="3"/>
      <c r="BE224" s="1"/>
      <c r="BF224" s="1"/>
      <c r="BG224" s="3"/>
      <c r="BH224" s="1"/>
    </row>
    <row r="225" spans="2:60" x14ac:dyDescent="0.2">
      <c r="B225" s="1"/>
      <c r="C225" s="22"/>
      <c r="D225" s="1"/>
      <c r="E225" s="23"/>
      <c r="F225" s="23"/>
      <c r="G225" s="23"/>
      <c r="H225" s="23"/>
      <c r="I225" s="24"/>
      <c r="J225" s="2"/>
      <c r="K225" s="3"/>
      <c r="L225" s="4"/>
      <c r="M225" s="4"/>
      <c r="N225" s="4"/>
      <c r="O225" s="25"/>
      <c r="P225" s="4"/>
      <c r="Q225" s="4"/>
      <c r="R225" s="3"/>
      <c r="S225" s="3"/>
      <c r="T225" s="3"/>
      <c r="U225" s="26"/>
      <c r="V225" s="3"/>
      <c r="W225" s="3"/>
      <c r="X225" s="26"/>
      <c r="Y225" s="3"/>
      <c r="Z225" s="3"/>
      <c r="AA225" s="3"/>
      <c r="AB225" s="3"/>
      <c r="AC225" s="3"/>
      <c r="AD225" s="3"/>
      <c r="AE225" s="26"/>
      <c r="AF225" s="3"/>
      <c r="AG225" s="3"/>
      <c r="AH225" s="3"/>
      <c r="AI225" s="3"/>
      <c r="AJ225" s="26"/>
      <c r="AK225" s="3"/>
      <c r="AL225" s="3"/>
      <c r="AM225" s="3"/>
      <c r="AN225" s="3"/>
      <c r="AO225" s="3"/>
      <c r="AP225" s="3"/>
      <c r="AQ225" s="3"/>
      <c r="AR225" s="3"/>
      <c r="AS225" s="3"/>
      <c r="AT225" s="3"/>
      <c r="AU225" s="3"/>
      <c r="AV225" s="3"/>
      <c r="AW225" s="3"/>
      <c r="AX225" s="3"/>
      <c r="AY225" s="3"/>
      <c r="AZ225" s="3"/>
      <c r="BA225" s="3"/>
      <c r="BB225" s="3"/>
      <c r="BC225" s="3"/>
      <c r="BD225" s="3"/>
      <c r="BE225" s="1"/>
      <c r="BF225" s="1"/>
      <c r="BG225" s="3"/>
      <c r="BH225" s="1"/>
    </row>
    <row r="226" spans="2:60" x14ac:dyDescent="0.2">
      <c r="B226" s="1"/>
      <c r="C226" s="22"/>
      <c r="D226" s="1"/>
      <c r="E226" s="23"/>
      <c r="F226" s="23"/>
      <c r="G226" s="23"/>
      <c r="H226" s="23"/>
      <c r="I226" s="24"/>
      <c r="J226" s="2"/>
      <c r="K226" s="3"/>
      <c r="L226" s="4"/>
      <c r="M226" s="4"/>
      <c r="N226" s="4"/>
      <c r="O226" s="25"/>
      <c r="P226" s="4"/>
      <c r="Q226" s="4"/>
      <c r="R226" s="3"/>
      <c r="S226" s="3"/>
      <c r="T226" s="26"/>
      <c r="U226" s="3"/>
      <c r="V226" s="3"/>
      <c r="W226" s="3"/>
      <c r="X226" s="3"/>
      <c r="Y226" s="3"/>
      <c r="Z226" s="3"/>
      <c r="AA226" s="3"/>
      <c r="AB226" s="3"/>
      <c r="AC226" s="3"/>
      <c r="AD226" s="3"/>
      <c r="AE226" s="3"/>
      <c r="AF226" s="3"/>
      <c r="AG226" s="3"/>
      <c r="AH226" s="3"/>
      <c r="AI226" s="3"/>
      <c r="AJ226" s="3"/>
      <c r="AK226" s="26"/>
      <c r="AL226" s="3"/>
      <c r="AM226" s="3"/>
      <c r="AN226" s="3"/>
      <c r="AO226" s="3"/>
      <c r="AP226" s="3"/>
      <c r="AQ226" s="3"/>
      <c r="AR226" s="3"/>
      <c r="AS226" s="3"/>
      <c r="AT226" s="3"/>
      <c r="AU226" s="3"/>
      <c r="AV226" s="3"/>
      <c r="AW226" s="3"/>
      <c r="AX226" s="3"/>
      <c r="AY226" s="3"/>
      <c r="AZ226" s="3"/>
      <c r="BA226" s="3"/>
      <c r="BB226" s="3"/>
      <c r="BC226" s="3"/>
      <c r="BD226" s="3"/>
      <c r="BE226" s="1"/>
      <c r="BF226" s="1"/>
      <c r="BG226" s="3"/>
      <c r="BH226" s="1"/>
    </row>
    <row r="227" spans="2:60" x14ac:dyDescent="0.2">
      <c r="B227" s="1"/>
      <c r="C227" s="22"/>
      <c r="D227" s="1"/>
      <c r="E227" s="23"/>
      <c r="F227" s="23"/>
      <c r="G227" s="23"/>
      <c r="H227" s="23"/>
      <c r="I227" s="24"/>
      <c r="J227" s="2"/>
      <c r="K227" s="3"/>
      <c r="L227" s="4"/>
      <c r="M227" s="4"/>
      <c r="N227" s="4"/>
      <c r="O227" s="25"/>
      <c r="P227" s="4"/>
      <c r="Q227" s="4"/>
      <c r="R227" s="3"/>
      <c r="S227" s="3"/>
      <c r="T227" s="26"/>
      <c r="U227" s="3"/>
      <c r="V227" s="3"/>
      <c r="W227" s="3"/>
      <c r="X227" s="3"/>
      <c r="Y227" s="3"/>
      <c r="Z227" s="3"/>
      <c r="AA227" s="3"/>
      <c r="AB227" s="3"/>
      <c r="AC227" s="3"/>
      <c r="AD227" s="3"/>
      <c r="AE227" s="3"/>
      <c r="AF227" s="3"/>
      <c r="AG227" s="3"/>
      <c r="AH227" s="3"/>
      <c r="AI227" s="3"/>
      <c r="AJ227" s="3"/>
      <c r="AK227" s="26"/>
      <c r="AL227" s="3"/>
      <c r="AM227" s="3"/>
      <c r="AN227" s="3"/>
      <c r="AO227" s="3"/>
      <c r="AP227" s="3"/>
      <c r="AQ227" s="3"/>
      <c r="AR227" s="3"/>
      <c r="AS227" s="3"/>
      <c r="AT227" s="3"/>
      <c r="AU227" s="3"/>
      <c r="AV227" s="3"/>
      <c r="AW227" s="3"/>
      <c r="AX227" s="3"/>
      <c r="AY227" s="3"/>
      <c r="AZ227" s="3"/>
      <c r="BA227" s="3"/>
      <c r="BB227" s="3"/>
      <c r="BC227" s="3"/>
      <c r="BD227" s="3"/>
      <c r="BE227" s="1"/>
      <c r="BF227" s="1"/>
      <c r="BG227" s="3"/>
      <c r="BH227" s="1"/>
    </row>
    <row r="228" spans="2:60" x14ac:dyDescent="0.2">
      <c r="B228" s="1"/>
      <c r="C228" s="22"/>
      <c r="D228" s="1"/>
      <c r="E228" s="23"/>
      <c r="F228" s="23"/>
      <c r="G228" s="23"/>
      <c r="H228" s="23"/>
      <c r="I228" s="24"/>
      <c r="J228" s="2"/>
      <c r="K228" s="3"/>
      <c r="L228" s="4"/>
      <c r="M228" s="4"/>
      <c r="N228" s="4"/>
      <c r="O228" s="25"/>
      <c r="P228" s="4"/>
      <c r="Q228" s="4"/>
      <c r="R228" s="3"/>
      <c r="S228" s="3"/>
      <c r="T228" s="3"/>
      <c r="U228" s="26"/>
      <c r="V228" s="3"/>
      <c r="W228" s="3"/>
      <c r="X228" s="26"/>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1"/>
      <c r="BF228" s="1"/>
      <c r="BG228" s="3"/>
      <c r="BH228" s="1"/>
    </row>
    <row r="229" spans="2:60" x14ac:dyDescent="0.2">
      <c r="B229" s="1"/>
      <c r="C229" s="22"/>
      <c r="D229" s="1"/>
      <c r="E229" s="23"/>
      <c r="F229" s="23"/>
      <c r="G229" s="23"/>
      <c r="H229" s="23"/>
      <c r="I229" s="24"/>
      <c r="J229" s="2"/>
      <c r="K229" s="3"/>
      <c r="L229" s="4"/>
      <c r="M229" s="4"/>
      <c r="N229" s="4"/>
      <c r="O229" s="25"/>
      <c r="P229" s="4"/>
      <c r="Q229" s="4"/>
      <c r="R229" s="3"/>
      <c r="S229" s="3"/>
      <c r="T229" s="3"/>
      <c r="U229" s="26"/>
      <c r="V229" s="3"/>
      <c r="W229" s="3"/>
      <c r="X229" s="26"/>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1"/>
      <c r="BF229" s="1"/>
      <c r="BG229" s="3"/>
      <c r="BH229" s="1"/>
    </row>
    <row r="230" spans="2:60" x14ac:dyDescent="0.2">
      <c r="B230" s="1"/>
      <c r="C230" s="22"/>
      <c r="D230" s="1"/>
      <c r="E230" s="23"/>
      <c r="F230" s="23"/>
      <c r="G230" s="23"/>
      <c r="H230" s="23"/>
      <c r="I230" s="24"/>
      <c r="J230" s="2"/>
      <c r="K230" s="3"/>
      <c r="L230" s="4"/>
      <c r="M230" s="4"/>
      <c r="N230" s="4"/>
      <c r="O230" s="25"/>
      <c r="P230" s="4"/>
      <c r="Q230" s="4"/>
      <c r="R230" s="3"/>
      <c r="S230" s="3"/>
      <c r="T230" s="3"/>
      <c r="U230" s="26"/>
      <c r="V230" s="3"/>
      <c r="W230" s="3"/>
      <c r="X230" s="26"/>
      <c r="Y230" s="3"/>
      <c r="Z230" s="3"/>
      <c r="AA230" s="3"/>
      <c r="AB230" s="3"/>
      <c r="AC230" s="3"/>
      <c r="AD230" s="3"/>
      <c r="AE230" s="26"/>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26"/>
      <c r="BE230" s="1"/>
      <c r="BF230" s="1"/>
      <c r="BG230" s="3"/>
      <c r="BH230" s="1"/>
    </row>
    <row r="231" spans="2:60" x14ac:dyDescent="0.2">
      <c r="B231" s="1"/>
      <c r="C231" s="22"/>
      <c r="D231" s="1"/>
      <c r="E231" s="23"/>
      <c r="F231" s="23"/>
      <c r="G231" s="23"/>
      <c r="H231" s="23"/>
      <c r="I231" s="24"/>
      <c r="J231" s="2"/>
      <c r="K231" s="3"/>
      <c r="L231" s="4"/>
      <c r="M231" s="4"/>
      <c r="N231" s="4"/>
      <c r="O231" s="25"/>
      <c r="P231" s="4"/>
      <c r="Q231" s="4"/>
      <c r="R231" s="3"/>
      <c r="S231" s="3"/>
      <c r="T231" s="3"/>
      <c r="U231" s="26"/>
      <c r="V231" s="3"/>
      <c r="W231" s="3"/>
      <c r="X231" s="26"/>
      <c r="Y231" s="3"/>
      <c r="Z231" s="3"/>
      <c r="AA231" s="3"/>
      <c r="AB231" s="3"/>
      <c r="AC231" s="3"/>
      <c r="AD231" s="3"/>
      <c r="AE231" s="26"/>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1"/>
      <c r="BF231" s="1"/>
      <c r="BG231" s="3"/>
      <c r="BH231" s="1"/>
    </row>
    <row r="232" spans="2:60" x14ac:dyDescent="0.2">
      <c r="B232" s="1"/>
      <c r="C232" s="22"/>
      <c r="D232" s="1"/>
      <c r="E232" s="23"/>
      <c r="F232" s="23"/>
      <c r="G232" s="23"/>
      <c r="H232" s="23"/>
      <c r="I232" s="24"/>
      <c r="J232" s="2"/>
      <c r="K232" s="3"/>
      <c r="L232" s="4"/>
      <c r="M232" s="4"/>
      <c r="N232" s="4"/>
      <c r="O232" s="25"/>
      <c r="P232" s="4"/>
      <c r="Q232" s="4"/>
      <c r="R232" s="3"/>
      <c r="S232" s="3"/>
      <c r="T232" s="3"/>
      <c r="U232" s="26"/>
      <c r="V232" s="3"/>
      <c r="W232" s="3"/>
      <c r="X232" s="26"/>
      <c r="Y232" s="3"/>
      <c r="Z232" s="3"/>
      <c r="AA232" s="3"/>
      <c r="AB232" s="3"/>
      <c r="AC232" s="3"/>
      <c r="AD232" s="3"/>
      <c r="AE232" s="26"/>
      <c r="AF232" s="3"/>
      <c r="AG232" s="3"/>
      <c r="AH232" s="3"/>
      <c r="AI232" s="3"/>
      <c r="AJ232" s="26"/>
      <c r="AK232" s="3"/>
      <c r="AL232" s="3"/>
      <c r="AM232" s="3"/>
      <c r="AN232" s="3"/>
      <c r="AO232" s="3"/>
      <c r="AP232" s="3"/>
      <c r="AQ232" s="3"/>
      <c r="AR232" s="3"/>
      <c r="AS232" s="3"/>
      <c r="AT232" s="3"/>
      <c r="AU232" s="3"/>
      <c r="AV232" s="3"/>
      <c r="AW232" s="3"/>
      <c r="AX232" s="3"/>
      <c r="AY232" s="3"/>
      <c r="AZ232" s="3"/>
      <c r="BA232" s="3"/>
      <c r="BB232" s="3"/>
      <c r="BC232" s="3"/>
      <c r="BD232" s="3"/>
      <c r="BE232" s="1"/>
      <c r="BF232" s="1"/>
      <c r="BG232" s="3"/>
      <c r="BH232" s="1"/>
    </row>
    <row r="233" spans="2:60" x14ac:dyDescent="0.2">
      <c r="B233" s="1"/>
      <c r="C233" s="22"/>
      <c r="D233" s="1"/>
      <c r="E233" s="23"/>
      <c r="F233" s="23"/>
      <c r="G233" s="23"/>
      <c r="H233" s="23"/>
      <c r="I233" s="24"/>
      <c r="J233" s="2"/>
      <c r="K233" s="3"/>
      <c r="L233" s="4"/>
      <c r="M233" s="4"/>
      <c r="N233" s="4"/>
      <c r="O233" s="25"/>
      <c r="P233" s="4"/>
      <c r="Q233" s="4"/>
      <c r="R233" s="3"/>
      <c r="S233" s="3"/>
      <c r="T233" s="26"/>
      <c r="U233" s="3"/>
      <c r="V233" s="3"/>
      <c r="W233" s="3"/>
      <c r="X233" s="3"/>
      <c r="Y233" s="3"/>
      <c r="Z233" s="3"/>
      <c r="AA233" s="3"/>
      <c r="AB233" s="3"/>
      <c r="AC233" s="3"/>
      <c r="AD233" s="3"/>
      <c r="AE233" s="3"/>
      <c r="AF233" s="3"/>
      <c r="AG233" s="3"/>
      <c r="AH233" s="3"/>
      <c r="AI233" s="3"/>
      <c r="AJ233" s="3"/>
      <c r="AK233" s="26"/>
      <c r="AL233" s="3"/>
      <c r="AM233" s="3"/>
      <c r="AN233" s="3"/>
      <c r="AO233" s="3"/>
      <c r="AP233" s="3"/>
      <c r="AQ233" s="3"/>
      <c r="AR233" s="3"/>
      <c r="AS233" s="3"/>
      <c r="AT233" s="3"/>
      <c r="AU233" s="3"/>
      <c r="AV233" s="3"/>
      <c r="AW233" s="3"/>
      <c r="AX233" s="3"/>
      <c r="AY233" s="3"/>
      <c r="AZ233" s="3"/>
      <c r="BA233" s="3"/>
      <c r="BB233" s="3"/>
      <c r="BC233" s="3"/>
      <c r="BD233" s="3"/>
      <c r="BE233" s="1"/>
      <c r="BF233" s="1"/>
      <c r="BG233" s="3"/>
      <c r="BH233" s="1"/>
    </row>
    <row r="234" spans="2:60" x14ac:dyDescent="0.2">
      <c r="B234" s="1"/>
      <c r="C234" s="22"/>
      <c r="D234" s="1"/>
      <c r="E234" s="23"/>
      <c r="F234" s="23"/>
      <c r="G234" s="23"/>
      <c r="H234" s="23"/>
      <c r="I234" s="24"/>
      <c r="J234" s="2"/>
      <c r="K234" s="3"/>
      <c r="L234" s="4"/>
      <c r="M234" s="4"/>
      <c r="N234" s="4"/>
      <c r="O234" s="25"/>
      <c r="P234" s="4"/>
      <c r="Q234" s="4"/>
      <c r="R234" s="3"/>
      <c r="S234" s="3"/>
      <c r="T234" s="3"/>
      <c r="U234" s="26"/>
      <c r="V234" s="3"/>
      <c r="W234" s="3"/>
      <c r="X234" s="26"/>
      <c r="Y234" s="3"/>
      <c r="Z234" s="3"/>
      <c r="AA234" s="3"/>
      <c r="AB234" s="3"/>
      <c r="AC234" s="3"/>
      <c r="AD234" s="3"/>
      <c r="AE234" s="26"/>
      <c r="AF234" s="3"/>
      <c r="AG234" s="3"/>
      <c r="AH234" s="3"/>
      <c r="AI234" s="3"/>
      <c r="AJ234" s="26"/>
      <c r="AK234" s="3"/>
      <c r="AL234" s="3"/>
      <c r="AM234" s="3"/>
      <c r="AN234" s="3"/>
      <c r="AO234" s="3"/>
      <c r="AP234" s="3"/>
      <c r="AQ234" s="3"/>
      <c r="AR234" s="3"/>
      <c r="AS234" s="3"/>
      <c r="AT234" s="3"/>
      <c r="AU234" s="3"/>
      <c r="AV234" s="3"/>
      <c r="AW234" s="3"/>
      <c r="AX234" s="3"/>
      <c r="AY234" s="3"/>
      <c r="AZ234" s="3"/>
      <c r="BA234" s="3"/>
      <c r="BB234" s="3"/>
      <c r="BC234" s="3"/>
      <c r="BD234" s="3"/>
      <c r="BE234" s="1"/>
      <c r="BF234" s="1"/>
      <c r="BG234" s="3"/>
      <c r="BH234" s="1"/>
    </row>
    <row r="235" spans="2:60" x14ac:dyDescent="0.2">
      <c r="B235" s="1"/>
      <c r="C235" s="22"/>
      <c r="D235" s="1"/>
      <c r="E235" s="23"/>
      <c r="F235" s="23"/>
      <c r="G235" s="23"/>
      <c r="H235" s="23"/>
      <c r="I235" s="24"/>
      <c r="J235" s="2"/>
      <c r="K235" s="3"/>
      <c r="L235" s="4"/>
      <c r="M235" s="4"/>
      <c r="N235" s="4"/>
      <c r="O235" s="25"/>
      <c r="P235" s="4"/>
      <c r="Q235" s="4"/>
      <c r="R235" s="3"/>
      <c r="S235" s="3"/>
      <c r="T235" s="3"/>
      <c r="U235" s="26"/>
      <c r="V235" s="3"/>
      <c r="W235" s="3"/>
      <c r="X235" s="26"/>
      <c r="Y235" s="3"/>
      <c r="Z235" s="3"/>
      <c r="AA235" s="3"/>
      <c r="AB235" s="3"/>
      <c r="AC235" s="26"/>
      <c r="AD235" s="3"/>
      <c r="AE235" s="3"/>
      <c r="AF235" s="3"/>
      <c r="AG235" s="3"/>
      <c r="AH235" s="3"/>
      <c r="AI235" s="3"/>
      <c r="AJ235" s="26"/>
      <c r="AK235" s="3"/>
      <c r="AL235" s="3"/>
      <c r="AM235" s="3"/>
      <c r="AN235" s="3"/>
      <c r="AO235" s="3"/>
      <c r="AP235" s="3"/>
      <c r="AQ235" s="3"/>
      <c r="AR235" s="3"/>
      <c r="AS235" s="3"/>
      <c r="AT235" s="3"/>
      <c r="AU235" s="3"/>
      <c r="AV235" s="3"/>
      <c r="AW235" s="3"/>
      <c r="AX235" s="3"/>
      <c r="AY235" s="3"/>
      <c r="AZ235" s="3"/>
      <c r="BA235" s="3"/>
      <c r="BB235" s="26"/>
      <c r="BC235" s="3"/>
      <c r="BD235" s="3"/>
      <c r="BE235" s="1"/>
      <c r="BF235" s="1"/>
      <c r="BG235" s="3"/>
      <c r="BH235" s="1"/>
    </row>
    <row r="236" spans="2:60" x14ac:dyDescent="0.2">
      <c r="B236" s="1"/>
      <c r="C236" s="22"/>
      <c r="D236" s="1"/>
      <c r="E236" s="23"/>
      <c r="F236" s="23"/>
      <c r="G236" s="23"/>
      <c r="H236" s="23"/>
      <c r="I236" s="24"/>
      <c r="J236" s="2"/>
      <c r="K236" s="3"/>
      <c r="L236" s="4"/>
      <c r="M236" s="4"/>
      <c r="N236" s="4"/>
      <c r="O236" s="25"/>
      <c r="P236" s="4"/>
      <c r="Q236" s="4"/>
      <c r="R236" s="3"/>
      <c r="S236" s="3"/>
      <c r="T236" s="3"/>
      <c r="U236" s="26"/>
      <c r="V236" s="3"/>
      <c r="W236" s="3"/>
      <c r="X236" s="26"/>
      <c r="Y236" s="3"/>
      <c r="Z236" s="3"/>
      <c r="AA236" s="3"/>
      <c r="AB236" s="3"/>
      <c r="AC236" s="26"/>
      <c r="AD236" s="3"/>
      <c r="AE236" s="3"/>
      <c r="AF236" s="3"/>
      <c r="AG236" s="3"/>
      <c r="AH236" s="3"/>
      <c r="AI236" s="3"/>
      <c r="AJ236" s="26"/>
      <c r="AK236" s="3"/>
      <c r="AL236" s="3"/>
      <c r="AM236" s="3"/>
      <c r="AN236" s="3"/>
      <c r="AO236" s="3"/>
      <c r="AP236" s="3"/>
      <c r="AQ236" s="3"/>
      <c r="AR236" s="3"/>
      <c r="AS236" s="3"/>
      <c r="AT236" s="3"/>
      <c r="AU236" s="3"/>
      <c r="AV236" s="3"/>
      <c r="AW236" s="3"/>
      <c r="AX236" s="3"/>
      <c r="AY236" s="3"/>
      <c r="AZ236" s="3"/>
      <c r="BA236" s="3"/>
      <c r="BB236" s="3"/>
      <c r="BC236" s="3"/>
      <c r="BD236" s="3"/>
      <c r="BE236" s="1"/>
      <c r="BF236" s="1"/>
      <c r="BG236" s="3"/>
      <c r="BH236" s="1"/>
    </row>
    <row r="237" spans="2:60" x14ac:dyDescent="0.2">
      <c r="B237" s="1"/>
      <c r="C237" s="22"/>
      <c r="D237" s="1"/>
      <c r="E237" s="23"/>
      <c r="F237" s="23"/>
      <c r="G237" s="23"/>
      <c r="H237" s="23"/>
      <c r="I237" s="24"/>
      <c r="J237" s="2"/>
      <c r="K237" s="3"/>
      <c r="L237" s="4"/>
      <c r="M237" s="4"/>
      <c r="N237" s="4"/>
      <c r="O237" s="25"/>
      <c r="P237" s="4"/>
      <c r="Q237" s="4"/>
      <c r="R237" s="3"/>
      <c r="S237" s="3"/>
      <c r="T237" s="26"/>
      <c r="U237" s="3"/>
      <c r="V237" s="3"/>
      <c r="W237" s="3"/>
      <c r="X237" s="3"/>
      <c r="Y237" s="3"/>
      <c r="Z237" s="3"/>
      <c r="AA237" s="3"/>
      <c r="AB237" s="3"/>
      <c r="AC237" s="3"/>
      <c r="AD237" s="3"/>
      <c r="AE237" s="3"/>
      <c r="AF237" s="3"/>
      <c r="AG237" s="3"/>
      <c r="AH237" s="3"/>
      <c r="AI237" s="3"/>
      <c r="AJ237" s="3"/>
      <c r="AK237" s="26"/>
      <c r="AL237" s="3"/>
      <c r="AM237" s="3"/>
      <c r="AN237" s="3"/>
      <c r="AO237" s="3"/>
      <c r="AP237" s="3"/>
      <c r="AQ237" s="3"/>
      <c r="AR237" s="3"/>
      <c r="AS237" s="3"/>
      <c r="AT237" s="3"/>
      <c r="AU237" s="3"/>
      <c r="AV237" s="3"/>
      <c r="AW237" s="3"/>
      <c r="AX237" s="3"/>
      <c r="AY237" s="3"/>
      <c r="AZ237" s="3"/>
      <c r="BA237" s="3"/>
      <c r="BB237" s="3"/>
      <c r="BC237" s="3"/>
      <c r="BD237" s="3"/>
      <c r="BE237" s="1"/>
      <c r="BF237" s="1"/>
      <c r="BG237" s="3"/>
      <c r="BH237" s="1"/>
    </row>
    <row r="238" spans="2:60" x14ac:dyDescent="0.2">
      <c r="B238" s="1"/>
      <c r="C238" s="22"/>
      <c r="D238" s="1"/>
      <c r="E238" s="23"/>
      <c r="F238" s="23"/>
      <c r="G238" s="23"/>
      <c r="H238" s="23"/>
      <c r="I238" s="24"/>
      <c r="J238" s="2"/>
      <c r="K238" s="3"/>
      <c r="L238" s="4"/>
      <c r="M238" s="4"/>
      <c r="N238" s="4"/>
      <c r="O238" s="25"/>
      <c r="P238" s="4"/>
      <c r="Q238" s="4"/>
      <c r="R238" s="3"/>
      <c r="S238" s="3"/>
      <c r="T238" s="26"/>
      <c r="U238" s="3"/>
      <c r="V238" s="3"/>
      <c r="W238" s="3"/>
      <c r="X238" s="3"/>
      <c r="Y238" s="3"/>
      <c r="Z238" s="3"/>
      <c r="AA238" s="3"/>
      <c r="AB238" s="3"/>
      <c r="AC238" s="3"/>
      <c r="AD238" s="3"/>
      <c r="AE238" s="3"/>
      <c r="AF238" s="3"/>
      <c r="AG238" s="3"/>
      <c r="AH238" s="3"/>
      <c r="AI238" s="3"/>
      <c r="AJ238" s="3"/>
      <c r="AK238" s="26"/>
      <c r="AL238" s="3"/>
      <c r="AM238" s="3"/>
      <c r="AN238" s="3"/>
      <c r="AO238" s="3"/>
      <c r="AP238" s="3"/>
      <c r="AQ238" s="3"/>
      <c r="AR238" s="3"/>
      <c r="AS238" s="3"/>
      <c r="AT238" s="3"/>
      <c r="AU238" s="3"/>
      <c r="AV238" s="3"/>
      <c r="AW238" s="3"/>
      <c r="AX238" s="3"/>
      <c r="AY238" s="3"/>
      <c r="AZ238" s="3"/>
      <c r="BA238" s="3"/>
      <c r="BB238" s="3"/>
      <c r="BC238" s="3"/>
      <c r="BD238" s="3"/>
      <c r="BE238" s="1"/>
      <c r="BF238" s="1"/>
      <c r="BG238" s="3"/>
      <c r="BH238" s="1"/>
    </row>
    <row r="239" spans="2:60" x14ac:dyDescent="0.2">
      <c r="B239" s="1"/>
      <c r="C239" s="22"/>
      <c r="D239" s="1"/>
      <c r="E239" s="23"/>
      <c r="F239" s="23"/>
      <c r="G239" s="23"/>
      <c r="H239" s="23"/>
      <c r="I239" s="24"/>
      <c r="J239" s="2"/>
      <c r="K239" s="3"/>
      <c r="L239" s="4"/>
      <c r="M239" s="4"/>
      <c r="N239" s="4"/>
      <c r="O239" s="25"/>
      <c r="P239" s="4"/>
      <c r="Q239" s="4"/>
      <c r="R239" s="26"/>
      <c r="S239" s="26"/>
      <c r="T239" s="26"/>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1"/>
      <c r="BF239" s="1"/>
      <c r="BG239" s="3"/>
      <c r="BH239" s="1"/>
    </row>
    <row r="240" spans="2:60" x14ac:dyDescent="0.2">
      <c r="B240" s="1"/>
      <c r="C240" s="22"/>
      <c r="D240" s="1"/>
      <c r="E240" s="23"/>
      <c r="F240" s="23"/>
      <c r="G240" s="23"/>
      <c r="H240" s="23"/>
      <c r="I240" s="24"/>
      <c r="J240" s="2"/>
      <c r="K240" s="3"/>
      <c r="L240" s="4"/>
      <c r="M240" s="4"/>
      <c r="N240" s="4"/>
      <c r="O240" s="25"/>
      <c r="P240" s="4"/>
      <c r="Q240" s="4"/>
      <c r="R240" s="26"/>
      <c r="S240" s="26"/>
      <c r="T240" s="26"/>
      <c r="U240" s="3"/>
      <c r="V240" s="3"/>
      <c r="W240" s="3"/>
      <c r="X240" s="3"/>
      <c r="Y240" s="3"/>
      <c r="Z240" s="3"/>
      <c r="AA240" s="3"/>
      <c r="AB240" s="3"/>
      <c r="AC240" s="3"/>
      <c r="AD240" s="3"/>
      <c r="AE240" s="3"/>
      <c r="AF240" s="3"/>
      <c r="AG240" s="3"/>
      <c r="AH240" s="3"/>
      <c r="AI240" s="3"/>
      <c r="AJ240" s="3"/>
      <c r="AK240" s="26"/>
      <c r="AL240" s="3"/>
      <c r="AM240" s="3"/>
      <c r="AN240" s="3"/>
      <c r="AO240" s="3"/>
      <c r="AP240" s="3"/>
      <c r="AQ240" s="3"/>
      <c r="AR240" s="3"/>
      <c r="AS240" s="3"/>
      <c r="AT240" s="3"/>
      <c r="AU240" s="3"/>
      <c r="AV240" s="3"/>
      <c r="AW240" s="3"/>
      <c r="AX240" s="3"/>
      <c r="AY240" s="3"/>
      <c r="AZ240" s="3"/>
      <c r="BA240" s="3"/>
      <c r="BB240" s="3"/>
      <c r="BC240" s="3"/>
      <c r="BD240" s="3"/>
      <c r="BE240" s="1"/>
      <c r="BF240" s="1"/>
      <c r="BG240" s="3"/>
      <c r="BH240" s="1"/>
    </row>
    <row r="241" spans="2:60" x14ac:dyDescent="0.2">
      <c r="B241" s="1"/>
      <c r="C241" s="22"/>
      <c r="D241" s="1"/>
      <c r="E241" s="23"/>
      <c r="F241" s="23"/>
      <c r="G241" s="23"/>
      <c r="H241" s="23"/>
      <c r="I241" s="24"/>
      <c r="J241" s="2"/>
      <c r="K241" s="3"/>
      <c r="L241" s="4"/>
      <c r="M241" s="4"/>
      <c r="N241" s="4"/>
      <c r="O241" s="25"/>
      <c r="P241" s="4"/>
      <c r="Q241" s="4"/>
      <c r="R241" s="3"/>
      <c r="S241" s="3"/>
      <c r="T241" s="3"/>
      <c r="U241" s="26"/>
      <c r="V241" s="3"/>
      <c r="W241" s="3"/>
      <c r="X241" s="3"/>
      <c r="Y241" s="26"/>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1"/>
      <c r="BF241" s="1"/>
      <c r="BG241" s="3"/>
      <c r="BH241" s="1"/>
    </row>
    <row r="242" spans="2:60" x14ac:dyDescent="0.2">
      <c r="B242" s="1"/>
      <c r="C242" s="22"/>
      <c r="D242" s="1"/>
      <c r="E242" s="23"/>
      <c r="F242" s="23"/>
      <c r="G242" s="23"/>
      <c r="H242" s="23"/>
      <c r="I242" s="24"/>
      <c r="J242" s="2"/>
      <c r="K242" s="3"/>
      <c r="L242" s="4"/>
      <c r="M242" s="4"/>
      <c r="N242" s="4"/>
      <c r="O242" s="25"/>
      <c r="P242" s="4"/>
      <c r="Q242" s="4"/>
      <c r="R242" s="3"/>
      <c r="S242" s="3"/>
      <c r="T242" s="3"/>
      <c r="U242" s="26"/>
      <c r="V242" s="3"/>
      <c r="W242" s="3"/>
      <c r="X242" s="3"/>
      <c r="Y242" s="26"/>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1"/>
      <c r="BF242" s="1"/>
      <c r="BG242" s="3"/>
      <c r="BH242" s="1"/>
    </row>
    <row r="243" spans="2:60" x14ac:dyDescent="0.2">
      <c r="B243" s="1"/>
      <c r="C243" s="22"/>
      <c r="D243" s="1"/>
      <c r="E243" s="23"/>
      <c r="F243" s="23"/>
      <c r="G243" s="23"/>
      <c r="H243" s="23"/>
      <c r="I243" s="24"/>
      <c r="J243" s="2"/>
      <c r="K243" s="3"/>
      <c r="L243" s="4"/>
      <c r="M243" s="4"/>
      <c r="N243" s="4"/>
      <c r="O243" s="25"/>
      <c r="P243" s="4"/>
      <c r="Q243" s="4"/>
      <c r="R243" s="3"/>
      <c r="S243" s="3"/>
      <c r="T243" s="3"/>
      <c r="U243" s="26"/>
      <c r="V243" s="3"/>
      <c r="W243" s="3"/>
      <c r="X243" s="26"/>
      <c r="Y243" s="3"/>
      <c r="Z243" s="3"/>
      <c r="AA243" s="3"/>
      <c r="AB243" s="3"/>
      <c r="AC243" s="3"/>
      <c r="AD243" s="3"/>
      <c r="AE243" s="3"/>
      <c r="AF243" s="3"/>
      <c r="AG243" s="3"/>
      <c r="AH243" s="3"/>
      <c r="AI243" s="3"/>
      <c r="AJ243" s="26"/>
      <c r="AK243" s="3"/>
      <c r="AL243" s="3"/>
      <c r="AM243" s="3"/>
      <c r="AN243" s="3"/>
      <c r="AO243" s="3"/>
      <c r="AP243" s="3"/>
      <c r="AQ243" s="3"/>
      <c r="AR243" s="3"/>
      <c r="AS243" s="3"/>
      <c r="AT243" s="3"/>
      <c r="AU243" s="3"/>
      <c r="AV243" s="3"/>
      <c r="AW243" s="3"/>
      <c r="AX243" s="3"/>
      <c r="AY243" s="3"/>
      <c r="AZ243" s="3"/>
      <c r="BA243" s="3"/>
      <c r="BB243" s="3"/>
      <c r="BC243" s="3"/>
      <c r="BD243" s="3"/>
      <c r="BE243" s="1"/>
      <c r="BF243" s="1"/>
      <c r="BG243" s="3"/>
      <c r="BH243" s="1"/>
    </row>
    <row r="244" spans="2:60" x14ac:dyDescent="0.2">
      <c r="B244" s="1"/>
      <c r="C244" s="22"/>
      <c r="D244" s="1"/>
      <c r="E244" s="23"/>
      <c r="F244" s="23"/>
      <c r="G244" s="23"/>
      <c r="H244" s="23"/>
      <c r="I244" s="24"/>
      <c r="J244" s="2"/>
      <c r="K244" s="3"/>
      <c r="L244" s="4"/>
      <c r="M244" s="4"/>
      <c r="N244" s="4"/>
      <c r="O244" s="25"/>
      <c r="P244" s="4"/>
      <c r="Q244" s="4"/>
      <c r="R244" s="26"/>
      <c r="S244" s="26"/>
      <c r="T244" s="3"/>
      <c r="U244" s="26"/>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1"/>
      <c r="BF244" s="1"/>
      <c r="BG244" s="3"/>
      <c r="BH244" s="1"/>
    </row>
    <row r="245" spans="2:60" x14ac:dyDescent="0.2">
      <c r="B245" s="1"/>
      <c r="C245" s="22"/>
      <c r="D245" s="1"/>
      <c r="E245" s="23"/>
      <c r="F245" s="23"/>
      <c r="G245" s="23"/>
      <c r="H245" s="23"/>
      <c r="I245" s="24"/>
      <c r="J245" s="2"/>
      <c r="K245" s="3"/>
      <c r="L245" s="4"/>
      <c r="M245" s="4"/>
      <c r="N245" s="4"/>
      <c r="O245" s="25"/>
      <c r="P245" s="4"/>
      <c r="Q245" s="4"/>
      <c r="R245" s="3"/>
      <c r="S245" s="3"/>
      <c r="T245" s="3"/>
      <c r="U245" s="26"/>
      <c r="V245" s="3"/>
      <c r="W245" s="3"/>
      <c r="X245" s="26"/>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1"/>
      <c r="BF245" s="1"/>
      <c r="BG245" s="3"/>
      <c r="BH245" s="1"/>
    </row>
    <row r="246" spans="2:60" x14ac:dyDescent="0.2">
      <c r="B246" s="1"/>
      <c r="C246" s="22"/>
      <c r="D246" s="1"/>
      <c r="E246" s="23"/>
      <c r="F246" s="23"/>
      <c r="G246" s="23"/>
      <c r="H246" s="23"/>
      <c r="I246" s="24"/>
      <c r="J246" s="2"/>
      <c r="K246" s="3"/>
      <c r="L246" s="4"/>
      <c r="M246" s="4"/>
      <c r="N246" s="4"/>
      <c r="O246" s="25"/>
      <c r="P246" s="4"/>
      <c r="Q246" s="4"/>
      <c r="R246" s="3"/>
      <c r="S246" s="3"/>
      <c r="T246" s="26"/>
      <c r="U246" s="3"/>
      <c r="V246" s="3"/>
      <c r="W246" s="3"/>
      <c r="X246" s="3"/>
      <c r="Y246" s="26"/>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1"/>
      <c r="BF246" s="1"/>
      <c r="BG246" s="3"/>
      <c r="BH246" s="1"/>
    </row>
    <row r="247" spans="2:60" x14ac:dyDescent="0.2">
      <c r="B247" s="1"/>
      <c r="C247" s="22"/>
      <c r="D247" s="1"/>
      <c r="E247" s="23"/>
      <c r="F247" s="23"/>
      <c r="G247" s="23"/>
      <c r="H247" s="23"/>
      <c r="I247" s="24"/>
      <c r="J247" s="2"/>
      <c r="K247" s="3"/>
      <c r="L247" s="4"/>
      <c r="M247" s="4"/>
      <c r="N247" s="4"/>
      <c r="O247" s="25"/>
      <c r="P247" s="4"/>
      <c r="Q247" s="4"/>
      <c r="R247" s="3"/>
      <c r="S247" s="3"/>
      <c r="T247" s="3"/>
      <c r="U247" s="26"/>
      <c r="V247" s="3"/>
      <c r="W247" s="3"/>
      <c r="X247" s="26"/>
      <c r="Y247" s="3"/>
      <c r="Z247" s="3"/>
      <c r="AA247" s="3"/>
      <c r="AB247" s="3"/>
      <c r="AC247" s="3"/>
      <c r="AD247" s="3"/>
      <c r="AE247" s="3"/>
      <c r="AF247" s="3"/>
      <c r="AG247" s="3"/>
      <c r="AH247" s="3"/>
      <c r="AI247" s="3"/>
      <c r="AJ247" s="26"/>
      <c r="AK247" s="3"/>
      <c r="AL247" s="3"/>
      <c r="AM247" s="3"/>
      <c r="AN247" s="3"/>
      <c r="AO247" s="3"/>
      <c r="AP247" s="3"/>
      <c r="AQ247" s="3"/>
      <c r="AR247" s="3"/>
      <c r="AS247" s="3"/>
      <c r="AT247" s="3"/>
      <c r="AU247" s="3"/>
      <c r="AV247" s="3"/>
      <c r="AW247" s="3"/>
      <c r="AX247" s="3"/>
      <c r="AY247" s="3"/>
      <c r="AZ247" s="3"/>
      <c r="BA247" s="3"/>
      <c r="BB247" s="26"/>
      <c r="BC247" s="3"/>
      <c r="BD247" s="3"/>
      <c r="BE247" s="1"/>
      <c r="BF247" s="1"/>
      <c r="BG247" s="3"/>
      <c r="BH247" s="1"/>
    </row>
    <row r="248" spans="2:60" x14ac:dyDescent="0.2">
      <c r="B248" s="1"/>
      <c r="C248" s="22"/>
      <c r="D248" s="1"/>
      <c r="E248" s="23"/>
      <c r="F248" s="23"/>
      <c r="G248" s="23"/>
      <c r="H248" s="23"/>
      <c r="I248" s="24"/>
      <c r="J248" s="2"/>
      <c r="K248" s="3"/>
      <c r="L248" s="4"/>
      <c r="M248" s="4"/>
      <c r="N248" s="4"/>
      <c r="O248" s="25"/>
      <c r="P248" s="4"/>
      <c r="Q248" s="4"/>
      <c r="R248" s="3"/>
      <c r="S248" s="3"/>
      <c r="T248" s="3"/>
      <c r="U248" s="26"/>
      <c r="V248" s="3"/>
      <c r="W248" s="3"/>
      <c r="X248" s="26"/>
      <c r="Y248" s="3"/>
      <c r="Z248" s="3"/>
      <c r="AA248" s="3"/>
      <c r="AB248" s="3"/>
      <c r="AC248" s="3"/>
      <c r="AD248" s="3"/>
      <c r="AE248" s="26"/>
      <c r="AF248" s="3"/>
      <c r="AG248" s="3"/>
      <c r="AH248" s="3"/>
      <c r="AI248" s="3"/>
      <c r="AJ248" s="26"/>
      <c r="AK248" s="3"/>
      <c r="AL248" s="3"/>
      <c r="AM248" s="3"/>
      <c r="AN248" s="3"/>
      <c r="AO248" s="3"/>
      <c r="AP248" s="3"/>
      <c r="AQ248" s="3"/>
      <c r="AR248" s="3"/>
      <c r="AS248" s="3"/>
      <c r="AT248" s="3"/>
      <c r="AU248" s="3"/>
      <c r="AV248" s="3"/>
      <c r="AW248" s="3"/>
      <c r="AX248" s="3"/>
      <c r="AY248" s="3"/>
      <c r="AZ248" s="3"/>
      <c r="BA248" s="3"/>
      <c r="BB248" s="3"/>
      <c r="BC248" s="3"/>
      <c r="BD248" s="3"/>
      <c r="BE248" s="1"/>
      <c r="BF248" s="1"/>
      <c r="BG248" s="3"/>
      <c r="BH248" s="1"/>
    </row>
    <row r="249" spans="2:60" x14ac:dyDescent="0.2">
      <c r="B249" s="1"/>
      <c r="C249" s="22"/>
      <c r="D249" s="1"/>
      <c r="E249" s="23"/>
      <c r="F249" s="23"/>
      <c r="G249" s="23"/>
      <c r="H249" s="23"/>
      <c r="I249" s="24"/>
      <c r="J249" s="2"/>
      <c r="K249" s="3"/>
      <c r="L249" s="4"/>
      <c r="M249" s="4"/>
      <c r="N249" s="4"/>
      <c r="O249" s="25"/>
      <c r="P249" s="4"/>
      <c r="Q249" s="4"/>
      <c r="R249" s="3"/>
      <c r="S249" s="3"/>
      <c r="T249" s="3"/>
      <c r="U249" s="26"/>
      <c r="V249" s="3"/>
      <c r="W249" s="3"/>
      <c r="X249" s="26"/>
      <c r="Y249" s="3"/>
      <c r="Z249" s="3"/>
      <c r="AA249" s="3"/>
      <c r="AB249" s="3"/>
      <c r="AC249" s="3"/>
      <c r="AD249" s="3"/>
      <c r="AE249" s="26"/>
      <c r="AF249" s="3"/>
      <c r="AG249" s="3"/>
      <c r="AH249" s="3"/>
      <c r="AI249" s="3"/>
      <c r="AJ249" s="26"/>
      <c r="AK249" s="3"/>
      <c r="AL249" s="3"/>
      <c r="AM249" s="3"/>
      <c r="AN249" s="3"/>
      <c r="AO249" s="3"/>
      <c r="AP249" s="3"/>
      <c r="AQ249" s="3"/>
      <c r="AR249" s="3"/>
      <c r="AS249" s="3"/>
      <c r="AT249" s="3"/>
      <c r="AU249" s="3"/>
      <c r="AV249" s="3"/>
      <c r="AW249" s="3"/>
      <c r="AX249" s="3"/>
      <c r="AY249" s="3"/>
      <c r="AZ249" s="3"/>
      <c r="BA249" s="3"/>
      <c r="BB249" s="3"/>
      <c r="BC249" s="3"/>
      <c r="BD249" s="3"/>
      <c r="BE249" s="1"/>
      <c r="BF249" s="1"/>
      <c r="BG249" s="3"/>
      <c r="BH249" s="1"/>
    </row>
    <row r="250" spans="2:60" x14ac:dyDescent="0.2">
      <c r="B250" s="1"/>
      <c r="C250" s="22"/>
      <c r="D250" s="1"/>
      <c r="E250" s="23"/>
      <c r="F250" s="23"/>
      <c r="G250" s="23"/>
      <c r="H250" s="23"/>
      <c r="I250" s="24"/>
      <c r="J250" s="2"/>
      <c r="K250" s="3"/>
      <c r="L250" s="4"/>
      <c r="M250" s="4"/>
      <c r="N250" s="4"/>
      <c r="O250" s="25"/>
      <c r="P250" s="4"/>
      <c r="Q250" s="4"/>
      <c r="R250" s="3"/>
      <c r="S250" s="3"/>
      <c r="T250" s="3"/>
      <c r="U250" s="26"/>
      <c r="V250" s="3"/>
      <c r="W250" s="3"/>
      <c r="X250" s="26"/>
      <c r="Y250" s="3"/>
      <c r="Z250" s="3"/>
      <c r="AA250" s="3"/>
      <c r="AB250" s="3"/>
      <c r="AC250" s="3"/>
      <c r="AD250" s="3"/>
      <c r="AE250" s="26"/>
      <c r="AF250" s="3"/>
      <c r="AG250" s="3"/>
      <c r="AH250" s="3"/>
      <c r="AI250" s="3"/>
      <c r="AJ250" s="26"/>
      <c r="AK250" s="3"/>
      <c r="AL250" s="3"/>
      <c r="AM250" s="3"/>
      <c r="AN250" s="3"/>
      <c r="AO250" s="3"/>
      <c r="AP250" s="3"/>
      <c r="AQ250" s="3"/>
      <c r="AR250" s="3"/>
      <c r="AS250" s="3"/>
      <c r="AT250" s="3"/>
      <c r="AU250" s="3"/>
      <c r="AV250" s="3"/>
      <c r="AW250" s="3"/>
      <c r="AX250" s="3"/>
      <c r="AY250" s="3"/>
      <c r="AZ250" s="3"/>
      <c r="BA250" s="3"/>
      <c r="BB250" s="3"/>
      <c r="BC250" s="3"/>
      <c r="BD250" s="3"/>
      <c r="BE250" s="1"/>
      <c r="BF250" s="1"/>
      <c r="BG250" s="3"/>
      <c r="BH250" s="1"/>
    </row>
    <row r="251" spans="2:60" x14ac:dyDescent="0.2">
      <c r="B251" s="1"/>
      <c r="C251" s="22"/>
      <c r="D251" s="1"/>
      <c r="E251" s="23"/>
      <c r="F251" s="23"/>
      <c r="G251" s="23"/>
      <c r="H251" s="23"/>
      <c r="I251" s="24"/>
      <c r="J251" s="2"/>
      <c r="K251" s="3"/>
      <c r="L251" s="4"/>
      <c r="M251" s="4"/>
      <c r="N251" s="4"/>
      <c r="O251" s="25"/>
      <c r="P251" s="4"/>
      <c r="Q251" s="4"/>
      <c r="R251" s="3"/>
      <c r="S251" s="3"/>
      <c r="T251" s="26"/>
      <c r="U251" s="3"/>
      <c r="V251" s="3"/>
      <c r="W251" s="3"/>
      <c r="X251" s="3"/>
      <c r="Y251" s="3"/>
      <c r="Z251" s="3"/>
      <c r="AA251" s="3"/>
      <c r="AB251" s="3"/>
      <c r="AC251" s="3"/>
      <c r="AD251" s="3"/>
      <c r="AE251" s="3"/>
      <c r="AF251" s="3"/>
      <c r="AG251" s="3"/>
      <c r="AH251" s="3"/>
      <c r="AI251" s="3"/>
      <c r="AJ251" s="3"/>
      <c r="AK251" s="26"/>
      <c r="AL251" s="3"/>
      <c r="AM251" s="3"/>
      <c r="AN251" s="3"/>
      <c r="AO251" s="3"/>
      <c r="AP251" s="3"/>
      <c r="AQ251" s="3"/>
      <c r="AR251" s="3"/>
      <c r="AS251" s="3"/>
      <c r="AT251" s="3"/>
      <c r="AU251" s="3"/>
      <c r="AV251" s="3"/>
      <c r="AW251" s="3"/>
      <c r="AX251" s="3"/>
      <c r="AY251" s="3"/>
      <c r="AZ251" s="3"/>
      <c r="BA251" s="3"/>
      <c r="BB251" s="3"/>
      <c r="BC251" s="3"/>
      <c r="BD251" s="3"/>
      <c r="BE251" s="1"/>
      <c r="BF251" s="1"/>
      <c r="BG251" s="3"/>
      <c r="BH251" s="1"/>
    </row>
    <row r="252" spans="2:60" x14ac:dyDescent="0.2">
      <c r="B252" s="1"/>
      <c r="C252" s="22"/>
      <c r="D252" s="1"/>
      <c r="E252" s="23"/>
      <c r="F252" s="23"/>
      <c r="G252" s="23"/>
      <c r="H252" s="23"/>
      <c r="I252" s="24"/>
      <c r="J252" s="2"/>
      <c r="K252" s="3"/>
      <c r="L252" s="4"/>
      <c r="M252" s="4"/>
      <c r="N252" s="4"/>
      <c r="O252" s="25"/>
      <c r="P252" s="4"/>
      <c r="Q252" s="4"/>
      <c r="R252" s="26"/>
      <c r="S252" s="26"/>
      <c r="T252" s="26"/>
      <c r="U252" s="26"/>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1"/>
      <c r="BF252" s="1"/>
      <c r="BG252" s="3"/>
      <c r="BH252" s="1"/>
    </row>
    <row r="253" spans="2:60" x14ac:dyDescent="0.2">
      <c r="B253" s="1"/>
      <c r="C253" s="22"/>
      <c r="D253" s="1"/>
      <c r="E253" s="23"/>
      <c r="F253" s="23"/>
      <c r="G253" s="23"/>
      <c r="H253" s="23"/>
      <c r="I253" s="24"/>
      <c r="J253" s="2"/>
      <c r="K253" s="3"/>
      <c r="L253" s="4"/>
      <c r="M253" s="4"/>
      <c r="N253" s="4"/>
      <c r="O253" s="25"/>
      <c r="P253" s="4"/>
      <c r="Q253" s="4"/>
      <c r="R253" s="26"/>
      <c r="S253" s="26"/>
      <c r="T253" s="3"/>
      <c r="U253" s="26"/>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1"/>
      <c r="BF253" s="1"/>
      <c r="BG253" s="3"/>
      <c r="BH253" s="1"/>
    </row>
    <row r="254" spans="2:60" x14ac:dyDescent="0.2">
      <c r="B254" s="1"/>
      <c r="C254" s="22"/>
      <c r="D254" s="1"/>
      <c r="E254" s="23"/>
      <c r="F254" s="23"/>
      <c r="G254" s="23"/>
      <c r="H254" s="23"/>
      <c r="I254" s="24"/>
      <c r="J254" s="2"/>
      <c r="K254" s="3"/>
      <c r="L254" s="4"/>
      <c r="M254" s="4"/>
      <c r="N254" s="4"/>
      <c r="O254" s="25"/>
      <c r="P254" s="4"/>
      <c r="Q254" s="4"/>
      <c r="R254" s="26"/>
      <c r="S254" s="26"/>
      <c r="T254" s="26"/>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1"/>
      <c r="BF254" s="1"/>
      <c r="BG254" s="3"/>
      <c r="BH254" s="1"/>
    </row>
    <row r="255" spans="2:60" x14ac:dyDescent="0.2">
      <c r="B255" s="1"/>
      <c r="C255" s="22"/>
      <c r="D255" s="1"/>
      <c r="E255" s="23"/>
      <c r="F255" s="23"/>
      <c r="G255" s="23"/>
      <c r="H255" s="23"/>
      <c r="I255" s="24"/>
      <c r="J255" s="2"/>
      <c r="K255" s="3"/>
      <c r="L255" s="4"/>
      <c r="M255" s="4"/>
      <c r="N255" s="4"/>
      <c r="O255" s="25"/>
      <c r="P255" s="4"/>
      <c r="Q255" s="4"/>
      <c r="R255" s="3"/>
      <c r="S255" s="3"/>
      <c r="T255" s="3"/>
      <c r="U255" s="26"/>
      <c r="V255" s="3"/>
      <c r="W255" s="3"/>
      <c r="X255" s="26"/>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1"/>
      <c r="BF255" s="1"/>
      <c r="BG255" s="3"/>
      <c r="BH255" s="1"/>
    </row>
    <row r="256" spans="2:60" x14ac:dyDescent="0.2">
      <c r="B256" s="1"/>
      <c r="C256" s="22"/>
      <c r="D256" s="1"/>
      <c r="E256" s="23"/>
      <c r="F256" s="23"/>
      <c r="G256" s="23"/>
      <c r="H256" s="23"/>
      <c r="I256" s="24"/>
      <c r="J256" s="2"/>
      <c r="K256" s="3"/>
      <c r="L256" s="4"/>
      <c r="M256" s="4"/>
      <c r="N256" s="4"/>
      <c r="O256" s="25"/>
      <c r="P256" s="4"/>
      <c r="Q256" s="4"/>
      <c r="R256" s="3"/>
      <c r="S256" s="3"/>
      <c r="T256" s="3"/>
      <c r="U256" s="26"/>
      <c r="V256" s="3"/>
      <c r="W256" s="3"/>
      <c r="X256" s="3"/>
      <c r="Y256" s="26"/>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1"/>
      <c r="BF256" s="1"/>
      <c r="BG256" s="3"/>
      <c r="BH256" s="1"/>
    </row>
    <row r="257" spans="2:60" x14ac:dyDescent="0.2">
      <c r="B257" s="1"/>
      <c r="C257" s="22"/>
      <c r="D257" s="1"/>
      <c r="E257" s="23"/>
      <c r="F257" s="23"/>
      <c r="G257" s="23"/>
      <c r="H257" s="23"/>
      <c r="I257" s="24"/>
      <c r="J257" s="2"/>
      <c r="K257" s="3"/>
      <c r="L257" s="4"/>
      <c r="M257" s="4"/>
      <c r="N257" s="4"/>
      <c r="O257" s="25"/>
      <c r="P257" s="4"/>
      <c r="Q257" s="4"/>
      <c r="R257" s="3"/>
      <c r="S257" s="3"/>
      <c r="T257" s="3"/>
      <c r="U257" s="26"/>
      <c r="V257" s="3"/>
      <c r="W257" s="3"/>
      <c r="X257" s="26"/>
      <c r="Y257" s="26"/>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1"/>
      <c r="BF257" s="1"/>
      <c r="BG257" s="3"/>
      <c r="BH257" s="1"/>
    </row>
    <row r="258" spans="2:60" x14ac:dyDescent="0.2">
      <c r="B258" s="1"/>
      <c r="C258" s="22"/>
      <c r="D258" s="1"/>
      <c r="E258" s="23"/>
      <c r="F258" s="23"/>
      <c r="G258" s="23"/>
      <c r="H258" s="23"/>
      <c r="I258" s="24"/>
      <c r="J258" s="2"/>
      <c r="K258" s="3"/>
      <c r="L258" s="4"/>
      <c r="M258" s="4"/>
      <c r="N258" s="4"/>
      <c r="O258" s="25"/>
      <c r="P258" s="4"/>
      <c r="Q258" s="4"/>
      <c r="R258" s="3"/>
      <c r="S258" s="3"/>
      <c r="T258" s="3"/>
      <c r="U258" s="26"/>
      <c r="V258" s="3"/>
      <c r="W258" s="3"/>
      <c r="X258" s="3"/>
      <c r="Y258" s="26"/>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26"/>
      <c r="AY258" s="3"/>
      <c r="AZ258" s="3"/>
      <c r="BA258" s="3"/>
      <c r="BB258" s="3"/>
      <c r="BC258" s="3"/>
      <c r="BD258" s="3"/>
      <c r="BE258" s="1"/>
      <c r="BF258" s="1"/>
      <c r="BG258" s="3"/>
      <c r="BH258" s="1"/>
    </row>
    <row r="259" spans="2:60" x14ac:dyDescent="0.2">
      <c r="B259" s="1"/>
      <c r="C259" s="22"/>
      <c r="D259" s="1"/>
      <c r="E259" s="23"/>
      <c r="F259" s="23"/>
      <c r="G259" s="23"/>
      <c r="H259" s="23"/>
      <c r="I259" s="24"/>
      <c r="J259" s="2"/>
      <c r="K259" s="3"/>
      <c r="L259" s="4"/>
      <c r="M259" s="4"/>
      <c r="N259" s="4"/>
      <c r="O259" s="25"/>
      <c r="P259" s="4"/>
      <c r="Q259" s="4"/>
      <c r="R259" s="3"/>
      <c r="S259" s="3"/>
      <c r="T259" s="3"/>
      <c r="U259" s="26"/>
      <c r="V259" s="3"/>
      <c r="W259" s="3"/>
      <c r="X259" s="3"/>
      <c r="Y259" s="26"/>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26"/>
      <c r="AY259" s="3"/>
      <c r="AZ259" s="3"/>
      <c r="BA259" s="3"/>
      <c r="BB259" s="3"/>
      <c r="BC259" s="3"/>
      <c r="BD259" s="3"/>
      <c r="BE259" s="1"/>
      <c r="BF259" s="1"/>
      <c r="BG259" s="3"/>
      <c r="BH259" s="1"/>
    </row>
    <row r="260" spans="2:60" x14ac:dyDescent="0.2">
      <c r="B260" s="1"/>
      <c r="C260" s="22"/>
      <c r="D260" s="1"/>
      <c r="E260" s="23"/>
      <c r="F260" s="23"/>
      <c r="G260" s="23"/>
      <c r="H260" s="23"/>
      <c r="I260" s="24"/>
      <c r="J260" s="2"/>
      <c r="K260" s="3"/>
      <c r="L260" s="4"/>
      <c r="M260" s="4"/>
      <c r="N260" s="4"/>
      <c r="O260" s="25"/>
      <c r="P260" s="4"/>
      <c r="Q260" s="4"/>
      <c r="R260" s="3"/>
      <c r="S260" s="3"/>
      <c r="T260" s="3"/>
      <c r="U260" s="26"/>
      <c r="V260" s="3"/>
      <c r="W260" s="3"/>
      <c r="X260" s="26"/>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1"/>
      <c r="BF260" s="1"/>
      <c r="BG260" s="3"/>
      <c r="BH260" s="1"/>
    </row>
    <row r="261" spans="2:60" x14ac:dyDescent="0.2">
      <c r="B261" s="1"/>
      <c r="C261" s="22"/>
      <c r="D261" s="1"/>
      <c r="E261" s="23"/>
      <c r="F261" s="23"/>
      <c r="G261" s="23"/>
      <c r="H261" s="23"/>
      <c r="I261" s="24"/>
      <c r="J261" s="2"/>
      <c r="K261" s="3"/>
      <c r="L261" s="4"/>
      <c r="M261" s="4"/>
      <c r="N261" s="4"/>
      <c r="O261" s="25"/>
      <c r="P261" s="4"/>
      <c r="Q261" s="4"/>
      <c r="R261" s="3"/>
      <c r="S261" s="3"/>
      <c r="T261" s="26"/>
      <c r="U261" s="3"/>
      <c r="V261" s="3"/>
      <c r="W261" s="3"/>
      <c r="X261" s="3"/>
      <c r="Y261" s="3"/>
      <c r="Z261" s="3"/>
      <c r="AA261" s="3"/>
      <c r="AB261" s="3"/>
      <c r="AC261" s="3"/>
      <c r="AD261" s="3"/>
      <c r="AE261" s="3"/>
      <c r="AF261" s="3"/>
      <c r="AG261" s="3"/>
      <c r="AH261" s="3"/>
      <c r="AI261" s="3"/>
      <c r="AJ261" s="3"/>
      <c r="AK261" s="26"/>
      <c r="AL261" s="3"/>
      <c r="AM261" s="3"/>
      <c r="AN261" s="3"/>
      <c r="AO261" s="3"/>
      <c r="AP261" s="3"/>
      <c r="AQ261" s="3"/>
      <c r="AR261" s="3"/>
      <c r="AS261" s="3"/>
      <c r="AT261" s="3"/>
      <c r="AU261" s="3"/>
      <c r="AV261" s="3"/>
      <c r="AW261" s="3"/>
      <c r="AX261" s="3"/>
      <c r="AY261" s="3"/>
      <c r="AZ261" s="3"/>
      <c r="BA261" s="3"/>
      <c r="BB261" s="3"/>
      <c r="BC261" s="3"/>
      <c r="BD261" s="3"/>
      <c r="BE261" s="1"/>
      <c r="BF261" s="1"/>
      <c r="BG261" s="3"/>
      <c r="BH261" s="1"/>
    </row>
    <row r="262" spans="2:60" x14ac:dyDescent="0.2">
      <c r="B262" s="1"/>
      <c r="C262" s="22"/>
      <c r="D262" s="1"/>
      <c r="E262" s="23"/>
      <c r="F262" s="23"/>
      <c r="G262" s="23"/>
      <c r="H262" s="23"/>
      <c r="I262" s="24"/>
      <c r="J262" s="2"/>
      <c r="K262" s="3"/>
      <c r="L262" s="4"/>
      <c r="M262" s="4"/>
      <c r="N262" s="4"/>
      <c r="O262" s="25"/>
      <c r="P262" s="4"/>
      <c r="Q262" s="4"/>
      <c r="R262" s="3"/>
      <c r="S262" s="3"/>
      <c r="T262" s="3"/>
      <c r="U262" s="26"/>
      <c r="V262" s="3"/>
      <c r="W262" s="3"/>
      <c r="X262" s="26"/>
      <c r="Y262" s="3"/>
      <c r="Z262" s="3"/>
      <c r="AA262" s="3"/>
      <c r="AB262" s="3"/>
      <c r="AC262" s="26"/>
      <c r="AD262" s="3"/>
      <c r="AE262" s="3"/>
      <c r="AF262" s="3"/>
      <c r="AG262" s="3"/>
      <c r="AH262" s="3"/>
      <c r="AI262" s="3"/>
      <c r="AJ262" s="26"/>
      <c r="AK262" s="3"/>
      <c r="AL262" s="3"/>
      <c r="AM262" s="3"/>
      <c r="AN262" s="3"/>
      <c r="AO262" s="3"/>
      <c r="AP262" s="3"/>
      <c r="AQ262" s="3"/>
      <c r="AR262" s="3"/>
      <c r="AS262" s="3"/>
      <c r="AT262" s="3"/>
      <c r="AU262" s="3"/>
      <c r="AV262" s="3"/>
      <c r="AW262" s="3"/>
      <c r="AX262" s="3"/>
      <c r="AY262" s="3"/>
      <c r="AZ262" s="3"/>
      <c r="BA262" s="3"/>
      <c r="BB262" s="3"/>
      <c r="BC262" s="3"/>
      <c r="BD262" s="3"/>
      <c r="BE262" s="1"/>
      <c r="BF262" s="1"/>
      <c r="BG262" s="3"/>
      <c r="BH262" s="1"/>
    </row>
    <row r="263" spans="2:60" x14ac:dyDescent="0.2">
      <c r="B263" s="1"/>
      <c r="C263" s="22"/>
      <c r="D263" s="1"/>
      <c r="E263" s="23"/>
      <c r="F263" s="23"/>
      <c r="G263" s="23"/>
      <c r="H263" s="23"/>
      <c r="I263" s="24"/>
      <c r="J263" s="2"/>
      <c r="K263" s="3"/>
      <c r="L263" s="4"/>
      <c r="M263" s="4"/>
      <c r="N263" s="4"/>
      <c r="O263" s="25"/>
      <c r="P263" s="4"/>
      <c r="Q263" s="4"/>
      <c r="R263" s="3"/>
      <c r="S263" s="3"/>
      <c r="T263" s="3"/>
      <c r="U263" s="26"/>
      <c r="V263" s="3"/>
      <c r="W263" s="3"/>
      <c r="X263" s="26"/>
      <c r="Y263" s="3"/>
      <c r="Z263" s="3"/>
      <c r="AA263" s="3"/>
      <c r="AB263" s="3"/>
      <c r="AC263" s="26"/>
      <c r="AD263" s="3"/>
      <c r="AE263" s="3"/>
      <c r="AF263" s="3"/>
      <c r="AG263" s="3"/>
      <c r="AH263" s="3"/>
      <c r="AI263" s="3"/>
      <c r="AJ263" s="26"/>
      <c r="AK263" s="3"/>
      <c r="AL263" s="3"/>
      <c r="AM263" s="3"/>
      <c r="AN263" s="3"/>
      <c r="AO263" s="3"/>
      <c r="AP263" s="3"/>
      <c r="AQ263" s="3"/>
      <c r="AR263" s="3"/>
      <c r="AS263" s="3"/>
      <c r="AT263" s="3"/>
      <c r="AU263" s="3"/>
      <c r="AV263" s="3"/>
      <c r="AW263" s="3"/>
      <c r="AX263" s="3"/>
      <c r="AY263" s="3"/>
      <c r="AZ263" s="3"/>
      <c r="BA263" s="3"/>
      <c r="BB263" s="3"/>
      <c r="BC263" s="3"/>
      <c r="BD263" s="3"/>
      <c r="BE263" s="1"/>
      <c r="BF263" s="1"/>
      <c r="BG263" s="3"/>
      <c r="BH263" s="1"/>
    </row>
    <row r="264" spans="2:60" x14ac:dyDescent="0.2">
      <c r="B264" s="1"/>
      <c r="C264" s="22"/>
      <c r="D264" s="1"/>
      <c r="E264" s="23"/>
      <c r="F264" s="23"/>
      <c r="G264" s="23"/>
      <c r="H264" s="23"/>
      <c r="I264" s="24"/>
      <c r="J264" s="2"/>
      <c r="K264" s="3"/>
      <c r="L264" s="4"/>
      <c r="M264" s="4"/>
      <c r="N264" s="4"/>
      <c r="O264" s="25"/>
      <c r="P264" s="4"/>
      <c r="Q264" s="4"/>
      <c r="R264" s="3"/>
      <c r="S264" s="3"/>
      <c r="T264" s="3"/>
      <c r="U264" s="26"/>
      <c r="V264" s="3"/>
      <c r="W264" s="3"/>
      <c r="X264" s="26"/>
      <c r="Y264" s="3"/>
      <c r="Z264" s="3"/>
      <c r="AA264" s="3"/>
      <c r="AB264" s="3"/>
      <c r="AC264" s="3"/>
      <c r="AD264" s="3"/>
      <c r="AE264" s="26"/>
      <c r="AF264" s="3"/>
      <c r="AG264" s="3"/>
      <c r="AH264" s="3"/>
      <c r="AI264" s="3"/>
      <c r="AJ264" s="26"/>
      <c r="AK264" s="3"/>
      <c r="AL264" s="3"/>
      <c r="AM264" s="3"/>
      <c r="AN264" s="3"/>
      <c r="AO264" s="3"/>
      <c r="AP264" s="3"/>
      <c r="AQ264" s="3"/>
      <c r="AR264" s="3"/>
      <c r="AS264" s="3"/>
      <c r="AT264" s="3"/>
      <c r="AU264" s="3"/>
      <c r="AV264" s="3"/>
      <c r="AW264" s="3"/>
      <c r="AX264" s="3"/>
      <c r="AY264" s="3"/>
      <c r="AZ264" s="3"/>
      <c r="BA264" s="3"/>
      <c r="BB264" s="3"/>
      <c r="BC264" s="3"/>
      <c r="BD264" s="3"/>
      <c r="BE264" s="1"/>
      <c r="BF264" s="1"/>
      <c r="BG264" s="3"/>
      <c r="BH264" s="1"/>
    </row>
    <row r="265" spans="2:60" x14ac:dyDescent="0.2">
      <c r="B265" s="1"/>
      <c r="C265" s="22"/>
      <c r="D265" s="1"/>
      <c r="E265" s="23"/>
      <c r="F265" s="23"/>
      <c r="G265" s="23"/>
      <c r="H265" s="23"/>
      <c r="I265" s="24"/>
      <c r="J265" s="2"/>
      <c r="K265" s="3"/>
      <c r="L265" s="4"/>
      <c r="M265" s="4"/>
      <c r="N265" s="4"/>
      <c r="O265" s="25"/>
      <c r="P265" s="4"/>
      <c r="Q265" s="4"/>
      <c r="R265" s="3"/>
      <c r="S265" s="3"/>
      <c r="T265" s="26"/>
      <c r="U265" s="3"/>
      <c r="V265" s="3"/>
      <c r="W265" s="3"/>
      <c r="X265" s="3"/>
      <c r="Y265" s="3"/>
      <c r="Z265" s="3"/>
      <c r="AA265" s="3"/>
      <c r="AB265" s="3"/>
      <c r="AC265" s="3"/>
      <c r="AD265" s="3"/>
      <c r="AE265" s="3"/>
      <c r="AF265" s="3"/>
      <c r="AG265" s="3"/>
      <c r="AH265" s="3"/>
      <c r="AI265" s="3"/>
      <c r="AJ265" s="3"/>
      <c r="AK265" s="26"/>
      <c r="AL265" s="3"/>
      <c r="AM265" s="3"/>
      <c r="AN265" s="3"/>
      <c r="AO265" s="3"/>
      <c r="AP265" s="3"/>
      <c r="AQ265" s="3"/>
      <c r="AR265" s="3"/>
      <c r="AS265" s="3"/>
      <c r="AT265" s="3"/>
      <c r="AU265" s="3"/>
      <c r="AV265" s="3"/>
      <c r="AW265" s="3"/>
      <c r="AX265" s="3"/>
      <c r="AY265" s="3"/>
      <c r="AZ265" s="3"/>
      <c r="BA265" s="3"/>
      <c r="BB265" s="3"/>
      <c r="BC265" s="3"/>
      <c r="BD265" s="3"/>
      <c r="BE265" s="1"/>
      <c r="BF265" s="1"/>
      <c r="BG265" s="3"/>
      <c r="BH265" s="1"/>
    </row>
    <row r="266" spans="2:60" x14ac:dyDescent="0.2">
      <c r="B266" s="1"/>
      <c r="C266" s="22"/>
      <c r="D266" s="1"/>
      <c r="E266" s="23"/>
      <c r="F266" s="23"/>
      <c r="G266" s="23"/>
      <c r="H266" s="23"/>
      <c r="I266" s="24"/>
      <c r="J266" s="2"/>
      <c r="K266" s="3"/>
      <c r="L266" s="4"/>
      <c r="M266" s="4"/>
      <c r="N266" s="4"/>
      <c r="O266" s="25"/>
      <c r="P266" s="4"/>
      <c r="Q266" s="26"/>
      <c r="R266" s="26"/>
      <c r="S266" s="26"/>
      <c r="T266" s="26"/>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1"/>
      <c r="BF266" s="1"/>
      <c r="BG266" s="3"/>
      <c r="BH266" s="1"/>
    </row>
    <row r="267" spans="2:60" x14ac:dyDescent="0.2">
      <c r="B267" s="1"/>
      <c r="C267" s="22"/>
      <c r="D267" s="1"/>
      <c r="E267" s="23"/>
      <c r="F267" s="23"/>
      <c r="G267" s="23"/>
      <c r="H267" s="23"/>
      <c r="I267" s="24"/>
      <c r="J267" s="2"/>
      <c r="K267" s="3"/>
      <c r="L267" s="4"/>
      <c r="M267" s="4"/>
      <c r="N267" s="4"/>
      <c r="O267" s="25"/>
      <c r="P267" s="4"/>
      <c r="Q267" s="4"/>
      <c r="R267" s="26"/>
      <c r="S267" s="26"/>
      <c r="T267" s="3"/>
      <c r="U267" s="26"/>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1"/>
      <c r="BF267" s="1"/>
      <c r="BG267" s="3"/>
      <c r="BH267" s="1"/>
    </row>
    <row r="268" spans="2:60" x14ac:dyDescent="0.2">
      <c r="B268" s="1"/>
      <c r="C268" s="22"/>
      <c r="D268" s="1"/>
      <c r="E268" s="23"/>
      <c r="F268" s="23"/>
      <c r="G268" s="23"/>
      <c r="H268" s="23"/>
      <c r="I268" s="24"/>
      <c r="J268" s="2"/>
      <c r="K268" s="3"/>
      <c r="L268" s="4"/>
      <c r="M268" s="4"/>
      <c r="N268" s="4"/>
      <c r="O268" s="25"/>
      <c r="P268" s="4"/>
      <c r="Q268" s="4"/>
      <c r="R268" s="3"/>
      <c r="S268" s="3"/>
      <c r="T268" s="3"/>
      <c r="U268" s="26"/>
      <c r="V268" s="3"/>
      <c r="W268" s="3"/>
      <c r="X268" s="3"/>
      <c r="Y268" s="26"/>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1"/>
      <c r="BF268" s="1"/>
      <c r="BG268" s="3"/>
      <c r="BH268" s="1"/>
    </row>
    <row r="269" spans="2:60" x14ac:dyDescent="0.2">
      <c r="B269" s="1"/>
      <c r="C269" s="22"/>
      <c r="D269" s="1"/>
      <c r="E269" s="23"/>
      <c r="F269" s="23"/>
      <c r="G269" s="23"/>
      <c r="H269" s="23"/>
      <c r="I269" s="24"/>
      <c r="J269" s="2"/>
      <c r="K269" s="3"/>
      <c r="L269" s="4"/>
      <c r="M269" s="4"/>
      <c r="N269" s="4"/>
      <c r="O269" s="25"/>
      <c r="P269" s="4"/>
      <c r="Q269" s="4"/>
      <c r="R269" s="3"/>
      <c r="S269" s="3"/>
      <c r="T269" s="3"/>
      <c r="U269" s="26"/>
      <c r="V269" s="3"/>
      <c r="W269" s="3"/>
      <c r="X269" s="3"/>
      <c r="Y269" s="26"/>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1"/>
      <c r="BF269" s="1"/>
      <c r="BG269" s="3"/>
      <c r="BH269" s="1"/>
    </row>
    <row r="270" spans="2:60" x14ac:dyDescent="0.2">
      <c r="B270" s="1"/>
      <c r="C270" s="22"/>
      <c r="D270" s="1"/>
      <c r="E270" s="23"/>
      <c r="F270" s="23"/>
      <c r="G270" s="23"/>
      <c r="H270" s="23"/>
      <c r="I270" s="24"/>
      <c r="J270" s="2"/>
      <c r="K270" s="3"/>
      <c r="L270" s="4"/>
      <c r="M270" s="4"/>
      <c r="N270" s="4"/>
      <c r="O270" s="25"/>
      <c r="P270" s="4"/>
      <c r="Q270" s="4"/>
      <c r="R270" s="3"/>
      <c r="S270" s="3"/>
      <c r="T270" s="3"/>
      <c r="U270" s="26"/>
      <c r="V270" s="3"/>
      <c r="W270" s="3"/>
      <c r="X270" s="26"/>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1"/>
      <c r="BF270" s="1"/>
      <c r="BG270" s="3"/>
      <c r="BH270" s="1"/>
    </row>
    <row r="271" spans="2:60" x14ac:dyDescent="0.2">
      <c r="B271" s="1"/>
      <c r="C271" s="22"/>
      <c r="D271" s="1"/>
      <c r="E271" s="23"/>
      <c r="F271" s="23"/>
      <c r="G271" s="23"/>
      <c r="H271" s="23"/>
      <c r="I271" s="24"/>
      <c r="J271" s="2"/>
      <c r="K271" s="3"/>
      <c r="L271" s="4"/>
      <c r="M271" s="4"/>
      <c r="N271" s="4"/>
      <c r="O271" s="25"/>
      <c r="P271" s="4"/>
      <c r="Q271" s="4"/>
      <c r="R271" s="3"/>
      <c r="S271" s="3"/>
      <c r="T271" s="3"/>
      <c r="U271" s="26"/>
      <c r="V271" s="3"/>
      <c r="W271" s="3"/>
      <c r="X271" s="26"/>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1"/>
      <c r="BF271" s="1"/>
      <c r="BG271" s="3"/>
      <c r="BH271" s="1"/>
    </row>
    <row r="272" spans="2:60" x14ac:dyDescent="0.2">
      <c r="B272" s="1"/>
      <c r="C272" s="22"/>
      <c r="D272" s="1"/>
      <c r="E272" s="23"/>
      <c r="F272" s="23"/>
      <c r="G272" s="23"/>
      <c r="H272" s="23"/>
      <c r="I272" s="24"/>
      <c r="J272" s="2"/>
      <c r="K272" s="3"/>
      <c r="L272" s="4"/>
      <c r="M272" s="4"/>
      <c r="N272" s="4"/>
      <c r="O272" s="25"/>
      <c r="P272" s="4"/>
      <c r="Q272" s="4"/>
      <c r="R272" s="3"/>
      <c r="S272" s="3"/>
      <c r="T272" s="3"/>
      <c r="U272" s="26"/>
      <c r="V272" s="3"/>
      <c r="W272" s="3"/>
      <c r="X272" s="26"/>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1"/>
      <c r="BF272" s="1"/>
      <c r="BG272" s="3"/>
      <c r="BH272" s="1"/>
    </row>
    <row r="273" spans="2:60" x14ac:dyDescent="0.2">
      <c r="B273" s="1"/>
      <c r="C273" s="22"/>
      <c r="D273" s="1"/>
      <c r="E273" s="23"/>
      <c r="F273" s="23"/>
      <c r="G273" s="23"/>
      <c r="H273" s="23"/>
      <c r="I273" s="24"/>
      <c r="J273" s="2"/>
      <c r="K273" s="3"/>
      <c r="L273" s="4"/>
      <c r="M273" s="4"/>
      <c r="N273" s="4"/>
      <c r="O273" s="25"/>
      <c r="P273" s="4"/>
      <c r="Q273" s="4"/>
      <c r="R273" s="3"/>
      <c r="S273" s="3"/>
      <c r="T273" s="3"/>
      <c r="U273" s="26"/>
      <c r="V273" s="3"/>
      <c r="W273" s="3"/>
      <c r="X273" s="3"/>
      <c r="Y273" s="26"/>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1"/>
      <c r="BF273" s="1"/>
      <c r="BG273" s="3"/>
      <c r="BH273" s="1"/>
    </row>
    <row r="274" spans="2:60" x14ac:dyDescent="0.2">
      <c r="B274" s="1"/>
      <c r="C274" s="22"/>
      <c r="D274" s="1"/>
      <c r="E274" s="23"/>
      <c r="F274" s="23"/>
      <c r="G274" s="23"/>
      <c r="H274" s="23"/>
      <c r="I274" s="24"/>
      <c r="J274" s="2"/>
      <c r="K274" s="3"/>
      <c r="L274" s="4"/>
      <c r="M274" s="4"/>
      <c r="N274" s="4"/>
      <c r="O274" s="25"/>
      <c r="P274" s="4"/>
      <c r="Q274" s="4"/>
      <c r="R274" s="3"/>
      <c r="S274" s="3"/>
      <c r="T274" s="3"/>
      <c r="U274" s="26"/>
      <c r="V274" s="3"/>
      <c r="W274" s="3"/>
      <c r="X274" s="3"/>
      <c r="Y274" s="26"/>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1"/>
      <c r="BF274" s="1"/>
      <c r="BG274" s="3"/>
      <c r="BH274" s="1"/>
    </row>
    <row r="275" spans="2:60" x14ac:dyDescent="0.2">
      <c r="B275" s="1"/>
      <c r="C275" s="22"/>
      <c r="D275" s="1"/>
      <c r="E275" s="23"/>
      <c r="F275" s="23"/>
      <c r="G275" s="23"/>
      <c r="H275" s="23"/>
      <c r="I275" s="24"/>
      <c r="J275" s="2"/>
      <c r="K275" s="3"/>
      <c r="L275" s="4"/>
      <c r="M275" s="4"/>
      <c r="N275" s="4"/>
      <c r="O275" s="25"/>
      <c r="P275" s="4"/>
      <c r="Q275" s="4"/>
      <c r="R275" s="3"/>
      <c r="S275" s="3"/>
      <c r="T275" s="3"/>
      <c r="U275" s="26"/>
      <c r="V275" s="3"/>
      <c r="W275" s="3"/>
      <c r="X275" s="26"/>
      <c r="Y275" s="3"/>
      <c r="Z275" s="3"/>
      <c r="AA275" s="3"/>
      <c r="AB275" s="3"/>
      <c r="AC275" s="3"/>
      <c r="AD275" s="3"/>
      <c r="AE275" s="26"/>
      <c r="AF275" s="3"/>
      <c r="AG275" s="3"/>
      <c r="AH275" s="3"/>
      <c r="AI275" s="3"/>
      <c r="AJ275" s="26"/>
      <c r="AK275" s="3"/>
      <c r="AL275" s="3"/>
      <c r="AM275" s="3"/>
      <c r="AN275" s="3"/>
      <c r="AO275" s="3"/>
      <c r="AP275" s="3"/>
      <c r="AQ275" s="3"/>
      <c r="AR275" s="3"/>
      <c r="AS275" s="3"/>
      <c r="AT275" s="3"/>
      <c r="AU275" s="3"/>
      <c r="AV275" s="3"/>
      <c r="AW275" s="3"/>
      <c r="AX275" s="3"/>
      <c r="AY275" s="3"/>
      <c r="AZ275" s="3"/>
      <c r="BA275" s="3"/>
      <c r="BB275" s="3"/>
      <c r="BC275" s="3"/>
      <c r="BD275" s="3"/>
      <c r="BE275" s="1"/>
      <c r="BF275" s="1"/>
      <c r="BG275" s="3"/>
      <c r="BH275" s="1"/>
    </row>
    <row r="276" spans="2:60" x14ac:dyDescent="0.2">
      <c r="B276" s="1"/>
      <c r="C276" s="22"/>
      <c r="D276" s="1"/>
      <c r="E276" s="23"/>
      <c r="F276" s="23"/>
      <c r="G276" s="23"/>
      <c r="H276" s="23"/>
      <c r="I276" s="24"/>
      <c r="J276" s="2"/>
      <c r="K276" s="3"/>
      <c r="L276" s="4"/>
      <c r="M276" s="4"/>
      <c r="N276" s="4"/>
      <c r="O276" s="25"/>
      <c r="P276" s="4"/>
      <c r="Q276" s="4"/>
      <c r="R276" s="3"/>
      <c r="S276" s="3"/>
      <c r="T276" s="3"/>
      <c r="U276" s="26"/>
      <c r="V276" s="3"/>
      <c r="W276" s="3"/>
      <c r="X276" s="26"/>
      <c r="Y276" s="3"/>
      <c r="Z276" s="3"/>
      <c r="AA276" s="3"/>
      <c r="AB276" s="3"/>
      <c r="AC276" s="26"/>
      <c r="AD276" s="3"/>
      <c r="AE276" s="3"/>
      <c r="AF276" s="3"/>
      <c r="AG276" s="3"/>
      <c r="AH276" s="3"/>
      <c r="AI276" s="3"/>
      <c r="AJ276" s="26"/>
      <c r="AK276" s="3"/>
      <c r="AL276" s="3"/>
      <c r="AM276" s="3"/>
      <c r="AN276" s="3"/>
      <c r="AO276" s="3"/>
      <c r="AP276" s="3"/>
      <c r="AQ276" s="3"/>
      <c r="AR276" s="3"/>
      <c r="AS276" s="3"/>
      <c r="AT276" s="3"/>
      <c r="AU276" s="3"/>
      <c r="AV276" s="3"/>
      <c r="AW276" s="3"/>
      <c r="AX276" s="3"/>
      <c r="AY276" s="3"/>
      <c r="AZ276" s="3"/>
      <c r="BA276" s="3"/>
      <c r="BB276" s="3"/>
      <c r="BC276" s="3"/>
      <c r="BD276" s="3"/>
      <c r="BE276" s="1"/>
      <c r="BF276" s="1"/>
      <c r="BG276" s="3"/>
      <c r="BH276" s="1"/>
    </row>
    <row r="277" spans="2:60" x14ac:dyDescent="0.2">
      <c r="B277" s="1"/>
      <c r="C277" s="22"/>
      <c r="D277" s="1"/>
      <c r="E277" s="23"/>
      <c r="F277" s="23"/>
      <c r="G277" s="23"/>
      <c r="H277" s="23"/>
      <c r="I277" s="24"/>
      <c r="J277" s="2"/>
      <c r="K277" s="3"/>
      <c r="L277" s="4"/>
      <c r="M277" s="4"/>
      <c r="N277" s="4"/>
      <c r="O277" s="25"/>
      <c r="P277" s="4"/>
      <c r="Q277" s="4"/>
      <c r="R277" s="3"/>
      <c r="S277" s="3"/>
      <c r="T277" s="3"/>
      <c r="U277" s="26"/>
      <c r="V277" s="3"/>
      <c r="W277" s="3"/>
      <c r="X277" s="26"/>
      <c r="Y277" s="3"/>
      <c r="Z277" s="3"/>
      <c r="AA277" s="3"/>
      <c r="AB277" s="3"/>
      <c r="AC277" s="3"/>
      <c r="AD277" s="3"/>
      <c r="AE277" s="26"/>
      <c r="AF277" s="3"/>
      <c r="AG277" s="3"/>
      <c r="AH277" s="3"/>
      <c r="AI277" s="3"/>
      <c r="AJ277" s="26"/>
      <c r="AK277" s="3"/>
      <c r="AL277" s="3"/>
      <c r="AM277" s="3"/>
      <c r="AN277" s="3"/>
      <c r="AO277" s="3"/>
      <c r="AP277" s="3"/>
      <c r="AQ277" s="3"/>
      <c r="AR277" s="3"/>
      <c r="AS277" s="3"/>
      <c r="AT277" s="3"/>
      <c r="AU277" s="3"/>
      <c r="AV277" s="3"/>
      <c r="AW277" s="3"/>
      <c r="AX277" s="3"/>
      <c r="AY277" s="3"/>
      <c r="AZ277" s="3"/>
      <c r="BA277" s="3"/>
      <c r="BB277" s="3"/>
      <c r="BC277" s="3"/>
      <c r="BD277" s="3"/>
      <c r="BE277" s="1"/>
      <c r="BF277" s="1"/>
      <c r="BG277" s="3"/>
      <c r="BH277" s="1"/>
    </row>
    <row r="278" spans="2:60" x14ac:dyDescent="0.2">
      <c r="B278" s="1"/>
      <c r="C278" s="22"/>
      <c r="D278" s="1"/>
      <c r="E278" s="23"/>
      <c r="F278" s="23"/>
      <c r="G278" s="23"/>
      <c r="H278" s="23"/>
      <c r="I278" s="24"/>
      <c r="J278" s="2"/>
      <c r="K278" s="3"/>
      <c r="L278" s="4"/>
      <c r="M278" s="4"/>
      <c r="N278" s="4"/>
      <c r="O278" s="25"/>
      <c r="P278" s="4"/>
      <c r="Q278" s="4"/>
      <c r="R278" s="3"/>
      <c r="S278" s="3"/>
      <c r="T278" s="3"/>
      <c r="U278" s="26"/>
      <c r="V278" s="3"/>
      <c r="W278" s="3"/>
      <c r="X278" s="26"/>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1"/>
      <c r="BF278" s="1"/>
      <c r="BG278" s="3"/>
      <c r="BH278" s="1"/>
    </row>
    <row r="279" spans="2:60" x14ac:dyDescent="0.2">
      <c r="B279" s="1"/>
      <c r="C279" s="22"/>
      <c r="D279" s="1"/>
      <c r="E279" s="23"/>
      <c r="F279" s="23"/>
      <c r="G279" s="23"/>
      <c r="H279" s="23"/>
      <c r="I279" s="24"/>
      <c r="J279" s="2"/>
      <c r="K279" s="3"/>
      <c r="L279" s="4"/>
      <c r="M279" s="4"/>
      <c r="N279" s="4"/>
      <c r="O279" s="25"/>
      <c r="P279" s="4"/>
      <c r="Q279" s="4"/>
      <c r="R279" s="3"/>
      <c r="S279" s="3"/>
      <c r="T279" s="3"/>
      <c r="U279" s="26"/>
      <c r="V279" s="3"/>
      <c r="W279" s="3"/>
      <c r="X279" s="26"/>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1"/>
      <c r="BF279" s="1"/>
      <c r="BG279" s="3"/>
      <c r="BH279" s="1"/>
    </row>
    <row r="280" spans="2:60" x14ac:dyDescent="0.2">
      <c r="B280" s="1"/>
      <c r="C280" s="22"/>
      <c r="D280" s="1"/>
      <c r="E280" s="23"/>
      <c r="F280" s="23"/>
      <c r="G280" s="23"/>
      <c r="H280" s="23"/>
      <c r="I280" s="24"/>
      <c r="J280" s="2"/>
      <c r="K280" s="3"/>
      <c r="L280" s="4"/>
      <c r="M280" s="4"/>
      <c r="N280" s="4"/>
      <c r="O280" s="25"/>
      <c r="P280" s="4"/>
      <c r="Q280" s="4"/>
      <c r="R280" s="3"/>
      <c r="S280" s="3"/>
      <c r="T280" s="3"/>
      <c r="U280" s="26"/>
      <c r="V280" s="3"/>
      <c r="W280" s="3"/>
      <c r="X280" s="26"/>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1"/>
      <c r="BF280" s="1"/>
      <c r="BG280" s="3"/>
      <c r="BH280" s="1"/>
    </row>
    <row r="281" spans="2:60" x14ac:dyDescent="0.2">
      <c r="B281" s="1"/>
      <c r="C281" s="22"/>
      <c r="D281" s="1"/>
      <c r="E281" s="23"/>
      <c r="F281" s="23"/>
      <c r="G281" s="23"/>
      <c r="H281" s="23"/>
      <c r="I281" s="24"/>
      <c r="J281" s="2"/>
      <c r="K281" s="3"/>
      <c r="L281" s="4"/>
      <c r="M281" s="4"/>
      <c r="N281" s="4"/>
      <c r="O281" s="25"/>
      <c r="P281" s="4"/>
      <c r="Q281" s="4"/>
      <c r="R281" s="3"/>
      <c r="S281" s="3"/>
      <c r="T281" s="3"/>
      <c r="U281" s="26"/>
      <c r="V281" s="26"/>
      <c r="W281" s="3"/>
      <c r="X281" s="26"/>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1"/>
      <c r="BF281" s="1"/>
      <c r="BG281" s="3"/>
      <c r="BH281" s="1"/>
    </row>
    <row r="282" spans="2:60" x14ac:dyDescent="0.2">
      <c r="B282" s="1"/>
      <c r="C282" s="22"/>
      <c r="D282" s="1"/>
      <c r="E282" s="23"/>
      <c r="F282" s="23"/>
      <c r="G282" s="23"/>
      <c r="H282" s="23"/>
      <c r="I282" s="24"/>
      <c r="J282" s="2"/>
      <c r="K282" s="3"/>
      <c r="L282" s="4"/>
      <c r="M282" s="4"/>
      <c r="N282" s="4"/>
      <c r="O282" s="25"/>
      <c r="P282" s="4"/>
      <c r="Q282" s="4"/>
      <c r="R282" s="3"/>
      <c r="S282" s="3"/>
      <c r="T282" s="26"/>
      <c r="U282" s="3"/>
      <c r="V282" s="3"/>
      <c r="W282" s="3"/>
      <c r="X282" s="3"/>
      <c r="Y282" s="3"/>
      <c r="Z282" s="3"/>
      <c r="AA282" s="3"/>
      <c r="AB282" s="3"/>
      <c r="AC282" s="3"/>
      <c r="AD282" s="3"/>
      <c r="AE282" s="3"/>
      <c r="AF282" s="3"/>
      <c r="AG282" s="3"/>
      <c r="AH282" s="3"/>
      <c r="AI282" s="3"/>
      <c r="AJ282" s="3"/>
      <c r="AK282" s="26"/>
      <c r="AL282" s="3"/>
      <c r="AM282" s="3"/>
      <c r="AN282" s="3"/>
      <c r="AO282" s="3"/>
      <c r="AP282" s="3"/>
      <c r="AQ282" s="3"/>
      <c r="AR282" s="3"/>
      <c r="AS282" s="3"/>
      <c r="AT282" s="3"/>
      <c r="AU282" s="3"/>
      <c r="AV282" s="3"/>
      <c r="AW282" s="3"/>
      <c r="AX282" s="3"/>
      <c r="AY282" s="3"/>
      <c r="AZ282" s="3"/>
      <c r="BA282" s="3"/>
      <c r="BB282" s="3"/>
      <c r="BC282" s="3"/>
      <c r="BD282" s="3"/>
      <c r="BE282" s="1"/>
      <c r="BF282" s="1"/>
      <c r="BG282" s="3"/>
      <c r="BH282" s="1"/>
    </row>
    <row r="283" spans="2:60" x14ac:dyDescent="0.2">
      <c r="B283" s="1"/>
      <c r="C283" s="22"/>
      <c r="D283" s="1"/>
      <c r="E283" s="23"/>
      <c r="F283" s="23"/>
      <c r="G283" s="23"/>
      <c r="H283" s="23"/>
      <c r="I283" s="24"/>
      <c r="J283" s="2"/>
      <c r="K283" s="3"/>
      <c r="L283" s="4"/>
      <c r="M283" s="4"/>
      <c r="N283" s="4"/>
      <c r="O283" s="25"/>
      <c r="P283" s="4"/>
      <c r="Q283" s="4"/>
      <c r="R283" s="3"/>
      <c r="S283" s="3"/>
      <c r="T283" s="26"/>
      <c r="U283" s="3"/>
      <c r="V283" s="3"/>
      <c r="W283" s="3"/>
      <c r="X283" s="3"/>
      <c r="Y283" s="3"/>
      <c r="Z283" s="3"/>
      <c r="AA283" s="3"/>
      <c r="AB283" s="3"/>
      <c r="AC283" s="3"/>
      <c r="AD283" s="3"/>
      <c r="AE283" s="3"/>
      <c r="AF283" s="3"/>
      <c r="AG283" s="3"/>
      <c r="AH283" s="3"/>
      <c r="AI283" s="3"/>
      <c r="AJ283" s="3"/>
      <c r="AK283" s="26"/>
      <c r="AL283" s="3"/>
      <c r="AM283" s="3"/>
      <c r="AN283" s="3"/>
      <c r="AO283" s="3"/>
      <c r="AP283" s="3"/>
      <c r="AQ283" s="3"/>
      <c r="AR283" s="3"/>
      <c r="AS283" s="3"/>
      <c r="AT283" s="3"/>
      <c r="AU283" s="3"/>
      <c r="AV283" s="3"/>
      <c r="AW283" s="3"/>
      <c r="AX283" s="3"/>
      <c r="AY283" s="3"/>
      <c r="AZ283" s="3"/>
      <c r="BA283" s="3"/>
      <c r="BB283" s="3"/>
      <c r="BC283" s="3"/>
      <c r="BD283" s="3"/>
      <c r="BE283" s="1"/>
      <c r="BF283" s="1"/>
      <c r="BG283" s="3"/>
      <c r="BH283" s="1"/>
    </row>
    <row r="284" spans="2:60" x14ac:dyDescent="0.2">
      <c r="B284" s="1"/>
      <c r="C284" s="22"/>
      <c r="D284" s="1"/>
      <c r="E284" s="23"/>
      <c r="F284" s="23"/>
      <c r="G284" s="23"/>
      <c r="H284" s="23"/>
      <c r="I284" s="24"/>
      <c r="J284" s="2"/>
      <c r="K284" s="3"/>
      <c r="L284" s="4"/>
      <c r="M284" s="4"/>
      <c r="N284" s="4"/>
      <c r="O284" s="25"/>
      <c r="P284" s="4"/>
      <c r="Q284" s="4"/>
      <c r="R284" s="26"/>
      <c r="S284" s="26"/>
      <c r="T284" s="26"/>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1"/>
      <c r="BF284" s="1"/>
      <c r="BG284" s="3"/>
      <c r="BH284" s="1"/>
    </row>
    <row r="285" spans="2:60" x14ac:dyDescent="0.2">
      <c r="B285" s="1"/>
      <c r="C285" s="22"/>
      <c r="D285" s="1"/>
      <c r="E285" s="23"/>
      <c r="F285" s="23"/>
      <c r="G285" s="23"/>
      <c r="H285" s="23"/>
      <c r="I285" s="24"/>
      <c r="J285" s="2"/>
      <c r="K285" s="3"/>
      <c r="L285" s="4"/>
      <c r="M285" s="4"/>
      <c r="N285" s="4"/>
      <c r="O285" s="25"/>
      <c r="P285" s="4"/>
      <c r="Q285" s="4"/>
      <c r="R285" s="3"/>
      <c r="S285" s="3"/>
      <c r="T285" s="26"/>
      <c r="U285" s="3"/>
      <c r="V285" s="3"/>
      <c r="W285" s="3"/>
      <c r="X285" s="3"/>
      <c r="Y285" s="3"/>
      <c r="Z285" s="3"/>
      <c r="AA285" s="3"/>
      <c r="AB285" s="3"/>
      <c r="AC285" s="3"/>
      <c r="AD285" s="3"/>
      <c r="AE285" s="3"/>
      <c r="AF285" s="3"/>
      <c r="AG285" s="3"/>
      <c r="AH285" s="3"/>
      <c r="AI285" s="3"/>
      <c r="AJ285" s="3"/>
      <c r="AK285" s="26"/>
      <c r="AL285" s="3"/>
      <c r="AM285" s="3"/>
      <c r="AN285" s="3"/>
      <c r="AO285" s="3"/>
      <c r="AP285" s="3"/>
      <c r="AQ285" s="3"/>
      <c r="AR285" s="3"/>
      <c r="AS285" s="3"/>
      <c r="AT285" s="3"/>
      <c r="AU285" s="3"/>
      <c r="AV285" s="3"/>
      <c r="AW285" s="3"/>
      <c r="AX285" s="3"/>
      <c r="AY285" s="3"/>
      <c r="AZ285" s="3"/>
      <c r="BA285" s="3"/>
      <c r="BB285" s="3"/>
      <c r="BC285" s="3"/>
      <c r="BD285" s="3"/>
      <c r="BE285" s="1"/>
      <c r="BF285" s="1"/>
      <c r="BG285" s="3"/>
      <c r="BH285" s="1"/>
    </row>
    <row r="286" spans="2:60" x14ac:dyDescent="0.2">
      <c r="B286" s="1"/>
      <c r="C286" s="22"/>
      <c r="D286" s="1"/>
      <c r="E286" s="23"/>
      <c r="F286" s="23"/>
      <c r="G286" s="23"/>
      <c r="H286" s="23"/>
      <c r="I286" s="24"/>
      <c r="J286" s="2"/>
      <c r="K286" s="3"/>
      <c r="L286" s="4"/>
      <c r="M286" s="4"/>
      <c r="N286" s="4"/>
      <c r="O286" s="25"/>
      <c r="P286" s="4"/>
      <c r="Q286" s="4"/>
      <c r="R286" s="26"/>
      <c r="S286" s="26"/>
      <c r="T286" s="3"/>
      <c r="U286" s="26"/>
      <c r="V286" s="3"/>
      <c r="W286" s="3"/>
      <c r="X286" s="3"/>
      <c r="Y286" s="3"/>
      <c r="Z286" s="3"/>
      <c r="AA286" s="3"/>
      <c r="AB286" s="3"/>
      <c r="AC286" s="26"/>
      <c r="AD286" s="3"/>
      <c r="AE286" s="3"/>
      <c r="AF286" s="3"/>
      <c r="AG286" s="3"/>
      <c r="AH286" s="3"/>
      <c r="AI286" s="3"/>
      <c r="AJ286" s="26"/>
      <c r="AK286" s="3"/>
      <c r="AL286" s="3"/>
      <c r="AM286" s="3"/>
      <c r="AN286" s="3"/>
      <c r="AO286" s="3"/>
      <c r="AP286" s="3"/>
      <c r="AQ286" s="3"/>
      <c r="AR286" s="3"/>
      <c r="AS286" s="3"/>
      <c r="AT286" s="3"/>
      <c r="AU286" s="3"/>
      <c r="AV286" s="3"/>
      <c r="AW286" s="3"/>
      <c r="AX286" s="3"/>
      <c r="AY286" s="3"/>
      <c r="AZ286" s="3"/>
      <c r="BA286" s="3"/>
      <c r="BB286" s="3"/>
      <c r="BC286" s="3"/>
      <c r="BD286" s="3"/>
      <c r="BE286" s="1"/>
      <c r="BF286" s="1"/>
      <c r="BG286" s="3"/>
      <c r="BH286" s="1"/>
    </row>
    <row r="287" spans="2:60" x14ac:dyDescent="0.2">
      <c r="B287" s="1"/>
      <c r="C287" s="22"/>
      <c r="D287" s="1"/>
      <c r="E287" s="23"/>
      <c r="F287" s="23"/>
      <c r="G287" s="23"/>
      <c r="H287" s="23"/>
      <c r="I287" s="24"/>
      <c r="J287" s="2"/>
      <c r="K287" s="3"/>
      <c r="L287" s="4"/>
      <c r="M287" s="4"/>
      <c r="N287" s="4"/>
      <c r="O287" s="25"/>
      <c r="P287" s="4"/>
      <c r="Q287" s="4"/>
      <c r="R287" s="3"/>
      <c r="S287" s="3"/>
      <c r="T287" s="3"/>
      <c r="U287" s="26"/>
      <c r="V287" s="3"/>
      <c r="W287" s="3"/>
      <c r="X287" s="26"/>
      <c r="Y287" s="3"/>
      <c r="Z287" s="3"/>
      <c r="AA287" s="3"/>
      <c r="AB287" s="3"/>
      <c r="AC287" s="26"/>
      <c r="AD287" s="3"/>
      <c r="AE287" s="3"/>
      <c r="AF287" s="3"/>
      <c r="AG287" s="3"/>
      <c r="AH287" s="3"/>
      <c r="AI287" s="3"/>
      <c r="AJ287" s="26"/>
      <c r="AK287" s="3"/>
      <c r="AL287" s="3"/>
      <c r="AM287" s="3"/>
      <c r="AN287" s="3"/>
      <c r="AO287" s="3"/>
      <c r="AP287" s="3"/>
      <c r="AQ287" s="3"/>
      <c r="AR287" s="3"/>
      <c r="AS287" s="3"/>
      <c r="AT287" s="3"/>
      <c r="AU287" s="3"/>
      <c r="AV287" s="3"/>
      <c r="AW287" s="3"/>
      <c r="AX287" s="3"/>
      <c r="AY287" s="3"/>
      <c r="AZ287" s="3"/>
      <c r="BA287" s="3"/>
      <c r="BB287" s="3"/>
      <c r="BC287" s="3"/>
      <c r="BD287" s="3"/>
      <c r="BE287" s="1"/>
      <c r="BF287" s="1"/>
      <c r="BG287" s="3"/>
      <c r="BH287" s="1"/>
    </row>
    <row r="288" spans="2:60" x14ac:dyDescent="0.2">
      <c r="B288" s="1"/>
      <c r="C288" s="22"/>
      <c r="D288" s="1"/>
      <c r="E288" s="23"/>
      <c r="F288" s="23"/>
      <c r="G288" s="23"/>
      <c r="H288" s="23"/>
      <c r="I288" s="24"/>
      <c r="J288" s="2"/>
      <c r="K288" s="3"/>
      <c r="L288" s="4"/>
      <c r="M288" s="4"/>
      <c r="N288" s="4"/>
      <c r="O288" s="25"/>
      <c r="P288" s="4"/>
      <c r="Q288" s="4"/>
      <c r="R288" s="3"/>
      <c r="S288" s="3"/>
      <c r="T288" s="3"/>
      <c r="U288" s="26"/>
      <c r="V288" s="3"/>
      <c r="W288" s="3"/>
      <c r="X288" s="26"/>
      <c r="Y288" s="3"/>
      <c r="Z288" s="3"/>
      <c r="AA288" s="3"/>
      <c r="AB288" s="3"/>
      <c r="AC288" s="26"/>
      <c r="AD288" s="3"/>
      <c r="AE288" s="3"/>
      <c r="AF288" s="3"/>
      <c r="AG288" s="3"/>
      <c r="AH288" s="3"/>
      <c r="AI288" s="3"/>
      <c r="AJ288" s="26"/>
      <c r="AK288" s="3"/>
      <c r="AL288" s="3"/>
      <c r="AM288" s="3"/>
      <c r="AN288" s="3"/>
      <c r="AO288" s="3"/>
      <c r="AP288" s="3"/>
      <c r="AQ288" s="3"/>
      <c r="AR288" s="3"/>
      <c r="AS288" s="3"/>
      <c r="AT288" s="3"/>
      <c r="AU288" s="3"/>
      <c r="AV288" s="3"/>
      <c r="AW288" s="3"/>
      <c r="AX288" s="3"/>
      <c r="AY288" s="3"/>
      <c r="AZ288" s="3"/>
      <c r="BA288" s="3"/>
      <c r="BB288" s="3"/>
      <c r="BC288" s="3"/>
      <c r="BD288" s="3"/>
      <c r="BE288" s="1"/>
      <c r="BF288" s="1"/>
      <c r="BG288" s="3"/>
      <c r="BH288" s="1"/>
    </row>
    <row r="289" spans="2:60" x14ac:dyDescent="0.2">
      <c r="B289" s="1"/>
      <c r="C289" s="22"/>
      <c r="D289" s="1"/>
      <c r="E289" s="23"/>
      <c r="F289" s="23"/>
      <c r="G289" s="23"/>
      <c r="H289" s="23"/>
      <c r="I289" s="24"/>
      <c r="J289" s="2"/>
      <c r="K289" s="3"/>
      <c r="L289" s="4"/>
      <c r="M289" s="4"/>
      <c r="N289" s="4"/>
      <c r="O289" s="25"/>
      <c r="P289" s="4"/>
      <c r="Q289" s="4"/>
      <c r="R289" s="3"/>
      <c r="S289" s="3"/>
      <c r="T289" s="3"/>
      <c r="U289" s="26"/>
      <c r="V289" s="3"/>
      <c r="W289" s="3"/>
      <c r="X289" s="26"/>
      <c r="Y289" s="3"/>
      <c r="Z289" s="3"/>
      <c r="AA289" s="3"/>
      <c r="AB289" s="3"/>
      <c r="AC289" s="3"/>
      <c r="AD289" s="3"/>
      <c r="AE289" s="26"/>
      <c r="AF289" s="3"/>
      <c r="AG289" s="3"/>
      <c r="AH289" s="3"/>
      <c r="AI289" s="3"/>
      <c r="AJ289" s="26"/>
      <c r="AK289" s="3"/>
      <c r="AL289" s="3"/>
      <c r="AM289" s="3"/>
      <c r="AN289" s="3"/>
      <c r="AO289" s="3"/>
      <c r="AP289" s="3"/>
      <c r="AQ289" s="3"/>
      <c r="AR289" s="3"/>
      <c r="AS289" s="3"/>
      <c r="AT289" s="3"/>
      <c r="AU289" s="3"/>
      <c r="AV289" s="3"/>
      <c r="AW289" s="3"/>
      <c r="AX289" s="3"/>
      <c r="AY289" s="3"/>
      <c r="AZ289" s="3"/>
      <c r="BA289" s="3"/>
      <c r="BB289" s="3"/>
      <c r="BC289" s="3"/>
      <c r="BD289" s="3"/>
      <c r="BE289" s="1"/>
      <c r="BF289" s="1"/>
      <c r="BG289" s="3"/>
      <c r="BH289" s="1"/>
    </row>
    <row r="290" spans="2:60" x14ac:dyDescent="0.2">
      <c r="B290" s="1"/>
      <c r="C290" s="22"/>
      <c r="D290" s="1"/>
      <c r="E290" s="23"/>
      <c r="F290" s="23"/>
      <c r="G290" s="23"/>
      <c r="H290" s="23"/>
      <c r="I290" s="24"/>
      <c r="J290" s="2"/>
      <c r="K290" s="3"/>
      <c r="L290" s="4"/>
      <c r="M290" s="4"/>
      <c r="N290" s="4"/>
      <c r="O290" s="25"/>
      <c r="P290" s="4"/>
      <c r="Q290" s="4"/>
      <c r="R290" s="26"/>
      <c r="S290" s="26"/>
      <c r="T290" s="26"/>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1"/>
      <c r="BF290" s="1"/>
      <c r="BG290" s="3"/>
      <c r="BH290" s="1"/>
    </row>
    <row r="291" spans="2:60" x14ac:dyDescent="0.2">
      <c r="B291" s="1"/>
      <c r="C291" s="22"/>
      <c r="D291" s="1"/>
      <c r="E291" s="23"/>
      <c r="F291" s="23"/>
      <c r="G291" s="23"/>
      <c r="H291" s="23"/>
      <c r="I291" s="24"/>
      <c r="J291" s="2"/>
      <c r="K291" s="3"/>
      <c r="L291" s="4"/>
      <c r="M291" s="4"/>
      <c r="N291" s="4"/>
      <c r="O291" s="25"/>
      <c r="P291" s="4"/>
      <c r="Q291" s="4"/>
      <c r="R291" s="26"/>
      <c r="S291" s="26"/>
      <c r="T291" s="3"/>
      <c r="U291" s="26"/>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1"/>
      <c r="BF291" s="1"/>
      <c r="BG291" s="3"/>
      <c r="BH291" s="1"/>
    </row>
    <row r="292" spans="2:60" x14ac:dyDescent="0.2">
      <c r="B292" s="1"/>
      <c r="C292" s="22"/>
      <c r="D292" s="1"/>
      <c r="E292" s="23"/>
      <c r="F292" s="23"/>
      <c r="G292" s="23"/>
      <c r="H292" s="23"/>
      <c r="I292" s="24"/>
      <c r="J292" s="2"/>
      <c r="K292" s="3"/>
      <c r="L292" s="4"/>
      <c r="M292" s="4"/>
      <c r="N292" s="4"/>
      <c r="O292" s="25"/>
      <c r="P292" s="4"/>
      <c r="Q292" s="4"/>
      <c r="R292" s="26"/>
      <c r="S292" s="26"/>
      <c r="T292" s="3"/>
      <c r="U292" s="26"/>
      <c r="V292" s="26"/>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1"/>
      <c r="BF292" s="1"/>
      <c r="BG292" s="3"/>
      <c r="BH292" s="1"/>
    </row>
    <row r="293" spans="2:60" x14ac:dyDescent="0.2">
      <c r="B293" s="1"/>
      <c r="C293" s="22"/>
      <c r="D293" s="1"/>
      <c r="E293" s="23"/>
      <c r="F293" s="23"/>
      <c r="G293" s="23"/>
      <c r="H293" s="23"/>
      <c r="I293" s="24"/>
      <c r="J293" s="2"/>
      <c r="K293" s="3"/>
      <c r="L293" s="4"/>
      <c r="M293" s="4"/>
      <c r="N293" s="4"/>
      <c r="O293" s="25"/>
      <c r="P293" s="4"/>
      <c r="Q293" s="4"/>
      <c r="R293" s="3"/>
      <c r="S293" s="3"/>
      <c r="T293" s="3"/>
      <c r="U293" s="26"/>
      <c r="V293" s="3"/>
      <c r="W293" s="3"/>
      <c r="X293" s="26"/>
      <c r="Y293" s="3"/>
      <c r="Z293" s="3"/>
      <c r="AA293" s="3"/>
      <c r="AB293" s="3"/>
      <c r="AC293" s="26"/>
      <c r="AD293" s="3"/>
      <c r="AE293" s="3"/>
      <c r="AF293" s="3"/>
      <c r="AG293" s="3"/>
      <c r="AH293" s="3"/>
      <c r="AI293" s="3"/>
      <c r="AJ293" s="26"/>
      <c r="AK293" s="3"/>
      <c r="AL293" s="3"/>
      <c r="AM293" s="3"/>
      <c r="AN293" s="3"/>
      <c r="AO293" s="3"/>
      <c r="AP293" s="3"/>
      <c r="AQ293" s="3"/>
      <c r="AR293" s="3"/>
      <c r="AS293" s="3"/>
      <c r="AT293" s="3"/>
      <c r="AU293" s="3"/>
      <c r="AV293" s="3"/>
      <c r="AW293" s="3"/>
      <c r="AX293" s="3"/>
      <c r="AY293" s="3"/>
      <c r="AZ293" s="3"/>
      <c r="BA293" s="3"/>
      <c r="BB293" s="3"/>
      <c r="BC293" s="3"/>
      <c r="BD293" s="3"/>
      <c r="BE293" s="1"/>
      <c r="BF293" s="1"/>
      <c r="BG293" s="3"/>
      <c r="BH293" s="1"/>
    </row>
    <row r="294" spans="2:60" x14ac:dyDescent="0.2">
      <c r="B294" s="1"/>
      <c r="C294" s="22"/>
      <c r="D294" s="1"/>
      <c r="E294" s="23"/>
      <c r="F294" s="2"/>
      <c r="G294" s="23"/>
      <c r="H294" s="23"/>
      <c r="I294" s="24"/>
      <c r="J294" s="2"/>
      <c r="K294" s="3"/>
      <c r="L294" s="4"/>
      <c r="M294" s="4"/>
      <c r="N294" s="4"/>
      <c r="O294" s="25"/>
      <c r="P294" s="4"/>
      <c r="Q294" s="4"/>
      <c r="R294" s="3"/>
      <c r="S294" s="3"/>
      <c r="T294" s="26"/>
      <c r="U294" s="3"/>
      <c r="V294" s="3"/>
      <c r="W294" s="3"/>
      <c r="X294" s="3"/>
      <c r="Y294" s="3"/>
      <c r="Z294" s="3"/>
      <c r="AA294" s="3"/>
      <c r="AB294" s="3"/>
      <c r="AC294" s="3"/>
      <c r="AD294" s="3"/>
      <c r="AE294" s="3"/>
      <c r="AF294" s="3"/>
      <c r="AG294" s="3"/>
      <c r="AH294" s="3"/>
      <c r="AI294" s="3"/>
      <c r="AJ294" s="3"/>
      <c r="AK294" s="26"/>
      <c r="AL294" s="3"/>
      <c r="AM294" s="3"/>
      <c r="AN294" s="3"/>
      <c r="AO294" s="3"/>
      <c r="AP294" s="3"/>
      <c r="AQ294" s="3"/>
      <c r="AR294" s="3"/>
      <c r="AS294" s="3"/>
      <c r="AT294" s="3"/>
      <c r="AU294" s="3"/>
      <c r="AV294" s="3"/>
      <c r="AW294" s="3"/>
      <c r="AX294" s="3"/>
      <c r="AY294" s="3"/>
      <c r="AZ294" s="3"/>
      <c r="BA294" s="3"/>
      <c r="BB294" s="3"/>
      <c r="BC294" s="3"/>
      <c r="BD294" s="3"/>
      <c r="BE294" s="1"/>
      <c r="BF294" s="1"/>
      <c r="BG294" s="3"/>
      <c r="BH294" s="1"/>
    </row>
    <row r="295" spans="2:60" x14ac:dyDescent="0.2">
      <c r="B295" s="1"/>
      <c r="C295" s="22"/>
      <c r="D295" s="1"/>
      <c r="E295" s="23"/>
      <c r="F295" s="23"/>
      <c r="G295" s="23"/>
      <c r="H295" s="23"/>
      <c r="I295" s="24"/>
      <c r="J295" s="2"/>
      <c r="K295" s="3"/>
      <c r="L295" s="4"/>
      <c r="M295" s="4"/>
      <c r="N295" s="4"/>
      <c r="O295" s="25"/>
      <c r="P295" s="4"/>
      <c r="Q295" s="4"/>
      <c r="R295" s="3"/>
      <c r="S295" s="3"/>
      <c r="T295" s="26"/>
      <c r="U295" s="3"/>
      <c r="V295" s="3"/>
      <c r="W295" s="3"/>
      <c r="X295" s="3"/>
      <c r="Y295" s="3"/>
      <c r="Z295" s="3"/>
      <c r="AA295" s="3"/>
      <c r="AB295" s="3"/>
      <c r="AC295" s="3"/>
      <c r="AD295" s="3"/>
      <c r="AE295" s="3"/>
      <c r="AF295" s="3"/>
      <c r="AG295" s="3"/>
      <c r="AH295" s="3"/>
      <c r="AI295" s="3"/>
      <c r="AJ295" s="3"/>
      <c r="AK295" s="26"/>
      <c r="AL295" s="3"/>
      <c r="AM295" s="3"/>
      <c r="AN295" s="3"/>
      <c r="AO295" s="3"/>
      <c r="AP295" s="3"/>
      <c r="AQ295" s="3"/>
      <c r="AR295" s="3"/>
      <c r="AS295" s="3"/>
      <c r="AT295" s="3"/>
      <c r="AU295" s="3"/>
      <c r="AV295" s="3"/>
      <c r="AW295" s="3"/>
      <c r="AX295" s="3"/>
      <c r="AY295" s="3"/>
      <c r="AZ295" s="3"/>
      <c r="BA295" s="3"/>
      <c r="BB295" s="3"/>
      <c r="BC295" s="3"/>
      <c r="BD295" s="3"/>
      <c r="BE295" s="1"/>
      <c r="BF295" s="1"/>
      <c r="BG295" s="3"/>
      <c r="BH295" s="1"/>
    </row>
    <row r="296" spans="2:60" x14ac:dyDescent="0.2">
      <c r="B296" s="1"/>
      <c r="C296" s="22"/>
      <c r="D296" s="1"/>
      <c r="E296" s="23"/>
      <c r="F296" s="23"/>
      <c r="G296" s="23"/>
      <c r="H296" s="23"/>
      <c r="I296" s="24"/>
      <c r="J296" s="2"/>
      <c r="K296" s="3"/>
      <c r="L296" s="4"/>
      <c r="M296" s="4"/>
      <c r="N296" s="4"/>
      <c r="O296" s="25"/>
      <c r="P296" s="4"/>
      <c r="Q296" s="4"/>
      <c r="R296" s="3"/>
      <c r="S296" s="3"/>
      <c r="T296" s="26"/>
      <c r="U296" s="3"/>
      <c r="V296" s="3"/>
      <c r="W296" s="3"/>
      <c r="X296" s="3"/>
      <c r="Y296" s="3"/>
      <c r="Z296" s="3"/>
      <c r="AA296" s="3"/>
      <c r="AB296" s="3"/>
      <c r="AC296" s="3"/>
      <c r="AD296" s="3"/>
      <c r="AE296" s="3"/>
      <c r="AF296" s="3"/>
      <c r="AG296" s="3"/>
      <c r="AH296" s="3"/>
      <c r="AI296" s="3"/>
      <c r="AJ296" s="3"/>
      <c r="AK296" s="26"/>
      <c r="AL296" s="3"/>
      <c r="AM296" s="3"/>
      <c r="AN296" s="3"/>
      <c r="AO296" s="3"/>
      <c r="AP296" s="3"/>
      <c r="AQ296" s="3"/>
      <c r="AR296" s="3"/>
      <c r="AS296" s="3"/>
      <c r="AT296" s="3"/>
      <c r="AU296" s="3"/>
      <c r="AV296" s="3"/>
      <c r="AW296" s="3"/>
      <c r="AX296" s="3"/>
      <c r="AY296" s="3"/>
      <c r="AZ296" s="3"/>
      <c r="BA296" s="3"/>
      <c r="BB296" s="3"/>
      <c r="BC296" s="3"/>
      <c r="BD296" s="3"/>
      <c r="BE296" s="1"/>
      <c r="BF296" s="1"/>
      <c r="BG296" s="3"/>
      <c r="BH296" s="1"/>
    </row>
    <row r="297" spans="2:60" x14ac:dyDescent="0.2">
      <c r="B297" s="1"/>
      <c r="C297" s="22"/>
      <c r="D297" s="1"/>
      <c r="E297" s="23"/>
      <c r="F297" s="23"/>
      <c r="G297" s="23"/>
      <c r="H297" s="23"/>
      <c r="I297" s="24"/>
      <c r="J297" s="2"/>
      <c r="K297" s="3"/>
      <c r="L297" s="4"/>
      <c r="M297" s="4"/>
      <c r="N297" s="4"/>
      <c r="O297" s="25"/>
      <c r="P297" s="4"/>
      <c r="Q297" s="4"/>
      <c r="R297" s="3"/>
      <c r="S297" s="3"/>
      <c r="T297" s="3"/>
      <c r="U297" s="26"/>
      <c r="V297" s="3"/>
      <c r="W297" s="3"/>
      <c r="X297" s="26"/>
      <c r="Y297" s="3"/>
      <c r="Z297" s="3"/>
      <c r="AA297" s="3"/>
      <c r="AB297" s="3"/>
      <c r="AC297" s="3"/>
      <c r="AD297" s="3"/>
      <c r="AE297" s="26"/>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1"/>
      <c r="BF297" s="1"/>
      <c r="BG297" s="3"/>
      <c r="BH297" s="1"/>
    </row>
    <row r="298" spans="2:60" x14ac:dyDescent="0.2">
      <c r="B298" s="1"/>
      <c r="C298" s="22"/>
      <c r="D298" s="1"/>
      <c r="E298" s="23"/>
      <c r="F298" s="23"/>
      <c r="G298" s="23"/>
      <c r="H298" s="23"/>
      <c r="I298" s="24"/>
      <c r="J298" s="2"/>
      <c r="K298" s="3"/>
      <c r="L298" s="4"/>
      <c r="M298" s="4"/>
      <c r="N298" s="4"/>
      <c r="O298" s="25"/>
      <c r="P298" s="4"/>
      <c r="Q298" s="4"/>
      <c r="R298" s="3"/>
      <c r="S298" s="3"/>
      <c r="T298" s="3"/>
      <c r="U298" s="26"/>
      <c r="V298" s="3"/>
      <c r="W298" s="3"/>
      <c r="X298" s="26"/>
      <c r="Y298" s="3"/>
      <c r="Z298" s="3"/>
      <c r="AA298" s="3"/>
      <c r="AB298" s="3"/>
      <c r="AC298" s="3"/>
      <c r="AD298" s="3"/>
      <c r="AE298" s="26"/>
      <c r="AF298" s="3"/>
      <c r="AG298" s="3"/>
      <c r="AH298" s="3"/>
      <c r="AI298" s="3"/>
      <c r="AJ298" s="26"/>
      <c r="AK298" s="3"/>
      <c r="AL298" s="3"/>
      <c r="AM298" s="3"/>
      <c r="AN298" s="3"/>
      <c r="AO298" s="3"/>
      <c r="AP298" s="3"/>
      <c r="AQ298" s="3"/>
      <c r="AR298" s="3"/>
      <c r="AS298" s="3"/>
      <c r="AT298" s="3"/>
      <c r="AU298" s="3"/>
      <c r="AV298" s="3"/>
      <c r="AW298" s="3"/>
      <c r="AX298" s="3"/>
      <c r="AY298" s="3"/>
      <c r="AZ298" s="3"/>
      <c r="BA298" s="3"/>
      <c r="BB298" s="3"/>
      <c r="BC298" s="3"/>
      <c r="BD298" s="3"/>
      <c r="BE298" s="1"/>
      <c r="BF298" s="1"/>
      <c r="BG298" s="3"/>
      <c r="BH298" s="1"/>
    </row>
    <row r="299" spans="2:60" x14ac:dyDescent="0.2">
      <c r="B299" s="1"/>
      <c r="C299" s="22"/>
      <c r="D299" s="1"/>
      <c r="E299" s="23"/>
      <c r="F299" s="23"/>
      <c r="G299" s="23"/>
      <c r="H299" s="23"/>
      <c r="I299" s="24"/>
      <c r="J299" s="2"/>
      <c r="K299" s="3"/>
      <c r="L299" s="4"/>
      <c r="M299" s="4"/>
      <c r="N299" s="4"/>
      <c r="O299" s="25"/>
      <c r="P299" s="4"/>
      <c r="Q299" s="4"/>
      <c r="R299" s="3"/>
      <c r="S299" s="3"/>
      <c r="T299" s="26"/>
      <c r="U299" s="3"/>
      <c r="V299" s="3"/>
      <c r="W299" s="3"/>
      <c r="X299" s="3"/>
      <c r="Y299" s="3"/>
      <c r="Z299" s="26"/>
      <c r="AA299" s="26"/>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1"/>
      <c r="BF299" s="1"/>
      <c r="BG299" s="3"/>
      <c r="BH299" s="1"/>
    </row>
    <row r="300" spans="2:60" x14ac:dyDescent="0.2">
      <c r="B300" s="1"/>
      <c r="C300" s="22"/>
      <c r="D300" s="1"/>
      <c r="E300" s="23"/>
      <c r="F300" s="23"/>
      <c r="G300" s="23"/>
      <c r="H300" s="23"/>
      <c r="I300" s="24"/>
      <c r="J300" s="2"/>
      <c r="K300" s="3"/>
      <c r="L300" s="4"/>
      <c r="M300" s="4"/>
      <c r="N300" s="4"/>
      <c r="O300" s="25"/>
      <c r="P300" s="4"/>
      <c r="Q300" s="4"/>
      <c r="R300" s="3"/>
      <c r="S300" s="3"/>
      <c r="T300" s="26"/>
      <c r="U300" s="3"/>
      <c r="V300" s="3"/>
      <c r="W300" s="3"/>
      <c r="X300" s="3"/>
      <c r="Y300" s="3"/>
      <c r="Z300" s="3"/>
      <c r="AA300" s="3"/>
      <c r="AB300" s="3"/>
      <c r="AC300" s="3"/>
      <c r="AD300" s="3"/>
      <c r="AE300" s="3"/>
      <c r="AF300" s="3"/>
      <c r="AG300" s="3"/>
      <c r="AH300" s="3"/>
      <c r="AI300" s="3"/>
      <c r="AJ300" s="3"/>
      <c r="AK300" s="26"/>
      <c r="AL300" s="3"/>
      <c r="AM300" s="3"/>
      <c r="AN300" s="3"/>
      <c r="AO300" s="3"/>
      <c r="AP300" s="3"/>
      <c r="AQ300" s="3"/>
      <c r="AR300" s="3"/>
      <c r="AS300" s="3"/>
      <c r="AT300" s="3"/>
      <c r="AU300" s="3"/>
      <c r="AV300" s="3"/>
      <c r="AW300" s="3"/>
      <c r="AX300" s="3"/>
      <c r="AY300" s="3"/>
      <c r="AZ300" s="3"/>
      <c r="BA300" s="3"/>
      <c r="BB300" s="3"/>
      <c r="BC300" s="3"/>
      <c r="BD300" s="3"/>
      <c r="BE300" s="1"/>
      <c r="BF300" s="1"/>
      <c r="BG300" s="3"/>
      <c r="BH300" s="1"/>
    </row>
    <row r="301" spans="2:60" x14ac:dyDescent="0.2">
      <c r="B301" s="1"/>
      <c r="C301" s="22"/>
      <c r="D301" s="1"/>
      <c r="E301" s="23"/>
      <c r="F301" s="23"/>
      <c r="G301" s="23"/>
      <c r="H301" s="23"/>
      <c r="I301" s="24"/>
      <c r="J301" s="2"/>
      <c r="K301" s="3"/>
      <c r="L301" s="4"/>
      <c r="M301" s="4"/>
      <c r="N301" s="4"/>
      <c r="O301" s="25"/>
      <c r="P301" s="4"/>
      <c r="Q301" s="26"/>
      <c r="R301" s="26"/>
      <c r="S301" s="26"/>
      <c r="T301" s="26"/>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1"/>
      <c r="BF301" s="1"/>
      <c r="BG301" s="3"/>
      <c r="BH301" s="1"/>
    </row>
    <row r="302" spans="2:60" x14ac:dyDescent="0.2">
      <c r="B302" s="1"/>
      <c r="C302" s="22"/>
      <c r="D302" s="1"/>
      <c r="E302" s="23"/>
      <c r="F302" s="23"/>
      <c r="G302" s="23"/>
      <c r="H302" s="23"/>
      <c r="I302" s="24"/>
      <c r="J302" s="2"/>
      <c r="K302" s="3"/>
      <c r="L302" s="4"/>
      <c r="M302" s="4"/>
      <c r="N302" s="4"/>
      <c r="O302" s="25"/>
      <c r="P302" s="4"/>
      <c r="Q302" s="4"/>
      <c r="R302" s="3"/>
      <c r="S302" s="3"/>
      <c r="T302" s="26"/>
      <c r="U302" s="3"/>
      <c r="V302" s="3"/>
      <c r="W302" s="3"/>
      <c r="X302" s="3"/>
      <c r="Y302" s="3"/>
      <c r="Z302" s="3"/>
      <c r="AA302" s="3"/>
      <c r="AB302" s="3"/>
      <c r="AC302" s="3"/>
      <c r="AD302" s="3"/>
      <c r="AE302" s="3"/>
      <c r="AF302" s="3"/>
      <c r="AG302" s="3"/>
      <c r="AH302" s="3"/>
      <c r="AI302" s="3"/>
      <c r="AJ302" s="3"/>
      <c r="AK302" s="26"/>
      <c r="AL302" s="3"/>
      <c r="AM302" s="3"/>
      <c r="AN302" s="3"/>
      <c r="AO302" s="3"/>
      <c r="AP302" s="3"/>
      <c r="AQ302" s="3"/>
      <c r="AR302" s="3"/>
      <c r="AS302" s="3"/>
      <c r="AT302" s="3"/>
      <c r="AU302" s="3"/>
      <c r="AV302" s="3"/>
      <c r="AW302" s="3"/>
      <c r="AX302" s="3"/>
      <c r="AY302" s="3"/>
      <c r="AZ302" s="3"/>
      <c r="BA302" s="3"/>
      <c r="BB302" s="26"/>
      <c r="BC302" s="3"/>
      <c r="BD302" s="3"/>
      <c r="BE302" s="1"/>
      <c r="BF302" s="1"/>
      <c r="BG302" s="3"/>
      <c r="BH302" s="1"/>
    </row>
    <row r="303" spans="2:60" x14ac:dyDescent="0.2">
      <c r="B303" s="1"/>
      <c r="C303" s="22"/>
      <c r="D303" s="1"/>
      <c r="E303" s="23"/>
      <c r="F303" s="23"/>
      <c r="G303" s="23"/>
      <c r="H303" s="23"/>
      <c r="I303" s="24"/>
      <c r="J303" s="2"/>
      <c r="K303" s="3"/>
      <c r="L303" s="4"/>
      <c r="M303" s="4"/>
      <c r="N303" s="4"/>
      <c r="O303" s="25"/>
      <c r="P303" s="4"/>
      <c r="Q303" s="4"/>
      <c r="R303" s="26"/>
      <c r="S303" s="26"/>
      <c r="T303" s="26"/>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1"/>
      <c r="BF303" s="1"/>
      <c r="BG303" s="3"/>
      <c r="BH303" s="1"/>
    </row>
    <row r="304" spans="2:60" x14ac:dyDescent="0.2">
      <c r="B304" s="1"/>
      <c r="C304" s="22"/>
      <c r="D304" s="1"/>
      <c r="E304" s="23"/>
      <c r="F304" s="23"/>
      <c r="G304" s="23"/>
      <c r="H304" s="23"/>
      <c r="I304" s="24"/>
      <c r="J304" s="2"/>
      <c r="K304" s="3"/>
      <c r="L304" s="4"/>
      <c r="M304" s="4"/>
      <c r="N304" s="4"/>
      <c r="O304" s="25"/>
      <c r="P304" s="4"/>
      <c r="Q304" s="4"/>
      <c r="R304" s="26"/>
      <c r="S304" s="26"/>
      <c r="T304" s="26"/>
      <c r="U304" s="26"/>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1"/>
      <c r="BF304" s="1"/>
      <c r="BG304" s="3"/>
      <c r="BH304" s="1"/>
    </row>
    <row r="305" spans="2:60" x14ac:dyDescent="0.2">
      <c r="B305" s="1"/>
      <c r="C305" s="22"/>
      <c r="D305" s="1"/>
      <c r="E305" s="23"/>
      <c r="F305" s="23"/>
      <c r="G305" s="23"/>
      <c r="H305" s="23"/>
      <c r="I305" s="24"/>
      <c r="J305" s="2"/>
      <c r="K305" s="3"/>
      <c r="L305" s="4"/>
      <c r="M305" s="4"/>
      <c r="N305" s="4"/>
      <c r="O305" s="25"/>
      <c r="P305" s="4"/>
      <c r="Q305" s="4"/>
      <c r="R305" s="3"/>
      <c r="S305" s="3"/>
      <c r="T305" s="3"/>
      <c r="U305" s="26"/>
      <c r="V305" s="3"/>
      <c r="W305" s="3"/>
      <c r="X305" s="26"/>
      <c r="Y305" s="3"/>
      <c r="Z305" s="3"/>
      <c r="AA305" s="3"/>
      <c r="AB305" s="3"/>
      <c r="AC305" s="3"/>
      <c r="AD305" s="3"/>
      <c r="AE305" s="26"/>
      <c r="AF305" s="3"/>
      <c r="AG305" s="3"/>
      <c r="AH305" s="3"/>
      <c r="AI305" s="3"/>
      <c r="AJ305" s="26"/>
      <c r="AK305" s="26"/>
      <c r="AL305" s="3"/>
      <c r="AM305" s="3"/>
      <c r="AN305" s="3"/>
      <c r="AO305" s="3"/>
      <c r="AP305" s="3"/>
      <c r="AQ305" s="3"/>
      <c r="AR305" s="3"/>
      <c r="AS305" s="3"/>
      <c r="AT305" s="3"/>
      <c r="AU305" s="3"/>
      <c r="AV305" s="3"/>
      <c r="AW305" s="3"/>
      <c r="AX305" s="3"/>
      <c r="AY305" s="3"/>
      <c r="AZ305" s="3"/>
      <c r="BA305" s="3"/>
      <c r="BB305" s="3"/>
      <c r="BC305" s="3"/>
      <c r="BD305" s="3"/>
      <c r="BE305" s="1"/>
      <c r="BF305" s="1"/>
      <c r="BG305" s="3"/>
      <c r="BH305" s="1"/>
    </row>
    <row r="306" spans="2:60" x14ac:dyDescent="0.2">
      <c r="B306" s="1"/>
      <c r="C306" s="22"/>
      <c r="D306" s="1"/>
      <c r="E306" s="23"/>
      <c r="F306" s="23"/>
      <c r="G306" s="23"/>
      <c r="H306" s="23"/>
      <c r="I306" s="24"/>
      <c r="J306" s="2"/>
      <c r="K306" s="3"/>
      <c r="L306" s="4"/>
      <c r="M306" s="4"/>
      <c r="N306" s="4"/>
      <c r="O306" s="25"/>
      <c r="P306" s="4"/>
      <c r="Q306" s="4"/>
      <c r="R306" s="3"/>
      <c r="S306" s="3"/>
      <c r="T306" s="3"/>
      <c r="U306" s="26"/>
      <c r="V306" s="3"/>
      <c r="W306" s="3"/>
      <c r="X306" s="26"/>
      <c r="Y306" s="3"/>
      <c r="Z306" s="3"/>
      <c r="AA306" s="3"/>
      <c r="AB306" s="3"/>
      <c r="AC306" s="3"/>
      <c r="AD306" s="3"/>
      <c r="AE306" s="26"/>
      <c r="AF306" s="3"/>
      <c r="AG306" s="3"/>
      <c r="AH306" s="3"/>
      <c r="AI306" s="3"/>
      <c r="AJ306" s="26"/>
      <c r="AK306" s="3"/>
      <c r="AL306" s="3"/>
      <c r="AM306" s="3"/>
      <c r="AN306" s="3"/>
      <c r="AO306" s="3"/>
      <c r="AP306" s="3"/>
      <c r="AQ306" s="3"/>
      <c r="AR306" s="3"/>
      <c r="AS306" s="3"/>
      <c r="AT306" s="3"/>
      <c r="AU306" s="3"/>
      <c r="AV306" s="3"/>
      <c r="AW306" s="3"/>
      <c r="AX306" s="3"/>
      <c r="AY306" s="3"/>
      <c r="AZ306" s="3"/>
      <c r="BA306" s="3"/>
      <c r="BB306" s="3"/>
      <c r="BC306" s="3"/>
      <c r="BD306" s="3"/>
      <c r="BE306" s="1"/>
      <c r="BF306" s="1"/>
      <c r="BG306" s="3"/>
      <c r="BH306" s="1"/>
    </row>
    <row r="307" spans="2:60" x14ac:dyDescent="0.2">
      <c r="B307" s="1"/>
      <c r="C307" s="22"/>
      <c r="D307" s="1"/>
      <c r="E307" s="23"/>
      <c r="F307" s="23"/>
      <c r="G307" s="23"/>
      <c r="H307" s="23"/>
      <c r="I307" s="24"/>
      <c r="J307" s="2"/>
      <c r="K307" s="3"/>
      <c r="L307" s="4"/>
      <c r="M307" s="4"/>
      <c r="N307" s="4"/>
      <c r="O307" s="25"/>
      <c r="P307" s="4"/>
      <c r="Q307" s="4"/>
      <c r="R307" s="3"/>
      <c r="S307" s="3"/>
      <c r="T307" s="3"/>
      <c r="U307" s="26"/>
      <c r="V307" s="3"/>
      <c r="W307" s="3"/>
      <c r="X307" s="26"/>
      <c r="Y307" s="3"/>
      <c r="Z307" s="3"/>
      <c r="AA307" s="3"/>
      <c r="AB307" s="3"/>
      <c r="AC307" s="26"/>
      <c r="AD307" s="3"/>
      <c r="AE307" s="3"/>
      <c r="AF307" s="3"/>
      <c r="AG307" s="3"/>
      <c r="AH307" s="3"/>
      <c r="AI307" s="3"/>
      <c r="AJ307" s="26"/>
      <c r="AK307" s="3"/>
      <c r="AL307" s="3"/>
      <c r="AM307" s="3"/>
      <c r="AN307" s="3"/>
      <c r="AO307" s="3"/>
      <c r="AP307" s="3"/>
      <c r="AQ307" s="3"/>
      <c r="AR307" s="3"/>
      <c r="AS307" s="3"/>
      <c r="AT307" s="3"/>
      <c r="AU307" s="3"/>
      <c r="AV307" s="3"/>
      <c r="AW307" s="3"/>
      <c r="AX307" s="3"/>
      <c r="AY307" s="3"/>
      <c r="AZ307" s="3"/>
      <c r="BA307" s="3"/>
      <c r="BB307" s="3"/>
      <c r="BC307" s="3"/>
      <c r="BD307" s="3"/>
      <c r="BE307" s="1"/>
      <c r="BF307" s="1"/>
      <c r="BG307" s="3"/>
      <c r="BH307" s="1"/>
    </row>
    <row r="308" spans="2:60" x14ac:dyDescent="0.2">
      <c r="B308" s="1"/>
      <c r="C308" s="22"/>
      <c r="D308" s="1"/>
      <c r="E308" s="23"/>
      <c r="F308" s="23"/>
      <c r="G308" s="23"/>
      <c r="H308" s="23"/>
      <c r="I308" s="24"/>
      <c r="J308" s="2"/>
      <c r="K308" s="3"/>
      <c r="L308" s="4"/>
      <c r="M308" s="4"/>
      <c r="N308" s="4"/>
      <c r="O308" s="25"/>
      <c r="P308" s="4"/>
      <c r="Q308" s="4"/>
      <c r="R308" s="3"/>
      <c r="S308" s="3"/>
      <c r="T308" s="3"/>
      <c r="U308" s="26"/>
      <c r="V308" s="3"/>
      <c r="W308" s="3"/>
      <c r="X308" s="26"/>
      <c r="Y308" s="3"/>
      <c r="Z308" s="3"/>
      <c r="AA308" s="3"/>
      <c r="AB308" s="3"/>
      <c r="AC308" s="3"/>
      <c r="AD308" s="3"/>
      <c r="AE308" s="26"/>
      <c r="AF308" s="3"/>
      <c r="AG308" s="3"/>
      <c r="AH308" s="3"/>
      <c r="AI308" s="3"/>
      <c r="AJ308" s="26"/>
      <c r="AK308" s="3"/>
      <c r="AL308" s="3"/>
      <c r="AM308" s="3"/>
      <c r="AN308" s="3"/>
      <c r="AO308" s="3"/>
      <c r="AP308" s="3"/>
      <c r="AQ308" s="3"/>
      <c r="AR308" s="3"/>
      <c r="AS308" s="3"/>
      <c r="AT308" s="3"/>
      <c r="AU308" s="3"/>
      <c r="AV308" s="3"/>
      <c r="AW308" s="3"/>
      <c r="AX308" s="3"/>
      <c r="AY308" s="3"/>
      <c r="AZ308" s="3"/>
      <c r="BA308" s="3"/>
      <c r="BB308" s="3"/>
      <c r="BC308" s="3"/>
      <c r="BD308" s="3"/>
      <c r="BE308" s="1"/>
      <c r="BF308" s="1"/>
      <c r="BG308" s="3"/>
      <c r="BH308" s="1"/>
    </row>
    <row r="309" spans="2:60" x14ac:dyDescent="0.2">
      <c r="B309" s="1"/>
      <c r="C309" s="22"/>
      <c r="D309" s="1"/>
      <c r="E309" s="23"/>
      <c r="F309" s="23"/>
      <c r="G309" s="23"/>
      <c r="H309" s="23"/>
      <c r="I309" s="24"/>
      <c r="J309" s="2"/>
      <c r="K309" s="3"/>
      <c r="L309" s="4"/>
      <c r="M309" s="4"/>
      <c r="N309" s="4"/>
      <c r="O309" s="25"/>
      <c r="P309" s="4"/>
      <c r="Q309" s="4"/>
      <c r="R309" s="26"/>
      <c r="S309" s="26"/>
      <c r="T309" s="3"/>
      <c r="U309" s="26"/>
      <c r="V309" s="3"/>
      <c r="W309" s="3"/>
      <c r="X309" s="3"/>
      <c r="Y309" s="3"/>
      <c r="Z309" s="3"/>
      <c r="AA309" s="3"/>
      <c r="AB309" s="3"/>
      <c r="AC309" s="26"/>
      <c r="AD309" s="3"/>
      <c r="AE309" s="3"/>
      <c r="AF309" s="3"/>
      <c r="AG309" s="3"/>
      <c r="AH309" s="3"/>
      <c r="AI309" s="3"/>
      <c r="AJ309" s="26"/>
      <c r="AK309" s="3"/>
      <c r="AL309" s="3"/>
      <c r="AM309" s="3"/>
      <c r="AN309" s="3"/>
      <c r="AO309" s="3"/>
      <c r="AP309" s="3"/>
      <c r="AQ309" s="3"/>
      <c r="AR309" s="3"/>
      <c r="AS309" s="3"/>
      <c r="AT309" s="3"/>
      <c r="AU309" s="3"/>
      <c r="AV309" s="3"/>
      <c r="AW309" s="3"/>
      <c r="AX309" s="3"/>
      <c r="AY309" s="3"/>
      <c r="AZ309" s="3"/>
      <c r="BA309" s="3"/>
      <c r="BB309" s="26"/>
      <c r="BC309" s="3"/>
      <c r="BD309" s="3"/>
      <c r="BE309" s="1"/>
      <c r="BF309" s="1"/>
      <c r="BG309" s="3"/>
      <c r="BH309" s="1"/>
    </row>
    <row r="310" spans="2:60" x14ac:dyDescent="0.2">
      <c r="B310" s="1"/>
      <c r="C310" s="22"/>
      <c r="D310" s="1"/>
      <c r="E310" s="23"/>
      <c r="F310" s="23"/>
      <c r="G310" s="23"/>
      <c r="H310" s="23"/>
      <c r="I310" s="24"/>
      <c r="J310" s="2"/>
      <c r="K310" s="3"/>
      <c r="L310" s="4"/>
      <c r="M310" s="4"/>
      <c r="N310" s="4"/>
      <c r="O310" s="25"/>
      <c r="P310" s="4"/>
      <c r="Q310" s="4"/>
      <c r="R310" s="26"/>
      <c r="S310" s="26"/>
      <c r="T310" s="3"/>
      <c r="U310" s="26"/>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1"/>
      <c r="BF310" s="1"/>
      <c r="BG310" s="3"/>
      <c r="BH310" s="1"/>
    </row>
    <row r="311" spans="2:60" x14ac:dyDescent="0.2">
      <c r="B311" s="1"/>
      <c r="C311" s="22"/>
      <c r="D311" s="1"/>
      <c r="E311" s="23"/>
      <c r="F311" s="23"/>
      <c r="G311" s="23"/>
      <c r="H311" s="23"/>
      <c r="I311" s="24"/>
      <c r="J311" s="2"/>
      <c r="K311" s="3"/>
      <c r="L311" s="4"/>
      <c r="M311" s="4"/>
      <c r="N311" s="4"/>
      <c r="O311" s="25"/>
      <c r="P311" s="4"/>
      <c r="Q311" s="4"/>
      <c r="R311" s="3"/>
      <c r="S311" s="3"/>
      <c r="T311" s="3"/>
      <c r="U311" s="26"/>
      <c r="V311" s="3"/>
      <c r="W311" s="3"/>
      <c r="X311" s="26"/>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1"/>
      <c r="BF311" s="1"/>
      <c r="BG311" s="3"/>
      <c r="BH311" s="1"/>
    </row>
    <row r="312" spans="2:60" x14ac:dyDescent="0.2">
      <c r="B312" s="1"/>
      <c r="C312" s="22"/>
      <c r="D312" s="1"/>
      <c r="E312" s="23"/>
      <c r="F312" s="23"/>
      <c r="G312" s="23"/>
      <c r="H312" s="23"/>
      <c r="I312" s="24"/>
      <c r="J312" s="2"/>
      <c r="K312" s="3"/>
      <c r="L312" s="4"/>
      <c r="M312" s="4"/>
      <c r="N312" s="4"/>
      <c r="O312" s="25"/>
      <c r="P312" s="4"/>
      <c r="Q312" s="4"/>
      <c r="R312" s="3"/>
      <c r="S312" s="3"/>
      <c r="T312" s="3"/>
      <c r="U312" s="26"/>
      <c r="V312" s="3"/>
      <c r="W312" s="3"/>
      <c r="X312" s="26"/>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1"/>
      <c r="BF312" s="1"/>
      <c r="BG312" s="3"/>
      <c r="BH312" s="1"/>
    </row>
    <row r="313" spans="2:60" x14ac:dyDescent="0.2">
      <c r="B313" s="1"/>
      <c r="C313" s="22"/>
      <c r="D313" s="1"/>
      <c r="E313" s="23"/>
      <c r="F313" s="23"/>
      <c r="G313" s="23"/>
      <c r="H313" s="23"/>
      <c r="I313" s="24"/>
      <c r="J313" s="2"/>
      <c r="K313" s="3"/>
      <c r="L313" s="4"/>
      <c r="M313" s="4"/>
      <c r="N313" s="4"/>
      <c r="O313" s="25"/>
      <c r="P313" s="4"/>
      <c r="Q313" s="4"/>
      <c r="R313" s="3"/>
      <c r="S313" s="3"/>
      <c r="T313" s="3"/>
      <c r="U313" s="26"/>
      <c r="V313" s="3"/>
      <c r="W313" s="3"/>
      <c r="X313" s="3"/>
      <c r="Y313" s="26"/>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1"/>
      <c r="BF313" s="1"/>
      <c r="BG313" s="3"/>
      <c r="BH313" s="1"/>
    </row>
    <row r="314" spans="2:60" x14ac:dyDescent="0.2">
      <c r="B314" s="1"/>
      <c r="C314" s="22"/>
      <c r="D314" s="1"/>
      <c r="E314" s="23"/>
      <c r="F314" s="23"/>
      <c r="G314" s="23"/>
      <c r="H314" s="23"/>
      <c r="I314" s="24"/>
      <c r="J314" s="2"/>
      <c r="K314" s="3"/>
      <c r="L314" s="4"/>
      <c r="M314" s="4"/>
      <c r="N314" s="4"/>
      <c r="O314" s="25"/>
      <c r="P314" s="4"/>
      <c r="Q314" s="4"/>
      <c r="R314" s="3"/>
      <c r="S314" s="3"/>
      <c r="T314" s="3"/>
      <c r="U314" s="26"/>
      <c r="V314" s="3"/>
      <c r="W314" s="3"/>
      <c r="X314" s="3"/>
      <c r="Y314" s="26"/>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1"/>
      <c r="BF314" s="1"/>
      <c r="BG314" s="3"/>
      <c r="BH314" s="1"/>
    </row>
    <row r="315" spans="2:60" x14ac:dyDescent="0.2">
      <c r="B315" s="1"/>
      <c r="C315" s="22"/>
      <c r="D315" s="1"/>
      <c r="E315" s="23"/>
      <c r="F315" s="23"/>
      <c r="G315" s="23"/>
      <c r="H315" s="23"/>
      <c r="I315" s="24"/>
      <c r="J315" s="2"/>
      <c r="K315" s="3"/>
      <c r="L315" s="4"/>
      <c r="M315" s="4"/>
      <c r="N315" s="4"/>
      <c r="O315" s="25"/>
      <c r="P315" s="4"/>
      <c r="Q315" s="4"/>
      <c r="R315" s="3"/>
      <c r="S315" s="3"/>
      <c r="T315" s="3"/>
      <c r="U315" s="26"/>
      <c r="V315" s="3"/>
      <c r="W315" s="3"/>
      <c r="X315" s="26"/>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1"/>
      <c r="BF315" s="1"/>
      <c r="BG315" s="3"/>
      <c r="BH315" s="1"/>
    </row>
    <row r="316" spans="2:60" x14ac:dyDescent="0.2">
      <c r="B316" s="1"/>
      <c r="C316" s="22"/>
      <c r="D316" s="1"/>
      <c r="E316" s="23"/>
      <c r="F316" s="23"/>
      <c r="G316" s="23"/>
      <c r="H316" s="23"/>
      <c r="I316" s="24"/>
      <c r="J316" s="2"/>
      <c r="K316" s="3"/>
      <c r="L316" s="4"/>
      <c r="M316" s="4"/>
      <c r="N316" s="4"/>
      <c r="O316" s="25"/>
      <c r="P316" s="4"/>
      <c r="Q316" s="4"/>
      <c r="R316" s="26"/>
      <c r="S316" s="26"/>
      <c r="T316" s="3"/>
      <c r="U316" s="26"/>
      <c r="V316" s="3"/>
      <c r="W316" s="3"/>
      <c r="X316" s="3"/>
      <c r="Y316" s="3"/>
      <c r="Z316" s="3"/>
      <c r="AA316" s="3"/>
      <c r="AB316" s="3"/>
      <c r="AC316" s="26"/>
      <c r="AD316" s="3"/>
      <c r="AE316" s="3"/>
      <c r="AF316" s="3"/>
      <c r="AG316" s="3"/>
      <c r="AH316" s="3"/>
      <c r="AI316" s="3"/>
      <c r="AJ316" s="26"/>
      <c r="AK316" s="3"/>
      <c r="AL316" s="3"/>
      <c r="AM316" s="3"/>
      <c r="AN316" s="3"/>
      <c r="AO316" s="3"/>
      <c r="AP316" s="3"/>
      <c r="AQ316" s="3"/>
      <c r="AR316" s="3"/>
      <c r="AS316" s="3"/>
      <c r="AT316" s="3"/>
      <c r="AU316" s="3"/>
      <c r="AV316" s="3"/>
      <c r="AW316" s="3"/>
      <c r="AX316" s="3"/>
      <c r="AY316" s="3"/>
      <c r="AZ316" s="3"/>
      <c r="BA316" s="3"/>
      <c r="BB316" s="3"/>
      <c r="BC316" s="3"/>
      <c r="BD316" s="3"/>
      <c r="BE316" s="1"/>
      <c r="BF316" s="1"/>
      <c r="BG316" s="3"/>
      <c r="BH316" s="1"/>
    </row>
    <row r="317" spans="2:60" x14ac:dyDescent="0.2">
      <c r="B317" s="1"/>
      <c r="C317" s="22"/>
      <c r="D317" s="1"/>
      <c r="E317" s="23"/>
      <c r="F317" s="23"/>
      <c r="G317" s="23"/>
      <c r="H317" s="23"/>
      <c r="I317" s="24"/>
      <c r="J317" s="2"/>
      <c r="K317" s="3"/>
      <c r="L317" s="4"/>
      <c r="M317" s="4"/>
      <c r="N317" s="4"/>
      <c r="O317" s="25"/>
      <c r="P317" s="4"/>
      <c r="Q317" s="4"/>
      <c r="R317" s="3"/>
      <c r="S317" s="3"/>
      <c r="T317" s="3"/>
      <c r="U317" s="26"/>
      <c r="V317" s="3"/>
      <c r="W317" s="3"/>
      <c r="X317" s="26"/>
      <c r="Y317" s="3"/>
      <c r="Z317" s="3"/>
      <c r="AA317" s="3"/>
      <c r="AB317" s="3"/>
      <c r="AC317" s="26"/>
      <c r="AD317" s="3"/>
      <c r="AE317" s="3"/>
      <c r="AF317" s="3"/>
      <c r="AG317" s="3"/>
      <c r="AH317" s="3"/>
      <c r="AI317" s="3"/>
      <c r="AJ317" s="26"/>
      <c r="AK317" s="3"/>
      <c r="AL317" s="3"/>
      <c r="AM317" s="3"/>
      <c r="AN317" s="3"/>
      <c r="AO317" s="3"/>
      <c r="AP317" s="3"/>
      <c r="AQ317" s="3"/>
      <c r="AR317" s="3"/>
      <c r="AS317" s="3"/>
      <c r="AT317" s="3"/>
      <c r="AU317" s="3"/>
      <c r="AV317" s="3"/>
      <c r="AW317" s="3"/>
      <c r="AX317" s="3"/>
      <c r="AY317" s="3"/>
      <c r="AZ317" s="3"/>
      <c r="BA317" s="3"/>
      <c r="BB317" s="3"/>
      <c r="BC317" s="3"/>
      <c r="BD317" s="3"/>
      <c r="BE317" s="1"/>
      <c r="BF317" s="1"/>
      <c r="BG317" s="3"/>
      <c r="BH317" s="1"/>
    </row>
    <row r="318" spans="2:60" x14ac:dyDescent="0.2">
      <c r="B318" s="1"/>
      <c r="C318" s="22"/>
      <c r="D318" s="1"/>
      <c r="E318" s="23"/>
      <c r="F318" s="23"/>
      <c r="G318" s="23"/>
      <c r="H318" s="23"/>
      <c r="I318" s="24"/>
      <c r="J318" s="2"/>
      <c r="K318" s="3"/>
      <c r="L318" s="4"/>
      <c r="M318" s="4"/>
      <c r="N318" s="4"/>
      <c r="O318" s="25"/>
      <c r="P318" s="4"/>
      <c r="Q318" s="4"/>
      <c r="R318" s="3"/>
      <c r="S318" s="3"/>
      <c r="T318" s="26"/>
      <c r="U318" s="3"/>
      <c r="V318" s="3"/>
      <c r="W318" s="3"/>
      <c r="X318" s="3"/>
      <c r="Y318" s="3"/>
      <c r="Z318" s="3"/>
      <c r="AA318" s="3"/>
      <c r="AB318" s="3"/>
      <c r="AC318" s="3"/>
      <c r="AD318" s="3"/>
      <c r="AE318" s="3"/>
      <c r="AF318" s="3"/>
      <c r="AG318" s="3"/>
      <c r="AH318" s="3"/>
      <c r="AI318" s="3"/>
      <c r="AJ318" s="3"/>
      <c r="AK318" s="26"/>
      <c r="AL318" s="3"/>
      <c r="AM318" s="3"/>
      <c r="AN318" s="3"/>
      <c r="AO318" s="3"/>
      <c r="AP318" s="3"/>
      <c r="AQ318" s="3"/>
      <c r="AR318" s="3"/>
      <c r="AS318" s="3"/>
      <c r="AT318" s="3"/>
      <c r="AU318" s="3"/>
      <c r="AV318" s="3"/>
      <c r="AW318" s="3"/>
      <c r="AX318" s="3"/>
      <c r="AY318" s="3"/>
      <c r="AZ318" s="3"/>
      <c r="BA318" s="3"/>
      <c r="BB318" s="3"/>
      <c r="BC318" s="3"/>
      <c r="BD318" s="3"/>
      <c r="BE318" s="1"/>
      <c r="BF318" s="1"/>
      <c r="BG318" s="3"/>
      <c r="BH318" s="1"/>
    </row>
    <row r="319" spans="2:60" x14ac:dyDescent="0.2">
      <c r="B319" s="1"/>
      <c r="C319" s="22"/>
      <c r="D319" s="1"/>
      <c r="E319" s="23"/>
      <c r="F319" s="23"/>
      <c r="G319" s="23"/>
      <c r="H319" s="23"/>
      <c r="I319" s="24"/>
      <c r="J319" s="2"/>
      <c r="K319" s="3"/>
      <c r="L319" s="4"/>
      <c r="M319" s="4"/>
      <c r="N319" s="4"/>
      <c r="O319" s="25"/>
      <c r="P319" s="4"/>
      <c r="Q319" s="26"/>
      <c r="R319" s="26"/>
      <c r="S319" s="26"/>
      <c r="T319" s="26"/>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1"/>
      <c r="BF319" s="1"/>
      <c r="BG319" s="3"/>
      <c r="BH319" s="1"/>
    </row>
    <row r="320" spans="2:60" x14ac:dyDescent="0.2">
      <c r="B320" s="1"/>
      <c r="C320" s="22"/>
      <c r="D320" s="1"/>
      <c r="E320" s="23"/>
      <c r="F320" s="23"/>
      <c r="G320" s="23"/>
      <c r="H320" s="23"/>
      <c r="I320" s="24"/>
      <c r="J320" s="2"/>
      <c r="K320" s="3"/>
      <c r="L320" s="4"/>
      <c r="M320" s="4"/>
      <c r="N320" s="4"/>
      <c r="O320" s="25"/>
      <c r="P320" s="4"/>
      <c r="Q320" s="4"/>
      <c r="R320" s="26"/>
      <c r="S320" s="26"/>
      <c r="T320" s="26"/>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1"/>
      <c r="BF320" s="1"/>
      <c r="BG320" s="3"/>
      <c r="BH320" s="1"/>
    </row>
    <row r="321" spans="2:60" x14ac:dyDescent="0.2">
      <c r="B321" s="1"/>
      <c r="C321" s="22"/>
      <c r="D321" s="1"/>
      <c r="E321" s="23"/>
      <c r="F321" s="23"/>
      <c r="G321" s="23"/>
      <c r="H321" s="23"/>
      <c r="I321" s="24"/>
      <c r="J321" s="2"/>
      <c r="K321" s="3"/>
      <c r="L321" s="4"/>
      <c r="M321" s="4"/>
      <c r="N321" s="4"/>
      <c r="O321" s="25"/>
      <c r="P321" s="4"/>
      <c r="Q321" s="4"/>
      <c r="R321" s="26"/>
      <c r="S321" s="26"/>
      <c r="T321" s="3"/>
      <c r="U321" s="26"/>
      <c r="V321" s="3"/>
      <c r="W321" s="3"/>
      <c r="X321" s="3"/>
      <c r="Y321" s="3"/>
      <c r="Z321" s="3"/>
      <c r="AA321" s="3"/>
      <c r="AB321" s="3"/>
      <c r="AC321" s="26"/>
      <c r="AD321" s="3"/>
      <c r="AE321" s="3"/>
      <c r="AF321" s="3"/>
      <c r="AG321" s="3"/>
      <c r="AH321" s="3"/>
      <c r="AI321" s="3"/>
      <c r="AJ321" s="26"/>
      <c r="AK321" s="3"/>
      <c r="AL321" s="3"/>
      <c r="AM321" s="3"/>
      <c r="AN321" s="3"/>
      <c r="AO321" s="3"/>
      <c r="AP321" s="3"/>
      <c r="AQ321" s="3"/>
      <c r="AR321" s="3"/>
      <c r="AS321" s="3"/>
      <c r="AT321" s="3"/>
      <c r="AU321" s="3"/>
      <c r="AV321" s="3"/>
      <c r="AW321" s="3"/>
      <c r="AX321" s="3"/>
      <c r="AY321" s="3"/>
      <c r="AZ321" s="3"/>
      <c r="BA321" s="3"/>
      <c r="BB321" s="3"/>
      <c r="BC321" s="3"/>
      <c r="BD321" s="3"/>
      <c r="BE321" s="1"/>
      <c r="BF321" s="1"/>
      <c r="BG321" s="3"/>
      <c r="BH321" s="1"/>
    </row>
    <row r="322" spans="2:60" x14ac:dyDescent="0.2">
      <c r="B322" s="1"/>
      <c r="C322" s="22"/>
      <c r="D322" s="1"/>
      <c r="E322" s="23"/>
      <c r="F322" s="23"/>
      <c r="G322" s="23"/>
      <c r="H322" s="23"/>
      <c r="I322" s="24"/>
      <c r="J322" s="2"/>
      <c r="K322" s="3"/>
      <c r="L322" s="4"/>
      <c r="M322" s="4"/>
      <c r="N322" s="4"/>
      <c r="O322" s="25"/>
      <c r="P322" s="4"/>
      <c r="Q322" s="4"/>
      <c r="R322" s="3"/>
      <c r="S322" s="3"/>
      <c r="T322" s="3"/>
      <c r="U322" s="26"/>
      <c r="V322" s="3"/>
      <c r="W322" s="3"/>
      <c r="X322" s="26"/>
      <c r="Y322" s="3"/>
      <c r="Z322" s="3"/>
      <c r="AA322" s="3"/>
      <c r="AB322" s="3"/>
      <c r="AC322" s="3"/>
      <c r="AD322" s="3"/>
      <c r="AE322" s="26"/>
      <c r="AF322" s="3"/>
      <c r="AG322" s="3"/>
      <c r="AH322" s="3"/>
      <c r="AI322" s="3"/>
      <c r="AJ322" s="26"/>
      <c r="AK322" s="3"/>
      <c r="AL322" s="3"/>
      <c r="AM322" s="3"/>
      <c r="AN322" s="3"/>
      <c r="AO322" s="3"/>
      <c r="AP322" s="3"/>
      <c r="AQ322" s="3"/>
      <c r="AR322" s="3"/>
      <c r="AS322" s="3"/>
      <c r="AT322" s="3"/>
      <c r="AU322" s="3"/>
      <c r="AV322" s="3"/>
      <c r="AW322" s="3"/>
      <c r="AX322" s="3"/>
      <c r="AY322" s="3"/>
      <c r="AZ322" s="3"/>
      <c r="BA322" s="3"/>
      <c r="BB322" s="3"/>
      <c r="BC322" s="3"/>
      <c r="BD322" s="3"/>
      <c r="BE322" s="1"/>
      <c r="BF322" s="1"/>
      <c r="BG322" s="3"/>
      <c r="BH322" s="1"/>
    </row>
    <row r="323" spans="2:60" x14ac:dyDescent="0.2">
      <c r="B323" s="1"/>
      <c r="C323" s="22"/>
      <c r="D323" s="1"/>
      <c r="E323" s="23"/>
      <c r="F323" s="23"/>
      <c r="G323" s="23"/>
      <c r="H323" s="23"/>
      <c r="I323" s="24"/>
      <c r="J323" s="2"/>
      <c r="K323" s="3"/>
      <c r="L323" s="4"/>
      <c r="M323" s="4"/>
      <c r="N323" s="4"/>
      <c r="O323" s="25"/>
      <c r="P323" s="4"/>
      <c r="Q323" s="4"/>
      <c r="R323" s="3"/>
      <c r="S323" s="3"/>
      <c r="T323" s="3"/>
      <c r="U323" s="26"/>
      <c r="V323" s="3"/>
      <c r="W323" s="3"/>
      <c r="X323" s="26"/>
      <c r="Y323" s="3"/>
      <c r="Z323" s="3"/>
      <c r="AA323" s="3"/>
      <c r="AB323" s="3"/>
      <c r="AC323" s="3"/>
      <c r="AD323" s="3"/>
      <c r="AE323" s="26"/>
      <c r="AF323" s="3"/>
      <c r="AG323" s="3"/>
      <c r="AH323" s="3"/>
      <c r="AI323" s="3"/>
      <c r="AJ323" s="26"/>
      <c r="AK323" s="3"/>
      <c r="AL323" s="3"/>
      <c r="AM323" s="3"/>
      <c r="AN323" s="3"/>
      <c r="AO323" s="3"/>
      <c r="AP323" s="3"/>
      <c r="AQ323" s="3"/>
      <c r="AR323" s="3"/>
      <c r="AS323" s="3"/>
      <c r="AT323" s="3"/>
      <c r="AU323" s="3"/>
      <c r="AV323" s="3"/>
      <c r="AW323" s="3"/>
      <c r="AX323" s="3"/>
      <c r="AY323" s="3"/>
      <c r="AZ323" s="3"/>
      <c r="BA323" s="3"/>
      <c r="BB323" s="3"/>
      <c r="BC323" s="3"/>
      <c r="BD323" s="3"/>
      <c r="BE323" s="1"/>
      <c r="BF323" s="1"/>
      <c r="BG323" s="3"/>
      <c r="BH323" s="1"/>
    </row>
    <row r="324" spans="2:60" x14ac:dyDescent="0.2">
      <c r="B324" s="1"/>
      <c r="C324" s="22"/>
      <c r="D324" s="1"/>
      <c r="E324" s="23"/>
      <c r="F324" s="23"/>
      <c r="G324" s="23"/>
      <c r="H324" s="23"/>
      <c r="I324" s="24"/>
      <c r="J324" s="2"/>
      <c r="K324" s="3"/>
      <c r="L324" s="4"/>
      <c r="M324" s="4"/>
      <c r="N324" s="4"/>
      <c r="O324" s="25"/>
      <c r="P324" s="4"/>
      <c r="Q324" s="4"/>
      <c r="R324" s="3"/>
      <c r="S324" s="3"/>
      <c r="T324" s="3"/>
      <c r="U324" s="26"/>
      <c r="V324" s="3"/>
      <c r="W324" s="3"/>
      <c r="X324" s="26"/>
      <c r="Y324" s="3"/>
      <c r="Z324" s="3"/>
      <c r="AA324" s="3"/>
      <c r="AB324" s="3"/>
      <c r="AC324" s="26"/>
      <c r="AD324" s="3"/>
      <c r="AE324" s="3"/>
      <c r="AF324" s="3"/>
      <c r="AG324" s="3"/>
      <c r="AH324" s="3"/>
      <c r="AI324" s="3"/>
      <c r="AJ324" s="26"/>
      <c r="AK324" s="3"/>
      <c r="AL324" s="3"/>
      <c r="AM324" s="3"/>
      <c r="AN324" s="3"/>
      <c r="AO324" s="3"/>
      <c r="AP324" s="3"/>
      <c r="AQ324" s="3"/>
      <c r="AR324" s="3"/>
      <c r="AS324" s="3"/>
      <c r="AT324" s="3"/>
      <c r="AU324" s="3"/>
      <c r="AV324" s="3"/>
      <c r="AW324" s="3"/>
      <c r="AX324" s="3"/>
      <c r="AY324" s="3"/>
      <c r="AZ324" s="3"/>
      <c r="BA324" s="3"/>
      <c r="BB324" s="26"/>
      <c r="BC324" s="3"/>
      <c r="BD324" s="3"/>
      <c r="BE324" s="1"/>
      <c r="BF324" s="1"/>
      <c r="BG324" s="3"/>
      <c r="BH324" s="1"/>
    </row>
    <row r="325" spans="2:60" x14ac:dyDescent="0.2">
      <c r="B325" s="1"/>
      <c r="C325" s="22"/>
      <c r="D325" s="1"/>
      <c r="E325" s="23"/>
      <c r="F325" s="23"/>
      <c r="G325" s="23"/>
      <c r="H325" s="23"/>
      <c r="I325" s="24"/>
      <c r="J325" s="2"/>
      <c r="K325" s="3"/>
      <c r="L325" s="4"/>
      <c r="M325" s="4"/>
      <c r="N325" s="4"/>
      <c r="O325" s="25"/>
      <c r="P325" s="4"/>
      <c r="Q325" s="4"/>
      <c r="R325" s="26"/>
      <c r="S325" s="26"/>
      <c r="T325" s="3"/>
      <c r="U325" s="26"/>
      <c r="V325" s="3"/>
      <c r="W325" s="3"/>
      <c r="X325" s="3"/>
      <c r="Y325" s="3"/>
      <c r="Z325" s="3"/>
      <c r="AA325" s="3"/>
      <c r="AB325" s="3"/>
      <c r="AC325" s="26"/>
      <c r="AD325" s="3"/>
      <c r="AE325" s="3"/>
      <c r="AF325" s="3"/>
      <c r="AG325" s="3"/>
      <c r="AH325" s="3"/>
      <c r="AI325" s="3"/>
      <c r="AJ325" s="26"/>
      <c r="AK325" s="26"/>
      <c r="AL325" s="3"/>
      <c r="AM325" s="3"/>
      <c r="AN325" s="3"/>
      <c r="AO325" s="3"/>
      <c r="AP325" s="3"/>
      <c r="AQ325" s="3"/>
      <c r="AR325" s="3"/>
      <c r="AS325" s="3"/>
      <c r="AT325" s="3"/>
      <c r="AU325" s="3"/>
      <c r="AV325" s="3"/>
      <c r="AW325" s="3"/>
      <c r="AX325" s="3"/>
      <c r="AY325" s="3"/>
      <c r="AZ325" s="3"/>
      <c r="BA325" s="3"/>
      <c r="BB325" s="3"/>
      <c r="BC325" s="3"/>
      <c r="BD325" s="3"/>
      <c r="BE325" s="1"/>
      <c r="BF325" s="1"/>
      <c r="BG325" s="3"/>
      <c r="BH325" s="1"/>
    </row>
    <row r="326" spans="2:60" x14ac:dyDescent="0.2">
      <c r="B326" s="1"/>
      <c r="C326" s="22"/>
      <c r="D326" s="1"/>
      <c r="E326" s="23"/>
      <c r="F326" s="23"/>
      <c r="G326" s="23"/>
      <c r="H326" s="23"/>
      <c r="I326" s="24"/>
      <c r="J326" s="2"/>
      <c r="K326" s="3"/>
      <c r="L326" s="4"/>
      <c r="M326" s="4"/>
      <c r="N326" s="4"/>
      <c r="O326" s="25"/>
      <c r="P326" s="4"/>
      <c r="Q326" s="4"/>
      <c r="R326" s="3"/>
      <c r="S326" s="3"/>
      <c r="T326" s="26"/>
      <c r="U326" s="3"/>
      <c r="V326" s="3"/>
      <c r="W326" s="3"/>
      <c r="X326" s="3"/>
      <c r="Y326" s="3"/>
      <c r="Z326" s="3"/>
      <c r="AA326" s="3"/>
      <c r="AB326" s="3"/>
      <c r="AC326" s="3"/>
      <c r="AD326" s="3"/>
      <c r="AE326" s="3"/>
      <c r="AF326" s="3"/>
      <c r="AG326" s="3"/>
      <c r="AH326" s="3"/>
      <c r="AI326" s="3"/>
      <c r="AJ326" s="3"/>
      <c r="AK326" s="26"/>
      <c r="AL326" s="3"/>
      <c r="AM326" s="3"/>
      <c r="AN326" s="3"/>
      <c r="AO326" s="3"/>
      <c r="AP326" s="3"/>
      <c r="AQ326" s="3"/>
      <c r="AR326" s="3"/>
      <c r="AS326" s="3"/>
      <c r="AT326" s="3"/>
      <c r="AU326" s="3"/>
      <c r="AV326" s="3"/>
      <c r="AW326" s="3"/>
      <c r="AX326" s="3"/>
      <c r="AY326" s="3"/>
      <c r="AZ326" s="3"/>
      <c r="BA326" s="3"/>
      <c r="BB326" s="3"/>
      <c r="BC326" s="3"/>
      <c r="BD326" s="3"/>
      <c r="BE326" s="1"/>
      <c r="BF326" s="1"/>
      <c r="BG326" s="3"/>
      <c r="BH326" s="1"/>
    </row>
    <row r="327" spans="2:60" x14ac:dyDescent="0.2">
      <c r="B327" s="1"/>
      <c r="C327" s="22"/>
      <c r="D327" s="1"/>
      <c r="E327" s="23"/>
      <c r="F327" s="23"/>
      <c r="G327" s="23"/>
      <c r="H327" s="23"/>
      <c r="I327" s="24"/>
      <c r="J327" s="2"/>
      <c r="K327" s="3"/>
      <c r="L327" s="4"/>
      <c r="M327" s="4"/>
      <c r="N327" s="4"/>
      <c r="O327" s="25"/>
      <c r="P327" s="4"/>
      <c r="Q327" s="4"/>
      <c r="R327" s="26"/>
      <c r="S327" s="26"/>
      <c r="T327" s="26"/>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1"/>
      <c r="BF327" s="1"/>
      <c r="BG327" s="3"/>
      <c r="BH327" s="1"/>
    </row>
    <row r="328" spans="2:60" x14ac:dyDescent="0.2">
      <c r="B328" s="1"/>
      <c r="C328" s="22"/>
      <c r="D328" s="1"/>
      <c r="E328" s="23"/>
      <c r="F328" s="23"/>
      <c r="G328" s="23"/>
      <c r="H328" s="23"/>
      <c r="I328" s="24"/>
      <c r="J328" s="2"/>
      <c r="K328" s="3"/>
      <c r="L328" s="4"/>
      <c r="M328" s="4"/>
      <c r="N328" s="4"/>
      <c r="O328" s="25"/>
      <c r="P328" s="4"/>
      <c r="Q328" s="4"/>
      <c r="R328" s="3"/>
      <c r="S328" s="3"/>
      <c r="T328" s="26"/>
      <c r="U328" s="3"/>
      <c r="V328" s="3"/>
      <c r="W328" s="3"/>
      <c r="X328" s="3"/>
      <c r="Y328" s="3"/>
      <c r="Z328" s="3"/>
      <c r="AA328" s="3"/>
      <c r="AB328" s="3"/>
      <c r="AC328" s="3"/>
      <c r="AD328" s="3"/>
      <c r="AE328" s="3"/>
      <c r="AF328" s="3"/>
      <c r="AG328" s="3"/>
      <c r="AH328" s="3"/>
      <c r="AI328" s="3"/>
      <c r="AJ328" s="3"/>
      <c r="AK328" s="26"/>
      <c r="AL328" s="3"/>
      <c r="AM328" s="3"/>
      <c r="AN328" s="3"/>
      <c r="AO328" s="3"/>
      <c r="AP328" s="3"/>
      <c r="AQ328" s="3"/>
      <c r="AR328" s="3"/>
      <c r="AS328" s="3"/>
      <c r="AT328" s="3"/>
      <c r="AU328" s="3"/>
      <c r="AV328" s="3"/>
      <c r="AW328" s="3"/>
      <c r="AX328" s="3"/>
      <c r="AY328" s="3"/>
      <c r="AZ328" s="3"/>
      <c r="BA328" s="3"/>
      <c r="BB328" s="3"/>
      <c r="BC328" s="3"/>
      <c r="BD328" s="3"/>
      <c r="BE328" s="1"/>
      <c r="BF328" s="1"/>
      <c r="BG328" s="3"/>
      <c r="BH328" s="1"/>
    </row>
    <row r="329" spans="2:60" x14ac:dyDescent="0.2">
      <c r="B329" s="1"/>
      <c r="C329" s="22"/>
      <c r="D329" s="1"/>
      <c r="E329" s="23"/>
      <c r="F329" s="23"/>
      <c r="G329" s="23"/>
      <c r="H329" s="23"/>
      <c r="I329" s="24"/>
      <c r="J329" s="2"/>
      <c r="K329" s="3"/>
      <c r="L329" s="4"/>
      <c r="M329" s="4"/>
      <c r="N329" s="4"/>
      <c r="O329" s="25"/>
      <c r="P329" s="4"/>
      <c r="Q329" s="4"/>
      <c r="R329" s="3"/>
      <c r="S329" s="3"/>
      <c r="T329" s="26"/>
      <c r="U329" s="3"/>
      <c r="V329" s="3"/>
      <c r="W329" s="3"/>
      <c r="X329" s="3"/>
      <c r="Y329" s="3"/>
      <c r="Z329" s="3"/>
      <c r="AA329" s="3"/>
      <c r="AB329" s="3"/>
      <c r="AC329" s="3"/>
      <c r="AD329" s="3"/>
      <c r="AE329" s="3"/>
      <c r="AF329" s="3"/>
      <c r="AG329" s="3"/>
      <c r="AH329" s="3"/>
      <c r="AI329" s="3"/>
      <c r="AJ329" s="3"/>
      <c r="AK329" s="26"/>
      <c r="AL329" s="3"/>
      <c r="AM329" s="3"/>
      <c r="AN329" s="3"/>
      <c r="AO329" s="3"/>
      <c r="AP329" s="3"/>
      <c r="AQ329" s="3"/>
      <c r="AR329" s="3"/>
      <c r="AS329" s="3"/>
      <c r="AT329" s="3"/>
      <c r="AU329" s="3"/>
      <c r="AV329" s="3"/>
      <c r="AW329" s="3"/>
      <c r="AX329" s="3"/>
      <c r="AY329" s="3"/>
      <c r="AZ329" s="3"/>
      <c r="BA329" s="3"/>
      <c r="BB329" s="3"/>
      <c r="BC329" s="3"/>
      <c r="BD329" s="3"/>
      <c r="BE329" s="1"/>
      <c r="BF329" s="1"/>
      <c r="BG329" s="3"/>
      <c r="BH329" s="1"/>
    </row>
    <row r="330" spans="2:60" x14ac:dyDescent="0.2">
      <c r="B330" s="1"/>
      <c r="C330" s="22"/>
      <c r="D330" s="1"/>
      <c r="E330" s="23"/>
      <c r="F330" s="23"/>
      <c r="G330" s="23"/>
      <c r="H330" s="23"/>
      <c r="I330" s="24"/>
      <c r="J330" s="2"/>
      <c r="K330" s="3"/>
      <c r="L330" s="4"/>
      <c r="M330" s="4"/>
      <c r="N330" s="4"/>
      <c r="O330" s="25"/>
      <c r="P330" s="4"/>
      <c r="Q330" s="4"/>
      <c r="R330" s="26"/>
      <c r="S330" s="26"/>
      <c r="T330" s="3"/>
      <c r="U330" s="26"/>
      <c r="V330" s="3"/>
      <c r="W330" s="3"/>
      <c r="X330" s="26"/>
      <c r="Y330" s="3"/>
      <c r="Z330" s="3"/>
      <c r="AA330" s="3"/>
      <c r="AB330" s="3"/>
      <c r="AC330" s="26"/>
      <c r="AD330" s="3"/>
      <c r="AE330" s="3"/>
      <c r="AF330" s="3"/>
      <c r="AG330" s="3"/>
      <c r="AH330" s="3"/>
      <c r="AI330" s="3"/>
      <c r="AJ330" s="26"/>
      <c r="AK330" s="3"/>
      <c r="AL330" s="3"/>
      <c r="AM330" s="3"/>
      <c r="AN330" s="3"/>
      <c r="AO330" s="3"/>
      <c r="AP330" s="3"/>
      <c r="AQ330" s="3"/>
      <c r="AR330" s="3"/>
      <c r="AS330" s="3"/>
      <c r="AT330" s="3"/>
      <c r="AU330" s="3"/>
      <c r="AV330" s="3"/>
      <c r="AW330" s="3"/>
      <c r="AX330" s="3"/>
      <c r="AY330" s="3"/>
      <c r="AZ330" s="3"/>
      <c r="BA330" s="3"/>
      <c r="BB330" s="3"/>
      <c r="BC330" s="3"/>
      <c r="BD330" s="3"/>
      <c r="BE330" s="1"/>
      <c r="BF330" s="1"/>
      <c r="BG330" s="3"/>
      <c r="BH330" s="1"/>
    </row>
    <row r="331" spans="2:60" x14ac:dyDescent="0.2">
      <c r="B331" s="1"/>
      <c r="C331" s="22"/>
      <c r="D331" s="1"/>
      <c r="E331" s="23"/>
      <c r="F331" s="23"/>
      <c r="G331" s="23"/>
      <c r="H331" s="23"/>
      <c r="I331" s="24"/>
      <c r="J331" s="2"/>
      <c r="K331" s="3"/>
      <c r="L331" s="4"/>
      <c r="M331" s="4"/>
      <c r="N331" s="4"/>
      <c r="O331" s="25"/>
      <c r="P331" s="4"/>
      <c r="Q331" s="4"/>
      <c r="R331" s="3"/>
      <c r="S331" s="3"/>
      <c r="T331" s="26"/>
      <c r="U331" s="3"/>
      <c r="V331" s="3"/>
      <c r="W331" s="3"/>
      <c r="X331" s="3"/>
      <c r="Y331" s="3"/>
      <c r="Z331" s="3"/>
      <c r="AA331" s="3"/>
      <c r="AB331" s="3"/>
      <c r="AC331" s="3"/>
      <c r="AD331" s="3"/>
      <c r="AE331" s="3"/>
      <c r="AF331" s="3"/>
      <c r="AG331" s="3"/>
      <c r="AH331" s="3"/>
      <c r="AI331" s="3"/>
      <c r="AJ331" s="3"/>
      <c r="AK331" s="26"/>
      <c r="AL331" s="3"/>
      <c r="AM331" s="3"/>
      <c r="AN331" s="3"/>
      <c r="AO331" s="3"/>
      <c r="AP331" s="3"/>
      <c r="AQ331" s="3"/>
      <c r="AR331" s="3"/>
      <c r="AS331" s="3"/>
      <c r="AT331" s="3"/>
      <c r="AU331" s="3"/>
      <c r="AV331" s="3"/>
      <c r="AW331" s="3"/>
      <c r="AX331" s="3"/>
      <c r="AY331" s="3"/>
      <c r="AZ331" s="3"/>
      <c r="BA331" s="3"/>
      <c r="BB331" s="3"/>
      <c r="BC331" s="3"/>
      <c r="BD331" s="3"/>
      <c r="BE331" s="1"/>
      <c r="BF331" s="1"/>
      <c r="BG331" s="3"/>
      <c r="BH331" s="1"/>
    </row>
    <row r="332" spans="2:60" x14ac:dyDescent="0.2">
      <c r="B332" s="1"/>
      <c r="C332" s="22"/>
      <c r="D332" s="1"/>
      <c r="E332" s="23"/>
      <c r="F332" s="23"/>
      <c r="G332" s="23"/>
      <c r="H332" s="23"/>
      <c r="I332" s="24"/>
      <c r="J332" s="2"/>
      <c r="K332" s="3"/>
      <c r="L332" s="4"/>
      <c r="M332" s="4"/>
      <c r="N332" s="4"/>
      <c r="O332" s="25"/>
      <c r="P332" s="4"/>
      <c r="Q332" s="4"/>
      <c r="R332" s="3"/>
      <c r="S332" s="3"/>
      <c r="T332" s="26"/>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1"/>
      <c r="BF332" s="1"/>
      <c r="BG332" s="3"/>
      <c r="BH332" s="1"/>
    </row>
    <row r="333" spans="2:60" x14ac:dyDescent="0.2">
      <c r="B333" s="1"/>
      <c r="C333" s="22"/>
      <c r="D333" s="1"/>
      <c r="E333" s="23"/>
      <c r="F333" s="23"/>
      <c r="G333" s="23"/>
      <c r="H333" s="23"/>
      <c r="I333" s="24"/>
      <c r="J333" s="2"/>
      <c r="K333" s="3"/>
      <c r="L333" s="4"/>
      <c r="M333" s="4"/>
      <c r="N333" s="4"/>
      <c r="O333" s="25"/>
      <c r="P333" s="4"/>
      <c r="Q333" s="4"/>
      <c r="R333" s="3"/>
      <c r="S333" s="3"/>
      <c r="T333" s="3"/>
      <c r="U333" s="26"/>
      <c r="V333" s="3"/>
      <c r="W333" s="3"/>
      <c r="X333" s="3"/>
      <c r="Y333" s="3"/>
      <c r="Z333" s="3"/>
      <c r="AA333" s="3"/>
      <c r="AB333" s="3"/>
      <c r="AC333" s="3"/>
      <c r="AD333" s="3"/>
      <c r="AE333" s="3"/>
      <c r="AF333" s="3"/>
      <c r="AG333" s="3"/>
      <c r="AH333" s="3"/>
      <c r="AI333" s="3"/>
      <c r="AJ333" s="3"/>
      <c r="AK333" s="26"/>
      <c r="AL333" s="3"/>
      <c r="AM333" s="3"/>
      <c r="AN333" s="3"/>
      <c r="AO333" s="3"/>
      <c r="AP333" s="3"/>
      <c r="AQ333" s="3"/>
      <c r="AR333" s="3"/>
      <c r="AS333" s="3"/>
      <c r="AT333" s="3"/>
      <c r="AU333" s="3"/>
      <c r="AV333" s="3"/>
      <c r="AW333" s="3"/>
      <c r="AX333" s="3"/>
      <c r="AY333" s="3"/>
      <c r="AZ333" s="3"/>
      <c r="BA333" s="3"/>
      <c r="BB333" s="3"/>
      <c r="BC333" s="3"/>
      <c r="BD333" s="3"/>
      <c r="BE333" s="1"/>
      <c r="BF333" s="1"/>
      <c r="BG333" s="3"/>
      <c r="BH333" s="1"/>
    </row>
    <row r="334" spans="2:60" x14ac:dyDescent="0.2">
      <c r="B334" s="1"/>
      <c r="C334" s="22"/>
      <c r="D334" s="1"/>
      <c r="E334" s="23"/>
      <c r="F334" s="23"/>
      <c r="G334" s="23"/>
      <c r="H334" s="23"/>
      <c r="I334" s="24"/>
      <c r="J334" s="2"/>
      <c r="K334" s="3"/>
      <c r="L334" s="4"/>
      <c r="M334" s="4"/>
      <c r="N334" s="4"/>
      <c r="O334" s="25"/>
      <c r="P334" s="4"/>
      <c r="Q334" s="4"/>
      <c r="R334" s="3"/>
      <c r="S334" s="3"/>
      <c r="T334" s="3"/>
      <c r="U334" s="26"/>
      <c r="V334" s="3"/>
      <c r="W334" s="3"/>
      <c r="X334" s="26"/>
      <c r="Y334" s="3"/>
      <c r="Z334" s="3"/>
      <c r="AA334" s="3"/>
      <c r="AB334" s="3"/>
      <c r="AC334" s="26"/>
      <c r="AD334" s="3"/>
      <c r="AE334" s="3"/>
      <c r="AF334" s="3"/>
      <c r="AG334" s="3"/>
      <c r="AH334" s="3"/>
      <c r="AI334" s="3"/>
      <c r="AJ334" s="26"/>
      <c r="AK334" s="3"/>
      <c r="AL334" s="3"/>
      <c r="AM334" s="3"/>
      <c r="AN334" s="3"/>
      <c r="AO334" s="3"/>
      <c r="AP334" s="3"/>
      <c r="AQ334" s="3"/>
      <c r="AR334" s="3"/>
      <c r="AS334" s="3"/>
      <c r="AT334" s="3"/>
      <c r="AU334" s="3"/>
      <c r="AV334" s="3"/>
      <c r="AW334" s="3"/>
      <c r="AX334" s="3"/>
      <c r="AY334" s="3"/>
      <c r="AZ334" s="3"/>
      <c r="BA334" s="3"/>
      <c r="BB334" s="3"/>
      <c r="BC334" s="3"/>
      <c r="BD334" s="3"/>
      <c r="BE334" s="1"/>
      <c r="BF334" s="1"/>
      <c r="BG334" s="3"/>
      <c r="BH334" s="1"/>
    </row>
    <row r="335" spans="2:60" x14ac:dyDescent="0.2">
      <c r="B335" s="1"/>
      <c r="C335" s="22"/>
      <c r="D335" s="1"/>
      <c r="E335" s="23"/>
      <c r="F335" s="23"/>
      <c r="G335" s="23"/>
      <c r="H335" s="23"/>
      <c r="I335" s="24"/>
      <c r="J335" s="2"/>
      <c r="K335" s="3"/>
      <c r="L335" s="4"/>
      <c r="M335" s="4"/>
      <c r="N335" s="4"/>
      <c r="O335" s="25"/>
      <c r="P335" s="4"/>
      <c r="Q335" s="4"/>
      <c r="R335" s="3"/>
      <c r="S335" s="3"/>
      <c r="T335" s="3"/>
      <c r="U335" s="26"/>
      <c r="V335" s="3"/>
      <c r="W335" s="3"/>
      <c r="X335" s="26"/>
      <c r="Y335" s="3"/>
      <c r="Z335" s="3"/>
      <c r="AA335" s="3"/>
      <c r="AB335" s="3"/>
      <c r="AC335" s="3"/>
      <c r="AD335" s="3"/>
      <c r="AE335" s="26"/>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1"/>
      <c r="BF335" s="1"/>
      <c r="BG335" s="3"/>
      <c r="BH335" s="1"/>
    </row>
    <row r="336" spans="2:60" x14ac:dyDescent="0.2">
      <c r="B336" s="1"/>
      <c r="C336" s="22"/>
      <c r="D336" s="1"/>
      <c r="E336" s="23"/>
      <c r="F336" s="23"/>
      <c r="G336" s="23"/>
      <c r="H336" s="23"/>
      <c r="I336" s="24"/>
      <c r="J336" s="2"/>
      <c r="K336" s="3"/>
      <c r="L336" s="4"/>
      <c r="M336" s="4"/>
      <c r="N336" s="4"/>
      <c r="O336" s="25"/>
      <c r="P336" s="4"/>
      <c r="Q336" s="4"/>
      <c r="R336" s="26"/>
      <c r="S336" s="26"/>
      <c r="T336" s="26"/>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1"/>
      <c r="BF336" s="1"/>
      <c r="BG336" s="3"/>
      <c r="BH336" s="1"/>
    </row>
    <row r="337" spans="2:60" x14ac:dyDescent="0.2">
      <c r="B337" s="1"/>
      <c r="C337" s="22"/>
      <c r="D337" s="1"/>
      <c r="E337" s="23"/>
      <c r="F337" s="23"/>
      <c r="G337" s="23"/>
      <c r="H337" s="23"/>
      <c r="I337" s="24"/>
      <c r="J337" s="2"/>
      <c r="K337" s="3"/>
      <c r="L337" s="4"/>
      <c r="M337" s="4"/>
      <c r="N337" s="4"/>
      <c r="O337" s="25"/>
      <c r="P337" s="4"/>
      <c r="Q337" s="4"/>
      <c r="R337" s="26"/>
      <c r="S337" s="26"/>
      <c r="T337" s="26"/>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1"/>
      <c r="BF337" s="1"/>
      <c r="BG337" s="3"/>
      <c r="BH337" s="1"/>
    </row>
    <row r="338" spans="2:60" x14ac:dyDescent="0.2">
      <c r="B338" s="1"/>
      <c r="C338" s="22"/>
      <c r="D338" s="1"/>
      <c r="E338" s="23"/>
      <c r="F338" s="23"/>
      <c r="G338" s="23"/>
      <c r="H338" s="23"/>
      <c r="I338" s="24"/>
      <c r="J338" s="2"/>
      <c r="K338" s="3"/>
      <c r="L338" s="4"/>
      <c r="M338" s="4"/>
      <c r="N338" s="4"/>
      <c r="O338" s="25"/>
      <c r="P338" s="4"/>
      <c r="Q338" s="4"/>
      <c r="R338" s="26"/>
      <c r="S338" s="26"/>
      <c r="T338" s="3"/>
      <c r="U338" s="26"/>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1"/>
      <c r="BF338" s="1"/>
      <c r="BG338" s="3"/>
      <c r="BH338" s="1"/>
    </row>
    <row r="339" spans="2:60" x14ac:dyDescent="0.2">
      <c r="B339" s="1"/>
      <c r="C339" s="22"/>
      <c r="D339" s="1"/>
      <c r="E339" s="23"/>
      <c r="F339" s="23"/>
      <c r="G339" s="23"/>
      <c r="H339" s="23"/>
      <c r="I339" s="24"/>
      <c r="J339" s="2"/>
      <c r="K339" s="3"/>
      <c r="L339" s="4"/>
      <c r="M339" s="4"/>
      <c r="N339" s="4"/>
      <c r="O339" s="25"/>
      <c r="P339" s="4"/>
      <c r="Q339" s="4"/>
      <c r="R339" s="26"/>
      <c r="S339" s="26"/>
      <c r="T339" s="3"/>
      <c r="U339" s="26"/>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1"/>
      <c r="BF339" s="1"/>
      <c r="BG339" s="3"/>
      <c r="BH339" s="1"/>
    </row>
    <row r="340" spans="2:60" x14ac:dyDescent="0.2">
      <c r="B340" s="1"/>
      <c r="C340" s="22"/>
      <c r="D340" s="1"/>
      <c r="E340" s="23"/>
      <c r="F340" s="23"/>
      <c r="G340" s="23"/>
      <c r="H340" s="23"/>
      <c r="I340" s="24"/>
      <c r="J340" s="2"/>
      <c r="K340" s="3"/>
      <c r="L340" s="4"/>
      <c r="M340" s="4"/>
      <c r="N340" s="4"/>
      <c r="O340" s="25"/>
      <c r="P340" s="4"/>
      <c r="Q340" s="4"/>
      <c r="R340" s="26"/>
      <c r="S340" s="26"/>
      <c r="T340" s="3"/>
      <c r="U340" s="26"/>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1"/>
      <c r="BF340" s="1"/>
      <c r="BG340" s="3"/>
      <c r="BH340" s="1"/>
    </row>
    <row r="341" spans="2:60" x14ac:dyDescent="0.2">
      <c r="B341" s="1"/>
      <c r="C341" s="22"/>
      <c r="D341" s="1"/>
      <c r="E341" s="23"/>
      <c r="F341" s="23"/>
      <c r="G341" s="23"/>
      <c r="H341" s="23"/>
      <c r="I341" s="24"/>
      <c r="J341" s="2"/>
      <c r="K341" s="3"/>
      <c r="L341" s="4"/>
      <c r="M341" s="4"/>
      <c r="N341" s="4"/>
      <c r="O341" s="25"/>
      <c r="P341" s="4"/>
      <c r="Q341" s="4"/>
      <c r="R341" s="26"/>
      <c r="S341" s="26"/>
      <c r="T341" s="26"/>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1"/>
      <c r="BF341" s="1"/>
      <c r="BG341" s="3"/>
      <c r="BH341" s="1"/>
    </row>
    <row r="342" spans="2:60" x14ac:dyDescent="0.2">
      <c r="B342" s="1"/>
      <c r="C342" s="22"/>
      <c r="D342" s="1"/>
      <c r="E342" s="23"/>
      <c r="F342" s="23"/>
      <c r="G342" s="23"/>
      <c r="H342" s="23"/>
      <c r="I342" s="24"/>
      <c r="J342" s="2"/>
      <c r="K342" s="3"/>
      <c r="L342" s="4"/>
      <c r="M342" s="4"/>
      <c r="N342" s="4"/>
      <c r="O342" s="25"/>
      <c r="P342" s="4"/>
      <c r="Q342" s="4"/>
      <c r="R342" s="3"/>
      <c r="S342" s="3"/>
      <c r="T342" s="26"/>
      <c r="U342" s="3"/>
      <c r="V342" s="3"/>
      <c r="W342" s="3"/>
      <c r="X342" s="3"/>
      <c r="Y342" s="3"/>
      <c r="Z342" s="3"/>
      <c r="AA342" s="3"/>
      <c r="AB342" s="3"/>
      <c r="AC342" s="3"/>
      <c r="AD342" s="3"/>
      <c r="AE342" s="3"/>
      <c r="AF342" s="3"/>
      <c r="AG342" s="3"/>
      <c r="AH342" s="3"/>
      <c r="AI342" s="3"/>
      <c r="AJ342" s="3"/>
      <c r="AK342" s="26"/>
      <c r="AL342" s="3"/>
      <c r="AM342" s="3"/>
      <c r="AN342" s="3"/>
      <c r="AO342" s="3"/>
      <c r="AP342" s="3"/>
      <c r="AQ342" s="3"/>
      <c r="AR342" s="3"/>
      <c r="AS342" s="3"/>
      <c r="AT342" s="3"/>
      <c r="AU342" s="3"/>
      <c r="AV342" s="3"/>
      <c r="AW342" s="3"/>
      <c r="AX342" s="3"/>
      <c r="AY342" s="3"/>
      <c r="AZ342" s="3"/>
      <c r="BA342" s="3"/>
      <c r="BB342" s="3"/>
      <c r="BC342" s="3"/>
      <c r="BD342" s="3"/>
      <c r="BE342" s="1"/>
      <c r="BF342" s="1"/>
      <c r="BG342" s="3"/>
      <c r="BH342" s="1"/>
    </row>
    <row r="343" spans="2:60" x14ac:dyDescent="0.2">
      <c r="B343" s="1"/>
      <c r="C343" s="22"/>
      <c r="D343" s="1"/>
      <c r="E343" s="23"/>
      <c r="F343" s="23"/>
      <c r="G343" s="23"/>
      <c r="H343" s="23"/>
      <c r="I343" s="24"/>
      <c r="J343" s="2"/>
      <c r="K343" s="3"/>
      <c r="L343" s="4"/>
      <c r="M343" s="4"/>
      <c r="N343" s="4"/>
      <c r="O343" s="25"/>
      <c r="P343" s="4"/>
      <c r="Q343" s="4"/>
      <c r="R343" s="26"/>
      <c r="S343" s="26"/>
      <c r="T343" s="26"/>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1"/>
      <c r="BF343" s="1"/>
      <c r="BG343" s="3"/>
      <c r="BH343" s="1"/>
    </row>
    <row r="344" spans="2:60" x14ac:dyDescent="0.2">
      <c r="B344" s="1"/>
      <c r="C344" s="22"/>
      <c r="D344" s="1"/>
      <c r="E344" s="23"/>
      <c r="F344" s="23"/>
      <c r="G344" s="23"/>
      <c r="H344" s="23"/>
      <c r="I344" s="24"/>
      <c r="J344" s="2"/>
      <c r="K344" s="3"/>
      <c r="L344" s="4"/>
      <c r="M344" s="4"/>
      <c r="N344" s="4"/>
      <c r="O344" s="25"/>
      <c r="P344" s="4"/>
      <c r="Q344" s="4"/>
      <c r="R344" s="3"/>
      <c r="S344" s="3"/>
      <c r="T344" s="26"/>
      <c r="U344" s="26"/>
      <c r="V344" s="3"/>
      <c r="W344" s="3"/>
      <c r="X344" s="26"/>
      <c r="Y344" s="3"/>
      <c r="Z344" s="3"/>
      <c r="AA344" s="3"/>
      <c r="AB344" s="3"/>
      <c r="AC344" s="3"/>
      <c r="AD344" s="3"/>
      <c r="AE344" s="3"/>
      <c r="AF344" s="3"/>
      <c r="AG344" s="3"/>
      <c r="AH344" s="3"/>
      <c r="AI344" s="3"/>
      <c r="AJ344" s="26"/>
      <c r="AK344" s="3"/>
      <c r="AL344" s="3"/>
      <c r="AM344" s="3"/>
      <c r="AN344" s="3"/>
      <c r="AO344" s="3"/>
      <c r="AP344" s="3"/>
      <c r="AQ344" s="3"/>
      <c r="AR344" s="3"/>
      <c r="AS344" s="3"/>
      <c r="AT344" s="3"/>
      <c r="AU344" s="3"/>
      <c r="AV344" s="3"/>
      <c r="AW344" s="3"/>
      <c r="AX344" s="3"/>
      <c r="AY344" s="3"/>
      <c r="AZ344" s="3"/>
      <c r="BA344" s="3"/>
      <c r="BB344" s="3"/>
      <c r="BC344" s="3"/>
      <c r="BD344" s="3"/>
      <c r="BE344" s="1"/>
      <c r="BF344" s="1"/>
      <c r="BG344" s="3"/>
      <c r="BH344" s="1"/>
    </row>
    <row r="345" spans="2:60" x14ac:dyDescent="0.2">
      <c r="B345" s="1"/>
      <c r="C345" s="22"/>
      <c r="D345" s="1"/>
      <c r="E345" s="23"/>
      <c r="F345" s="23"/>
      <c r="G345" s="23"/>
      <c r="H345" s="23"/>
      <c r="I345" s="24"/>
      <c r="J345" s="2"/>
      <c r="K345" s="3"/>
      <c r="L345" s="4"/>
      <c r="M345" s="4"/>
      <c r="N345" s="4"/>
      <c r="O345" s="25"/>
      <c r="P345" s="4"/>
      <c r="Q345" s="26"/>
      <c r="R345" s="3"/>
      <c r="S345" s="3"/>
      <c r="T345" s="3"/>
      <c r="U345" s="26"/>
      <c r="V345" s="3"/>
      <c r="W345" s="3"/>
      <c r="X345" s="26"/>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1"/>
      <c r="BF345" s="1"/>
      <c r="BG345" s="3"/>
      <c r="BH345" s="1"/>
    </row>
    <row r="346" spans="2:60" x14ac:dyDescent="0.2">
      <c r="B346" s="1"/>
      <c r="C346" s="22"/>
      <c r="D346" s="1"/>
      <c r="E346" s="23"/>
      <c r="F346" s="23"/>
      <c r="G346" s="23"/>
      <c r="H346" s="23"/>
      <c r="I346" s="24"/>
      <c r="J346" s="2"/>
      <c r="K346" s="3"/>
      <c r="L346" s="4"/>
      <c r="M346" s="4"/>
      <c r="N346" s="4"/>
      <c r="O346" s="25"/>
      <c r="P346" s="4"/>
      <c r="Q346" s="4"/>
      <c r="R346" s="3"/>
      <c r="S346" s="3"/>
      <c r="T346" s="3"/>
      <c r="U346" s="26"/>
      <c r="V346" s="3"/>
      <c r="W346" s="3"/>
      <c r="X346" s="26"/>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1"/>
      <c r="BF346" s="1"/>
      <c r="BG346" s="3"/>
      <c r="BH346" s="1"/>
    </row>
    <row r="347" spans="2:60" x14ac:dyDescent="0.2">
      <c r="B347" s="1"/>
      <c r="C347" s="22"/>
      <c r="D347" s="1"/>
      <c r="E347" s="23"/>
      <c r="F347" s="23"/>
      <c r="G347" s="23"/>
      <c r="H347" s="23"/>
      <c r="I347" s="24"/>
      <c r="J347" s="2"/>
      <c r="K347" s="3"/>
      <c r="L347" s="4"/>
      <c r="M347" s="4"/>
      <c r="N347" s="4"/>
      <c r="O347" s="25"/>
      <c r="P347" s="4"/>
      <c r="Q347" s="4"/>
      <c r="R347" s="3"/>
      <c r="S347" s="3"/>
      <c r="T347" s="3"/>
      <c r="U347" s="26"/>
      <c r="V347" s="3"/>
      <c r="W347" s="3"/>
      <c r="X347" s="26"/>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1"/>
      <c r="BF347" s="1"/>
      <c r="BG347" s="3"/>
      <c r="BH347" s="1"/>
    </row>
    <row r="348" spans="2:60" x14ac:dyDescent="0.2">
      <c r="B348" s="1"/>
      <c r="C348" s="22"/>
      <c r="D348" s="1"/>
      <c r="E348" s="23"/>
      <c r="F348" s="23"/>
      <c r="G348" s="23"/>
      <c r="H348" s="23"/>
      <c r="I348" s="24"/>
      <c r="J348" s="2"/>
      <c r="K348" s="3"/>
      <c r="L348" s="4"/>
      <c r="M348" s="4"/>
      <c r="N348" s="4"/>
      <c r="O348" s="25"/>
      <c r="P348" s="4"/>
      <c r="Q348" s="4"/>
      <c r="R348" s="3"/>
      <c r="S348" s="3"/>
      <c r="T348" s="3"/>
      <c r="U348" s="26"/>
      <c r="V348" s="3"/>
      <c r="W348" s="3"/>
      <c r="X348" s="26"/>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1"/>
      <c r="BF348" s="1"/>
      <c r="BG348" s="3"/>
      <c r="BH348" s="1"/>
    </row>
    <row r="349" spans="2:60" x14ac:dyDescent="0.2">
      <c r="B349" s="1"/>
      <c r="C349" s="22"/>
      <c r="D349" s="1"/>
      <c r="E349" s="23"/>
      <c r="F349" s="23"/>
      <c r="G349" s="23"/>
      <c r="H349" s="23"/>
      <c r="I349" s="24"/>
      <c r="J349" s="2"/>
      <c r="K349" s="3"/>
      <c r="L349" s="4"/>
      <c r="M349" s="4"/>
      <c r="N349" s="4"/>
      <c r="O349" s="25"/>
      <c r="P349" s="4"/>
      <c r="Q349" s="4"/>
      <c r="R349" s="3"/>
      <c r="S349" s="3"/>
      <c r="T349" s="3"/>
      <c r="U349" s="26"/>
      <c r="V349" s="3"/>
      <c r="W349" s="3"/>
      <c r="X349" s="26"/>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1"/>
      <c r="BF349" s="1"/>
      <c r="BG349" s="3"/>
      <c r="BH349" s="1"/>
    </row>
    <row r="350" spans="2:60" x14ac:dyDescent="0.2">
      <c r="B350" s="1"/>
      <c r="C350" s="22"/>
      <c r="D350" s="1"/>
      <c r="E350" s="23"/>
      <c r="F350" s="23"/>
      <c r="G350" s="23"/>
      <c r="H350" s="23"/>
      <c r="I350" s="24"/>
      <c r="J350" s="2"/>
      <c r="K350" s="3"/>
      <c r="L350" s="4"/>
      <c r="M350" s="4"/>
      <c r="N350" s="4"/>
      <c r="O350" s="25"/>
      <c r="P350" s="4"/>
      <c r="Q350" s="4"/>
      <c r="R350" s="3"/>
      <c r="S350" s="3"/>
      <c r="T350" s="3"/>
      <c r="U350" s="26"/>
      <c r="V350" s="3"/>
      <c r="W350" s="3"/>
      <c r="X350" s="3"/>
      <c r="Y350" s="26"/>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1"/>
      <c r="BF350" s="1"/>
      <c r="BG350" s="3"/>
      <c r="BH350" s="1"/>
    </row>
    <row r="351" spans="2:60" x14ac:dyDescent="0.2">
      <c r="B351" s="1"/>
      <c r="C351" s="22"/>
      <c r="D351" s="1"/>
      <c r="E351" s="23"/>
      <c r="F351" s="23"/>
      <c r="G351" s="23"/>
      <c r="H351" s="23"/>
      <c r="I351" s="24"/>
      <c r="J351" s="2"/>
      <c r="K351" s="3"/>
      <c r="L351" s="4"/>
      <c r="M351" s="4"/>
      <c r="N351" s="4"/>
      <c r="O351" s="25"/>
      <c r="P351" s="46"/>
      <c r="Q351" s="4"/>
      <c r="R351" s="26"/>
      <c r="S351" s="26"/>
      <c r="T351" s="3"/>
      <c r="U351" s="26"/>
      <c r="V351" s="3"/>
      <c r="W351" s="3"/>
      <c r="X351" s="3"/>
      <c r="Y351" s="3"/>
      <c r="Z351" s="3"/>
      <c r="AA351" s="3"/>
      <c r="AB351" s="3"/>
      <c r="AC351" s="26"/>
      <c r="AD351" s="3"/>
      <c r="AE351" s="3"/>
      <c r="AF351" s="3"/>
      <c r="AG351" s="3"/>
      <c r="AH351" s="3"/>
      <c r="AI351" s="3"/>
      <c r="AJ351" s="26"/>
      <c r="AK351" s="3"/>
      <c r="AL351" s="3"/>
      <c r="AM351" s="3"/>
      <c r="AN351" s="3"/>
      <c r="AO351" s="3"/>
      <c r="AP351" s="3"/>
      <c r="AQ351" s="3"/>
      <c r="AR351" s="3"/>
      <c r="AS351" s="3"/>
      <c r="AT351" s="3"/>
      <c r="AU351" s="3"/>
      <c r="AV351" s="3"/>
      <c r="AW351" s="3"/>
      <c r="AX351" s="3"/>
      <c r="AY351" s="3"/>
      <c r="AZ351" s="3"/>
      <c r="BA351" s="3"/>
      <c r="BB351" s="3"/>
      <c r="BC351" s="3"/>
      <c r="BD351" s="3"/>
      <c r="BE351" s="1"/>
      <c r="BF351" s="1"/>
      <c r="BG351" s="3"/>
      <c r="BH351" s="1"/>
    </row>
    <row r="352" spans="2:60" x14ac:dyDescent="0.2">
      <c r="B352" s="1"/>
      <c r="C352" s="22"/>
      <c r="D352" s="1"/>
      <c r="E352" s="23"/>
      <c r="F352" s="23"/>
      <c r="G352" s="23"/>
      <c r="H352" s="23"/>
      <c r="I352" s="24"/>
      <c r="J352" s="2"/>
      <c r="K352" s="3"/>
      <c r="L352" s="4"/>
      <c r="M352" s="4"/>
      <c r="N352" s="4"/>
      <c r="O352" s="25"/>
      <c r="P352" s="4"/>
      <c r="Q352" s="4"/>
      <c r="R352" s="3"/>
      <c r="S352" s="3"/>
      <c r="T352" s="3"/>
      <c r="U352" s="26"/>
      <c r="V352" s="3"/>
      <c r="W352" s="3"/>
      <c r="X352" s="26"/>
      <c r="Y352" s="3"/>
      <c r="Z352" s="3"/>
      <c r="AA352" s="3"/>
      <c r="AB352" s="3"/>
      <c r="AC352" s="26"/>
      <c r="AD352" s="3"/>
      <c r="AE352" s="3"/>
      <c r="AF352" s="3"/>
      <c r="AG352" s="3"/>
      <c r="AH352" s="3"/>
      <c r="AI352" s="3"/>
      <c r="AJ352" s="26"/>
      <c r="AK352" s="3"/>
      <c r="AL352" s="3"/>
      <c r="AM352" s="3"/>
      <c r="AN352" s="3"/>
      <c r="AO352" s="3"/>
      <c r="AP352" s="3"/>
      <c r="AQ352" s="3"/>
      <c r="AR352" s="3"/>
      <c r="AS352" s="3"/>
      <c r="AT352" s="3"/>
      <c r="AU352" s="3"/>
      <c r="AV352" s="3"/>
      <c r="AW352" s="3"/>
      <c r="AX352" s="3"/>
      <c r="AY352" s="3"/>
      <c r="AZ352" s="3"/>
      <c r="BA352" s="3"/>
      <c r="BB352" s="3"/>
      <c r="BC352" s="3"/>
      <c r="BD352" s="3"/>
      <c r="BE352" s="1"/>
      <c r="BF352" s="1"/>
      <c r="BG352" s="3"/>
      <c r="BH352" s="1"/>
    </row>
    <row r="353" spans="2:60" x14ac:dyDescent="0.2">
      <c r="B353" s="1"/>
      <c r="C353" s="22"/>
      <c r="D353" s="1"/>
      <c r="E353" s="23"/>
      <c r="F353" s="23"/>
      <c r="G353" s="23"/>
      <c r="H353" s="23"/>
      <c r="I353" s="24"/>
      <c r="J353" s="2"/>
      <c r="K353" s="3"/>
      <c r="L353" s="4"/>
      <c r="M353" s="4"/>
      <c r="N353" s="4"/>
      <c r="O353" s="25"/>
      <c r="P353" s="4"/>
      <c r="Q353" s="4"/>
      <c r="R353" s="3"/>
      <c r="S353" s="3"/>
      <c r="T353" s="3"/>
      <c r="U353" s="26"/>
      <c r="V353" s="3"/>
      <c r="W353" s="3"/>
      <c r="X353" s="26"/>
      <c r="Y353" s="3"/>
      <c r="Z353" s="3"/>
      <c r="AA353" s="3"/>
      <c r="AB353" s="3"/>
      <c r="AC353" s="3"/>
      <c r="AD353" s="3"/>
      <c r="AE353" s="26"/>
      <c r="AF353" s="3"/>
      <c r="AG353" s="3"/>
      <c r="AH353" s="3"/>
      <c r="AI353" s="3"/>
      <c r="AJ353" s="26"/>
      <c r="AK353" s="3"/>
      <c r="AL353" s="3"/>
      <c r="AM353" s="3"/>
      <c r="AN353" s="3"/>
      <c r="AO353" s="3"/>
      <c r="AP353" s="3"/>
      <c r="AQ353" s="3"/>
      <c r="AR353" s="3"/>
      <c r="AS353" s="3"/>
      <c r="AT353" s="3"/>
      <c r="AU353" s="3"/>
      <c r="AV353" s="3"/>
      <c r="AW353" s="3"/>
      <c r="AX353" s="3"/>
      <c r="AY353" s="3"/>
      <c r="AZ353" s="3"/>
      <c r="BA353" s="3"/>
      <c r="BB353" s="3"/>
      <c r="BC353" s="3"/>
      <c r="BD353" s="3"/>
      <c r="BE353" s="1"/>
      <c r="BF353" s="1"/>
      <c r="BG353" s="3"/>
      <c r="BH353" s="1"/>
    </row>
    <row r="354" spans="2:60" x14ac:dyDescent="0.2">
      <c r="B354" s="1"/>
      <c r="C354" s="22"/>
      <c r="D354" s="1"/>
      <c r="E354" s="23"/>
      <c r="F354" s="23"/>
      <c r="G354" s="23"/>
      <c r="H354" s="23"/>
      <c r="I354" s="24"/>
      <c r="J354" s="2"/>
      <c r="K354" s="3"/>
      <c r="L354" s="4"/>
      <c r="M354" s="4"/>
      <c r="N354" s="4"/>
      <c r="O354" s="25"/>
      <c r="P354" s="4"/>
      <c r="Q354" s="4"/>
      <c r="R354" s="3"/>
      <c r="S354" s="3"/>
      <c r="T354" s="3"/>
      <c r="U354" s="26"/>
      <c r="V354" s="3"/>
      <c r="W354" s="3"/>
      <c r="X354" s="26"/>
      <c r="Y354" s="3"/>
      <c r="Z354" s="3"/>
      <c r="AA354" s="3"/>
      <c r="AB354" s="3"/>
      <c r="AC354" s="26"/>
      <c r="AD354" s="3"/>
      <c r="AE354" s="3"/>
      <c r="AF354" s="3"/>
      <c r="AG354" s="3"/>
      <c r="AH354" s="3"/>
      <c r="AI354" s="3"/>
      <c r="AJ354" s="26"/>
      <c r="AK354" s="3"/>
      <c r="AL354" s="3"/>
      <c r="AM354" s="3"/>
      <c r="AN354" s="3"/>
      <c r="AO354" s="3"/>
      <c r="AP354" s="3"/>
      <c r="AQ354" s="3"/>
      <c r="AR354" s="3"/>
      <c r="AS354" s="3"/>
      <c r="AT354" s="3"/>
      <c r="AU354" s="3"/>
      <c r="AV354" s="3"/>
      <c r="AW354" s="3"/>
      <c r="AX354" s="3"/>
      <c r="AY354" s="3"/>
      <c r="AZ354" s="3"/>
      <c r="BA354" s="3"/>
      <c r="BB354" s="26"/>
      <c r="BC354" s="3"/>
      <c r="BD354" s="3"/>
      <c r="BE354" s="1"/>
      <c r="BF354" s="1"/>
      <c r="BG354" s="3"/>
      <c r="BH354" s="1"/>
    </row>
    <row r="355" spans="2:60" x14ac:dyDescent="0.2">
      <c r="B355" s="1"/>
      <c r="C355" s="22"/>
      <c r="D355" s="1"/>
      <c r="E355" s="23"/>
      <c r="F355" s="23"/>
      <c r="G355" s="23"/>
      <c r="H355" s="23"/>
      <c r="I355" s="24"/>
      <c r="J355" s="2"/>
      <c r="K355" s="3"/>
      <c r="L355" s="4"/>
      <c r="M355" s="4"/>
      <c r="N355" s="4"/>
      <c r="O355" s="25"/>
      <c r="P355" s="4"/>
      <c r="Q355" s="4"/>
      <c r="R355" s="3"/>
      <c r="S355" s="3"/>
      <c r="T355" s="3"/>
      <c r="U355" s="26"/>
      <c r="V355" s="3"/>
      <c r="W355" s="3"/>
      <c r="X355" s="3"/>
      <c r="Y355" s="26"/>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1"/>
      <c r="BF355" s="1"/>
      <c r="BG355" s="3"/>
      <c r="BH355" s="1"/>
    </row>
    <row r="356" spans="2:60" x14ac:dyDescent="0.2">
      <c r="B356" s="1"/>
      <c r="C356" s="22"/>
      <c r="D356" s="1"/>
      <c r="E356" s="23"/>
      <c r="F356" s="23"/>
      <c r="G356" s="23"/>
      <c r="H356" s="23"/>
      <c r="I356" s="24"/>
      <c r="J356" s="2"/>
      <c r="K356" s="3"/>
      <c r="L356" s="4"/>
      <c r="M356" s="4"/>
      <c r="N356" s="4"/>
      <c r="O356" s="25"/>
      <c r="P356" s="4"/>
      <c r="Q356" s="4"/>
      <c r="R356" s="3"/>
      <c r="S356" s="3"/>
      <c r="T356" s="3"/>
      <c r="U356" s="26"/>
      <c r="V356" s="3"/>
      <c r="W356" s="3"/>
      <c r="X356" s="3"/>
      <c r="Y356" s="26"/>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1"/>
      <c r="BF356" s="1"/>
      <c r="BG356" s="3"/>
      <c r="BH356" s="1"/>
    </row>
    <row r="357" spans="2:60" x14ac:dyDescent="0.2">
      <c r="B357" s="1"/>
      <c r="C357" s="22"/>
      <c r="D357" s="1"/>
      <c r="E357" s="23"/>
      <c r="F357" s="23"/>
      <c r="G357" s="23"/>
      <c r="H357" s="23"/>
      <c r="I357" s="24"/>
      <c r="J357" s="2"/>
      <c r="K357" s="3"/>
      <c r="L357" s="4"/>
      <c r="M357" s="4"/>
      <c r="N357" s="4"/>
      <c r="O357" s="25"/>
      <c r="P357" s="4"/>
      <c r="Q357" s="4"/>
      <c r="R357" s="3"/>
      <c r="S357" s="3"/>
      <c r="T357" s="3"/>
      <c r="U357" s="26"/>
      <c r="V357" s="3"/>
      <c r="W357" s="3"/>
      <c r="X357" s="3"/>
      <c r="Y357" s="26"/>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1"/>
      <c r="BF357" s="1"/>
      <c r="BG357" s="3"/>
      <c r="BH357" s="1"/>
    </row>
    <row r="358" spans="2:60" x14ac:dyDescent="0.2">
      <c r="B358" s="1"/>
      <c r="C358" s="22"/>
      <c r="D358" s="1"/>
      <c r="E358" s="23"/>
      <c r="F358" s="23"/>
      <c r="G358" s="23"/>
      <c r="H358" s="23"/>
      <c r="I358" s="24"/>
      <c r="J358" s="2"/>
      <c r="K358" s="3"/>
      <c r="L358" s="4"/>
      <c r="M358" s="4"/>
      <c r="N358" s="4"/>
      <c r="O358" s="25"/>
      <c r="P358" s="4"/>
      <c r="Q358" s="4"/>
      <c r="R358" s="3"/>
      <c r="S358" s="3"/>
      <c r="T358" s="3"/>
      <c r="U358" s="26"/>
      <c r="V358" s="3"/>
      <c r="W358" s="3"/>
      <c r="X358" s="3"/>
      <c r="Y358" s="26"/>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1"/>
      <c r="BF358" s="1"/>
      <c r="BG358" s="3"/>
      <c r="BH358" s="1"/>
    </row>
    <row r="359" spans="2:60" x14ac:dyDescent="0.2">
      <c r="B359" s="1"/>
      <c r="C359" s="22"/>
      <c r="D359" s="1"/>
      <c r="E359" s="23"/>
      <c r="F359" s="23"/>
      <c r="G359" s="23"/>
      <c r="H359" s="23"/>
      <c r="I359" s="24"/>
      <c r="J359" s="2"/>
      <c r="K359" s="3"/>
      <c r="L359" s="4"/>
      <c r="M359" s="4"/>
      <c r="N359" s="4"/>
      <c r="O359" s="25"/>
      <c r="P359" s="4"/>
      <c r="Q359" s="4"/>
      <c r="R359" s="3"/>
      <c r="S359" s="3"/>
      <c r="T359" s="26"/>
      <c r="U359" s="3"/>
      <c r="V359" s="3"/>
      <c r="W359" s="3"/>
      <c r="X359" s="3"/>
      <c r="Y359" s="3"/>
      <c r="Z359" s="3"/>
      <c r="AA359" s="3"/>
      <c r="AB359" s="3"/>
      <c r="AC359" s="3"/>
      <c r="AD359" s="3"/>
      <c r="AE359" s="3"/>
      <c r="AF359" s="3"/>
      <c r="AG359" s="3"/>
      <c r="AH359" s="3"/>
      <c r="AI359" s="3"/>
      <c r="AJ359" s="3"/>
      <c r="AK359" s="26"/>
      <c r="AL359" s="3"/>
      <c r="AM359" s="3"/>
      <c r="AN359" s="3"/>
      <c r="AO359" s="3"/>
      <c r="AP359" s="3"/>
      <c r="AQ359" s="3"/>
      <c r="AR359" s="3"/>
      <c r="AS359" s="3"/>
      <c r="AT359" s="3"/>
      <c r="AU359" s="3"/>
      <c r="AV359" s="3"/>
      <c r="AW359" s="3"/>
      <c r="AX359" s="3"/>
      <c r="AY359" s="3"/>
      <c r="AZ359" s="3"/>
      <c r="BA359" s="3"/>
      <c r="BB359" s="3"/>
      <c r="BC359" s="3"/>
      <c r="BD359" s="3"/>
      <c r="BE359" s="1"/>
      <c r="BF359" s="1"/>
      <c r="BG359" s="3"/>
      <c r="BH359" s="1"/>
    </row>
    <row r="360" spans="2:60" x14ac:dyDescent="0.2">
      <c r="B360" s="1"/>
      <c r="C360" s="22"/>
      <c r="D360" s="1"/>
      <c r="E360" s="23"/>
      <c r="F360" s="23"/>
      <c r="G360" s="23"/>
      <c r="H360" s="23"/>
      <c r="I360" s="24"/>
      <c r="J360" s="2"/>
      <c r="K360" s="3"/>
      <c r="L360" s="4"/>
      <c r="M360" s="4"/>
      <c r="N360" s="4"/>
      <c r="O360" s="25"/>
      <c r="P360" s="4"/>
      <c r="Q360" s="4"/>
      <c r="R360" s="3"/>
      <c r="S360" s="3"/>
      <c r="T360" s="26"/>
      <c r="U360" s="3"/>
      <c r="V360" s="3"/>
      <c r="W360" s="3"/>
      <c r="X360" s="3"/>
      <c r="Y360" s="3"/>
      <c r="Z360" s="3"/>
      <c r="AA360" s="3"/>
      <c r="AB360" s="3"/>
      <c r="AC360" s="3"/>
      <c r="AD360" s="3"/>
      <c r="AE360" s="3"/>
      <c r="AF360" s="3"/>
      <c r="AG360" s="3"/>
      <c r="AH360" s="3"/>
      <c r="AI360" s="3"/>
      <c r="AJ360" s="3"/>
      <c r="AK360" s="26"/>
      <c r="AL360" s="3"/>
      <c r="AM360" s="3"/>
      <c r="AN360" s="3"/>
      <c r="AO360" s="3"/>
      <c r="AP360" s="3"/>
      <c r="AQ360" s="3"/>
      <c r="AR360" s="3"/>
      <c r="AS360" s="3"/>
      <c r="AT360" s="3"/>
      <c r="AU360" s="3"/>
      <c r="AV360" s="3"/>
      <c r="AW360" s="3"/>
      <c r="AX360" s="3"/>
      <c r="AY360" s="3"/>
      <c r="AZ360" s="3"/>
      <c r="BA360" s="3"/>
      <c r="BB360" s="3"/>
      <c r="BC360" s="3"/>
      <c r="BD360" s="3"/>
      <c r="BE360" s="1"/>
      <c r="BF360" s="1"/>
      <c r="BG360" s="3"/>
      <c r="BH360" s="1"/>
    </row>
    <row r="361" spans="2:60" x14ac:dyDescent="0.2">
      <c r="B361" s="1"/>
      <c r="C361" s="22"/>
      <c r="D361" s="1"/>
      <c r="E361" s="23"/>
      <c r="F361" s="23"/>
      <c r="G361" s="23"/>
      <c r="H361" s="23"/>
      <c r="I361" s="24"/>
      <c r="J361" s="2"/>
      <c r="K361" s="3"/>
      <c r="L361" s="4"/>
      <c r="M361" s="4"/>
      <c r="N361" s="4"/>
      <c r="O361" s="25"/>
      <c r="P361" s="4"/>
      <c r="Q361" s="4"/>
      <c r="R361" s="26"/>
      <c r="S361" s="26"/>
      <c r="T361" s="3"/>
      <c r="U361" s="26"/>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1"/>
      <c r="BF361" s="1"/>
      <c r="BG361" s="3"/>
      <c r="BH361" s="1"/>
    </row>
    <row r="362" spans="2:60" x14ac:dyDescent="0.2">
      <c r="B362" s="1"/>
      <c r="C362" s="22"/>
      <c r="D362" s="1"/>
      <c r="E362" s="23"/>
      <c r="F362" s="23"/>
      <c r="G362" s="23"/>
      <c r="H362" s="23"/>
      <c r="I362" s="24"/>
      <c r="J362" s="2"/>
      <c r="K362" s="3"/>
      <c r="L362" s="4"/>
      <c r="M362" s="4"/>
      <c r="N362" s="4"/>
      <c r="O362" s="25"/>
      <c r="P362" s="4"/>
      <c r="Q362" s="4"/>
      <c r="R362" s="26"/>
      <c r="S362" s="26"/>
      <c r="T362" s="3"/>
      <c r="U362" s="26"/>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1"/>
      <c r="BF362" s="1"/>
      <c r="BG362" s="3"/>
      <c r="BH362" s="1"/>
    </row>
    <row r="363" spans="2:60" x14ac:dyDescent="0.2">
      <c r="B363" s="1"/>
      <c r="C363" s="22"/>
      <c r="D363" s="1"/>
      <c r="E363" s="23"/>
      <c r="F363" s="23"/>
      <c r="G363" s="23"/>
      <c r="H363" s="23"/>
      <c r="I363" s="24"/>
      <c r="J363" s="2"/>
      <c r="K363" s="3"/>
      <c r="L363" s="4"/>
      <c r="M363" s="4"/>
      <c r="N363" s="4"/>
      <c r="O363" s="25"/>
      <c r="P363" s="4"/>
      <c r="Q363" s="4"/>
      <c r="R363" s="26"/>
      <c r="S363" s="26"/>
      <c r="T363" s="3"/>
      <c r="U363" s="26"/>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1"/>
      <c r="BF363" s="1"/>
      <c r="BG363" s="3"/>
      <c r="BH363" s="1"/>
    </row>
    <row r="364" spans="2:60" x14ac:dyDescent="0.2">
      <c r="B364" s="1"/>
      <c r="C364" s="22"/>
      <c r="D364" s="1"/>
      <c r="E364" s="23"/>
      <c r="F364" s="23"/>
      <c r="G364" s="23"/>
      <c r="H364" s="23"/>
      <c r="I364" s="24"/>
      <c r="J364" s="2"/>
      <c r="K364" s="3"/>
      <c r="L364" s="4"/>
      <c r="M364" s="4"/>
      <c r="N364" s="4"/>
      <c r="O364" s="25"/>
      <c r="P364" s="4"/>
      <c r="Q364" s="4"/>
      <c r="R364" s="26"/>
      <c r="S364" s="26"/>
      <c r="T364" s="3"/>
      <c r="U364" s="26"/>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1"/>
      <c r="BF364" s="1"/>
      <c r="BG364" s="3"/>
      <c r="BH364" s="1"/>
    </row>
    <row r="365" spans="2:60" x14ac:dyDescent="0.2">
      <c r="B365" s="1"/>
      <c r="C365" s="22"/>
      <c r="D365" s="1"/>
      <c r="E365" s="23"/>
      <c r="F365" s="23"/>
      <c r="G365" s="23"/>
      <c r="H365" s="23"/>
      <c r="I365" s="24"/>
      <c r="J365" s="2"/>
      <c r="K365" s="3"/>
      <c r="L365" s="4"/>
      <c r="M365" s="4"/>
      <c r="N365" s="4"/>
      <c r="O365" s="25"/>
      <c r="P365" s="4"/>
      <c r="Q365" s="4"/>
      <c r="R365" s="26"/>
      <c r="S365" s="26"/>
      <c r="T365" s="3"/>
      <c r="U365" s="26"/>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1"/>
      <c r="BF365" s="1"/>
      <c r="BG365" s="3"/>
      <c r="BH365" s="1"/>
    </row>
    <row r="366" spans="2:60" x14ac:dyDescent="0.2">
      <c r="B366" s="1"/>
      <c r="C366" s="22"/>
      <c r="D366" s="1"/>
      <c r="E366" s="23"/>
      <c r="F366" s="23"/>
      <c r="G366" s="23"/>
      <c r="H366" s="23"/>
      <c r="I366" s="24"/>
      <c r="J366" s="2"/>
      <c r="K366" s="3"/>
      <c r="L366" s="4"/>
      <c r="M366" s="4"/>
      <c r="N366" s="4"/>
      <c r="O366" s="25"/>
      <c r="P366" s="4"/>
      <c r="Q366" s="4"/>
      <c r="R366" s="26"/>
      <c r="S366" s="26"/>
      <c r="T366" s="3"/>
      <c r="U366" s="26"/>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1"/>
      <c r="BF366" s="1"/>
      <c r="BG366" s="3"/>
      <c r="BH366" s="1"/>
    </row>
    <row r="367" spans="2:60" x14ac:dyDescent="0.2">
      <c r="B367" s="1"/>
      <c r="C367" s="22"/>
      <c r="D367" s="1"/>
      <c r="E367" s="23"/>
      <c r="F367" s="23"/>
      <c r="G367" s="23"/>
      <c r="H367" s="23"/>
      <c r="I367" s="24"/>
      <c r="J367" s="2"/>
      <c r="K367" s="3"/>
      <c r="L367" s="4"/>
      <c r="M367" s="4"/>
      <c r="N367" s="4"/>
      <c r="O367" s="25"/>
      <c r="P367" s="4"/>
      <c r="Q367" s="4"/>
      <c r="R367" s="3"/>
      <c r="S367" s="3"/>
      <c r="T367" s="3"/>
      <c r="U367" s="26"/>
      <c r="V367" s="3"/>
      <c r="W367" s="3"/>
      <c r="X367" s="3"/>
      <c r="Y367" s="26"/>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1"/>
      <c r="BF367" s="1"/>
      <c r="BG367" s="3"/>
      <c r="BH367" s="1"/>
    </row>
    <row r="368" spans="2:60" x14ac:dyDescent="0.2">
      <c r="B368" s="1"/>
      <c r="C368" s="22"/>
      <c r="D368" s="1"/>
      <c r="E368" s="23"/>
      <c r="F368" s="23"/>
      <c r="G368" s="23"/>
      <c r="H368" s="23"/>
      <c r="I368" s="24"/>
      <c r="J368" s="2"/>
      <c r="K368" s="3"/>
      <c r="L368" s="4"/>
      <c r="M368" s="4"/>
      <c r="N368" s="4"/>
      <c r="O368" s="25"/>
      <c r="P368" s="4"/>
      <c r="Q368" s="4"/>
      <c r="R368" s="3"/>
      <c r="S368" s="3"/>
      <c r="T368" s="3"/>
      <c r="U368" s="26"/>
      <c r="V368" s="3"/>
      <c r="W368" s="3"/>
      <c r="X368" s="26"/>
      <c r="Y368" s="26"/>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1"/>
      <c r="BF368" s="1"/>
      <c r="BG368" s="3"/>
      <c r="BH368" s="1"/>
    </row>
    <row r="369" spans="2:60" x14ac:dyDescent="0.2">
      <c r="B369" s="1"/>
      <c r="C369" s="22"/>
      <c r="D369" s="1"/>
      <c r="E369" s="23"/>
      <c r="F369" s="23"/>
      <c r="G369" s="23"/>
      <c r="H369" s="23"/>
      <c r="I369" s="24"/>
      <c r="J369" s="2"/>
      <c r="K369" s="3"/>
      <c r="L369" s="4"/>
      <c r="M369" s="4"/>
      <c r="N369" s="4"/>
      <c r="O369" s="25"/>
      <c r="P369" s="4"/>
      <c r="Q369" s="4"/>
      <c r="R369" s="3"/>
      <c r="S369" s="3"/>
      <c r="T369" s="3"/>
      <c r="U369" s="26"/>
      <c r="V369" s="3"/>
      <c r="W369" s="3"/>
      <c r="X369" s="3"/>
      <c r="Y369" s="26"/>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1"/>
      <c r="BF369" s="1"/>
      <c r="BG369" s="3"/>
      <c r="BH369" s="1"/>
    </row>
    <row r="370" spans="2:60" x14ac:dyDescent="0.2">
      <c r="B370" s="1"/>
      <c r="C370" s="22"/>
      <c r="D370" s="1"/>
      <c r="E370" s="23"/>
      <c r="F370" s="23"/>
      <c r="G370" s="23"/>
      <c r="H370" s="23"/>
      <c r="I370" s="24"/>
      <c r="J370" s="2"/>
      <c r="K370" s="3"/>
      <c r="L370" s="4"/>
      <c r="M370" s="4"/>
      <c r="N370" s="4"/>
      <c r="O370" s="25"/>
      <c r="P370" s="4"/>
      <c r="Q370" s="4"/>
      <c r="R370" s="3"/>
      <c r="S370" s="3"/>
      <c r="T370" s="3"/>
      <c r="U370" s="26"/>
      <c r="V370" s="3"/>
      <c r="W370" s="3"/>
      <c r="X370" s="3"/>
      <c r="Y370" s="26"/>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1"/>
      <c r="BF370" s="1"/>
      <c r="BG370" s="3"/>
      <c r="BH370" s="1"/>
    </row>
    <row r="371" spans="2:60" x14ac:dyDescent="0.2">
      <c r="B371" s="1"/>
      <c r="C371" s="22"/>
      <c r="D371" s="1"/>
      <c r="E371" s="23"/>
      <c r="F371" s="23"/>
      <c r="G371" s="23"/>
      <c r="H371" s="23"/>
      <c r="I371" s="24"/>
      <c r="J371" s="2"/>
      <c r="K371" s="3"/>
      <c r="L371" s="4"/>
      <c r="M371" s="4"/>
      <c r="N371" s="4"/>
      <c r="O371" s="25"/>
      <c r="P371" s="4"/>
      <c r="Q371" s="4"/>
      <c r="R371" s="3"/>
      <c r="S371" s="3"/>
      <c r="T371" s="3"/>
      <c r="U371" s="26"/>
      <c r="V371" s="3"/>
      <c r="W371" s="3"/>
      <c r="X371" s="3"/>
      <c r="Y371" s="26"/>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1"/>
      <c r="BF371" s="1"/>
      <c r="BG371" s="3"/>
    </row>
    <row r="372" spans="2:60" x14ac:dyDescent="0.2">
      <c r="B372" s="1"/>
      <c r="C372" s="22"/>
      <c r="D372" s="1"/>
      <c r="E372" s="23"/>
      <c r="F372" s="23"/>
      <c r="G372" s="23"/>
      <c r="H372" s="23"/>
      <c r="I372" s="24"/>
      <c r="J372" s="2"/>
      <c r="K372" s="3"/>
      <c r="L372" s="4"/>
      <c r="M372" s="4"/>
      <c r="N372" s="4"/>
      <c r="O372" s="25"/>
      <c r="P372" s="4"/>
      <c r="Q372" s="4"/>
      <c r="R372" s="3"/>
      <c r="S372" s="3"/>
      <c r="T372" s="3"/>
      <c r="U372" s="26"/>
      <c r="V372" s="3"/>
      <c r="W372" s="3"/>
      <c r="X372" s="26"/>
      <c r="Y372" s="3"/>
      <c r="Z372" s="3"/>
      <c r="AA372" s="3"/>
      <c r="AB372" s="3"/>
      <c r="AC372" s="3"/>
      <c r="AD372" s="3"/>
      <c r="AE372" s="26"/>
      <c r="AF372" s="3"/>
      <c r="AG372" s="3"/>
      <c r="AH372" s="3"/>
      <c r="AI372" s="3"/>
      <c r="AJ372" s="26"/>
      <c r="AK372" s="3"/>
      <c r="AL372" s="3"/>
      <c r="AM372" s="3"/>
      <c r="AN372" s="3"/>
      <c r="AO372" s="3"/>
      <c r="AP372" s="3"/>
      <c r="AQ372" s="3"/>
      <c r="AR372" s="3"/>
      <c r="AS372" s="3"/>
      <c r="AT372" s="3"/>
      <c r="AU372" s="3"/>
      <c r="AV372" s="3"/>
      <c r="AW372" s="3"/>
      <c r="AX372" s="3"/>
      <c r="AY372" s="3"/>
      <c r="AZ372" s="3"/>
      <c r="BA372" s="3"/>
      <c r="BB372" s="3"/>
      <c r="BC372" s="3"/>
      <c r="BD372" s="3"/>
      <c r="BE372" s="1"/>
      <c r="BF372" s="1"/>
      <c r="BG372" s="3"/>
      <c r="BH372" s="1"/>
    </row>
    <row r="373" spans="2:60" x14ac:dyDescent="0.2">
      <c r="B373" s="1"/>
      <c r="C373" s="22"/>
      <c r="D373" s="1"/>
      <c r="E373" s="23"/>
      <c r="F373" s="23"/>
      <c r="G373" s="23"/>
      <c r="H373" s="23"/>
      <c r="I373" s="24"/>
      <c r="J373" s="2"/>
      <c r="K373" s="3"/>
      <c r="L373" s="4"/>
      <c r="M373" s="4"/>
      <c r="N373" s="4"/>
      <c r="O373" s="25"/>
      <c r="P373" s="4"/>
      <c r="Q373" s="4"/>
      <c r="R373" s="3"/>
      <c r="S373" s="3"/>
      <c r="T373" s="3"/>
      <c r="U373" s="26"/>
      <c r="V373" s="3"/>
      <c r="W373" s="3"/>
      <c r="X373" s="26"/>
      <c r="Y373" s="3"/>
      <c r="Z373" s="3"/>
      <c r="AA373" s="3"/>
      <c r="AB373" s="3"/>
      <c r="AC373" s="3"/>
      <c r="AD373" s="3"/>
      <c r="AE373" s="26"/>
      <c r="AF373" s="3"/>
      <c r="AG373" s="3"/>
      <c r="AH373" s="3"/>
      <c r="AI373" s="3"/>
      <c r="AJ373" s="26"/>
      <c r="AK373" s="3"/>
      <c r="AL373" s="3"/>
      <c r="AM373" s="3"/>
      <c r="AN373" s="3"/>
      <c r="AO373" s="3"/>
      <c r="AP373" s="3"/>
      <c r="AQ373" s="3"/>
      <c r="AR373" s="3"/>
      <c r="AS373" s="3"/>
      <c r="AT373" s="3"/>
      <c r="AU373" s="3"/>
      <c r="AV373" s="3"/>
      <c r="AW373" s="3"/>
      <c r="AX373" s="3"/>
      <c r="AY373" s="3"/>
      <c r="AZ373" s="3"/>
      <c r="BA373" s="3"/>
      <c r="BB373" s="3"/>
      <c r="BC373" s="3"/>
      <c r="BD373" s="3"/>
      <c r="BE373" s="1"/>
      <c r="BF373" s="1"/>
      <c r="BG373" s="3"/>
      <c r="BH373" s="1"/>
    </row>
    <row r="374" spans="2:60" x14ac:dyDescent="0.2">
      <c r="B374" s="1"/>
      <c r="C374" s="22"/>
      <c r="D374" s="1"/>
      <c r="E374" s="23"/>
      <c r="F374" s="23"/>
      <c r="G374" s="23"/>
      <c r="H374" s="23"/>
      <c r="I374" s="24"/>
      <c r="J374" s="2"/>
      <c r="K374" s="3"/>
      <c r="L374" s="4"/>
      <c r="M374" s="4"/>
      <c r="N374" s="4"/>
      <c r="O374" s="25"/>
      <c r="P374" s="4"/>
      <c r="Q374" s="4"/>
      <c r="R374" s="26"/>
      <c r="S374" s="26"/>
      <c r="T374" s="3"/>
      <c r="U374" s="26"/>
      <c r="V374" s="3"/>
      <c r="W374" s="3"/>
      <c r="X374" s="3"/>
      <c r="Y374" s="3"/>
      <c r="Z374" s="3"/>
      <c r="AA374" s="3"/>
      <c r="AB374" s="3"/>
      <c r="AC374" s="26"/>
      <c r="AD374" s="3"/>
      <c r="AE374" s="3"/>
      <c r="AF374" s="3"/>
      <c r="AG374" s="3"/>
      <c r="AH374" s="3"/>
      <c r="AI374" s="3"/>
      <c r="AJ374" s="26"/>
      <c r="AK374" s="3"/>
      <c r="AL374" s="3"/>
      <c r="AM374" s="3"/>
      <c r="AN374" s="3"/>
      <c r="AO374" s="3"/>
      <c r="AP374" s="3"/>
      <c r="AQ374" s="3"/>
      <c r="AR374" s="3"/>
      <c r="AS374" s="3"/>
      <c r="AT374" s="3"/>
      <c r="AU374" s="3"/>
      <c r="AV374" s="3"/>
      <c r="AW374" s="3"/>
      <c r="AX374" s="3"/>
      <c r="AY374" s="3"/>
      <c r="AZ374" s="3"/>
      <c r="BA374" s="3"/>
      <c r="BB374" s="3"/>
      <c r="BC374" s="3"/>
      <c r="BD374" s="3"/>
      <c r="BE374" s="1"/>
      <c r="BF374" s="1"/>
      <c r="BG374" s="3"/>
      <c r="BH374" s="1"/>
    </row>
    <row r="375" spans="2:60" x14ac:dyDescent="0.2">
      <c r="B375" s="1"/>
      <c r="C375" s="22"/>
      <c r="D375" s="1"/>
      <c r="E375" s="23"/>
      <c r="F375" s="23"/>
      <c r="G375" s="23"/>
      <c r="H375" s="23"/>
      <c r="I375" s="24"/>
      <c r="J375" s="2"/>
      <c r="K375" s="3"/>
      <c r="L375" s="4"/>
      <c r="M375" s="4"/>
      <c r="N375" s="4"/>
      <c r="O375" s="25"/>
      <c r="P375" s="4"/>
      <c r="Q375" s="4"/>
      <c r="R375" s="26"/>
      <c r="S375" s="26"/>
      <c r="T375" s="3"/>
      <c r="U375" s="26"/>
      <c r="V375" s="3"/>
      <c r="W375" s="3"/>
      <c r="X375" s="3"/>
      <c r="Y375" s="3"/>
      <c r="Z375" s="3"/>
      <c r="AA375" s="3"/>
      <c r="AB375" s="3"/>
      <c r="AC375" s="26"/>
      <c r="AD375" s="3"/>
      <c r="AE375" s="3"/>
      <c r="AF375" s="3"/>
      <c r="AG375" s="3"/>
      <c r="AH375" s="3"/>
      <c r="AI375" s="3"/>
      <c r="AJ375" s="26"/>
      <c r="AK375" s="3"/>
      <c r="AL375" s="3"/>
      <c r="AM375" s="3"/>
      <c r="AN375" s="3"/>
      <c r="AO375" s="3"/>
      <c r="AP375" s="3"/>
      <c r="AQ375" s="3"/>
      <c r="AR375" s="3"/>
      <c r="AS375" s="3"/>
      <c r="AT375" s="3"/>
      <c r="AU375" s="3"/>
      <c r="AV375" s="3"/>
      <c r="AW375" s="3"/>
      <c r="AX375" s="3"/>
      <c r="AY375" s="3"/>
      <c r="AZ375" s="3"/>
      <c r="BA375" s="3"/>
      <c r="BB375" s="3"/>
      <c r="BC375" s="3"/>
      <c r="BD375" s="3"/>
      <c r="BE375" s="1"/>
      <c r="BF375" s="1"/>
      <c r="BG375" s="3"/>
      <c r="BH375" s="1"/>
    </row>
    <row r="376" spans="2:60" x14ac:dyDescent="0.2">
      <c r="B376" s="1"/>
      <c r="C376" s="22"/>
      <c r="D376" s="1"/>
      <c r="E376" s="23"/>
      <c r="F376" s="23"/>
      <c r="G376" s="23"/>
      <c r="H376" s="23"/>
      <c r="I376" s="24"/>
      <c r="J376" s="2"/>
      <c r="K376" s="3"/>
      <c r="L376" s="4"/>
      <c r="M376" s="4"/>
      <c r="N376" s="4"/>
      <c r="O376" s="25"/>
      <c r="P376" s="4"/>
      <c r="Q376" s="4"/>
      <c r="R376" s="3"/>
      <c r="S376" s="3"/>
      <c r="T376" s="3"/>
      <c r="U376" s="26"/>
      <c r="V376" s="3"/>
      <c r="W376" s="3"/>
      <c r="X376" s="26"/>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1"/>
      <c r="BF376" s="1"/>
      <c r="BG376" s="3"/>
      <c r="BH376" s="1"/>
    </row>
    <row r="377" spans="2:60" x14ac:dyDescent="0.2">
      <c r="B377" s="1"/>
      <c r="C377" s="22"/>
      <c r="D377" s="1"/>
      <c r="E377" s="23"/>
      <c r="F377" s="23"/>
      <c r="G377" s="23"/>
      <c r="H377" s="23"/>
      <c r="I377" s="24"/>
      <c r="J377" s="2"/>
      <c r="K377" s="3"/>
      <c r="L377" s="4"/>
      <c r="M377" s="4"/>
      <c r="N377" s="4"/>
      <c r="O377" s="25"/>
      <c r="P377" s="4"/>
      <c r="Q377" s="4"/>
      <c r="R377" s="3"/>
      <c r="S377" s="3"/>
      <c r="T377" s="3"/>
      <c r="U377" s="26"/>
      <c r="V377" s="3"/>
      <c r="W377" s="3"/>
      <c r="X377" s="26"/>
      <c r="Y377" s="3"/>
      <c r="Z377" s="3"/>
      <c r="AA377" s="3"/>
      <c r="AB377" s="3"/>
      <c r="AC377" s="3"/>
      <c r="AD377" s="3"/>
      <c r="AE377" s="26"/>
      <c r="AF377" s="3"/>
      <c r="AG377" s="3"/>
      <c r="AH377" s="3"/>
      <c r="AI377" s="3"/>
      <c r="AJ377" s="26"/>
      <c r="AK377" s="3"/>
      <c r="AL377" s="3"/>
      <c r="AM377" s="3"/>
      <c r="AN377" s="3"/>
      <c r="AO377" s="3"/>
      <c r="AP377" s="3"/>
      <c r="AQ377" s="3"/>
      <c r="AR377" s="3"/>
      <c r="AS377" s="3"/>
      <c r="AT377" s="3"/>
      <c r="AU377" s="3"/>
      <c r="AV377" s="3"/>
      <c r="AW377" s="3"/>
      <c r="AX377" s="3"/>
      <c r="AY377" s="3"/>
      <c r="AZ377" s="3"/>
      <c r="BA377" s="3"/>
      <c r="BB377" s="26"/>
      <c r="BC377" s="3"/>
      <c r="BD377" s="3"/>
      <c r="BE377" s="1"/>
      <c r="BF377" s="1"/>
      <c r="BG377" s="3"/>
      <c r="BH377" s="1"/>
    </row>
    <row r="378" spans="2:60" x14ac:dyDescent="0.2">
      <c r="B378" s="1"/>
      <c r="C378" s="22"/>
      <c r="D378" s="1"/>
      <c r="E378" s="23"/>
      <c r="F378" s="23"/>
      <c r="G378" s="23"/>
      <c r="H378" s="23"/>
      <c r="I378" s="24"/>
      <c r="J378" s="2"/>
      <c r="K378" s="3"/>
      <c r="L378" s="4"/>
      <c r="M378" s="4"/>
      <c r="N378" s="4"/>
      <c r="O378" s="25"/>
      <c r="P378" s="4"/>
      <c r="Q378" s="4"/>
      <c r="R378" s="3"/>
      <c r="S378" s="3"/>
      <c r="T378" s="3"/>
      <c r="U378" s="26"/>
      <c r="V378" s="3"/>
      <c r="W378" s="3"/>
      <c r="X378" s="26"/>
      <c r="Y378" s="3"/>
      <c r="Z378" s="3"/>
      <c r="AA378" s="3"/>
      <c r="AB378" s="3"/>
      <c r="AC378" s="26"/>
      <c r="AD378" s="3"/>
      <c r="AE378" s="3"/>
      <c r="AF378" s="3"/>
      <c r="AG378" s="3"/>
      <c r="AH378" s="3"/>
      <c r="AI378" s="3"/>
      <c r="AJ378" s="26"/>
      <c r="AK378" s="3"/>
      <c r="AL378" s="3"/>
      <c r="AM378" s="3"/>
      <c r="AN378" s="3"/>
      <c r="AO378" s="3"/>
      <c r="AP378" s="3"/>
      <c r="AQ378" s="3"/>
      <c r="AR378" s="3"/>
      <c r="AS378" s="3"/>
      <c r="AT378" s="3"/>
      <c r="AU378" s="3"/>
      <c r="AV378" s="3"/>
      <c r="AW378" s="3"/>
      <c r="AX378" s="3"/>
      <c r="AY378" s="3"/>
      <c r="AZ378" s="3"/>
      <c r="BA378" s="3"/>
      <c r="BB378" s="3"/>
      <c r="BC378" s="3"/>
      <c r="BD378" s="3"/>
      <c r="BE378" s="1"/>
      <c r="BF378" s="1"/>
      <c r="BG378" s="3"/>
      <c r="BH378" s="1"/>
    </row>
    <row r="379" spans="2:60" x14ac:dyDescent="0.2">
      <c r="B379" s="1"/>
      <c r="C379" s="22"/>
      <c r="D379" s="1"/>
      <c r="E379" s="23"/>
      <c r="F379" s="23"/>
      <c r="G379" s="23"/>
      <c r="H379" s="23"/>
      <c r="I379" s="24"/>
      <c r="J379" s="2"/>
      <c r="K379" s="3"/>
      <c r="L379" s="4"/>
      <c r="M379" s="4"/>
      <c r="N379" s="4"/>
      <c r="O379" s="25"/>
      <c r="P379" s="4"/>
      <c r="Q379" s="4"/>
      <c r="R379" s="3"/>
      <c r="S379" s="3"/>
      <c r="T379" s="3"/>
      <c r="U379" s="26"/>
      <c r="V379" s="3"/>
      <c r="W379" s="3"/>
      <c r="X379" s="26"/>
      <c r="Y379" s="3"/>
      <c r="Z379" s="3"/>
      <c r="AA379" s="3"/>
      <c r="AB379" s="3"/>
      <c r="AC379" s="3"/>
      <c r="AD379" s="3"/>
      <c r="AE379" s="26"/>
      <c r="AF379" s="3"/>
      <c r="AG379" s="3"/>
      <c r="AH379" s="3"/>
      <c r="AI379" s="3"/>
      <c r="AJ379" s="26"/>
      <c r="AK379" s="3"/>
      <c r="AL379" s="3"/>
      <c r="AM379" s="3"/>
      <c r="AN379" s="3"/>
      <c r="AO379" s="3"/>
      <c r="AP379" s="3"/>
      <c r="AQ379" s="3"/>
      <c r="AR379" s="3"/>
      <c r="AS379" s="3"/>
      <c r="AT379" s="3"/>
      <c r="AU379" s="3"/>
      <c r="AV379" s="3"/>
      <c r="AW379" s="3"/>
      <c r="AX379" s="3"/>
      <c r="AY379" s="3"/>
      <c r="AZ379" s="3"/>
      <c r="BA379" s="3"/>
      <c r="BB379" s="3"/>
      <c r="BC379" s="3"/>
      <c r="BD379" s="3"/>
      <c r="BE379" s="1"/>
      <c r="BF379" s="1"/>
      <c r="BG379" s="3"/>
      <c r="BH379" s="1"/>
    </row>
    <row r="380" spans="2:60" x14ac:dyDescent="0.2">
      <c r="B380" s="1"/>
      <c r="C380" s="22"/>
      <c r="D380" s="1"/>
      <c r="E380" s="23"/>
      <c r="F380" s="23"/>
      <c r="G380" s="23"/>
      <c r="H380" s="23"/>
      <c r="I380" s="24"/>
      <c r="J380" s="2"/>
      <c r="K380" s="3"/>
      <c r="L380" s="4"/>
      <c r="M380" s="4"/>
      <c r="N380" s="4"/>
      <c r="O380" s="25"/>
      <c r="P380" s="4"/>
      <c r="Q380" s="4"/>
      <c r="R380" s="3"/>
      <c r="S380" s="3"/>
      <c r="T380" s="3"/>
      <c r="U380" s="26"/>
      <c r="V380" s="3"/>
      <c r="W380" s="3"/>
      <c r="X380" s="26"/>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1"/>
      <c r="BF380" s="1"/>
      <c r="BG380" s="3"/>
      <c r="BH380" s="1"/>
    </row>
    <row r="381" spans="2:60" x14ac:dyDescent="0.2">
      <c r="B381" s="1"/>
      <c r="C381" s="22"/>
      <c r="D381" s="1"/>
      <c r="E381" s="23"/>
      <c r="F381" s="23"/>
      <c r="G381" s="23"/>
      <c r="H381" s="23"/>
      <c r="I381" s="24"/>
      <c r="J381" s="2"/>
      <c r="K381" s="3"/>
      <c r="L381" s="4"/>
      <c r="M381" s="4"/>
      <c r="N381" s="4"/>
      <c r="O381" s="25"/>
      <c r="P381" s="4"/>
      <c r="Q381" s="4"/>
      <c r="R381" s="3"/>
      <c r="S381" s="3"/>
      <c r="T381" s="26"/>
      <c r="U381" s="3"/>
      <c r="V381" s="3"/>
      <c r="W381" s="3"/>
      <c r="X381" s="3"/>
      <c r="Y381" s="3"/>
      <c r="Z381" s="3"/>
      <c r="AA381" s="3"/>
      <c r="AB381" s="3"/>
      <c r="AC381" s="3"/>
      <c r="AD381" s="3"/>
      <c r="AE381" s="3"/>
      <c r="AF381" s="3"/>
      <c r="AG381" s="3"/>
      <c r="AH381" s="3"/>
      <c r="AI381" s="3"/>
      <c r="AJ381" s="3"/>
      <c r="AK381" s="26"/>
      <c r="AL381" s="3"/>
      <c r="AM381" s="3"/>
      <c r="AN381" s="3"/>
      <c r="AO381" s="3"/>
      <c r="AP381" s="3"/>
      <c r="AQ381" s="3"/>
      <c r="AR381" s="3"/>
      <c r="AS381" s="3"/>
      <c r="AT381" s="3"/>
      <c r="AU381" s="3"/>
      <c r="AV381" s="3"/>
      <c r="AW381" s="3"/>
      <c r="AX381" s="3"/>
      <c r="AY381" s="3"/>
      <c r="AZ381" s="3"/>
      <c r="BA381" s="3"/>
      <c r="BB381" s="3"/>
      <c r="BC381" s="3"/>
      <c r="BD381" s="3"/>
      <c r="BE381" s="1"/>
      <c r="BF381" s="1"/>
      <c r="BG381" s="3"/>
      <c r="BH381" s="1"/>
    </row>
    <row r="382" spans="2:60" x14ac:dyDescent="0.2">
      <c r="B382" s="1"/>
      <c r="C382" s="22"/>
      <c r="D382" s="1"/>
      <c r="E382" s="23"/>
      <c r="F382" s="23"/>
      <c r="G382" s="23"/>
      <c r="H382" s="23"/>
      <c r="I382" s="24"/>
      <c r="J382" s="2"/>
      <c r="K382" s="3"/>
      <c r="L382" s="4"/>
      <c r="M382" s="4"/>
      <c r="N382" s="4"/>
      <c r="O382" s="25"/>
      <c r="P382" s="4"/>
      <c r="Q382" s="4"/>
      <c r="R382" s="3"/>
      <c r="S382" s="3"/>
      <c r="T382" s="26"/>
      <c r="U382" s="3"/>
      <c r="V382" s="3"/>
      <c r="W382" s="3"/>
      <c r="X382" s="3"/>
      <c r="Y382" s="3"/>
      <c r="Z382" s="3"/>
      <c r="AA382" s="3"/>
      <c r="AB382" s="3"/>
      <c r="AC382" s="3"/>
      <c r="AD382" s="3"/>
      <c r="AE382" s="3"/>
      <c r="AF382" s="3"/>
      <c r="AG382" s="3"/>
      <c r="AH382" s="3"/>
      <c r="AI382" s="3"/>
      <c r="AJ382" s="3"/>
      <c r="AK382" s="26"/>
      <c r="AL382" s="3"/>
      <c r="AM382" s="3"/>
      <c r="AN382" s="3"/>
      <c r="AO382" s="3"/>
      <c r="AP382" s="3"/>
      <c r="AQ382" s="3"/>
      <c r="AR382" s="3"/>
      <c r="AS382" s="3"/>
      <c r="AT382" s="3"/>
      <c r="AU382" s="3"/>
      <c r="AV382" s="3"/>
      <c r="AW382" s="3"/>
      <c r="AX382" s="3"/>
      <c r="AY382" s="3"/>
      <c r="AZ382" s="3"/>
      <c r="BA382" s="3"/>
      <c r="BB382" s="3"/>
      <c r="BC382" s="3"/>
      <c r="BD382" s="3"/>
      <c r="BE382" s="1"/>
      <c r="BF382" s="1"/>
      <c r="BG382" s="3"/>
      <c r="BH382" s="1"/>
    </row>
    <row r="383" spans="2:60" x14ac:dyDescent="0.2">
      <c r="B383" s="1"/>
      <c r="C383" s="22"/>
      <c r="D383" s="1"/>
      <c r="E383" s="23"/>
      <c r="F383" s="23"/>
      <c r="G383" s="23"/>
      <c r="H383" s="23"/>
      <c r="I383" s="24"/>
      <c r="J383" s="2"/>
      <c r="K383" s="3"/>
      <c r="L383" s="4"/>
      <c r="M383" s="4"/>
      <c r="N383" s="4"/>
      <c r="O383" s="25"/>
      <c r="P383" s="4"/>
      <c r="Q383" s="4"/>
      <c r="R383" s="26"/>
      <c r="S383" s="26"/>
      <c r="T383" s="3"/>
      <c r="U383" s="26"/>
      <c r="V383" s="3"/>
      <c r="W383" s="3"/>
      <c r="X383" s="3"/>
      <c r="Y383" s="3"/>
      <c r="Z383" s="3"/>
      <c r="AA383" s="3"/>
      <c r="AB383" s="3"/>
      <c r="AC383" s="26"/>
      <c r="AD383" s="3"/>
      <c r="AE383" s="3"/>
      <c r="AF383" s="3"/>
      <c r="AG383" s="3"/>
      <c r="AH383" s="3"/>
      <c r="AI383" s="3"/>
      <c r="AJ383" s="26"/>
      <c r="AK383" s="3"/>
      <c r="AL383" s="3"/>
      <c r="AM383" s="3"/>
      <c r="AN383" s="3"/>
      <c r="AO383" s="3"/>
      <c r="AP383" s="3"/>
      <c r="AQ383" s="3"/>
      <c r="AR383" s="3"/>
      <c r="AS383" s="3"/>
      <c r="AT383" s="3"/>
      <c r="AU383" s="3"/>
      <c r="AV383" s="3"/>
      <c r="AW383" s="3"/>
      <c r="AX383" s="3"/>
      <c r="AY383" s="3"/>
      <c r="AZ383" s="3"/>
      <c r="BA383" s="3"/>
      <c r="BB383" s="3"/>
      <c r="BC383" s="3"/>
      <c r="BD383" s="3"/>
      <c r="BE383" s="1"/>
      <c r="BF383" s="1"/>
      <c r="BG383" s="3"/>
      <c r="BH383" s="1"/>
    </row>
    <row r="384" spans="2:60" x14ac:dyDescent="0.2">
      <c r="B384" s="1"/>
      <c r="C384" s="22"/>
      <c r="D384" s="1"/>
      <c r="E384" s="23"/>
      <c r="F384" s="23"/>
      <c r="G384" s="23"/>
      <c r="H384" s="23"/>
      <c r="I384" s="24"/>
      <c r="J384" s="2"/>
      <c r="K384" s="3"/>
      <c r="L384" s="4"/>
      <c r="M384" s="4"/>
      <c r="N384" s="4"/>
      <c r="O384" s="25"/>
      <c r="P384" s="4"/>
      <c r="Q384" s="4"/>
      <c r="R384" s="3"/>
      <c r="S384" s="3"/>
      <c r="T384" s="3"/>
      <c r="U384" s="26"/>
      <c r="V384" s="3"/>
      <c r="W384" s="3"/>
      <c r="X384" s="26"/>
      <c r="Y384" s="3"/>
      <c r="Z384" s="3"/>
      <c r="AA384" s="3"/>
      <c r="AB384" s="3"/>
      <c r="AC384" s="3"/>
      <c r="AD384" s="3"/>
      <c r="AE384" s="26"/>
      <c r="AF384" s="3"/>
      <c r="AG384" s="3"/>
      <c r="AH384" s="3"/>
      <c r="AI384" s="3"/>
      <c r="AJ384" s="26"/>
      <c r="AK384" s="3"/>
      <c r="AL384" s="3"/>
      <c r="AM384" s="3"/>
      <c r="AN384" s="3"/>
      <c r="AO384" s="3"/>
      <c r="AP384" s="3"/>
      <c r="AQ384" s="3"/>
      <c r="AR384" s="3"/>
      <c r="AS384" s="3"/>
      <c r="AT384" s="3"/>
      <c r="AU384" s="3"/>
      <c r="AV384" s="3"/>
      <c r="AW384" s="3"/>
      <c r="AX384" s="3"/>
      <c r="AY384" s="3"/>
      <c r="AZ384" s="3"/>
      <c r="BA384" s="3"/>
      <c r="BB384" s="3"/>
      <c r="BC384" s="3"/>
      <c r="BD384" s="3"/>
      <c r="BE384" s="1"/>
      <c r="BF384" s="1"/>
      <c r="BG384" s="3"/>
      <c r="BH384" s="1"/>
    </row>
    <row r="385" spans="2:60" x14ac:dyDescent="0.2">
      <c r="B385" s="1"/>
      <c r="C385" s="22"/>
      <c r="D385" s="1"/>
      <c r="E385" s="23"/>
      <c r="F385" s="23"/>
      <c r="G385" s="23"/>
      <c r="H385" s="23"/>
      <c r="I385" s="24"/>
      <c r="J385" s="2"/>
      <c r="K385" s="3"/>
      <c r="L385" s="4"/>
      <c r="M385" s="4"/>
      <c r="N385" s="4"/>
      <c r="O385" s="25"/>
      <c r="P385" s="4"/>
      <c r="Q385" s="4"/>
      <c r="R385" s="3"/>
      <c r="S385" s="3"/>
      <c r="T385" s="3"/>
      <c r="U385" s="26"/>
      <c r="V385" s="3"/>
      <c r="W385" s="3"/>
      <c r="X385" s="26"/>
      <c r="Y385" s="3"/>
      <c r="Z385" s="3"/>
      <c r="AA385" s="3"/>
      <c r="AB385" s="3"/>
      <c r="AC385" s="3"/>
      <c r="AD385" s="3"/>
      <c r="AE385" s="26"/>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1"/>
      <c r="BF385" s="1"/>
      <c r="BG385" s="3"/>
      <c r="BH385" s="1"/>
    </row>
    <row r="386" spans="2:60" x14ac:dyDescent="0.2">
      <c r="B386" s="1"/>
      <c r="C386" s="22"/>
      <c r="D386" s="1"/>
      <c r="E386" s="23"/>
      <c r="F386" s="23"/>
      <c r="G386" s="23"/>
      <c r="H386" s="23"/>
      <c r="I386" s="24"/>
      <c r="J386" s="2"/>
      <c r="K386" s="3"/>
      <c r="L386" s="4"/>
      <c r="M386" s="4"/>
      <c r="N386" s="4"/>
      <c r="O386" s="25"/>
      <c r="P386" s="4"/>
      <c r="Q386" s="4"/>
      <c r="R386" s="3"/>
      <c r="S386" s="3"/>
      <c r="T386" s="26"/>
      <c r="U386" s="3"/>
      <c r="V386" s="3"/>
      <c r="W386" s="3"/>
      <c r="X386" s="3"/>
      <c r="Y386" s="3"/>
      <c r="Z386" s="3"/>
      <c r="AA386" s="3"/>
      <c r="AB386" s="3"/>
      <c r="AC386" s="3"/>
      <c r="AD386" s="3"/>
      <c r="AE386" s="3"/>
      <c r="AF386" s="3"/>
      <c r="AG386" s="3"/>
      <c r="AH386" s="3"/>
      <c r="AI386" s="3"/>
      <c r="AJ386" s="3"/>
      <c r="AK386" s="26"/>
      <c r="AL386" s="3"/>
      <c r="AM386" s="3"/>
      <c r="AN386" s="3"/>
      <c r="AO386" s="3"/>
      <c r="AP386" s="3"/>
      <c r="AQ386" s="3"/>
      <c r="AR386" s="3"/>
      <c r="AS386" s="3"/>
      <c r="AT386" s="3"/>
      <c r="AU386" s="3"/>
      <c r="AV386" s="3"/>
      <c r="AW386" s="3"/>
      <c r="AX386" s="3"/>
      <c r="AY386" s="3"/>
      <c r="AZ386" s="3"/>
      <c r="BA386" s="3"/>
      <c r="BB386" s="3"/>
      <c r="BC386" s="3"/>
      <c r="BD386" s="3"/>
      <c r="BE386" s="1"/>
      <c r="BF386" s="1"/>
      <c r="BG386" s="3"/>
      <c r="BH386" s="1"/>
    </row>
    <row r="387" spans="2:60" x14ac:dyDescent="0.2">
      <c r="B387" s="1"/>
      <c r="C387" s="22"/>
      <c r="D387" s="1"/>
      <c r="E387" s="23"/>
      <c r="F387" s="23"/>
      <c r="G387" s="23"/>
      <c r="H387" s="23"/>
      <c r="I387" s="24"/>
      <c r="J387" s="2"/>
      <c r="K387" s="3"/>
      <c r="L387" s="4"/>
      <c r="M387" s="4"/>
      <c r="N387" s="4"/>
      <c r="O387" s="25"/>
      <c r="P387" s="4"/>
      <c r="Q387" s="26"/>
      <c r="R387" s="3"/>
      <c r="S387" s="3"/>
      <c r="T387" s="3"/>
      <c r="U387" s="26"/>
      <c r="V387" s="3"/>
      <c r="W387" s="3"/>
      <c r="X387" s="26"/>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1"/>
      <c r="BF387" s="1"/>
      <c r="BG387" s="3"/>
      <c r="BH387" s="1"/>
    </row>
    <row r="388" spans="2:60" x14ac:dyDescent="0.2">
      <c r="B388" s="1"/>
      <c r="C388" s="22"/>
      <c r="D388" s="1"/>
      <c r="E388" s="23"/>
      <c r="F388" s="23"/>
      <c r="G388" s="23"/>
      <c r="H388" s="23"/>
      <c r="I388" s="24"/>
      <c r="J388" s="2"/>
      <c r="K388" s="3"/>
      <c r="L388" s="4"/>
      <c r="M388" s="4"/>
      <c r="N388" s="4"/>
      <c r="O388" s="25"/>
      <c r="P388" s="4"/>
      <c r="Q388" s="4"/>
      <c r="R388" s="26"/>
      <c r="S388" s="26"/>
      <c r="T388" s="26"/>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1"/>
      <c r="BF388" s="1"/>
      <c r="BG388" s="3"/>
      <c r="BH388" s="1"/>
    </row>
    <row r="389" spans="2:60" x14ac:dyDescent="0.2">
      <c r="B389" s="1"/>
      <c r="C389" s="22"/>
      <c r="D389" s="1"/>
      <c r="E389" s="23"/>
      <c r="F389" s="23"/>
      <c r="G389" s="23"/>
      <c r="H389" s="23"/>
      <c r="I389" s="24"/>
      <c r="J389" s="2"/>
      <c r="K389" s="3"/>
      <c r="L389" s="4"/>
      <c r="M389" s="4"/>
      <c r="N389" s="4"/>
      <c r="O389" s="25"/>
      <c r="P389" s="4"/>
      <c r="Q389" s="4"/>
      <c r="R389" s="26"/>
      <c r="S389" s="26"/>
      <c r="T389" s="3"/>
      <c r="U389" s="26"/>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1"/>
      <c r="BF389" s="1"/>
      <c r="BG389" s="3"/>
      <c r="BH389" s="1"/>
    </row>
    <row r="390" spans="2:60" x14ac:dyDescent="0.2">
      <c r="B390" s="1"/>
      <c r="C390" s="22"/>
      <c r="D390" s="1"/>
      <c r="E390" s="23"/>
      <c r="F390" s="23"/>
      <c r="G390" s="23"/>
      <c r="H390" s="23"/>
      <c r="I390" s="24"/>
      <c r="J390" s="2"/>
      <c r="K390" s="3"/>
      <c r="L390" s="4"/>
      <c r="M390" s="4"/>
      <c r="N390" s="4"/>
      <c r="O390" s="25"/>
      <c r="P390" s="4"/>
      <c r="Q390" s="4"/>
      <c r="R390" s="3"/>
      <c r="S390" s="3"/>
      <c r="T390" s="3"/>
      <c r="U390" s="26"/>
      <c r="V390" s="3"/>
      <c r="W390" s="3"/>
      <c r="X390" s="3"/>
      <c r="Y390" s="3"/>
      <c r="Z390" s="26"/>
      <c r="AA390" s="26"/>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1"/>
      <c r="BF390" s="1"/>
      <c r="BG390" s="3"/>
      <c r="BH390" s="1"/>
    </row>
    <row r="391" spans="2:60" x14ac:dyDescent="0.2">
      <c r="B391" s="1"/>
      <c r="C391" s="22"/>
      <c r="D391" s="1"/>
      <c r="E391" s="23"/>
      <c r="F391" s="23"/>
      <c r="G391" s="23"/>
      <c r="H391" s="23"/>
      <c r="I391" s="24"/>
      <c r="J391" s="2"/>
      <c r="K391" s="3"/>
      <c r="L391" s="4"/>
      <c r="M391" s="4"/>
      <c r="N391" s="4"/>
      <c r="O391" s="25"/>
      <c r="P391" s="4"/>
      <c r="Q391" s="4"/>
      <c r="R391" s="3"/>
      <c r="S391" s="3"/>
      <c r="T391" s="26"/>
      <c r="U391" s="3"/>
      <c r="V391" s="3"/>
      <c r="W391" s="3"/>
      <c r="X391" s="3"/>
      <c r="Y391" s="3"/>
      <c r="Z391" s="3"/>
      <c r="AA391" s="3"/>
      <c r="AB391" s="3"/>
      <c r="AC391" s="3"/>
      <c r="AD391" s="3"/>
      <c r="AE391" s="3"/>
      <c r="AF391" s="3"/>
      <c r="AG391" s="3"/>
      <c r="AH391" s="3"/>
      <c r="AI391" s="3"/>
      <c r="AJ391" s="3"/>
      <c r="AK391" s="26"/>
      <c r="AL391" s="3"/>
      <c r="AM391" s="3"/>
      <c r="AN391" s="3"/>
      <c r="AO391" s="3"/>
      <c r="AP391" s="3"/>
      <c r="AQ391" s="3"/>
      <c r="AR391" s="3"/>
      <c r="AS391" s="3"/>
      <c r="AT391" s="3"/>
      <c r="AU391" s="3"/>
      <c r="AV391" s="3"/>
      <c r="AW391" s="3"/>
      <c r="AX391" s="3"/>
      <c r="AY391" s="3"/>
      <c r="AZ391" s="3"/>
      <c r="BA391" s="3"/>
      <c r="BB391" s="3"/>
      <c r="BC391" s="3"/>
      <c r="BD391" s="3"/>
      <c r="BE391" s="1"/>
      <c r="BF391" s="1"/>
      <c r="BG391" s="3"/>
      <c r="BH391" s="1"/>
    </row>
    <row r="392" spans="2:60" x14ac:dyDescent="0.2">
      <c r="B392" s="1"/>
      <c r="C392" s="22"/>
      <c r="D392" s="1"/>
      <c r="E392" s="23"/>
      <c r="F392" s="23"/>
      <c r="G392" s="23"/>
      <c r="H392" s="23"/>
      <c r="I392" s="24"/>
      <c r="J392" s="2"/>
      <c r="K392" s="3"/>
      <c r="L392" s="4"/>
      <c r="M392" s="4"/>
      <c r="N392" s="4"/>
      <c r="O392" s="25"/>
      <c r="P392" s="4"/>
      <c r="Q392" s="4"/>
      <c r="R392" s="26"/>
      <c r="S392" s="26"/>
      <c r="T392" s="26"/>
      <c r="U392" s="26"/>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1"/>
      <c r="BF392" s="1"/>
      <c r="BG392" s="3"/>
      <c r="BH392" s="1"/>
    </row>
    <row r="393" spans="2:60" x14ac:dyDescent="0.2">
      <c r="B393" s="1"/>
      <c r="C393" s="22"/>
      <c r="D393" s="1"/>
      <c r="E393" s="23"/>
      <c r="F393" s="23"/>
      <c r="G393" s="23"/>
      <c r="H393" s="23"/>
      <c r="I393" s="24"/>
      <c r="J393" s="2"/>
      <c r="K393" s="3"/>
      <c r="L393" s="4"/>
      <c r="M393" s="4"/>
      <c r="N393" s="4"/>
      <c r="O393" s="25"/>
      <c r="P393" s="4"/>
      <c r="Q393" s="4"/>
      <c r="R393" s="3"/>
      <c r="S393" s="3"/>
      <c r="T393" s="26"/>
      <c r="U393" s="3"/>
      <c r="V393" s="3"/>
      <c r="W393" s="3"/>
      <c r="X393" s="3"/>
      <c r="Y393" s="3"/>
      <c r="Z393" s="3"/>
      <c r="AA393" s="3"/>
      <c r="AB393" s="3"/>
      <c r="AC393" s="3"/>
      <c r="AD393" s="3"/>
      <c r="AE393" s="3"/>
      <c r="AF393" s="3"/>
      <c r="AG393" s="3"/>
      <c r="AH393" s="3"/>
      <c r="AI393" s="3"/>
      <c r="AJ393" s="3"/>
      <c r="AK393" s="26"/>
      <c r="AL393" s="3"/>
      <c r="AM393" s="3"/>
      <c r="AN393" s="3"/>
      <c r="AO393" s="3"/>
      <c r="AP393" s="3"/>
      <c r="AQ393" s="3"/>
      <c r="AR393" s="3"/>
      <c r="AS393" s="3"/>
      <c r="AT393" s="3"/>
      <c r="AU393" s="3"/>
      <c r="AV393" s="3"/>
      <c r="AW393" s="3"/>
      <c r="AX393" s="3"/>
      <c r="AY393" s="3"/>
      <c r="AZ393" s="3"/>
      <c r="BA393" s="3"/>
      <c r="BB393" s="3"/>
      <c r="BC393" s="3"/>
      <c r="BD393" s="3"/>
      <c r="BE393" s="1"/>
      <c r="BF393" s="1"/>
      <c r="BG393" s="3"/>
      <c r="BH393" s="1"/>
    </row>
    <row r="394" spans="2:60" x14ac:dyDescent="0.2">
      <c r="B394" s="1"/>
      <c r="C394" s="22"/>
      <c r="D394" s="1"/>
      <c r="E394" s="23"/>
      <c r="F394" s="23"/>
      <c r="G394" s="23"/>
      <c r="H394" s="23"/>
      <c r="I394" s="24"/>
      <c r="J394" s="2"/>
      <c r="K394" s="3"/>
      <c r="L394" s="4"/>
      <c r="M394" s="4"/>
      <c r="N394" s="4"/>
      <c r="O394" s="25"/>
      <c r="P394" s="4"/>
      <c r="Q394" s="4"/>
      <c r="R394" s="26"/>
      <c r="S394" s="26"/>
      <c r="T394" s="3"/>
      <c r="U394" s="26"/>
      <c r="V394" s="3"/>
      <c r="W394" s="3"/>
      <c r="X394" s="3"/>
      <c r="Y394" s="3"/>
      <c r="Z394" s="3"/>
      <c r="AA394" s="3"/>
      <c r="AB394" s="3"/>
      <c r="AC394" s="3"/>
      <c r="AD394" s="26"/>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1"/>
      <c r="BF394" s="1"/>
      <c r="BG394" s="3"/>
      <c r="BH394" s="1"/>
    </row>
    <row r="395" spans="2:60" x14ac:dyDescent="0.2">
      <c r="B395" s="1"/>
      <c r="C395" s="22"/>
      <c r="D395" s="1"/>
      <c r="E395" s="23"/>
      <c r="F395" s="23"/>
      <c r="G395" s="23"/>
      <c r="H395" s="23"/>
      <c r="I395" s="24"/>
      <c r="J395" s="2"/>
      <c r="K395" s="3"/>
      <c r="L395" s="4"/>
      <c r="M395" s="4"/>
      <c r="N395" s="4"/>
      <c r="O395" s="25"/>
      <c r="P395" s="4"/>
      <c r="Q395" s="4"/>
      <c r="R395" s="26"/>
      <c r="S395" s="26"/>
      <c r="T395" s="3"/>
      <c r="U395" s="26"/>
      <c r="V395" s="3"/>
      <c r="W395" s="3"/>
      <c r="X395" s="3"/>
      <c r="Y395" s="3"/>
      <c r="Z395" s="3"/>
      <c r="AA395" s="3"/>
      <c r="AB395" s="3"/>
      <c r="AC395" s="26"/>
      <c r="AD395" s="3"/>
      <c r="AE395" s="3"/>
      <c r="AF395" s="3"/>
      <c r="AG395" s="3"/>
      <c r="AH395" s="3"/>
      <c r="AI395" s="3"/>
      <c r="AJ395" s="26"/>
      <c r="AK395" s="3"/>
      <c r="AL395" s="3"/>
      <c r="AM395" s="3"/>
      <c r="AN395" s="3"/>
      <c r="AO395" s="3"/>
      <c r="AP395" s="3"/>
      <c r="AQ395" s="3"/>
      <c r="AR395" s="3"/>
      <c r="AS395" s="3"/>
      <c r="AT395" s="3"/>
      <c r="AU395" s="3"/>
      <c r="AV395" s="3"/>
      <c r="AW395" s="3"/>
      <c r="AX395" s="3"/>
      <c r="AY395" s="3"/>
      <c r="AZ395" s="3"/>
      <c r="BA395" s="3"/>
      <c r="BB395" s="26"/>
      <c r="BC395" s="3"/>
      <c r="BD395" s="3"/>
      <c r="BE395" s="1"/>
      <c r="BF395" s="1"/>
      <c r="BG395" s="3"/>
      <c r="BH395" s="1"/>
    </row>
    <row r="396" spans="2:60" x14ac:dyDescent="0.2">
      <c r="B396" s="1"/>
      <c r="C396" s="22"/>
      <c r="D396" s="1"/>
      <c r="E396" s="23"/>
      <c r="F396" s="23"/>
      <c r="G396" s="23"/>
      <c r="H396" s="23"/>
      <c r="I396" s="24"/>
      <c r="J396" s="2"/>
      <c r="K396" s="3"/>
      <c r="L396" s="4"/>
      <c r="M396" s="4"/>
      <c r="N396" s="4"/>
      <c r="O396" s="25"/>
      <c r="P396" s="4"/>
      <c r="Q396" s="4"/>
      <c r="R396" s="26"/>
      <c r="S396" s="26"/>
      <c r="T396" s="3"/>
      <c r="U396" s="26"/>
      <c r="V396" s="3"/>
      <c r="W396" s="3"/>
      <c r="X396" s="3"/>
      <c r="Y396" s="3"/>
      <c r="Z396" s="3"/>
      <c r="AA396" s="3"/>
      <c r="AB396" s="3"/>
      <c r="AC396" s="26"/>
      <c r="AD396" s="3"/>
      <c r="AE396" s="3"/>
      <c r="AF396" s="3"/>
      <c r="AG396" s="3"/>
      <c r="AH396" s="3"/>
      <c r="AI396" s="3"/>
      <c r="AJ396" s="26"/>
      <c r="AK396" s="3"/>
      <c r="AL396" s="3"/>
      <c r="AM396" s="3"/>
      <c r="AN396" s="3"/>
      <c r="AO396" s="3"/>
      <c r="AP396" s="3"/>
      <c r="AQ396" s="3"/>
      <c r="AR396" s="3"/>
      <c r="AS396" s="3"/>
      <c r="AT396" s="3"/>
      <c r="AU396" s="3"/>
      <c r="AV396" s="3"/>
      <c r="AW396" s="3"/>
      <c r="AX396" s="3"/>
      <c r="AY396" s="3"/>
      <c r="AZ396" s="3"/>
      <c r="BA396" s="3"/>
      <c r="BB396" s="3"/>
      <c r="BC396" s="3"/>
      <c r="BD396" s="3"/>
      <c r="BE396" s="1"/>
      <c r="BF396" s="1"/>
      <c r="BG396" s="3"/>
      <c r="BH396" s="1"/>
    </row>
    <row r="397" spans="2:60" x14ac:dyDescent="0.2">
      <c r="B397" s="1"/>
      <c r="C397" s="22"/>
      <c r="D397" s="1"/>
      <c r="E397" s="23"/>
      <c r="F397" s="23"/>
      <c r="G397" s="23"/>
      <c r="H397" s="23"/>
      <c r="I397" s="24"/>
      <c r="J397" s="2"/>
      <c r="K397" s="23"/>
      <c r="L397" s="23"/>
      <c r="M397" s="4"/>
      <c r="N397" s="4"/>
      <c r="O397" s="25"/>
      <c r="P397" s="4"/>
      <c r="Q397" s="4"/>
      <c r="R397" s="3"/>
      <c r="S397" s="3"/>
      <c r="T397" s="26"/>
      <c r="U397" s="3"/>
      <c r="V397" s="3"/>
      <c r="W397" s="3"/>
      <c r="X397" s="3"/>
      <c r="Y397" s="3"/>
      <c r="Z397" s="3"/>
      <c r="AA397" s="3"/>
      <c r="AB397" s="3"/>
      <c r="AC397" s="3"/>
      <c r="AD397" s="3"/>
      <c r="AE397" s="3"/>
      <c r="AF397" s="3"/>
      <c r="AG397" s="3"/>
      <c r="AH397" s="3"/>
      <c r="AI397" s="3"/>
      <c r="AJ397" s="3"/>
      <c r="AK397" s="26"/>
      <c r="AL397" s="3"/>
      <c r="AM397" s="3"/>
      <c r="AN397" s="3"/>
      <c r="AO397" s="3"/>
      <c r="AP397" s="3"/>
      <c r="AQ397" s="3"/>
      <c r="AR397" s="3"/>
      <c r="AS397" s="3"/>
      <c r="AT397" s="3"/>
      <c r="AU397" s="3"/>
      <c r="AV397" s="3"/>
      <c r="AW397" s="3"/>
      <c r="AX397" s="3"/>
      <c r="AY397" s="3"/>
      <c r="AZ397" s="3"/>
      <c r="BA397" s="3"/>
      <c r="BB397" s="3"/>
      <c r="BC397" s="3"/>
      <c r="BD397" s="3"/>
      <c r="BE397" s="1"/>
      <c r="BF397" s="1"/>
      <c r="BG397" s="3"/>
      <c r="BH397" s="1"/>
    </row>
    <row r="398" spans="2:60" x14ac:dyDescent="0.2">
      <c r="B398" s="1"/>
      <c r="C398" s="22"/>
      <c r="D398" s="1"/>
      <c r="E398" s="23"/>
      <c r="F398" s="23"/>
      <c r="G398" s="23"/>
      <c r="H398" s="23"/>
      <c r="I398" s="24"/>
      <c r="J398" s="2"/>
      <c r="K398" s="23"/>
      <c r="L398" s="4"/>
      <c r="M398" s="4"/>
      <c r="N398" s="4"/>
      <c r="O398" s="25"/>
      <c r="P398" s="4"/>
      <c r="Q398" s="4"/>
      <c r="R398" s="26"/>
      <c r="S398" s="26"/>
      <c r="T398" s="26"/>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1"/>
      <c r="BF398" s="1"/>
      <c r="BG398" s="3"/>
      <c r="BH398" s="1"/>
    </row>
    <row r="399" spans="2:60" x14ac:dyDescent="0.2">
      <c r="B399" s="1"/>
      <c r="C399" s="22"/>
      <c r="D399" s="1"/>
      <c r="E399" s="23"/>
      <c r="F399" s="23"/>
      <c r="G399" s="23"/>
      <c r="H399" s="23"/>
      <c r="I399" s="24"/>
      <c r="J399" s="2"/>
      <c r="K399" s="23"/>
      <c r="L399" s="4"/>
      <c r="M399" s="4"/>
      <c r="N399" s="4"/>
      <c r="O399" s="25"/>
      <c r="P399" s="4"/>
      <c r="Q399" s="4"/>
      <c r="R399" s="26"/>
      <c r="S399" s="26"/>
      <c r="T399" s="26"/>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1"/>
      <c r="BF399" s="1"/>
      <c r="BG399" s="3"/>
      <c r="BH399" s="1"/>
    </row>
    <row r="400" spans="2:60" x14ac:dyDescent="0.2">
      <c r="B400" s="1"/>
      <c r="C400" s="22"/>
      <c r="D400" s="1"/>
      <c r="E400" s="23"/>
      <c r="F400" s="23"/>
      <c r="G400" s="23"/>
      <c r="H400" s="23"/>
      <c r="I400" s="24"/>
      <c r="J400" s="2"/>
      <c r="K400" s="23"/>
      <c r="L400" s="4"/>
      <c r="M400" s="4"/>
      <c r="N400" s="4"/>
      <c r="O400" s="25"/>
      <c r="P400" s="4"/>
      <c r="Q400" s="4"/>
      <c r="R400" s="26"/>
      <c r="S400" s="26"/>
      <c r="T400" s="3"/>
      <c r="U400" s="26"/>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1"/>
      <c r="BF400" s="1"/>
      <c r="BG400" s="3"/>
      <c r="BH400" s="1"/>
    </row>
    <row r="401" spans="2:60" x14ac:dyDescent="0.2">
      <c r="B401" s="1"/>
      <c r="C401" s="22"/>
      <c r="D401" s="1"/>
      <c r="E401" s="23"/>
      <c r="F401" s="23"/>
      <c r="G401" s="23"/>
      <c r="H401" s="23"/>
      <c r="I401" s="24"/>
      <c r="J401" s="2"/>
      <c r="K401" s="23"/>
      <c r="L401" s="23"/>
      <c r="M401" s="4"/>
      <c r="N401" s="4"/>
      <c r="O401" s="25"/>
      <c r="P401" s="4"/>
      <c r="Q401" s="4"/>
      <c r="R401" s="26"/>
      <c r="S401" s="26"/>
      <c r="T401" s="26"/>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1"/>
      <c r="BF401" s="1"/>
      <c r="BG401" s="3"/>
      <c r="BH401" s="1"/>
    </row>
    <row r="402" spans="2:60" x14ac:dyDescent="0.2">
      <c r="B402" s="1"/>
      <c r="C402" s="22"/>
      <c r="D402" s="1"/>
      <c r="E402" s="23"/>
      <c r="F402" s="23"/>
      <c r="G402" s="23"/>
      <c r="H402" s="23"/>
      <c r="I402" s="24"/>
      <c r="J402" s="2"/>
      <c r="K402" s="23"/>
      <c r="L402" s="23"/>
      <c r="M402" s="4"/>
      <c r="N402" s="4"/>
      <c r="O402" s="25"/>
      <c r="P402" s="4"/>
      <c r="Q402" s="4"/>
      <c r="R402" s="26"/>
      <c r="S402" s="26"/>
      <c r="T402" s="3"/>
      <c r="U402" s="26"/>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1"/>
      <c r="BF402" s="1"/>
      <c r="BG402" s="3"/>
      <c r="BH402" s="1"/>
    </row>
    <row r="403" spans="2:60" x14ac:dyDescent="0.2">
      <c r="B403" s="1"/>
      <c r="C403" s="22"/>
      <c r="D403" s="1"/>
      <c r="E403" s="23"/>
      <c r="F403" s="23"/>
      <c r="G403" s="23"/>
      <c r="H403" s="23"/>
      <c r="I403" s="24"/>
      <c r="J403" s="2"/>
      <c r="K403" s="23"/>
      <c r="L403" s="23"/>
      <c r="M403" s="4"/>
      <c r="N403" s="4"/>
      <c r="O403" s="25"/>
      <c r="P403" s="4"/>
      <c r="Q403" s="4"/>
      <c r="R403" s="26"/>
      <c r="S403" s="26"/>
      <c r="T403" s="3"/>
      <c r="U403" s="26"/>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1"/>
      <c r="BF403" s="1"/>
      <c r="BG403" s="3"/>
      <c r="BH403" s="1"/>
    </row>
    <row r="404" spans="2:60" x14ac:dyDescent="0.2">
      <c r="B404" s="1"/>
      <c r="C404" s="22"/>
      <c r="D404" s="1"/>
      <c r="E404" s="23"/>
      <c r="F404" s="23"/>
      <c r="G404" s="23"/>
      <c r="H404" s="23"/>
      <c r="I404" s="24"/>
      <c r="J404" s="2"/>
      <c r="K404" s="23"/>
      <c r="L404" s="4"/>
      <c r="M404" s="4"/>
      <c r="N404" s="4"/>
      <c r="O404" s="25"/>
      <c r="P404" s="4"/>
      <c r="Q404" s="4"/>
      <c r="R404" s="3"/>
      <c r="S404" s="3"/>
      <c r="T404" s="3"/>
      <c r="U404" s="26"/>
      <c r="V404" s="3"/>
      <c r="W404" s="3"/>
      <c r="X404" s="26"/>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1"/>
      <c r="BF404" s="1"/>
      <c r="BG404" s="3"/>
      <c r="BH404" s="1"/>
    </row>
    <row r="405" spans="2:60" x14ac:dyDescent="0.2">
      <c r="B405" s="1"/>
      <c r="C405" s="22"/>
      <c r="D405" s="1"/>
      <c r="E405" s="23"/>
      <c r="F405" s="23"/>
      <c r="G405" s="23"/>
      <c r="H405" s="23"/>
      <c r="I405" s="24"/>
      <c r="J405" s="2"/>
      <c r="K405" s="23"/>
      <c r="L405" s="4"/>
      <c r="M405" s="4"/>
      <c r="N405" s="4"/>
      <c r="O405" s="25"/>
      <c r="P405" s="4"/>
      <c r="Q405" s="4"/>
      <c r="R405" s="26"/>
      <c r="S405" s="26"/>
      <c r="U405" s="26"/>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1"/>
      <c r="BF405" s="1"/>
      <c r="BG405" s="3"/>
      <c r="BH405" s="1"/>
    </row>
    <row r="406" spans="2:60" x14ac:dyDescent="0.2">
      <c r="B406" s="1"/>
      <c r="C406" s="22"/>
      <c r="D406" s="1"/>
      <c r="E406" s="23"/>
      <c r="F406" s="23"/>
      <c r="G406" s="23"/>
      <c r="H406" s="23"/>
      <c r="I406" s="24"/>
      <c r="J406" s="2"/>
      <c r="K406" s="23"/>
      <c r="L406" s="23"/>
      <c r="M406" s="4"/>
      <c r="N406" s="4"/>
      <c r="O406" s="25"/>
      <c r="P406" s="4"/>
      <c r="Q406" s="4"/>
      <c r="R406" s="3"/>
      <c r="S406" s="3"/>
      <c r="T406" s="3"/>
      <c r="U406" s="26"/>
      <c r="V406" s="3"/>
      <c r="W406" s="3"/>
      <c r="X406" s="26"/>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1"/>
      <c r="BF406" s="1"/>
      <c r="BG406" s="3"/>
      <c r="BH406" s="1"/>
    </row>
    <row r="407" spans="2:60" x14ac:dyDescent="0.2">
      <c r="B407" s="1"/>
      <c r="C407" s="22"/>
      <c r="D407" s="1"/>
      <c r="E407" s="23"/>
      <c r="F407" s="23"/>
      <c r="G407" s="23"/>
      <c r="H407" s="23"/>
      <c r="I407" s="24"/>
      <c r="J407" s="2"/>
      <c r="K407" s="23"/>
      <c r="L407" s="23"/>
      <c r="M407" s="4"/>
      <c r="N407" s="4"/>
      <c r="O407" s="25"/>
      <c r="P407" s="4"/>
      <c r="Q407" s="4"/>
      <c r="R407" s="3"/>
      <c r="S407" s="3"/>
      <c r="T407" s="26"/>
      <c r="U407" s="26"/>
      <c r="V407" s="3"/>
      <c r="W407" s="3"/>
      <c r="X407" s="3"/>
      <c r="Y407" s="3"/>
      <c r="Z407" s="3"/>
      <c r="AA407" s="3"/>
      <c r="AB407" s="3"/>
      <c r="AC407" s="3"/>
      <c r="AD407" s="3"/>
      <c r="AE407" s="3"/>
      <c r="AF407" s="3"/>
      <c r="AG407" s="3"/>
      <c r="AH407" s="3"/>
      <c r="AI407" s="3"/>
      <c r="AJ407" s="3"/>
      <c r="AK407" s="26"/>
      <c r="AL407" s="3"/>
      <c r="AM407" s="3"/>
      <c r="AN407" s="3"/>
      <c r="AO407" s="3"/>
      <c r="AP407" s="3"/>
      <c r="AQ407" s="3"/>
      <c r="AR407" s="3"/>
      <c r="AS407" s="3"/>
      <c r="AT407" s="3"/>
      <c r="AU407" s="3"/>
      <c r="AV407" s="3"/>
      <c r="AW407" s="3"/>
      <c r="AX407" s="3"/>
      <c r="AY407" s="3"/>
      <c r="AZ407" s="3"/>
      <c r="BA407" s="3"/>
      <c r="BB407" s="3"/>
      <c r="BC407" s="3"/>
      <c r="BD407" s="3"/>
      <c r="BE407" s="1"/>
      <c r="BF407" s="1"/>
      <c r="BG407" s="3"/>
      <c r="BH407" s="1"/>
    </row>
    <row r="408" spans="2:60" x14ac:dyDescent="0.2">
      <c r="B408" s="1"/>
      <c r="C408" s="22"/>
      <c r="D408" s="1"/>
      <c r="E408" s="23"/>
      <c r="F408" s="23"/>
      <c r="G408" s="23"/>
      <c r="H408" s="23"/>
      <c r="I408" s="24"/>
      <c r="J408" s="2"/>
      <c r="K408" s="23"/>
      <c r="L408" s="4"/>
      <c r="M408" s="4"/>
      <c r="N408" s="4"/>
      <c r="O408" s="25"/>
      <c r="P408" s="4"/>
      <c r="Q408" s="4"/>
      <c r="R408" s="3"/>
      <c r="S408" s="3"/>
      <c r="T408" s="26"/>
      <c r="U408" s="3"/>
      <c r="V408" s="3"/>
      <c r="W408" s="3"/>
      <c r="X408" s="3"/>
      <c r="Y408" s="3"/>
      <c r="Z408" s="3"/>
      <c r="AA408" s="3"/>
      <c r="AB408" s="3"/>
      <c r="AC408" s="3"/>
      <c r="AD408" s="3"/>
      <c r="AE408" s="3"/>
      <c r="AF408" s="3"/>
      <c r="AG408" s="3"/>
      <c r="AH408" s="3"/>
      <c r="AI408" s="3"/>
      <c r="AJ408" s="3"/>
      <c r="AK408" s="26"/>
      <c r="AL408" s="3"/>
      <c r="AM408" s="3"/>
      <c r="AN408" s="3"/>
      <c r="AO408" s="3"/>
      <c r="AP408" s="3"/>
      <c r="AQ408" s="3"/>
      <c r="AR408" s="3"/>
      <c r="AS408" s="3"/>
      <c r="AT408" s="3"/>
      <c r="AU408" s="3"/>
      <c r="AV408" s="3"/>
      <c r="AW408" s="3"/>
      <c r="AX408" s="3"/>
      <c r="AY408" s="3"/>
      <c r="AZ408" s="3"/>
      <c r="BA408" s="3"/>
      <c r="BB408" s="3"/>
      <c r="BC408" s="3"/>
      <c r="BD408" s="3"/>
      <c r="BE408" s="1"/>
      <c r="BF408" s="1"/>
      <c r="BG408" s="3"/>
      <c r="BH408" s="1"/>
    </row>
    <row r="409" spans="2:60" x14ac:dyDescent="0.2">
      <c r="B409" s="1"/>
      <c r="C409" s="22"/>
      <c r="D409" s="1"/>
      <c r="E409" s="23"/>
      <c r="F409" s="23"/>
      <c r="G409" s="23"/>
      <c r="H409" s="23"/>
      <c r="I409" s="24"/>
      <c r="J409" s="2"/>
      <c r="K409" s="23"/>
      <c r="L409" s="23"/>
      <c r="M409" s="4"/>
      <c r="N409" s="4"/>
      <c r="O409" s="25"/>
      <c r="P409" s="4"/>
      <c r="Q409" s="4"/>
      <c r="R409" s="3"/>
      <c r="S409" s="3"/>
      <c r="T409" s="26"/>
      <c r="U409" s="3"/>
      <c r="V409" s="3"/>
      <c r="W409" s="3"/>
      <c r="X409" s="3"/>
      <c r="Y409" s="3"/>
      <c r="Z409" s="26"/>
      <c r="AA409" s="3"/>
      <c r="AB409" s="3"/>
      <c r="AC409" s="3"/>
      <c r="AD409" s="3"/>
      <c r="AE409" s="3"/>
      <c r="AF409" s="3"/>
      <c r="AG409" s="3"/>
      <c r="AH409" s="3"/>
      <c r="AI409" s="3"/>
      <c r="AJ409" s="3"/>
      <c r="AK409" s="26"/>
      <c r="AL409" s="3"/>
      <c r="AM409" s="3"/>
      <c r="AN409" s="3"/>
      <c r="AO409" s="3"/>
      <c r="AP409" s="3"/>
      <c r="AQ409" s="3"/>
      <c r="AR409" s="3"/>
      <c r="AS409" s="3"/>
      <c r="AT409" s="3"/>
      <c r="AU409" s="3"/>
      <c r="AV409" s="3"/>
      <c r="AW409" s="3"/>
      <c r="AX409" s="3"/>
      <c r="AY409" s="3"/>
      <c r="AZ409" s="3"/>
      <c r="BA409" s="3"/>
      <c r="BB409" s="3"/>
      <c r="BC409" s="3"/>
      <c r="BD409" s="3"/>
      <c r="BE409" s="1"/>
      <c r="BF409" s="1"/>
      <c r="BG409" s="3"/>
      <c r="BH409" s="1"/>
    </row>
    <row r="410" spans="2:60" x14ac:dyDescent="0.2">
      <c r="B410" s="1"/>
      <c r="C410" s="22"/>
      <c r="D410" s="1"/>
      <c r="E410" s="23"/>
      <c r="F410" s="23"/>
      <c r="G410" s="23"/>
      <c r="H410" s="23"/>
      <c r="I410" s="24"/>
      <c r="J410" s="2"/>
      <c r="K410" s="23"/>
      <c r="L410" s="23"/>
      <c r="M410" s="4"/>
      <c r="N410" s="4"/>
      <c r="O410" s="25"/>
      <c r="P410" s="4"/>
      <c r="Q410" s="4"/>
      <c r="R410" s="3"/>
      <c r="S410" s="3"/>
      <c r="T410" s="26"/>
      <c r="U410" s="3"/>
      <c r="V410" s="3"/>
      <c r="W410" s="3"/>
      <c r="X410" s="3"/>
      <c r="Y410" s="3"/>
      <c r="Z410" s="3"/>
      <c r="AA410" s="3"/>
      <c r="AB410" s="3"/>
      <c r="AC410" s="3"/>
      <c r="AD410" s="3"/>
      <c r="AE410" s="3"/>
      <c r="AF410" s="3"/>
      <c r="AG410" s="3"/>
      <c r="AH410" s="3"/>
      <c r="AI410" s="3"/>
      <c r="AJ410" s="3"/>
      <c r="AK410" s="26"/>
      <c r="AL410" s="3"/>
      <c r="AM410" s="3"/>
      <c r="AN410" s="3"/>
      <c r="AO410" s="3"/>
      <c r="AP410" s="3"/>
      <c r="AQ410" s="3"/>
      <c r="AR410" s="3"/>
      <c r="AS410" s="3"/>
      <c r="AT410" s="3"/>
      <c r="AU410" s="3"/>
      <c r="AV410" s="3"/>
      <c r="AW410" s="3"/>
      <c r="AX410" s="3"/>
      <c r="AY410" s="3"/>
      <c r="AZ410" s="3"/>
      <c r="BA410" s="3"/>
      <c r="BB410" s="3"/>
      <c r="BC410" s="3"/>
      <c r="BD410" s="3"/>
      <c r="BE410" s="1"/>
      <c r="BF410" s="1"/>
      <c r="BG410" s="3"/>
      <c r="BH410" s="1"/>
    </row>
    <row r="411" spans="2:60" x14ac:dyDescent="0.2">
      <c r="B411" s="1"/>
      <c r="C411" s="22"/>
      <c r="D411" s="1"/>
      <c r="E411" s="23"/>
      <c r="F411" s="23"/>
      <c r="G411" s="23"/>
      <c r="H411" s="23"/>
      <c r="I411" s="24"/>
      <c r="J411" s="2"/>
      <c r="K411" s="23"/>
      <c r="L411" s="23"/>
      <c r="M411" s="4"/>
      <c r="N411" s="4"/>
      <c r="O411" s="25"/>
      <c r="P411" s="46"/>
      <c r="Q411" s="4"/>
      <c r="R411" s="26"/>
      <c r="S411" s="26"/>
      <c r="T411" s="3"/>
      <c r="U411" s="26"/>
      <c r="V411" s="3"/>
      <c r="W411" s="3"/>
      <c r="X411" s="3"/>
      <c r="Y411" s="3"/>
      <c r="Z411" s="3"/>
      <c r="AA411" s="3"/>
      <c r="AB411" s="3"/>
      <c r="AC411" s="26"/>
      <c r="AD411" s="3"/>
      <c r="AE411" s="3"/>
      <c r="AF411" s="3"/>
      <c r="AG411" s="3"/>
      <c r="AH411" s="3"/>
      <c r="AI411" s="3"/>
      <c r="AJ411" s="26"/>
      <c r="AK411" s="3"/>
      <c r="AL411" s="3"/>
      <c r="AM411" s="3"/>
      <c r="AN411" s="3"/>
      <c r="AO411" s="3"/>
      <c r="AP411" s="3"/>
      <c r="AQ411" s="3"/>
      <c r="AR411" s="3"/>
      <c r="AS411" s="3"/>
      <c r="AT411" s="3"/>
      <c r="AU411" s="3"/>
      <c r="AV411" s="3"/>
      <c r="AW411" s="3"/>
      <c r="AX411" s="3"/>
      <c r="AY411" s="3"/>
      <c r="AZ411" s="3"/>
      <c r="BA411" s="3"/>
      <c r="BB411" s="3"/>
      <c r="BC411" s="3"/>
      <c r="BD411" s="3"/>
      <c r="BE411" s="1"/>
      <c r="BF411" s="1"/>
      <c r="BG411" s="3"/>
      <c r="BH411" s="1"/>
    </row>
    <row r="412" spans="2:60" x14ac:dyDescent="0.2">
      <c r="B412" s="1"/>
      <c r="C412" s="22"/>
      <c r="D412" s="1"/>
      <c r="E412" s="23"/>
      <c r="F412" s="23"/>
      <c r="G412" s="23"/>
      <c r="H412" s="23"/>
      <c r="I412" s="24"/>
      <c r="J412" s="2"/>
      <c r="K412" s="23"/>
      <c r="L412" s="23"/>
      <c r="M412" s="4"/>
      <c r="N412" s="4"/>
      <c r="O412" s="25"/>
      <c r="P412" s="4"/>
      <c r="Q412" s="4"/>
      <c r="R412" s="26"/>
      <c r="S412" s="26"/>
      <c r="T412" s="3"/>
      <c r="U412" s="26"/>
      <c r="V412" s="3"/>
      <c r="W412" s="3"/>
      <c r="X412" s="3"/>
      <c r="Y412" s="3"/>
      <c r="Z412" s="3"/>
      <c r="AA412" s="3"/>
      <c r="AB412" s="3"/>
      <c r="AC412" s="26"/>
      <c r="AD412" s="3"/>
      <c r="AE412" s="3"/>
      <c r="AF412" s="3"/>
      <c r="AG412" s="3"/>
      <c r="AH412" s="3"/>
      <c r="AI412" s="3"/>
      <c r="AJ412" s="26"/>
      <c r="AK412" s="3"/>
      <c r="AL412" s="3"/>
      <c r="AM412" s="3"/>
      <c r="AN412" s="3"/>
      <c r="AO412" s="3"/>
      <c r="AP412" s="3"/>
      <c r="AQ412" s="3"/>
      <c r="AR412" s="3"/>
      <c r="AS412" s="3"/>
      <c r="AT412" s="3"/>
      <c r="AU412" s="3"/>
      <c r="AV412" s="3"/>
      <c r="AW412" s="3"/>
      <c r="AX412" s="3"/>
      <c r="AY412" s="3"/>
      <c r="AZ412" s="3"/>
      <c r="BA412" s="3"/>
      <c r="BB412" s="3"/>
      <c r="BC412" s="3"/>
      <c r="BD412" s="3"/>
      <c r="BE412" s="1"/>
      <c r="BF412" s="1"/>
      <c r="BG412" s="3"/>
      <c r="BH412" s="1"/>
    </row>
    <row r="413" spans="2:60" x14ac:dyDescent="0.2">
      <c r="B413" s="1"/>
      <c r="C413" s="22"/>
      <c r="D413" s="1"/>
      <c r="E413" s="23"/>
      <c r="F413" s="23"/>
      <c r="G413" s="23"/>
      <c r="H413" s="23"/>
      <c r="I413" s="24"/>
      <c r="J413" s="2"/>
      <c r="K413" s="23"/>
      <c r="L413" s="23"/>
      <c r="M413" s="4"/>
      <c r="N413" s="4"/>
      <c r="O413" s="25"/>
      <c r="P413" s="4"/>
      <c r="Q413" s="4"/>
      <c r="R413" s="3"/>
      <c r="S413" s="3"/>
      <c r="T413" s="3"/>
      <c r="U413" s="26"/>
      <c r="V413" s="3"/>
      <c r="W413" s="3"/>
      <c r="X413" s="26"/>
      <c r="Y413" s="3"/>
      <c r="Z413" s="3"/>
      <c r="AA413" s="3"/>
      <c r="AB413" s="3"/>
      <c r="AC413" s="26"/>
      <c r="AD413" s="3"/>
      <c r="AE413" s="3"/>
      <c r="AF413" s="3"/>
      <c r="AG413" s="3"/>
      <c r="AH413" s="3"/>
      <c r="AI413" s="3"/>
      <c r="AJ413" s="26"/>
      <c r="AK413" s="3"/>
      <c r="AL413" s="3"/>
      <c r="AM413" s="3"/>
      <c r="AN413" s="3"/>
      <c r="AO413" s="3"/>
      <c r="AP413" s="3"/>
      <c r="AQ413" s="3"/>
      <c r="AR413" s="3"/>
      <c r="AS413" s="3"/>
      <c r="AT413" s="3"/>
      <c r="AU413" s="3"/>
      <c r="AV413" s="3"/>
      <c r="AW413" s="3"/>
      <c r="AX413" s="3"/>
      <c r="AY413" s="3"/>
      <c r="AZ413" s="3"/>
      <c r="BA413" s="3"/>
      <c r="BB413" s="3"/>
      <c r="BC413" s="3"/>
      <c r="BD413" s="3"/>
      <c r="BE413" s="1"/>
      <c r="BF413" s="1"/>
      <c r="BG413" s="3"/>
      <c r="BH413" s="1"/>
    </row>
    <row r="414" spans="2:60" x14ac:dyDescent="0.2">
      <c r="B414" s="1"/>
      <c r="C414" s="22"/>
      <c r="D414" s="1"/>
      <c r="E414" s="23"/>
      <c r="F414" s="23"/>
      <c r="G414" s="23"/>
      <c r="H414" s="23"/>
      <c r="I414" s="24"/>
      <c r="J414" s="2"/>
      <c r="K414" s="23"/>
      <c r="L414" s="23"/>
      <c r="M414" s="4"/>
      <c r="N414" s="4"/>
      <c r="O414" s="25"/>
      <c r="P414" s="4"/>
      <c r="Q414" s="4"/>
      <c r="R414" s="3"/>
      <c r="S414" s="3"/>
      <c r="T414" s="26"/>
      <c r="U414" s="3"/>
      <c r="V414" s="3"/>
      <c r="W414" s="3"/>
      <c r="X414" s="3"/>
      <c r="Y414" s="3"/>
      <c r="Z414" s="3"/>
      <c r="AA414" s="3"/>
      <c r="AB414" s="3"/>
      <c r="AC414" s="3"/>
      <c r="AD414" s="3"/>
      <c r="AE414" s="3"/>
      <c r="AF414" s="3"/>
      <c r="AG414" s="3"/>
      <c r="AH414" s="3"/>
      <c r="AI414" s="3"/>
      <c r="AJ414" s="3"/>
      <c r="AK414" s="26"/>
      <c r="AL414" s="3"/>
      <c r="AM414" s="3"/>
      <c r="AN414" s="3"/>
      <c r="AO414" s="3"/>
      <c r="AP414" s="3"/>
      <c r="AQ414" s="3"/>
      <c r="AR414" s="3"/>
      <c r="AS414" s="3"/>
      <c r="AT414" s="3"/>
      <c r="AU414" s="3"/>
      <c r="AV414" s="3"/>
      <c r="AW414" s="3"/>
      <c r="AX414" s="3"/>
      <c r="AY414" s="3"/>
      <c r="AZ414" s="3"/>
      <c r="BA414" s="3"/>
      <c r="BB414" s="3"/>
      <c r="BC414" s="3"/>
      <c r="BD414" s="3"/>
      <c r="BE414" s="1"/>
      <c r="BF414" s="1"/>
      <c r="BG414" s="3"/>
      <c r="BH414" s="1"/>
    </row>
    <row r="415" spans="2:60" x14ac:dyDescent="0.2">
      <c r="B415" s="1"/>
      <c r="C415" s="22"/>
      <c r="D415" s="1"/>
      <c r="E415" s="23"/>
      <c r="F415" s="23"/>
      <c r="G415" s="23"/>
      <c r="H415" s="23"/>
      <c r="I415" s="24"/>
      <c r="J415" s="2"/>
      <c r="K415" s="23"/>
      <c r="L415" s="23"/>
      <c r="M415" s="4"/>
      <c r="N415" s="4"/>
      <c r="O415" s="25"/>
      <c r="P415" s="4"/>
      <c r="Q415" s="4"/>
      <c r="R415" s="26"/>
      <c r="S415" s="26"/>
      <c r="T415" s="3"/>
      <c r="U415" s="26"/>
      <c r="V415" s="3"/>
      <c r="W415" s="3"/>
      <c r="X415" s="3"/>
      <c r="Y415" s="3"/>
      <c r="Z415" s="3"/>
      <c r="AA415" s="3"/>
      <c r="AB415" s="3"/>
      <c r="AC415" s="26"/>
      <c r="AD415" s="3"/>
      <c r="AE415" s="3"/>
      <c r="AF415" s="3"/>
      <c r="AG415" s="3"/>
      <c r="AH415" s="3"/>
      <c r="AI415" s="3"/>
      <c r="AJ415" s="26"/>
      <c r="AK415" s="3"/>
      <c r="AL415" s="3"/>
      <c r="AM415" s="3"/>
      <c r="AN415" s="3"/>
      <c r="AO415" s="3"/>
      <c r="AP415" s="3"/>
      <c r="AQ415" s="3"/>
      <c r="AR415" s="3"/>
      <c r="AS415" s="3"/>
      <c r="AT415" s="3"/>
      <c r="AU415" s="3"/>
      <c r="AV415" s="3"/>
      <c r="AW415" s="3"/>
      <c r="AX415" s="3"/>
      <c r="AY415" s="3"/>
      <c r="AZ415" s="3"/>
      <c r="BA415" s="3"/>
      <c r="BB415" s="3"/>
      <c r="BC415" s="3"/>
      <c r="BD415" s="3"/>
      <c r="BE415" s="1"/>
      <c r="BF415" s="1"/>
      <c r="BG415" s="3"/>
      <c r="BH415" s="1"/>
    </row>
    <row r="416" spans="2:60" x14ac:dyDescent="0.2">
      <c r="B416" s="1"/>
      <c r="C416" s="22"/>
      <c r="D416" s="1"/>
      <c r="E416" s="23"/>
      <c r="F416" s="23"/>
      <c r="G416" s="23"/>
      <c r="H416" s="23"/>
      <c r="I416" s="24"/>
      <c r="J416" s="2"/>
      <c r="K416" s="23"/>
      <c r="L416" s="23"/>
      <c r="M416" s="4"/>
      <c r="N416" s="4"/>
      <c r="O416" s="25"/>
      <c r="P416" s="4"/>
      <c r="Q416" s="4"/>
      <c r="R416" s="3"/>
      <c r="S416" s="3"/>
      <c r="T416" s="3"/>
      <c r="U416" s="26"/>
      <c r="V416" s="3"/>
      <c r="W416" s="3"/>
      <c r="X416" s="26"/>
      <c r="Y416" s="3"/>
      <c r="Z416" s="3"/>
      <c r="AA416" s="3"/>
      <c r="AB416" s="3"/>
      <c r="AC416" s="26"/>
      <c r="AD416" s="3"/>
      <c r="AE416" s="3"/>
      <c r="AF416" s="3"/>
      <c r="AG416" s="3"/>
      <c r="AH416" s="3"/>
      <c r="AI416" s="3"/>
      <c r="AJ416" s="26"/>
      <c r="AK416" s="26"/>
      <c r="AL416" s="3"/>
      <c r="AM416" s="3"/>
      <c r="AN416" s="3"/>
      <c r="AO416" s="3"/>
      <c r="AP416" s="3"/>
      <c r="AQ416" s="3"/>
      <c r="AR416" s="3"/>
      <c r="AS416" s="3"/>
      <c r="AT416" s="3"/>
      <c r="AU416" s="3"/>
      <c r="AV416" s="3"/>
      <c r="AW416" s="3"/>
      <c r="AX416" s="3"/>
      <c r="AY416" s="3"/>
      <c r="AZ416" s="3"/>
      <c r="BA416" s="3"/>
      <c r="BB416" s="3"/>
      <c r="BC416" s="3"/>
      <c r="BD416" s="3"/>
      <c r="BE416" s="1"/>
      <c r="BF416" s="1"/>
      <c r="BG416" s="3"/>
      <c r="BH416" s="1"/>
    </row>
    <row r="417" spans="2:60" x14ac:dyDescent="0.2">
      <c r="B417" s="1"/>
      <c r="C417" s="22"/>
      <c r="D417" s="1"/>
      <c r="E417" s="23"/>
      <c r="F417" s="23"/>
      <c r="G417" s="23"/>
      <c r="H417" s="23"/>
      <c r="I417" s="24"/>
      <c r="J417" s="2"/>
      <c r="K417" s="2"/>
      <c r="L417" s="4"/>
      <c r="M417" s="4"/>
      <c r="N417" s="4"/>
      <c r="O417" s="25"/>
      <c r="P417" s="4"/>
      <c r="Q417" s="4"/>
      <c r="R417" s="3"/>
      <c r="S417" s="3"/>
      <c r="T417" s="3"/>
      <c r="U417" s="26"/>
      <c r="V417" s="3"/>
      <c r="W417" s="3"/>
      <c r="X417" s="26"/>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1"/>
      <c r="BF417" s="1"/>
      <c r="BG417" s="3"/>
      <c r="BH417" s="1"/>
    </row>
    <row r="418" spans="2:60" x14ac:dyDescent="0.2">
      <c r="B418" s="1"/>
      <c r="C418" s="22"/>
      <c r="D418" s="1"/>
      <c r="E418" s="23"/>
      <c r="F418" s="23"/>
      <c r="G418" s="23"/>
      <c r="H418" s="23"/>
      <c r="I418" s="24"/>
      <c r="J418" s="2"/>
      <c r="K418" s="2"/>
      <c r="L418" s="4"/>
      <c r="M418" s="4"/>
      <c r="N418" s="4"/>
      <c r="O418" s="25"/>
      <c r="P418" s="4"/>
      <c r="Q418" s="4"/>
      <c r="R418" s="26"/>
      <c r="S418" s="26"/>
      <c r="T418" s="26"/>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1"/>
      <c r="BF418" s="1"/>
      <c r="BG418" s="3"/>
      <c r="BH418" s="1"/>
    </row>
    <row r="419" spans="2:60" x14ac:dyDescent="0.2">
      <c r="B419" s="1"/>
      <c r="C419" s="22"/>
      <c r="D419" s="1"/>
      <c r="E419" s="23"/>
      <c r="F419" s="23"/>
      <c r="G419" s="23"/>
      <c r="H419" s="23"/>
      <c r="I419" s="24"/>
      <c r="J419" s="2"/>
      <c r="K419" s="2"/>
      <c r="L419" s="4"/>
      <c r="M419" s="4"/>
      <c r="N419" s="4"/>
      <c r="O419" s="25"/>
      <c r="P419" s="4"/>
      <c r="Q419" s="4"/>
      <c r="R419" s="3"/>
      <c r="S419" s="3"/>
      <c r="T419" s="3"/>
      <c r="U419" s="26"/>
      <c r="V419" s="3"/>
      <c r="W419" s="3"/>
      <c r="X419" s="26"/>
      <c r="Y419" s="3"/>
      <c r="Z419" s="3"/>
      <c r="AA419" s="3"/>
      <c r="AB419" s="3"/>
      <c r="AC419" s="3"/>
      <c r="AD419" s="3"/>
      <c r="AE419" s="3"/>
      <c r="AF419" s="3"/>
      <c r="AG419" s="3"/>
      <c r="AH419" s="3"/>
      <c r="AI419" s="3"/>
      <c r="AJ419" s="26"/>
      <c r="AK419" s="3"/>
      <c r="AL419" s="3"/>
      <c r="AM419" s="3"/>
      <c r="AN419" s="3"/>
      <c r="AO419" s="3"/>
      <c r="AP419" s="3"/>
      <c r="AQ419" s="3"/>
      <c r="AR419" s="3"/>
      <c r="AS419" s="3"/>
      <c r="AT419" s="3"/>
      <c r="AU419" s="3"/>
      <c r="AV419" s="3"/>
      <c r="AW419" s="3"/>
      <c r="AX419" s="3"/>
      <c r="AY419" s="3"/>
      <c r="AZ419" s="3"/>
      <c r="BA419" s="3"/>
      <c r="BB419" s="3"/>
      <c r="BC419" s="3"/>
      <c r="BD419" s="3"/>
      <c r="BE419" s="1"/>
      <c r="BF419" s="1"/>
      <c r="BG419" s="3"/>
      <c r="BH419" s="1"/>
    </row>
    <row r="420" spans="2:60" x14ac:dyDescent="0.2">
      <c r="B420" s="1"/>
      <c r="C420" s="22"/>
      <c r="D420" s="1"/>
      <c r="E420" s="23"/>
      <c r="F420" s="23"/>
      <c r="G420" s="23"/>
      <c r="H420" s="23"/>
      <c r="I420" s="24"/>
      <c r="J420" s="2"/>
      <c r="K420" s="2"/>
      <c r="L420" s="4"/>
      <c r="M420" s="4"/>
      <c r="N420" s="4"/>
      <c r="O420" s="25"/>
      <c r="P420" s="4"/>
      <c r="Q420" s="4"/>
      <c r="R420" s="3"/>
      <c r="S420" s="3"/>
      <c r="T420" s="3"/>
      <c r="U420" s="26"/>
      <c r="V420" s="3"/>
      <c r="W420" s="3"/>
      <c r="X420" s="26"/>
      <c r="Y420" s="3"/>
      <c r="Z420" s="3"/>
      <c r="AA420" s="3"/>
      <c r="AB420" s="3"/>
      <c r="AC420" s="3"/>
      <c r="AD420" s="3"/>
      <c r="AE420" s="3"/>
      <c r="AF420" s="3"/>
      <c r="AG420" s="3"/>
      <c r="AH420" s="3"/>
      <c r="AI420" s="3"/>
      <c r="AJ420" s="26"/>
      <c r="AK420" s="3"/>
      <c r="AL420" s="3"/>
      <c r="AM420" s="3"/>
      <c r="AN420" s="3"/>
      <c r="AO420" s="3"/>
      <c r="AP420" s="3"/>
      <c r="AQ420" s="3"/>
      <c r="AR420" s="3"/>
      <c r="AS420" s="3"/>
      <c r="AT420" s="3"/>
      <c r="AU420" s="3"/>
      <c r="AV420" s="3"/>
      <c r="AW420" s="3"/>
      <c r="AX420" s="3"/>
      <c r="AY420" s="3"/>
      <c r="AZ420" s="3"/>
      <c r="BA420" s="3"/>
      <c r="BB420" s="3"/>
      <c r="BC420" s="3"/>
      <c r="BD420" s="3"/>
      <c r="BE420" s="1"/>
      <c r="BF420" s="1"/>
      <c r="BG420" s="3"/>
      <c r="BH420" s="1"/>
    </row>
    <row r="421" spans="2:60" x14ac:dyDescent="0.2">
      <c r="B421" s="1"/>
      <c r="C421" s="22"/>
      <c r="D421" s="1"/>
      <c r="E421" s="23"/>
      <c r="F421" s="23"/>
      <c r="G421" s="23"/>
      <c r="H421" s="23"/>
      <c r="I421" s="24"/>
      <c r="J421" s="2"/>
      <c r="K421" s="2"/>
      <c r="L421" s="4"/>
      <c r="M421" s="4"/>
      <c r="N421" s="4"/>
      <c r="O421" s="25"/>
      <c r="P421" s="4"/>
      <c r="Q421" s="4"/>
      <c r="R421" s="3"/>
      <c r="S421" s="3"/>
      <c r="T421" s="3"/>
      <c r="U421" s="26"/>
      <c r="V421" s="3"/>
      <c r="W421" s="3"/>
      <c r="X421" s="26"/>
      <c r="Y421" s="3"/>
      <c r="Z421" s="3"/>
      <c r="AA421" s="3"/>
      <c r="AB421" s="3"/>
      <c r="AC421" s="3"/>
      <c r="AD421" s="3"/>
      <c r="AE421" s="3"/>
      <c r="AF421" s="3"/>
      <c r="AG421" s="3"/>
      <c r="AH421" s="3"/>
      <c r="AI421" s="3"/>
      <c r="AJ421" s="26"/>
      <c r="AK421" s="3"/>
      <c r="AL421" s="3"/>
      <c r="AM421" s="3"/>
      <c r="AN421" s="3"/>
      <c r="AO421" s="3"/>
      <c r="AP421" s="3"/>
      <c r="AQ421" s="3"/>
      <c r="AR421" s="3"/>
      <c r="AS421" s="3"/>
      <c r="AT421" s="3"/>
      <c r="AU421" s="3"/>
      <c r="AV421" s="3"/>
      <c r="AW421" s="3"/>
      <c r="AX421" s="3"/>
      <c r="AY421" s="3"/>
      <c r="AZ421" s="3"/>
      <c r="BA421" s="3"/>
      <c r="BB421" s="3"/>
      <c r="BC421" s="3"/>
      <c r="BD421" s="3"/>
      <c r="BE421" s="1"/>
      <c r="BF421" s="1"/>
      <c r="BG421" s="3"/>
      <c r="BH421" s="1"/>
    </row>
    <row r="422" spans="2:60" x14ac:dyDescent="0.2">
      <c r="B422" s="1"/>
      <c r="C422" s="22"/>
      <c r="D422" s="1"/>
      <c r="E422" s="23"/>
      <c r="F422" s="23"/>
      <c r="G422" s="23"/>
      <c r="H422" s="23"/>
      <c r="I422" s="24"/>
      <c r="J422" s="2"/>
      <c r="K422" s="2"/>
      <c r="L422" s="4"/>
      <c r="M422" s="4"/>
      <c r="N422" s="4"/>
      <c r="O422" s="25"/>
      <c r="P422" s="4"/>
      <c r="Q422" s="4"/>
      <c r="R422" s="3"/>
      <c r="S422" s="3"/>
      <c r="T422" s="3"/>
      <c r="U422" s="26"/>
      <c r="V422" s="3"/>
      <c r="W422" s="3"/>
      <c r="X422" s="26"/>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1"/>
      <c r="BF422" s="1"/>
      <c r="BG422" s="3"/>
      <c r="BH422" s="1"/>
    </row>
    <row r="423" spans="2:60" x14ac:dyDescent="0.2">
      <c r="B423" s="1"/>
      <c r="C423" s="22"/>
      <c r="D423" s="1"/>
      <c r="E423" s="23"/>
      <c r="F423" s="23"/>
      <c r="G423" s="23"/>
      <c r="H423" s="23"/>
      <c r="I423" s="24"/>
      <c r="J423" s="2"/>
      <c r="K423" s="2"/>
      <c r="L423" s="4"/>
      <c r="M423" s="4"/>
      <c r="N423" s="4"/>
      <c r="O423" s="25"/>
      <c r="P423" s="4"/>
      <c r="Q423" s="4"/>
      <c r="R423" s="26"/>
      <c r="S423" s="26"/>
      <c r="T423" s="26"/>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1"/>
      <c r="BF423" s="1"/>
      <c r="BG423" s="3"/>
      <c r="BH423" s="1"/>
    </row>
    <row r="424" spans="2:60" x14ac:dyDescent="0.2">
      <c r="B424" s="1"/>
      <c r="C424" s="22"/>
      <c r="D424" s="1"/>
      <c r="E424" s="23"/>
      <c r="F424" s="23"/>
      <c r="G424" s="23"/>
      <c r="H424" s="23"/>
      <c r="I424" s="24"/>
      <c r="J424" s="2"/>
      <c r="K424" s="2"/>
      <c r="L424" s="4"/>
      <c r="M424" s="4"/>
      <c r="N424" s="4"/>
      <c r="O424" s="25"/>
      <c r="P424" s="4"/>
      <c r="Q424" s="4"/>
      <c r="R424" s="26"/>
      <c r="S424" s="26"/>
      <c r="T424" s="26"/>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1"/>
      <c r="BF424" s="1"/>
      <c r="BG424" s="3"/>
      <c r="BH424" s="1"/>
    </row>
    <row r="425" spans="2:60" x14ac:dyDescent="0.2">
      <c r="B425" s="1"/>
      <c r="C425" s="22"/>
      <c r="D425" s="1"/>
      <c r="E425" s="23"/>
      <c r="F425" s="23"/>
      <c r="G425" s="23"/>
      <c r="H425" s="23"/>
      <c r="I425" s="24"/>
      <c r="J425" s="2"/>
      <c r="K425" s="2"/>
      <c r="L425" s="4"/>
      <c r="M425" s="4"/>
      <c r="N425" s="4"/>
      <c r="O425" s="25"/>
      <c r="P425" s="4"/>
      <c r="Q425" s="4"/>
      <c r="R425" s="26"/>
      <c r="S425" s="26"/>
      <c r="T425" s="3"/>
      <c r="U425" s="26"/>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1"/>
      <c r="BF425" s="1"/>
      <c r="BG425" s="3"/>
      <c r="BH425" s="1"/>
    </row>
    <row r="426" spans="2:60" x14ac:dyDescent="0.2">
      <c r="B426" s="1"/>
      <c r="C426" s="22"/>
      <c r="D426" s="1"/>
      <c r="E426" s="23"/>
      <c r="F426" s="23"/>
      <c r="G426" s="23"/>
      <c r="H426" s="23"/>
      <c r="I426" s="24"/>
      <c r="J426" s="2"/>
      <c r="K426" s="2"/>
      <c r="L426" s="4"/>
      <c r="M426" s="4"/>
      <c r="N426" s="4"/>
      <c r="O426" s="25"/>
      <c r="P426" s="4"/>
      <c r="Q426" s="4"/>
      <c r="R426" s="3"/>
      <c r="S426" s="3"/>
      <c r="T426" s="3"/>
      <c r="U426" s="26"/>
      <c r="V426" s="3"/>
      <c r="W426" s="3"/>
      <c r="X426" s="3"/>
      <c r="Y426" s="26"/>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1"/>
      <c r="BF426" s="1"/>
      <c r="BG426" s="3"/>
      <c r="BH426" s="1"/>
    </row>
    <row r="427" spans="2:60" x14ac:dyDescent="0.2">
      <c r="B427" s="1"/>
      <c r="C427" s="22"/>
      <c r="D427" s="1"/>
      <c r="E427" s="23"/>
      <c r="F427" s="23"/>
      <c r="G427" s="23"/>
      <c r="H427" s="23"/>
      <c r="I427" s="24"/>
      <c r="J427" s="2"/>
      <c r="K427" s="2"/>
      <c r="L427" s="4"/>
      <c r="M427" s="4"/>
      <c r="N427" s="4"/>
      <c r="O427" s="25"/>
      <c r="P427" s="4"/>
      <c r="Q427" s="4"/>
      <c r="R427" s="3"/>
      <c r="S427" s="3"/>
      <c r="T427" s="3"/>
      <c r="U427" s="26"/>
      <c r="V427" s="3"/>
      <c r="W427" s="3"/>
      <c r="X427" s="3"/>
      <c r="Y427" s="26"/>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1"/>
      <c r="BF427" s="1"/>
      <c r="BG427" s="3"/>
      <c r="BH427" s="1"/>
    </row>
    <row r="428" spans="2:60" x14ac:dyDescent="0.2">
      <c r="B428" s="1"/>
      <c r="C428" s="22"/>
      <c r="D428" s="1"/>
      <c r="E428" s="23"/>
      <c r="F428" s="23"/>
      <c r="G428" s="23"/>
      <c r="H428" s="23"/>
      <c r="I428" s="24"/>
      <c r="J428" s="2"/>
      <c r="K428" s="2"/>
      <c r="L428" s="4"/>
      <c r="M428" s="4"/>
      <c r="N428" s="4"/>
      <c r="O428" s="25"/>
      <c r="P428" s="4"/>
      <c r="Q428" s="4"/>
      <c r="R428" s="3"/>
      <c r="S428" s="3"/>
      <c r="T428" s="3"/>
      <c r="U428" s="26"/>
      <c r="V428" s="3"/>
      <c r="W428" s="3"/>
      <c r="X428" s="3"/>
      <c r="Y428" s="26"/>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1"/>
      <c r="BF428" s="1"/>
      <c r="BG428" s="3"/>
      <c r="BH428" s="1"/>
    </row>
    <row r="429" spans="2:60" x14ac:dyDescent="0.2">
      <c r="B429" s="1"/>
      <c r="C429" s="22"/>
      <c r="D429" s="1"/>
      <c r="E429" s="23"/>
      <c r="F429" s="23"/>
      <c r="G429" s="23"/>
      <c r="H429" s="23"/>
      <c r="I429" s="24"/>
      <c r="J429" s="2"/>
      <c r="K429" s="2"/>
      <c r="L429" s="4"/>
      <c r="M429" s="4"/>
      <c r="N429" s="4"/>
      <c r="O429" s="25"/>
      <c r="P429" s="4"/>
      <c r="Q429" s="4"/>
      <c r="R429" s="3"/>
      <c r="S429" s="3"/>
      <c r="T429" s="3"/>
      <c r="U429" s="26"/>
      <c r="V429" s="3"/>
      <c r="W429" s="3"/>
      <c r="X429" s="3"/>
      <c r="Y429" s="26"/>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1"/>
      <c r="BF429" s="1"/>
      <c r="BG429" s="3"/>
      <c r="BH429" s="1"/>
    </row>
    <row r="430" spans="2:60" x14ac:dyDescent="0.2">
      <c r="B430" s="1"/>
      <c r="C430" s="22"/>
      <c r="D430" s="1"/>
      <c r="E430" s="23"/>
      <c r="F430" s="23"/>
      <c r="G430" s="23"/>
      <c r="H430" s="23"/>
      <c r="I430" s="24"/>
      <c r="J430" s="2"/>
      <c r="K430" s="2"/>
      <c r="L430" s="4"/>
      <c r="M430" s="4"/>
      <c r="N430" s="4"/>
      <c r="O430" s="25"/>
      <c r="P430" s="4"/>
      <c r="Q430" s="4"/>
      <c r="R430" s="3"/>
      <c r="S430" s="3"/>
      <c r="T430" s="3"/>
      <c r="U430" s="26"/>
      <c r="V430" s="3"/>
      <c r="W430" s="3"/>
      <c r="X430" s="3"/>
      <c r="Y430" s="26"/>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1"/>
      <c r="BF430" s="1"/>
      <c r="BG430" s="3"/>
      <c r="BH430" s="1"/>
    </row>
    <row r="431" spans="2:60" x14ac:dyDescent="0.2">
      <c r="B431" s="1"/>
      <c r="C431" s="22"/>
      <c r="D431" s="1"/>
      <c r="E431" s="23"/>
      <c r="F431" s="23"/>
      <c r="G431" s="23"/>
      <c r="H431" s="23"/>
      <c r="I431" s="24"/>
      <c r="J431" s="2"/>
      <c r="K431" s="2"/>
      <c r="L431" s="4"/>
      <c r="M431" s="4"/>
      <c r="N431" s="4"/>
      <c r="O431" s="25"/>
      <c r="P431" s="4"/>
      <c r="Q431" s="4"/>
      <c r="R431" s="3"/>
      <c r="S431" s="3"/>
      <c r="T431" s="3"/>
      <c r="U431" s="26"/>
      <c r="V431" s="3"/>
      <c r="W431" s="3"/>
      <c r="X431" s="3"/>
      <c r="Y431" s="26"/>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1"/>
      <c r="BF431" s="1"/>
      <c r="BG431" s="3"/>
      <c r="BH431" s="1"/>
    </row>
    <row r="432" spans="2:60" x14ac:dyDescent="0.2">
      <c r="B432" s="1"/>
      <c r="C432" s="22"/>
      <c r="D432" s="1"/>
      <c r="E432" s="23"/>
      <c r="F432" s="23"/>
      <c r="G432" s="23"/>
      <c r="H432" s="23"/>
      <c r="I432" s="24"/>
      <c r="J432" s="2"/>
      <c r="K432" s="2"/>
      <c r="L432" s="4"/>
      <c r="M432" s="4"/>
      <c r="N432" s="4"/>
      <c r="O432" s="25"/>
      <c r="P432" s="4"/>
      <c r="Q432" s="4"/>
      <c r="R432" s="3"/>
      <c r="S432" s="3"/>
      <c r="T432" s="26"/>
      <c r="U432" s="3"/>
      <c r="V432" s="3"/>
      <c r="W432" s="3"/>
      <c r="X432" s="3"/>
      <c r="Y432" s="3"/>
      <c r="Z432" s="3"/>
      <c r="AA432" s="3"/>
      <c r="AB432" s="3"/>
      <c r="AC432" s="3"/>
      <c r="AD432" s="3"/>
      <c r="AE432" s="3"/>
      <c r="AF432" s="3"/>
      <c r="AG432" s="3"/>
      <c r="AH432" s="3"/>
      <c r="AI432" s="3"/>
      <c r="AJ432" s="3"/>
      <c r="AK432" s="26"/>
      <c r="AL432" s="3"/>
      <c r="AM432" s="3"/>
      <c r="AN432" s="3"/>
      <c r="AO432" s="3"/>
      <c r="AP432" s="3"/>
      <c r="AQ432" s="3"/>
      <c r="AR432" s="3"/>
      <c r="AS432" s="3"/>
      <c r="AT432" s="3"/>
      <c r="AU432" s="3"/>
      <c r="AV432" s="3"/>
      <c r="AW432" s="3"/>
      <c r="AX432" s="3"/>
      <c r="AY432" s="3"/>
      <c r="AZ432" s="3"/>
      <c r="BA432" s="3"/>
      <c r="BB432" s="3"/>
      <c r="BC432" s="3"/>
      <c r="BD432" s="3"/>
      <c r="BE432" s="1"/>
      <c r="BF432" s="1"/>
      <c r="BG432" s="3"/>
      <c r="BH432" s="1"/>
    </row>
    <row r="433" spans="2:60" x14ac:dyDescent="0.2">
      <c r="B433" s="1"/>
      <c r="C433" s="22"/>
      <c r="D433" s="1"/>
      <c r="E433" s="23"/>
      <c r="F433" s="23"/>
      <c r="G433" s="23"/>
      <c r="H433" s="23"/>
      <c r="I433" s="24"/>
      <c r="J433" s="2"/>
      <c r="K433" s="2"/>
      <c r="L433" s="4"/>
      <c r="M433" s="4"/>
      <c r="N433" s="4"/>
      <c r="O433" s="25"/>
      <c r="P433" s="4"/>
      <c r="Q433" s="4"/>
      <c r="R433" s="3"/>
      <c r="S433" s="3"/>
      <c r="T433" s="26"/>
      <c r="U433" s="3"/>
      <c r="V433" s="3"/>
      <c r="W433" s="3"/>
      <c r="X433" s="3"/>
      <c r="Y433" s="3"/>
      <c r="Z433" s="3"/>
      <c r="AA433" s="3"/>
      <c r="AB433" s="3"/>
      <c r="AC433" s="3"/>
      <c r="AD433" s="3"/>
      <c r="AE433" s="3"/>
      <c r="AF433" s="3"/>
      <c r="AG433" s="3"/>
      <c r="AH433" s="3"/>
      <c r="AI433" s="3"/>
      <c r="AJ433" s="3"/>
      <c r="AK433" s="26"/>
      <c r="AL433" s="3"/>
      <c r="AM433" s="3"/>
      <c r="AN433" s="3"/>
      <c r="AO433" s="3"/>
      <c r="AP433" s="3"/>
      <c r="AQ433" s="3"/>
      <c r="AR433" s="3"/>
      <c r="AS433" s="3"/>
      <c r="AT433" s="3"/>
      <c r="AU433" s="3"/>
      <c r="AV433" s="3"/>
      <c r="AW433" s="3"/>
      <c r="AX433" s="3"/>
      <c r="AY433" s="3"/>
      <c r="AZ433" s="3"/>
      <c r="BA433" s="3"/>
      <c r="BB433" s="3"/>
      <c r="BC433" s="3"/>
      <c r="BD433" s="3"/>
      <c r="BE433" s="1"/>
      <c r="BF433" s="1"/>
      <c r="BG433" s="3"/>
      <c r="BH433" s="1"/>
    </row>
    <row r="434" spans="2:60" x14ac:dyDescent="0.2">
      <c r="B434" s="1"/>
      <c r="C434" s="22"/>
      <c r="D434" s="1"/>
      <c r="E434" s="23"/>
      <c r="F434" s="23"/>
      <c r="G434" s="23"/>
      <c r="H434" s="23"/>
      <c r="I434" s="24"/>
      <c r="J434" s="2"/>
      <c r="K434" s="2"/>
      <c r="L434" s="4"/>
      <c r="M434" s="4"/>
      <c r="N434" s="4"/>
      <c r="O434" s="25"/>
      <c r="P434" s="4"/>
      <c r="Q434" s="4"/>
      <c r="R434" s="3"/>
      <c r="S434" s="3"/>
      <c r="T434" s="26"/>
      <c r="U434" s="3"/>
      <c r="V434" s="3"/>
      <c r="W434" s="3"/>
      <c r="X434" s="3"/>
      <c r="Y434" s="3"/>
      <c r="Z434" s="3"/>
      <c r="AA434" s="3"/>
      <c r="AB434" s="3"/>
      <c r="AC434" s="3"/>
      <c r="AD434" s="3"/>
      <c r="AE434" s="3"/>
      <c r="AF434" s="3"/>
      <c r="AG434" s="3"/>
      <c r="AH434" s="3"/>
      <c r="AI434" s="3"/>
      <c r="AJ434" s="3"/>
      <c r="AK434" s="26"/>
      <c r="AL434" s="3"/>
      <c r="AM434" s="3"/>
      <c r="AN434" s="3"/>
      <c r="AO434" s="3"/>
      <c r="AP434" s="3"/>
      <c r="AQ434" s="3"/>
      <c r="AR434" s="3"/>
      <c r="AS434" s="3"/>
      <c r="AT434" s="3"/>
      <c r="AU434" s="3"/>
      <c r="AV434" s="3"/>
      <c r="AW434" s="3"/>
      <c r="AX434" s="3"/>
      <c r="AY434" s="3"/>
      <c r="AZ434" s="3"/>
      <c r="BA434" s="3"/>
      <c r="BB434" s="3"/>
      <c r="BC434" s="3"/>
      <c r="BD434" s="3"/>
      <c r="BE434" s="1"/>
      <c r="BF434" s="1"/>
      <c r="BG434" s="3"/>
      <c r="BH434" s="1"/>
    </row>
    <row r="435" spans="2:60" x14ac:dyDescent="0.2">
      <c r="B435" s="1"/>
      <c r="C435" s="22"/>
      <c r="D435" s="1"/>
      <c r="E435" s="23"/>
      <c r="F435" s="23"/>
      <c r="G435" s="23"/>
      <c r="H435" s="23"/>
      <c r="I435" s="24"/>
      <c r="J435" s="2"/>
      <c r="K435" s="2"/>
      <c r="L435" s="4"/>
      <c r="M435" s="4"/>
      <c r="N435" s="4"/>
      <c r="O435" s="25"/>
      <c r="P435" s="4"/>
      <c r="Q435" s="4"/>
      <c r="R435" s="3"/>
      <c r="S435" s="3"/>
      <c r="T435" s="26"/>
      <c r="U435" s="3"/>
      <c r="V435" s="3"/>
      <c r="W435" s="3"/>
      <c r="X435" s="3"/>
      <c r="Y435" s="3"/>
      <c r="Z435" s="3"/>
      <c r="AA435" s="3"/>
      <c r="AB435" s="3"/>
      <c r="AC435" s="3"/>
      <c r="AD435" s="3"/>
      <c r="AE435" s="3"/>
      <c r="AF435" s="3"/>
      <c r="AG435" s="3"/>
      <c r="AH435" s="3"/>
      <c r="AI435" s="3"/>
      <c r="AJ435" s="3"/>
      <c r="AK435" s="26"/>
      <c r="AL435" s="3"/>
      <c r="AM435" s="3"/>
      <c r="AN435" s="3"/>
      <c r="AO435" s="3"/>
      <c r="AP435" s="3"/>
      <c r="AQ435" s="3"/>
      <c r="AR435" s="3"/>
      <c r="AS435" s="3"/>
      <c r="AT435" s="3"/>
      <c r="AU435" s="3"/>
      <c r="AV435" s="3"/>
      <c r="AW435" s="3"/>
      <c r="AX435" s="3"/>
      <c r="AY435" s="3"/>
      <c r="AZ435" s="3"/>
      <c r="BA435" s="3"/>
      <c r="BB435" s="3"/>
      <c r="BC435" s="3"/>
      <c r="BD435" s="3"/>
      <c r="BE435" s="1"/>
      <c r="BF435" s="1"/>
      <c r="BG435" s="3"/>
      <c r="BH435" s="1"/>
    </row>
    <row r="436" spans="2:60" x14ac:dyDescent="0.2">
      <c r="B436" s="1"/>
      <c r="C436" s="22"/>
      <c r="D436" s="1"/>
      <c r="E436" s="23"/>
      <c r="F436" s="23"/>
      <c r="G436" s="23"/>
      <c r="H436" s="23"/>
      <c r="I436" s="24"/>
      <c r="J436" s="2"/>
      <c r="K436" s="2"/>
      <c r="L436" s="4"/>
      <c r="M436" s="4"/>
      <c r="N436" s="4"/>
      <c r="O436" s="25"/>
      <c r="P436" s="4"/>
      <c r="Q436" s="4"/>
      <c r="R436" s="3"/>
      <c r="S436" s="3"/>
      <c r="T436" s="26"/>
      <c r="U436" s="3"/>
      <c r="V436" s="3"/>
      <c r="W436" s="3"/>
      <c r="X436" s="3"/>
      <c r="Y436" s="3"/>
      <c r="Z436" s="3"/>
      <c r="AA436" s="3"/>
      <c r="AB436" s="3"/>
      <c r="AC436" s="3"/>
      <c r="AD436" s="3"/>
      <c r="AE436" s="3"/>
      <c r="AF436" s="3"/>
      <c r="AG436" s="3"/>
      <c r="AH436" s="3"/>
      <c r="AI436" s="3"/>
      <c r="AJ436" s="3"/>
      <c r="AK436" s="26"/>
      <c r="AL436" s="3"/>
      <c r="AM436" s="3"/>
      <c r="AN436" s="3"/>
      <c r="AO436" s="3"/>
      <c r="AP436" s="3"/>
      <c r="AQ436" s="3"/>
      <c r="AR436" s="3"/>
      <c r="AS436" s="3"/>
      <c r="AT436" s="3"/>
      <c r="AU436" s="3"/>
      <c r="AV436" s="3"/>
      <c r="AW436" s="3"/>
      <c r="AX436" s="3"/>
      <c r="AY436" s="3"/>
      <c r="AZ436" s="3"/>
      <c r="BA436" s="3"/>
      <c r="BB436" s="3"/>
      <c r="BC436" s="3"/>
      <c r="BD436" s="3"/>
      <c r="BE436" s="1"/>
      <c r="BF436" s="1"/>
      <c r="BG436" s="3"/>
      <c r="BH436" s="1"/>
    </row>
    <row r="437" spans="2:60" x14ac:dyDescent="0.2">
      <c r="B437" s="1"/>
      <c r="C437" s="22"/>
      <c r="D437" s="1"/>
      <c r="E437" s="23"/>
      <c r="F437" s="23"/>
      <c r="G437" s="23"/>
      <c r="H437" s="23"/>
      <c r="I437" s="24"/>
      <c r="J437" s="2"/>
      <c r="K437" s="2"/>
      <c r="L437" s="4"/>
      <c r="M437" s="4"/>
      <c r="N437" s="4"/>
      <c r="O437" s="25"/>
      <c r="P437" s="4"/>
      <c r="Q437" s="4"/>
      <c r="R437" s="3"/>
      <c r="S437" s="3"/>
      <c r="T437" s="26"/>
      <c r="U437" s="3"/>
      <c r="V437" s="3"/>
      <c r="W437" s="3"/>
      <c r="X437" s="3"/>
      <c r="Y437" s="3"/>
      <c r="Z437" s="3"/>
      <c r="AA437" s="3"/>
      <c r="AB437" s="3"/>
      <c r="AC437" s="3"/>
      <c r="AD437" s="3"/>
      <c r="AE437" s="3"/>
      <c r="AF437" s="3"/>
      <c r="AG437" s="3"/>
      <c r="AH437" s="3"/>
      <c r="AI437" s="3"/>
      <c r="AJ437" s="3"/>
      <c r="AK437" s="26"/>
      <c r="AL437" s="3"/>
      <c r="AM437" s="3"/>
      <c r="AN437" s="3"/>
      <c r="AO437" s="3"/>
      <c r="AP437" s="3"/>
      <c r="AQ437" s="3"/>
      <c r="AR437" s="3"/>
      <c r="AS437" s="3"/>
      <c r="AT437" s="3"/>
      <c r="AU437" s="3"/>
      <c r="AV437" s="3"/>
      <c r="AW437" s="3"/>
      <c r="AX437" s="3"/>
      <c r="AY437" s="3"/>
      <c r="AZ437" s="3"/>
      <c r="BA437" s="3"/>
      <c r="BB437" s="3"/>
      <c r="BC437" s="3"/>
      <c r="BD437" s="3"/>
      <c r="BE437" s="1"/>
      <c r="BF437" s="1"/>
      <c r="BG437" s="3"/>
      <c r="BH437" s="1"/>
    </row>
    <row r="438" spans="2:60" x14ac:dyDescent="0.2">
      <c r="B438" s="1"/>
      <c r="C438" s="22"/>
      <c r="D438" s="1"/>
      <c r="E438" s="23"/>
      <c r="F438" s="23"/>
      <c r="G438" s="23"/>
      <c r="H438" s="23"/>
      <c r="I438" s="24"/>
      <c r="J438" s="2"/>
      <c r="K438" s="2"/>
      <c r="L438" s="4"/>
      <c r="M438" s="4"/>
      <c r="N438" s="4"/>
      <c r="O438" s="25"/>
      <c r="P438" s="4"/>
      <c r="Q438" s="4"/>
      <c r="R438" s="3"/>
      <c r="S438" s="3"/>
      <c r="T438" s="26"/>
      <c r="U438" s="3"/>
      <c r="V438" s="3"/>
      <c r="W438" s="3"/>
      <c r="X438" s="3"/>
      <c r="Y438" s="3"/>
      <c r="Z438" s="3"/>
      <c r="AA438" s="3"/>
      <c r="AB438" s="3"/>
      <c r="AC438" s="3"/>
      <c r="AD438" s="3"/>
      <c r="AE438" s="3"/>
      <c r="AF438" s="3"/>
      <c r="AG438" s="3"/>
      <c r="AH438" s="3"/>
      <c r="AI438" s="3"/>
      <c r="AJ438" s="3"/>
      <c r="AK438" s="26"/>
      <c r="AL438" s="3"/>
      <c r="AM438" s="3"/>
      <c r="AN438" s="3"/>
      <c r="AO438" s="3"/>
      <c r="AP438" s="3"/>
      <c r="AQ438" s="3"/>
      <c r="AR438" s="3"/>
      <c r="AS438" s="3"/>
      <c r="AT438" s="3"/>
      <c r="AU438" s="3"/>
      <c r="AV438" s="3"/>
      <c r="AW438" s="3"/>
      <c r="AX438" s="3"/>
      <c r="AY438" s="3"/>
      <c r="AZ438" s="3"/>
      <c r="BA438" s="3"/>
      <c r="BB438" s="3"/>
      <c r="BC438" s="3"/>
      <c r="BD438" s="3"/>
      <c r="BE438" s="1"/>
      <c r="BF438" s="1"/>
      <c r="BG438" s="3"/>
      <c r="BH438" s="1"/>
    </row>
    <row r="439" spans="2:60" x14ac:dyDescent="0.2">
      <c r="B439" s="1"/>
      <c r="C439" s="22"/>
      <c r="D439" s="1"/>
      <c r="E439" s="23"/>
      <c r="F439" s="23"/>
      <c r="G439" s="23"/>
      <c r="H439" s="23"/>
      <c r="I439" s="24"/>
      <c r="J439" s="2"/>
      <c r="K439" s="2"/>
      <c r="L439" s="4"/>
      <c r="M439" s="4"/>
      <c r="N439" s="4"/>
      <c r="O439" s="25"/>
      <c r="P439" s="4"/>
      <c r="Q439" s="4"/>
      <c r="R439" s="3"/>
      <c r="S439" s="3"/>
      <c r="T439" s="26"/>
      <c r="U439" s="3"/>
      <c r="V439" s="3"/>
      <c r="W439" s="3"/>
      <c r="X439" s="3"/>
      <c r="Y439" s="3"/>
      <c r="Z439" s="3"/>
      <c r="AA439" s="3"/>
      <c r="AB439" s="3"/>
      <c r="AC439" s="3"/>
      <c r="AD439" s="3"/>
      <c r="AE439" s="3"/>
      <c r="AF439" s="3"/>
      <c r="AG439" s="3"/>
      <c r="AH439" s="3"/>
      <c r="AI439" s="3"/>
      <c r="AJ439" s="3"/>
      <c r="AK439" s="26"/>
      <c r="AL439" s="3"/>
      <c r="AM439" s="3"/>
      <c r="AN439" s="3"/>
      <c r="AO439" s="3"/>
      <c r="AP439" s="3"/>
      <c r="AQ439" s="3"/>
      <c r="AR439" s="3"/>
      <c r="AS439" s="3"/>
      <c r="AT439" s="3"/>
      <c r="AU439" s="3"/>
      <c r="AV439" s="3"/>
      <c r="AW439" s="3"/>
      <c r="AX439" s="3"/>
      <c r="AY439" s="3"/>
      <c r="AZ439" s="3"/>
      <c r="BA439" s="3"/>
      <c r="BB439" s="26"/>
      <c r="BC439" s="3"/>
      <c r="BD439" s="3"/>
      <c r="BE439" s="1"/>
      <c r="BF439" s="1"/>
      <c r="BG439" s="3"/>
      <c r="BH439" s="1"/>
    </row>
    <row r="440" spans="2:60" x14ac:dyDescent="0.2">
      <c r="B440" s="1"/>
      <c r="C440" s="22"/>
      <c r="D440" s="1"/>
      <c r="E440" s="23"/>
      <c r="F440" s="23"/>
      <c r="G440" s="23"/>
      <c r="H440" s="23"/>
      <c r="I440" s="24"/>
      <c r="J440" s="2"/>
      <c r="K440" s="2"/>
      <c r="L440" s="4"/>
      <c r="M440" s="4"/>
      <c r="N440" s="4"/>
      <c r="O440" s="25"/>
      <c r="P440" s="4"/>
      <c r="Q440" s="4"/>
      <c r="R440" s="3"/>
      <c r="S440" s="3"/>
      <c r="T440" s="26"/>
      <c r="U440" s="3"/>
      <c r="V440" s="3"/>
      <c r="W440" s="3"/>
      <c r="X440" s="3"/>
      <c r="Y440" s="3"/>
      <c r="Z440" s="3"/>
      <c r="AA440" s="3"/>
      <c r="AB440" s="3"/>
      <c r="AC440" s="3"/>
      <c r="AD440" s="3"/>
      <c r="AE440" s="3"/>
      <c r="AF440" s="3"/>
      <c r="AG440" s="3"/>
      <c r="AH440" s="3"/>
      <c r="AI440" s="3"/>
      <c r="AJ440" s="3"/>
      <c r="AK440" s="26"/>
      <c r="AL440" s="3"/>
      <c r="AM440" s="3"/>
      <c r="AN440" s="3"/>
      <c r="AO440" s="3"/>
      <c r="AP440" s="3"/>
      <c r="AQ440" s="3"/>
      <c r="AR440" s="3"/>
      <c r="AS440" s="3"/>
      <c r="AT440" s="3"/>
      <c r="AU440" s="3"/>
      <c r="AV440" s="3"/>
      <c r="AW440" s="3"/>
      <c r="AX440" s="3"/>
      <c r="AY440" s="3"/>
      <c r="AZ440" s="3"/>
      <c r="BA440" s="3"/>
      <c r="BB440" s="3"/>
      <c r="BC440" s="3"/>
      <c r="BD440" s="3"/>
      <c r="BE440" s="1"/>
      <c r="BF440" s="1"/>
      <c r="BG440" s="3"/>
      <c r="BH440" s="1"/>
    </row>
    <row r="441" spans="2:60" x14ac:dyDescent="0.2">
      <c r="B441" s="1"/>
      <c r="C441" s="22"/>
      <c r="D441" s="1"/>
      <c r="E441" s="23"/>
      <c r="F441" s="23"/>
      <c r="G441" s="23"/>
      <c r="H441" s="23"/>
      <c r="I441" s="24"/>
      <c r="J441" s="2"/>
      <c r="K441" s="2"/>
      <c r="L441" s="4"/>
      <c r="M441" s="4"/>
      <c r="N441" s="4"/>
      <c r="O441" s="25"/>
      <c r="P441" s="4"/>
      <c r="Q441" s="4"/>
      <c r="R441" s="3"/>
      <c r="S441" s="3"/>
      <c r="T441" s="26"/>
      <c r="U441" s="3"/>
      <c r="V441" s="3"/>
      <c r="W441" s="3"/>
      <c r="X441" s="3"/>
      <c r="Y441" s="3"/>
      <c r="Z441" s="3"/>
      <c r="AA441" s="3"/>
      <c r="AB441" s="3"/>
      <c r="AC441" s="3"/>
      <c r="AD441" s="3"/>
      <c r="AE441" s="3"/>
      <c r="AF441" s="3"/>
      <c r="AG441" s="3"/>
      <c r="AH441" s="3"/>
      <c r="AI441" s="3"/>
      <c r="AJ441" s="3"/>
      <c r="AK441" s="26"/>
      <c r="AL441" s="3"/>
      <c r="AM441" s="3"/>
      <c r="AN441" s="3"/>
      <c r="AO441" s="3"/>
      <c r="AP441" s="3"/>
      <c r="AQ441" s="3"/>
      <c r="AR441" s="3"/>
      <c r="AS441" s="3"/>
      <c r="AT441" s="3"/>
      <c r="AU441" s="3"/>
      <c r="AV441" s="3"/>
      <c r="AW441" s="3"/>
      <c r="AX441" s="3"/>
      <c r="AY441" s="3"/>
      <c r="AZ441" s="3"/>
      <c r="BA441" s="3"/>
      <c r="BB441" s="3"/>
      <c r="BC441" s="3"/>
      <c r="BD441" s="3"/>
      <c r="BE441" s="1"/>
      <c r="BF441" s="1"/>
      <c r="BG441" s="3"/>
      <c r="BH441" s="1"/>
    </row>
    <row r="442" spans="2:60" x14ac:dyDescent="0.2">
      <c r="B442" s="1"/>
      <c r="C442" s="22"/>
      <c r="D442" s="1"/>
      <c r="E442" s="23"/>
      <c r="F442" s="23"/>
      <c r="G442" s="23"/>
      <c r="H442" s="23"/>
      <c r="I442" s="24"/>
      <c r="J442" s="2"/>
      <c r="K442" s="2"/>
      <c r="L442" s="4"/>
      <c r="M442" s="4"/>
      <c r="N442" s="4"/>
      <c r="O442" s="25"/>
      <c r="P442" s="4"/>
      <c r="Q442" s="4"/>
      <c r="R442" s="3"/>
      <c r="S442" s="3"/>
      <c r="T442" s="26"/>
      <c r="U442" s="3"/>
      <c r="V442" s="3"/>
      <c r="W442" s="3"/>
      <c r="X442" s="3"/>
      <c r="Y442" s="3"/>
      <c r="Z442" s="3"/>
      <c r="AA442" s="3"/>
      <c r="AB442" s="3"/>
      <c r="AC442" s="3"/>
      <c r="AD442" s="3"/>
      <c r="AE442" s="3"/>
      <c r="AF442" s="3"/>
      <c r="AG442" s="3"/>
      <c r="AH442" s="3"/>
      <c r="AI442" s="3"/>
      <c r="AJ442" s="3"/>
      <c r="AK442" s="26"/>
      <c r="AL442" s="3"/>
      <c r="AM442" s="3"/>
      <c r="AN442" s="3"/>
      <c r="AO442" s="3"/>
      <c r="AP442" s="3"/>
      <c r="AQ442" s="3"/>
      <c r="AR442" s="3"/>
      <c r="AS442" s="3"/>
      <c r="AT442" s="3"/>
      <c r="AU442" s="3"/>
      <c r="AV442" s="3"/>
      <c r="AW442" s="3"/>
      <c r="AX442" s="3"/>
      <c r="AY442" s="3"/>
      <c r="AZ442" s="3"/>
      <c r="BA442" s="3"/>
      <c r="BB442" s="3"/>
      <c r="BC442" s="3"/>
      <c r="BD442" s="3"/>
      <c r="BE442" s="1"/>
      <c r="BF442" s="1"/>
      <c r="BG442" s="3"/>
      <c r="BH442" s="1"/>
    </row>
    <row r="443" spans="2:60" x14ac:dyDescent="0.2">
      <c r="B443" s="1"/>
      <c r="C443" s="22"/>
      <c r="D443" s="1"/>
      <c r="E443" s="23"/>
      <c r="F443" s="23"/>
      <c r="G443" s="23"/>
      <c r="H443" s="23"/>
      <c r="I443" s="24"/>
      <c r="J443" s="2"/>
      <c r="K443" s="2"/>
      <c r="L443" s="4"/>
      <c r="M443" s="4"/>
      <c r="N443" s="4"/>
      <c r="O443" s="25"/>
      <c r="P443" s="4"/>
      <c r="Q443" s="4"/>
      <c r="R443" s="3"/>
      <c r="S443" s="3"/>
      <c r="T443" s="26"/>
      <c r="U443" s="3"/>
      <c r="V443" s="3"/>
      <c r="W443" s="3"/>
      <c r="X443" s="3"/>
      <c r="Y443" s="3"/>
      <c r="Z443" s="3"/>
      <c r="AA443" s="3"/>
      <c r="AB443" s="3"/>
      <c r="AC443" s="3"/>
      <c r="AD443" s="3"/>
      <c r="AE443" s="3"/>
      <c r="AF443" s="3"/>
      <c r="AG443" s="3"/>
      <c r="AH443" s="3"/>
      <c r="AI443" s="3"/>
      <c r="AJ443" s="26"/>
      <c r="AK443" s="26"/>
      <c r="AL443" s="3"/>
      <c r="AM443" s="3"/>
      <c r="AN443" s="3"/>
      <c r="AO443" s="3"/>
      <c r="AP443" s="3"/>
      <c r="AQ443" s="3"/>
      <c r="AR443" s="3"/>
      <c r="AS443" s="3"/>
      <c r="AT443" s="3"/>
      <c r="AU443" s="3"/>
      <c r="AV443" s="3"/>
      <c r="AW443" s="3"/>
      <c r="AX443" s="3"/>
      <c r="AY443" s="3"/>
      <c r="AZ443" s="3"/>
      <c r="BA443" s="3"/>
      <c r="BB443" s="3"/>
      <c r="BC443" s="3"/>
      <c r="BD443" s="3"/>
      <c r="BE443" s="1"/>
      <c r="BF443" s="1"/>
      <c r="BG443" s="3"/>
      <c r="BH443" s="1"/>
    </row>
    <row r="444" spans="2:60" x14ac:dyDescent="0.2">
      <c r="B444" s="1"/>
      <c r="C444" s="22"/>
      <c r="D444" s="1"/>
      <c r="E444" s="23"/>
      <c r="F444" s="23"/>
      <c r="G444" s="23"/>
      <c r="H444" s="23"/>
      <c r="I444" s="24"/>
      <c r="J444" s="2"/>
      <c r="K444" s="3"/>
      <c r="L444" s="4"/>
      <c r="M444" s="4"/>
      <c r="N444" s="4"/>
      <c r="O444" s="25"/>
      <c r="P444" s="4"/>
      <c r="Q444" s="4"/>
      <c r="R444" s="3"/>
      <c r="S444" s="3"/>
      <c r="T444" s="26"/>
      <c r="U444" s="3"/>
      <c r="V444" s="3"/>
      <c r="W444" s="3"/>
      <c r="X444" s="3"/>
      <c r="Y444" s="3"/>
      <c r="Z444" s="3"/>
      <c r="AA444" s="3"/>
      <c r="AB444" s="3"/>
      <c r="AC444" s="3"/>
      <c r="AD444" s="3"/>
      <c r="AE444" s="3"/>
      <c r="AF444" s="3"/>
      <c r="AG444" s="3"/>
      <c r="AH444" s="3"/>
      <c r="AI444" s="3"/>
      <c r="AJ444" s="3"/>
      <c r="AK444" s="26"/>
      <c r="AL444" s="3"/>
      <c r="AM444" s="3"/>
      <c r="AN444" s="3"/>
      <c r="AO444" s="3"/>
      <c r="AP444" s="3"/>
      <c r="AQ444" s="3"/>
      <c r="AR444" s="3"/>
      <c r="AS444" s="3"/>
      <c r="AT444" s="3"/>
      <c r="AU444" s="3"/>
      <c r="AV444" s="3"/>
      <c r="AW444" s="3"/>
      <c r="AX444" s="3"/>
      <c r="AY444" s="3"/>
      <c r="AZ444" s="3"/>
      <c r="BA444" s="3"/>
      <c r="BB444" s="3"/>
      <c r="BC444" s="3"/>
      <c r="BD444" s="3"/>
      <c r="BE444" s="26"/>
      <c r="BF444" s="26"/>
      <c r="BG444" s="3"/>
      <c r="BH444" s="1"/>
    </row>
    <row r="445" spans="2:60" x14ac:dyDescent="0.2">
      <c r="B445" s="1"/>
      <c r="C445" s="22"/>
      <c r="D445" s="1"/>
      <c r="E445" s="23"/>
      <c r="F445" s="23"/>
      <c r="G445" s="23"/>
      <c r="H445" s="23"/>
      <c r="I445" s="24"/>
      <c r="J445" s="2"/>
      <c r="K445" s="2"/>
      <c r="L445" s="4"/>
      <c r="M445" s="4"/>
      <c r="N445" s="4"/>
      <c r="O445" s="25"/>
      <c r="P445" s="4"/>
      <c r="Q445" s="4"/>
      <c r="R445" s="3"/>
      <c r="S445" s="3"/>
      <c r="T445" s="3"/>
      <c r="U445" s="26"/>
      <c r="V445" s="3"/>
      <c r="W445" s="3"/>
      <c r="X445" s="26"/>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1"/>
      <c r="BF445" s="1"/>
      <c r="BG445" s="3"/>
      <c r="BH445" s="1"/>
    </row>
    <row r="446" spans="2:60" x14ac:dyDescent="0.2">
      <c r="B446" s="1"/>
      <c r="C446" s="22"/>
      <c r="D446" s="1"/>
      <c r="E446" s="23"/>
      <c r="F446" s="23"/>
      <c r="G446" s="23"/>
      <c r="H446" s="23"/>
      <c r="I446" s="24"/>
      <c r="J446" s="2"/>
      <c r="K446" s="2"/>
      <c r="L446" s="4"/>
      <c r="M446" s="4"/>
      <c r="N446" s="4"/>
      <c r="O446" s="25"/>
      <c r="P446" s="4"/>
      <c r="Q446" s="4"/>
      <c r="R446" s="26"/>
      <c r="S446" s="26"/>
      <c r="T446" s="3"/>
      <c r="U446" s="26"/>
      <c r="V446" s="3"/>
      <c r="W446" s="3"/>
      <c r="X446" s="3"/>
      <c r="Y446" s="3"/>
      <c r="Z446" s="3"/>
      <c r="AA446" s="3"/>
      <c r="AB446" s="3"/>
      <c r="AC446" s="3"/>
      <c r="AD446" s="3"/>
      <c r="AE446" s="3"/>
      <c r="AF446" s="3"/>
      <c r="AG446" s="3"/>
      <c r="AH446" s="3"/>
      <c r="AI446" s="3"/>
      <c r="AJ446" s="26"/>
      <c r="AK446" s="3"/>
      <c r="AL446" s="3"/>
      <c r="AM446" s="3"/>
      <c r="AN446" s="3"/>
      <c r="AO446" s="3"/>
      <c r="AP446" s="3"/>
      <c r="AQ446" s="3"/>
      <c r="AR446" s="3"/>
      <c r="AS446" s="3"/>
      <c r="AT446" s="3"/>
      <c r="AU446" s="3"/>
      <c r="AV446" s="3"/>
      <c r="AW446" s="3"/>
      <c r="AX446" s="3"/>
      <c r="AY446" s="3"/>
      <c r="AZ446" s="3"/>
      <c r="BA446" s="3"/>
      <c r="BB446" s="3"/>
      <c r="BC446" s="3"/>
      <c r="BD446" s="3"/>
      <c r="BE446" s="1"/>
      <c r="BF446" s="1"/>
      <c r="BG446" s="3"/>
      <c r="BH446" s="1"/>
    </row>
    <row r="447" spans="2:60" x14ac:dyDescent="0.2">
      <c r="B447" s="1"/>
      <c r="C447" s="22"/>
      <c r="D447" s="1"/>
      <c r="E447" s="23"/>
      <c r="F447" s="23"/>
      <c r="G447" s="23"/>
      <c r="H447" s="23"/>
      <c r="I447" s="24"/>
      <c r="J447" s="2"/>
      <c r="K447" s="2"/>
      <c r="L447" s="4"/>
      <c r="M447" s="4"/>
      <c r="N447" s="4"/>
      <c r="O447" s="25"/>
      <c r="P447" s="4"/>
      <c r="Q447" s="4"/>
      <c r="R447" s="3"/>
      <c r="S447" s="3"/>
      <c r="T447" s="26"/>
      <c r="U447" s="3"/>
      <c r="V447" s="3"/>
      <c r="W447" s="3"/>
      <c r="X447" s="3"/>
      <c r="Y447" s="3"/>
      <c r="Z447" s="3"/>
      <c r="AA447" s="3"/>
      <c r="AB447" s="3"/>
      <c r="AC447" s="3"/>
      <c r="AD447" s="3"/>
      <c r="AE447" s="3"/>
      <c r="AF447" s="3"/>
      <c r="AG447" s="3"/>
      <c r="AH447" s="3"/>
      <c r="AI447" s="3"/>
      <c r="AJ447" s="3"/>
      <c r="AK447" s="26"/>
      <c r="AL447" s="3"/>
      <c r="AM447" s="3"/>
      <c r="AN447" s="3"/>
      <c r="AO447" s="3"/>
      <c r="AP447" s="3"/>
      <c r="AQ447" s="3"/>
      <c r="AR447" s="3"/>
      <c r="AS447" s="3"/>
      <c r="AT447" s="3"/>
      <c r="AU447" s="3"/>
      <c r="AV447" s="3"/>
      <c r="AW447" s="3"/>
      <c r="AX447" s="3"/>
      <c r="AY447" s="3"/>
      <c r="AZ447" s="3"/>
      <c r="BA447" s="3"/>
      <c r="BB447" s="3"/>
      <c r="BC447" s="26"/>
      <c r="BD447" s="3"/>
      <c r="BE447" s="1"/>
      <c r="BF447" s="1"/>
      <c r="BG447" s="3"/>
      <c r="BH447" s="1"/>
    </row>
    <row r="448" spans="2:60" x14ac:dyDescent="0.2">
      <c r="B448" s="1"/>
      <c r="C448" s="22"/>
      <c r="D448" s="1"/>
      <c r="E448" s="23"/>
      <c r="F448" s="23"/>
      <c r="G448" s="23"/>
      <c r="H448" s="23"/>
      <c r="I448" s="24"/>
      <c r="J448" s="2"/>
      <c r="K448" s="2"/>
      <c r="L448" s="4"/>
      <c r="M448" s="4"/>
      <c r="N448" s="4"/>
      <c r="O448" s="25"/>
      <c r="P448" s="4"/>
      <c r="Q448" s="4"/>
      <c r="R448" s="3"/>
      <c r="S448" s="3"/>
      <c r="T448" s="3"/>
      <c r="U448" s="26"/>
      <c r="V448" s="3"/>
      <c r="W448" s="3"/>
      <c r="X448" s="26"/>
      <c r="Y448" s="3"/>
      <c r="Z448" s="3"/>
      <c r="AA448" s="3"/>
      <c r="AB448" s="3"/>
      <c r="AC448" s="3"/>
      <c r="AD448" s="3"/>
      <c r="AE448" s="26"/>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1"/>
      <c r="BF448" s="1"/>
      <c r="BG448" s="3"/>
      <c r="BH448" s="1"/>
    </row>
    <row r="449" spans="2:60" x14ac:dyDescent="0.2">
      <c r="B449" s="1"/>
      <c r="C449" s="22"/>
      <c r="D449" s="1"/>
      <c r="E449" s="23"/>
      <c r="F449" s="23"/>
      <c r="G449" s="23"/>
      <c r="H449" s="23"/>
      <c r="I449" s="24"/>
      <c r="J449" s="2"/>
      <c r="K449" s="2"/>
      <c r="L449" s="4"/>
      <c r="M449" s="4"/>
      <c r="N449" s="4"/>
      <c r="O449" s="25"/>
      <c r="P449" s="4"/>
      <c r="Q449" s="4"/>
      <c r="R449" s="26"/>
      <c r="S449" s="26"/>
      <c r="T449" s="3"/>
      <c r="U449" s="26"/>
      <c r="V449" s="3"/>
      <c r="W449" s="3"/>
      <c r="X449" s="3"/>
      <c r="Y449" s="3"/>
      <c r="Z449" s="3"/>
      <c r="AA449" s="3"/>
      <c r="AB449" s="3"/>
      <c r="AC449" s="3"/>
      <c r="AD449" s="26"/>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1"/>
      <c r="BF449" s="1"/>
      <c r="BG449" s="3"/>
      <c r="BH449" s="1"/>
    </row>
    <row r="450" spans="2:60" x14ac:dyDescent="0.2">
      <c r="B450" s="1"/>
      <c r="C450" s="22"/>
      <c r="D450" s="1"/>
      <c r="E450" s="23"/>
      <c r="F450" s="23"/>
      <c r="G450" s="23"/>
      <c r="H450" s="23"/>
      <c r="I450" s="24"/>
      <c r="J450" s="2"/>
      <c r="K450" s="2"/>
      <c r="L450" s="4"/>
      <c r="M450" s="4"/>
      <c r="N450" s="4"/>
      <c r="O450" s="25"/>
      <c r="P450" s="4"/>
      <c r="Q450" s="4"/>
      <c r="R450" s="3"/>
      <c r="S450" s="3"/>
      <c r="T450" s="3"/>
      <c r="U450" s="26"/>
      <c r="V450" s="3"/>
      <c r="W450" s="3"/>
      <c r="X450" s="26"/>
      <c r="Y450" s="3"/>
      <c r="Z450" s="3"/>
      <c r="AA450" s="3"/>
      <c r="AB450" s="3"/>
      <c r="AC450" s="3"/>
      <c r="AD450" s="3"/>
      <c r="AE450" s="26"/>
      <c r="AF450" s="3"/>
      <c r="AG450" s="3"/>
      <c r="AH450" s="3"/>
      <c r="AI450" s="3"/>
      <c r="AJ450" s="26"/>
      <c r="AK450" s="3"/>
      <c r="AL450" s="3"/>
      <c r="AM450" s="3"/>
      <c r="AN450" s="3"/>
      <c r="AO450" s="3"/>
      <c r="AP450" s="3"/>
      <c r="AQ450" s="3"/>
      <c r="AR450" s="3"/>
      <c r="AS450" s="3"/>
      <c r="AT450" s="3"/>
      <c r="AU450" s="3"/>
      <c r="AV450" s="3"/>
      <c r="AW450" s="3"/>
      <c r="AX450" s="3"/>
      <c r="AY450" s="3"/>
      <c r="AZ450" s="3"/>
      <c r="BA450" s="3"/>
      <c r="BB450" s="3"/>
      <c r="BC450" s="3"/>
      <c r="BD450" s="3"/>
      <c r="BE450" s="1"/>
      <c r="BF450" s="1"/>
      <c r="BG450" s="3"/>
      <c r="BH450" s="1"/>
    </row>
    <row r="451" spans="2:60" x14ac:dyDescent="0.2">
      <c r="B451" s="1"/>
      <c r="C451" s="22"/>
      <c r="D451" s="1"/>
      <c r="E451" s="23"/>
      <c r="F451" s="23"/>
      <c r="G451" s="23"/>
      <c r="H451" s="23"/>
      <c r="I451" s="24"/>
      <c r="J451" s="2"/>
      <c r="K451" s="2"/>
      <c r="L451" s="4"/>
      <c r="M451" s="4"/>
      <c r="N451" s="4"/>
      <c r="O451" s="25"/>
      <c r="P451" s="4"/>
      <c r="Q451" s="4"/>
      <c r="R451" s="3"/>
      <c r="S451" s="3"/>
      <c r="T451" s="3"/>
      <c r="U451" s="26"/>
      <c r="V451" s="3"/>
      <c r="W451" s="3"/>
      <c r="X451" s="26"/>
      <c r="Y451" s="3"/>
      <c r="Z451" s="3"/>
      <c r="AA451" s="3"/>
      <c r="AB451" s="3"/>
      <c r="AC451" s="26"/>
      <c r="AD451" s="3"/>
      <c r="AE451" s="3"/>
      <c r="AF451" s="3"/>
      <c r="AG451" s="3"/>
      <c r="AH451" s="3"/>
      <c r="AI451" s="3"/>
      <c r="AJ451" s="26"/>
      <c r="AK451" s="3"/>
      <c r="AL451" s="3"/>
      <c r="AM451" s="3"/>
      <c r="AN451" s="3"/>
      <c r="AO451" s="3"/>
      <c r="AP451" s="3"/>
      <c r="AQ451" s="3"/>
      <c r="AR451" s="3"/>
      <c r="AS451" s="3"/>
      <c r="AT451" s="3"/>
      <c r="AU451" s="3"/>
      <c r="AV451" s="3"/>
      <c r="AW451" s="3"/>
      <c r="AX451" s="3"/>
      <c r="AY451" s="3"/>
      <c r="AZ451" s="3"/>
      <c r="BA451" s="3"/>
      <c r="BB451" s="3"/>
      <c r="BC451" s="3"/>
      <c r="BD451" s="3"/>
      <c r="BE451" s="1"/>
      <c r="BF451" s="1"/>
      <c r="BG451" s="3"/>
      <c r="BH451" s="1"/>
    </row>
    <row r="452" spans="2:60" x14ac:dyDescent="0.2">
      <c r="B452" s="1"/>
      <c r="C452" s="22"/>
      <c r="D452" s="1"/>
      <c r="E452" s="23"/>
      <c r="F452" s="23"/>
      <c r="G452" s="23"/>
      <c r="H452" s="23"/>
      <c r="I452" s="24"/>
      <c r="J452" s="2"/>
      <c r="K452" s="2"/>
      <c r="L452" s="4"/>
      <c r="M452" s="4"/>
      <c r="N452" s="4"/>
      <c r="O452" s="25"/>
      <c r="P452" s="4"/>
      <c r="Q452" s="4"/>
      <c r="R452" s="3"/>
      <c r="S452" s="3"/>
      <c r="T452" s="3"/>
      <c r="U452" s="26"/>
      <c r="V452" s="3"/>
      <c r="W452" s="3"/>
      <c r="X452" s="26"/>
      <c r="Y452" s="3"/>
      <c r="Z452" s="3"/>
      <c r="AA452" s="3"/>
      <c r="AB452" s="3"/>
      <c r="AC452" s="26"/>
      <c r="AD452" s="3"/>
      <c r="AE452" s="3"/>
      <c r="AF452" s="3"/>
      <c r="AG452" s="3"/>
      <c r="AH452" s="3"/>
      <c r="AI452" s="3"/>
      <c r="AJ452" s="26"/>
      <c r="AK452" s="3"/>
      <c r="AL452" s="3"/>
      <c r="AM452" s="3"/>
      <c r="AN452" s="3"/>
      <c r="AO452" s="3"/>
      <c r="AP452" s="3"/>
      <c r="AQ452" s="3"/>
      <c r="AR452" s="3"/>
      <c r="AS452" s="3"/>
      <c r="AT452" s="3"/>
      <c r="AU452" s="3"/>
      <c r="AV452" s="3"/>
      <c r="AW452" s="3"/>
      <c r="AX452" s="3"/>
      <c r="AY452" s="3"/>
      <c r="AZ452" s="3"/>
      <c r="BA452" s="3"/>
      <c r="BB452" s="3"/>
      <c r="BC452" s="3"/>
      <c r="BD452" s="3"/>
      <c r="BE452" s="1"/>
      <c r="BF452" s="1"/>
      <c r="BG452" s="3"/>
      <c r="BH452" s="1"/>
    </row>
    <row r="453" spans="2:60" x14ac:dyDescent="0.2">
      <c r="B453" s="1"/>
      <c r="C453" s="22"/>
      <c r="D453" s="1"/>
      <c r="E453" s="23"/>
      <c r="F453" s="23"/>
      <c r="G453" s="23"/>
      <c r="H453" s="23"/>
      <c r="I453" s="24"/>
      <c r="J453" s="2"/>
      <c r="K453" s="2"/>
      <c r="L453" s="4"/>
      <c r="M453" s="4"/>
      <c r="N453" s="4"/>
      <c r="O453" s="25"/>
      <c r="P453" s="4"/>
      <c r="Q453" s="4"/>
      <c r="R453" s="3"/>
      <c r="S453" s="3"/>
      <c r="T453" s="3"/>
      <c r="U453" s="26"/>
      <c r="V453" s="3"/>
      <c r="W453" s="3"/>
      <c r="X453" s="26"/>
      <c r="Y453" s="3"/>
      <c r="Z453" s="3"/>
      <c r="AA453" s="3"/>
      <c r="AB453" s="3"/>
      <c r="AC453" s="3"/>
      <c r="AD453" s="3"/>
      <c r="AE453" s="26"/>
      <c r="AF453" s="3"/>
      <c r="AG453" s="3"/>
      <c r="AH453" s="3"/>
      <c r="AI453" s="3"/>
      <c r="AJ453" s="26"/>
      <c r="AK453" s="3"/>
      <c r="AL453" s="3"/>
      <c r="AM453" s="3"/>
      <c r="AN453" s="3"/>
      <c r="AO453" s="3"/>
      <c r="AP453" s="3"/>
      <c r="AQ453" s="3"/>
      <c r="AR453" s="3"/>
      <c r="AS453" s="3"/>
      <c r="AT453" s="3"/>
      <c r="AU453" s="3"/>
      <c r="AV453" s="3"/>
      <c r="AW453" s="3"/>
      <c r="AX453" s="3"/>
      <c r="AY453" s="3"/>
      <c r="AZ453" s="3"/>
      <c r="BA453" s="3"/>
      <c r="BB453" s="3"/>
      <c r="BC453" s="3"/>
      <c r="BD453" s="3"/>
      <c r="BE453" s="1"/>
      <c r="BF453" s="1"/>
      <c r="BG453" s="3"/>
      <c r="BH453" s="1"/>
    </row>
    <row r="454" spans="2:60" x14ac:dyDescent="0.2">
      <c r="B454" s="1"/>
      <c r="C454" s="22"/>
      <c r="D454" s="1"/>
      <c r="E454" s="23"/>
      <c r="F454" s="23"/>
      <c r="G454" s="23"/>
      <c r="H454" s="23"/>
      <c r="I454" s="24"/>
      <c r="J454" s="2"/>
      <c r="K454" s="2"/>
      <c r="L454" s="4"/>
      <c r="M454" s="4"/>
      <c r="N454" s="4"/>
      <c r="O454" s="25"/>
      <c r="P454" s="4"/>
      <c r="Q454" s="4"/>
      <c r="R454" s="3"/>
      <c r="S454" s="3"/>
      <c r="T454" s="3"/>
      <c r="U454" s="26"/>
      <c r="V454" s="3"/>
      <c r="W454" s="3"/>
      <c r="X454" s="26"/>
      <c r="Y454" s="3"/>
      <c r="Z454" s="3"/>
      <c r="AA454" s="3"/>
      <c r="AB454" s="3"/>
      <c r="AC454" s="3"/>
      <c r="AD454" s="3"/>
      <c r="AE454" s="26"/>
      <c r="AF454" s="3"/>
      <c r="AG454" s="3"/>
      <c r="AH454" s="3"/>
      <c r="AI454" s="3"/>
      <c r="AJ454" s="26"/>
      <c r="AK454" s="3"/>
      <c r="AL454" s="3"/>
      <c r="AM454" s="3"/>
      <c r="AN454" s="3"/>
      <c r="AO454" s="3"/>
      <c r="AP454" s="3"/>
      <c r="AQ454" s="3"/>
      <c r="AR454" s="3"/>
      <c r="AS454" s="3"/>
      <c r="AT454" s="3"/>
      <c r="AU454" s="3"/>
      <c r="AV454" s="3"/>
      <c r="AW454" s="3"/>
      <c r="AX454" s="3"/>
      <c r="AY454" s="3"/>
      <c r="AZ454" s="3"/>
      <c r="BA454" s="3"/>
      <c r="BB454" s="3"/>
      <c r="BC454" s="3"/>
      <c r="BD454" s="3"/>
      <c r="BE454" s="1"/>
      <c r="BF454" s="1"/>
      <c r="BG454" s="3"/>
      <c r="BH454" s="1"/>
    </row>
    <row r="455" spans="2:60" x14ac:dyDescent="0.2">
      <c r="B455" s="1"/>
      <c r="C455" s="22"/>
      <c r="D455" s="1"/>
      <c r="E455" s="23"/>
      <c r="F455" s="23"/>
      <c r="G455" s="23"/>
      <c r="H455" s="23"/>
      <c r="I455" s="24"/>
      <c r="J455" s="2"/>
      <c r="K455" s="2"/>
      <c r="L455" s="4"/>
      <c r="M455" s="4"/>
      <c r="N455" s="4"/>
      <c r="O455" s="25"/>
      <c r="P455" s="4"/>
      <c r="Q455" s="4"/>
      <c r="R455" s="3"/>
      <c r="S455" s="3"/>
      <c r="T455" s="3"/>
      <c r="U455" s="26"/>
      <c r="V455" s="3"/>
      <c r="W455" s="3"/>
      <c r="X455" s="26"/>
      <c r="Y455" s="3"/>
      <c r="Z455" s="3"/>
      <c r="AA455" s="3"/>
      <c r="AB455" s="3"/>
      <c r="AC455" s="3"/>
      <c r="AD455" s="3"/>
      <c r="AE455" s="26"/>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1"/>
      <c r="BF455" s="1"/>
      <c r="BG455" s="3"/>
      <c r="BH455" s="1"/>
    </row>
    <row r="456" spans="2:60" x14ac:dyDescent="0.2">
      <c r="B456" s="1"/>
      <c r="C456" s="22"/>
      <c r="D456" s="1"/>
      <c r="E456" s="23"/>
      <c r="F456" s="23"/>
      <c r="G456" s="23"/>
      <c r="H456" s="23"/>
      <c r="I456" s="24"/>
      <c r="J456" s="2"/>
      <c r="K456" s="2"/>
      <c r="L456" s="4"/>
      <c r="M456" s="4"/>
      <c r="N456" s="4"/>
      <c r="O456" s="25"/>
      <c r="P456" s="4"/>
      <c r="Q456" s="4"/>
      <c r="R456" s="3"/>
      <c r="S456" s="3"/>
      <c r="T456" s="3"/>
      <c r="U456" s="26"/>
      <c r="V456" s="3"/>
      <c r="W456" s="3"/>
      <c r="X456" s="26"/>
      <c r="Y456" s="3"/>
      <c r="Z456" s="3"/>
      <c r="AA456" s="3"/>
      <c r="AB456" s="3"/>
      <c r="AC456" s="26"/>
      <c r="AD456" s="3"/>
      <c r="AE456" s="3"/>
      <c r="AF456" s="3"/>
      <c r="AG456" s="3"/>
      <c r="AH456" s="3"/>
      <c r="AI456" s="3"/>
      <c r="AJ456" s="26"/>
      <c r="AK456" s="3"/>
      <c r="AL456" s="3"/>
      <c r="AM456" s="3"/>
      <c r="AN456" s="3"/>
      <c r="AO456" s="3"/>
      <c r="AP456" s="3"/>
      <c r="AQ456" s="3"/>
      <c r="AR456" s="3"/>
      <c r="AS456" s="3"/>
      <c r="AT456" s="3"/>
      <c r="AU456" s="3"/>
      <c r="AV456" s="3"/>
      <c r="AW456" s="3"/>
      <c r="AX456" s="3"/>
      <c r="AY456" s="3"/>
      <c r="AZ456" s="3"/>
      <c r="BA456" s="26"/>
      <c r="BB456" s="3"/>
      <c r="BC456" s="3"/>
      <c r="BD456" s="3"/>
      <c r="BE456" s="1"/>
      <c r="BF456" s="26"/>
      <c r="BG456" s="3"/>
      <c r="BH456" s="36"/>
    </row>
    <row r="457" spans="2:60" x14ac:dyDescent="0.2">
      <c r="B457" s="1"/>
      <c r="C457" s="22"/>
      <c r="D457" s="1"/>
      <c r="E457" s="23"/>
      <c r="F457" s="23"/>
      <c r="G457" s="23"/>
      <c r="H457" s="23"/>
      <c r="I457" s="24"/>
      <c r="J457" s="2"/>
      <c r="K457" s="2"/>
      <c r="L457" s="4"/>
      <c r="M457" s="4"/>
      <c r="N457" s="4"/>
      <c r="O457" s="25"/>
      <c r="P457" s="4"/>
      <c r="Q457" s="4"/>
      <c r="R457" s="3"/>
      <c r="S457" s="3"/>
      <c r="T457" s="3"/>
      <c r="U457" s="26"/>
      <c r="V457" s="3"/>
      <c r="W457" s="3"/>
      <c r="X457" s="26"/>
      <c r="Y457" s="3"/>
      <c r="Z457" s="3"/>
      <c r="AA457" s="3"/>
      <c r="AB457" s="3"/>
      <c r="AC457" s="3"/>
      <c r="AD457" s="3"/>
      <c r="AE457" s="26"/>
      <c r="AF457" s="3"/>
      <c r="AG457" s="3"/>
      <c r="AH457" s="3"/>
      <c r="AI457" s="3"/>
      <c r="AJ457" s="26"/>
      <c r="AK457" s="3"/>
      <c r="AL457" s="3"/>
      <c r="AM457" s="3"/>
      <c r="AN457" s="3"/>
      <c r="AO457" s="3"/>
      <c r="AP457" s="3"/>
      <c r="AQ457" s="3"/>
      <c r="AR457" s="3"/>
      <c r="AS457" s="3"/>
      <c r="AT457" s="3"/>
      <c r="AU457" s="3"/>
      <c r="AV457" s="3"/>
      <c r="AW457" s="3"/>
      <c r="AX457" s="3"/>
      <c r="AY457" s="3"/>
      <c r="AZ457" s="3"/>
      <c r="BA457" s="3"/>
      <c r="BB457" s="3"/>
      <c r="BC457" s="3"/>
      <c r="BD457" s="3"/>
      <c r="BE457" s="1"/>
      <c r="BF457" s="26"/>
      <c r="BG457" s="3"/>
      <c r="BH457" s="36"/>
    </row>
    <row r="458" spans="2:60" x14ac:dyDescent="0.2">
      <c r="B458" s="1"/>
      <c r="C458" s="22"/>
      <c r="D458" s="1"/>
      <c r="E458" s="23"/>
      <c r="F458" s="23"/>
      <c r="G458" s="23"/>
      <c r="H458" s="23"/>
      <c r="I458" s="24"/>
      <c r="J458" s="2"/>
      <c r="K458" s="2"/>
      <c r="L458" s="4"/>
      <c r="M458" s="4"/>
      <c r="N458" s="4"/>
      <c r="O458" s="25"/>
      <c r="P458" s="4"/>
      <c r="Q458" s="4"/>
      <c r="R458" s="26"/>
      <c r="S458" s="26"/>
      <c r="T458" s="3"/>
      <c r="U458" s="26"/>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1"/>
      <c r="BF458" s="26"/>
      <c r="BG458" s="3"/>
      <c r="BH458" s="36"/>
    </row>
    <row r="459" spans="2:60" x14ac:dyDescent="0.2">
      <c r="B459" s="1"/>
      <c r="C459" s="22"/>
      <c r="D459" s="1"/>
      <c r="E459" s="23"/>
      <c r="F459" s="23"/>
      <c r="G459" s="23"/>
      <c r="H459" s="23"/>
      <c r="I459" s="24"/>
      <c r="J459" s="2"/>
      <c r="K459" s="2"/>
      <c r="L459" s="4"/>
      <c r="M459" s="4"/>
      <c r="N459" s="4"/>
      <c r="O459" s="25"/>
      <c r="P459" s="4"/>
      <c r="Q459" s="4"/>
      <c r="R459" s="3"/>
      <c r="S459" s="3"/>
      <c r="T459" s="3"/>
      <c r="U459" s="26"/>
      <c r="V459" s="3"/>
      <c r="W459" s="3"/>
      <c r="X459" s="26"/>
      <c r="Y459" s="3"/>
      <c r="Z459" s="3"/>
      <c r="AA459" s="3"/>
      <c r="AB459" s="3"/>
      <c r="AC459" s="3"/>
      <c r="AD459" s="3"/>
      <c r="AE459" s="26"/>
      <c r="AF459" s="3"/>
      <c r="AG459" s="3"/>
      <c r="AH459" s="3"/>
      <c r="AI459" s="3"/>
      <c r="AJ459" s="26"/>
      <c r="AK459" s="3"/>
      <c r="AL459" s="3"/>
      <c r="AM459" s="3"/>
      <c r="AN459" s="3"/>
      <c r="AO459" s="3"/>
      <c r="AP459" s="3"/>
      <c r="AQ459" s="3"/>
      <c r="AR459" s="3"/>
      <c r="AS459" s="3"/>
      <c r="AT459" s="3"/>
      <c r="AU459" s="3"/>
      <c r="AV459" s="3"/>
      <c r="AW459" s="3"/>
      <c r="AX459" s="3"/>
      <c r="AY459" s="3"/>
      <c r="AZ459" s="3"/>
      <c r="BA459" s="3"/>
      <c r="BB459" s="3"/>
      <c r="BC459" s="3"/>
      <c r="BD459" s="3"/>
      <c r="BE459" s="1"/>
      <c r="BF459" s="26"/>
      <c r="BG459" s="3"/>
      <c r="BH459" s="36"/>
    </row>
  </sheetData>
  <autoFilter ref="C4:BH217" xr:uid="{CE4196D7-398A-A346-AEF5-8152545FDEC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7D5-7AAB-D348-BAAD-BE5067376DCC}">
  <dimension ref="A2:AC217"/>
  <sheetViews>
    <sheetView workbookViewId="0"/>
  </sheetViews>
  <sheetFormatPr baseColWidth="10" defaultRowHeight="16" x14ac:dyDescent="0.2"/>
  <cols>
    <col min="2" max="2" width="18" customWidth="1"/>
  </cols>
  <sheetData>
    <row r="2" spans="1:29" x14ac:dyDescent="0.2">
      <c r="B2" s="37"/>
      <c r="C2" s="37"/>
      <c r="D2" s="37"/>
      <c r="E2" s="37"/>
      <c r="F2" s="37"/>
      <c r="G2" s="37"/>
      <c r="H2" s="37"/>
      <c r="I2" s="37"/>
    </row>
    <row r="3" spans="1:29" x14ac:dyDescent="0.2">
      <c r="G3" s="38" t="s">
        <v>31</v>
      </c>
      <c r="J3" s="38" t="s">
        <v>110</v>
      </c>
      <c r="M3" s="38" t="s">
        <v>111</v>
      </c>
      <c r="N3" s="38" t="s">
        <v>112</v>
      </c>
      <c r="P3" s="38" t="s">
        <v>113</v>
      </c>
      <c r="S3" s="38" t="s">
        <v>114</v>
      </c>
      <c r="T3" s="38"/>
      <c r="Y3" s="38" t="s">
        <v>115</v>
      </c>
    </row>
    <row r="4" spans="1:29" ht="68" x14ac:dyDescent="0.2">
      <c r="B4" s="21" t="s">
        <v>25</v>
      </c>
      <c r="C4" s="21" t="s">
        <v>116</v>
      </c>
      <c r="D4" s="21" t="s">
        <v>117</v>
      </c>
      <c r="E4" s="21" t="s">
        <v>118</v>
      </c>
      <c r="F4" s="21" t="s">
        <v>119</v>
      </c>
      <c r="G4" s="40" t="s">
        <v>202</v>
      </c>
      <c r="H4" s="21" t="s">
        <v>120</v>
      </c>
      <c r="I4" s="21" t="s">
        <v>121</v>
      </c>
      <c r="J4" s="21" t="s">
        <v>203</v>
      </c>
      <c r="K4" s="40" t="s">
        <v>122</v>
      </c>
      <c r="L4" s="21" t="s">
        <v>123</v>
      </c>
      <c r="M4" s="21" t="s">
        <v>124</v>
      </c>
      <c r="N4" s="21" t="s">
        <v>125</v>
      </c>
      <c r="O4" s="21" t="s">
        <v>76</v>
      </c>
      <c r="P4" s="40" t="s">
        <v>88</v>
      </c>
      <c r="Q4" s="21" t="s">
        <v>84</v>
      </c>
      <c r="R4" s="21" t="s">
        <v>93</v>
      </c>
      <c r="S4" s="40" t="s">
        <v>126</v>
      </c>
      <c r="T4" s="21" t="s">
        <v>127</v>
      </c>
      <c r="U4" s="21" t="s">
        <v>128</v>
      </c>
      <c r="V4" s="21" t="s">
        <v>129</v>
      </c>
      <c r="W4" s="21" t="s">
        <v>130</v>
      </c>
      <c r="X4" s="21" t="s">
        <v>201</v>
      </c>
      <c r="Y4" s="40" t="s">
        <v>131</v>
      </c>
      <c r="Z4" s="21" t="s">
        <v>132</v>
      </c>
      <c r="AA4" s="21" t="s">
        <v>133</v>
      </c>
      <c r="AB4" s="21" t="s">
        <v>134</v>
      </c>
      <c r="AC4" s="21" t="s">
        <v>135</v>
      </c>
    </row>
    <row r="5" spans="1:29" x14ac:dyDescent="0.2">
      <c r="A5" s="1">
        <v>1</v>
      </c>
      <c r="B5" s="41">
        <f>'Patek Philippe Data'!C5</f>
        <v>44870</v>
      </c>
      <c r="C5">
        <f>'Patek Philippe Data'!D5</f>
        <v>196</v>
      </c>
      <c r="D5" s="42">
        <f>'Patek Philippe Data'!E5</f>
        <v>42000</v>
      </c>
      <c r="E5" s="42">
        <f>'Patek Philippe Data'!F5</f>
        <v>52500</v>
      </c>
      <c r="F5" s="43">
        <f>LN(D5)</f>
        <v>10.645424897265505</v>
      </c>
      <c r="G5">
        <f>IF(OR('Patek Philippe Data'!L5="Stainless Steel",'Patek Philippe Data'!L5="Two-tone"),1,0)</f>
        <v>0</v>
      </c>
      <c r="H5">
        <f>IF(OR('Patek Philippe Data'!L5="YG 18K",'Patek Philippe Data'!L5="YG &lt;18K",'Patek Philippe Data'!L5="PG 18K",'Patek Philippe Data'!L5="PG &lt;18K",'Patek Philippe Data'!L5="WG 18K",'Patek Philippe Data'!L5="Mixes of 18K",'Patek Philippe Data'!L5="Mixes &lt;18K"),1,0)</f>
        <v>1</v>
      </c>
      <c r="I5">
        <f>IF('Patek Philippe Data'!L5="Platinum",1,0)</f>
        <v>0</v>
      </c>
      <c r="J5">
        <f>IF(OR('Patek Philippe Data'!P5="Stainless Steel",'Patek Philippe Data'!P5="Two-tone"),1,0)</f>
        <v>0</v>
      </c>
      <c r="K5">
        <f>IF('Patek Philippe Data'!P5="Leather",1,0)</f>
        <v>1</v>
      </c>
      <c r="L5">
        <f>IF(OR('Patek Philippe Data'!P5="YG 18K",'Patek Philippe Data'!P5="PG 18K",'Patek Philippe Data'!P5="WG 18K",'Patek Philippe Data'!P5="Mixes of 18K"),1,0)</f>
        <v>0</v>
      </c>
      <c r="M5">
        <f>IF(OR('Patek Philippe Data'!AX5="Yes",'Patek Philippe Data'!AY5="Yes",'Patek Philippe Data'!AW5="Yes"),1,0)</f>
        <v>0</v>
      </c>
      <c r="N5">
        <f>IF(OR(ISTEXT('Patek Philippe Data'!AZ5), ISTEXT('Patek Philippe Data'!BA5)),1,0)</f>
        <v>0</v>
      </c>
      <c r="O5">
        <f>IF('Patek Philippe Data'!BF5="Yes",1,0)</f>
        <v>0</v>
      </c>
      <c r="P5">
        <f>IF('Patek Philippe Data'!BG5="AA",1,0)</f>
        <v>1</v>
      </c>
      <c r="Q5">
        <f>IF('Patek Philippe Data'!BG5="AAA",1,0)</f>
        <v>0</v>
      </c>
      <c r="R5">
        <f>IF('Patek Philippe Data'!BG5="AAAA",1,0)</f>
        <v>0</v>
      </c>
      <c r="S5">
        <f>IF('Patek Philippe Data'!R5="Yes",1,0)</f>
        <v>0</v>
      </c>
      <c r="T5">
        <f>IF('Patek Philippe Data'!AR5="Yes",1,0)</f>
        <v>0</v>
      </c>
      <c r="U5">
        <f>IF(OR('Patek Philippe Data'!X5="Yes", 'Patek Philippe Data'!Y5="Yes",'Patek Philippe Data'!Z5="Yes"),1,0)</f>
        <v>0</v>
      </c>
      <c r="V5">
        <f>IF('Patek Philippe Data'!AD5="Yes",1,0)</f>
        <v>0</v>
      </c>
      <c r="W5">
        <f>IF(OR('Patek Philippe Data'!AK5="Yes",'Patek Philippe Data'!AN5="Yes"),1,0)</f>
        <v>0</v>
      </c>
      <c r="X5">
        <f>IF('Patek Philippe Data'!AO5="Yes",1,0)</f>
        <v>1</v>
      </c>
      <c r="Y5" s="39">
        <f>IF(AND($B5&gt;=DATEVALUE("1/1/2018"),$B5&lt;=DATEVALUE("12/31/2018")),1,0)</f>
        <v>0</v>
      </c>
      <c r="Z5" s="39">
        <f>IF(AND($B5&gt;=DATEVALUE("1/1/2019"),$B5&lt;=DATEVALUE("12/31/2019")),1,0)</f>
        <v>0</v>
      </c>
      <c r="AA5" s="39">
        <f>IF(AND($B5&gt;=DATEVALUE("1/1/2020"),$B5&lt;=DATEVALUE("12/31/2020")),1,0)</f>
        <v>0</v>
      </c>
      <c r="AB5" s="39">
        <f>IF(AND($B5&gt;=DATEVALUE("1/1/2021"),$B5&lt;=DATEVALUE("12/31/2021")),1,0)</f>
        <v>0</v>
      </c>
      <c r="AC5" s="39">
        <f>IF(AND($B5&gt;=DATEVALUE("1/1/2022"),$B5&lt;=DATEVALUE("12/31/2022")),1,0)</f>
        <v>1</v>
      </c>
    </row>
    <row r="6" spans="1:29" x14ac:dyDescent="0.2">
      <c r="A6" s="1">
        <v>2</v>
      </c>
      <c r="B6" s="41">
        <f>'Patek Philippe Data'!C6</f>
        <v>44870</v>
      </c>
      <c r="C6">
        <f>'Patek Philippe Data'!D6</f>
        <v>199</v>
      </c>
      <c r="D6" s="42">
        <f>'Patek Philippe Data'!E6</f>
        <v>90000</v>
      </c>
      <c r="E6" s="42">
        <f>'Patek Philippe Data'!F6</f>
        <v>112500</v>
      </c>
      <c r="F6" s="43">
        <f>LN(D6)</f>
        <v>11.407564949312402</v>
      </c>
      <c r="G6">
        <f>IF(OR('Patek Philippe Data'!L6="Stainless Steel",'Patek Philippe Data'!L6="Two-tone"),1,0)</f>
        <v>1</v>
      </c>
      <c r="H6">
        <f>IF(OR('Patek Philippe Data'!L6="YG 18K",'Patek Philippe Data'!L6="YG &lt;18K",'Patek Philippe Data'!L6="PG 18K",'Patek Philippe Data'!L6="PG &lt;18K",'Patek Philippe Data'!L6="WG 18K",'Patek Philippe Data'!L6="Mixes of 18K",'Patek Philippe Data'!L6="Mixes &lt;18K"),1,0)</f>
        <v>0</v>
      </c>
      <c r="I6">
        <f>IF('Patek Philippe Data'!L6="Platinum",1,0)</f>
        <v>0</v>
      </c>
      <c r="J6">
        <f>IF(OR('Patek Philippe Data'!P6="Stainless Steel",'Patek Philippe Data'!P6="Two-tone"),1,0)</f>
        <v>1</v>
      </c>
      <c r="K6">
        <f>IF('Patek Philippe Data'!P6="Leather",1,0)</f>
        <v>0</v>
      </c>
      <c r="L6">
        <f>IF(OR('Patek Philippe Data'!P6="YG 18K",'Patek Philippe Data'!P6="PG 18K",'Patek Philippe Data'!P6="WG 18K",'Patek Philippe Data'!P6="Mixes of 18K"),1,0)</f>
        <v>0</v>
      </c>
      <c r="M6">
        <f>IF(OR('Patek Philippe Data'!AX6="Yes",'Patek Philippe Data'!AY6="Yes",'Patek Philippe Data'!AW6="Yes"),1,0)</f>
        <v>0</v>
      </c>
      <c r="N6">
        <f>IF(OR(ISTEXT('Patek Philippe Data'!AZ6), ISTEXT('Patek Philippe Data'!BA6)),1,0)</f>
        <v>0</v>
      </c>
      <c r="O6">
        <f>IF('Patek Philippe Data'!BF6="Yes",1,0)</f>
        <v>0</v>
      </c>
      <c r="P6">
        <f>IF('Patek Philippe Data'!BG6="AA",1,0)</f>
        <v>0</v>
      </c>
      <c r="Q6">
        <f>IF('Patek Philippe Data'!BG6="AAA",1,0)</f>
        <v>0</v>
      </c>
      <c r="R6">
        <f>IF('Patek Philippe Data'!BG6="AAAA",1,0)</f>
        <v>1</v>
      </c>
      <c r="S6">
        <f>IF('Patek Philippe Data'!R6="Yes",1,0)</f>
        <v>0</v>
      </c>
      <c r="T6">
        <f>IF('Patek Philippe Data'!AR6="Yes",1,0)</f>
        <v>0</v>
      </c>
      <c r="U6">
        <f>IF(OR('Patek Philippe Data'!X6="Yes", 'Patek Philippe Data'!Y6="Yes",'Patek Philippe Data'!Z6="Yes"),1,0)</f>
        <v>1</v>
      </c>
      <c r="V6">
        <f>IF('Patek Philippe Data'!AD6="Yes",1,0)</f>
        <v>0</v>
      </c>
      <c r="W6">
        <f>IF(OR('Patek Philippe Data'!AK6="Yes",'Patek Philippe Data'!AN6="Yes"),1,0)</f>
        <v>0</v>
      </c>
      <c r="X6">
        <f>IF('Patek Philippe Data'!AO6="Yes",1,0)</f>
        <v>0</v>
      </c>
      <c r="Y6" s="39">
        <f>IF(AND($B6&gt;=DATEVALUE("1/1/2018"),$B6&lt;=DATEVALUE("12/31/2018")),1,0)</f>
        <v>0</v>
      </c>
      <c r="Z6" s="39">
        <f>IF(AND($B6&gt;=DATEVALUE("1/1/2019"),$B6&lt;=DATEVALUE("12/31/2019")),1,0)</f>
        <v>0</v>
      </c>
      <c r="AA6" s="39">
        <f>IF(AND($B6&gt;=DATEVALUE("1/1/2020"),$B6&lt;=DATEVALUE("12/31/2020")),1,0)</f>
        <v>0</v>
      </c>
      <c r="AB6" s="39">
        <f>IF(AND($B6&gt;=DATEVALUE("1/1/2021"),$B6&lt;=DATEVALUE("12/31/2021")),1,0)</f>
        <v>0</v>
      </c>
      <c r="AC6" s="39">
        <f>IF(AND($B6&gt;=DATEVALUE("1/1/2022"),$B6&lt;=DATEVALUE("12/31/2022")),1,0)</f>
        <v>1</v>
      </c>
    </row>
    <row r="7" spans="1:29" x14ac:dyDescent="0.2">
      <c r="A7" s="1">
        <v>3</v>
      </c>
      <c r="B7" s="41">
        <f>'Patek Philippe Data'!C7</f>
        <v>44870</v>
      </c>
      <c r="C7">
        <f>'Patek Philippe Data'!D7</f>
        <v>200</v>
      </c>
      <c r="D7" s="42">
        <f>'Patek Philippe Data'!E7</f>
        <v>380000</v>
      </c>
      <c r="E7" s="42">
        <f>'Patek Philippe Data'!F7</f>
        <v>475000</v>
      </c>
      <c r="F7" s="43">
        <f>LN(D7)</f>
        <v>12.847926531702569</v>
      </c>
      <c r="G7">
        <f>IF(OR('Patek Philippe Data'!L7="Stainless Steel",'Patek Philippe Data'!L7="Two-tone"),1,0)</f>
        <v>1</v>
      </c>
      <c r="H7">
        <f>IF(OR('Patek Philippe Data'!L7="YG 18K",'Patek Philippe Data'!L7="YG &lt;18K",'Patek Philippe Data'!L7="PG 18K",'Patek Philippe Data'!L7="PG &lt;18K",'Patek Philippe Data'!L7="WG 18K",'Patek Philippe Data'!L7="Mixes of 18K",'Patek Philippe Data'!L7="Mixes &lt;18K"),1,0)</f>
        <v>0</v>
      </c>
      <c r="I7">
        <f>IF('Patek Philippe Data'!L7="Platinum",1,0)</f>
        <v>0</v>
      </c>
      <c r="J7">
        <f>IF(OR('Patek Philippe Data'!P7="Stainless Steel",'Patek Philippe Data'!P7="Two-tone"),1,0)</f>
        <v>0</v>
      </c>
      <c r="K7">
        <f>IF('Patek Philippe Data'!P7="Leather",1,0)</f>
        <v>1</v>
      </c>
      <c r="L7">
        <f>IF(OR('Patek Philippe Data'!P7="YG 18K",'Patek Philippe Data'!P7="PG 18K",'Patek Philippe Data'!P7="WG 18K",'Patek Philippe Data'!P7="Mixes of 18K"),1,0)</f>
        <v>0</v>
      </c>
      <c r="M7">
        <f>IF(OR('Patek Philippe Data'!AX7="Yes",'Patek Philippe Data'!AY7="Yes",'Patek Philippe Data'!AW7="Yes"),1,0)</f>
        <v>0</v>
      </c>
      <c r="N7">
        <f>IF(OR(ISTEXT('Patek Philippe Data'!AZ7), ISTEXT('Patek Philippe Data'!BA7)),1,0)</f>
        <v>0</v>
      </c>
      <c r="O7">
        <f>IF('Patek Philippe Data'!BF7="Yes",1,0)</f>
        <v>0</v>
      </c>
      <c r="P7">
        <f>IF('Patek Philippe Data'!BG7="AA",1,0)</f>
        <v>0</v>
      </c>
      <c r="Q7">
        <f>IF('Patek Philippe Data'!BG7="AAA",1,0)</f>
        <v>0</v>
      </c>
      <c r="R7">
        <f>IF('Patek Philippe Data'!BG7="AAAA",1,0)</f>
        <v>1</v>
      </c>
      <c r="S7">
        <f>IF('Patek Philippe Data'!R7="Yes",1,0)</f>
        <v>0</v>
      </c>
      <c r="T7">
        <f>IF('Patek Philippe Data'!AR7="Yes",1,0)</f>
        <v>0</v>
      </c>
      <c r="U7">
        <f>IF(OR('Patek Philippe Data'!X7="Yes", 'Patek Philippe Data'!Y7="Yes",'Patek Philippe Data'!Z7="Yes"),1,0)</f>
        <v>0</v>
      </c>
      <c r="V7">
        <f>IF('Patek Philippe Data'!AD7="Yes",1,0)</f>
        <v>0</v>
      </c>
      <c r="W7">
        <f>IF(OR('Patek Philippe Data'!AK7="Yes",'Patek Philippe Data'!AN7="Yes"),1,0)</f>
        <v>1</v>
      </c>
      <c r="X7">
        <f>IF('Patek Philippe Data'!AO7="Yes",1,0)</f>
        <v>0</v>
      </c>
      <c r="Y7" s="39">
        <f>IF(AND($B7&gt;=DATEVALUE("1/1/2018"),$B7&lt;=DATEVALUE("12/31/2018")),1,0)</f>
        <v>0</v>
      </c>
      <c r="Z7" s="39">
        <f>IF(AND($B7&gt;=DATEVALUE("1/1/2019"),$B7&lt;=DATEVALUE("12/31/2019")),1,0)</f>
        <v>0</v>
      </c>
      <c r="AA7" s="39">
        <f>IF(AND($B7&gt;=DATEVALUE("1/1/2020"),$B7&lt;=DATEVALUE("12/31/2020")),1,0)</f>
        <v>0</v>
      </c>
      <c r="AB7" s="39">
        <f>IF(AND($B7&gt;=DATEVALUE("1/1/2021"),$B7&lt;=DATEVALUE("12/31/2021")),1,0)</f>
        <v>0</v>
      </c>
      <c r="AC7" s="39">
        <f>IF(AND($B7&gt;=DATEVALUE("1/1/2022"),$B7&lt;=DATEVALUE("12/31/2022")),1,0)</f>
        <v>1</v>
      </c>
    </row>
    <row r="8" spans="1:29" x14ac:dyDescent="0.2">
      <c r="A8" s="1">
        <v>4</v>
      </c>
      <c r="B8" s="41">
        <f>'Patek Philippe Data'!C8</f>
        <v>44871</v>
      </c>
      <c r="C8">
        <f>'Patek Philippe Data'!D8</f>
        <v>317</v>
      </c>
      <c r="D8" s="42">
        <f>'Patek Philippe Data'!E8</f>
        <v>7500</v>
      </c>
      <c r="E8" s="42">
        <f>'Patek Philippe Data'!F8</f>
        <v>9375</v>
      </c>
      <c r="F8" s="43">
        <f>LN(D8)</f>
        <v>8.9226582995244019</v>
      </c>
      <c r="G8">
        <f>IF(OR('Patek Philippe Data'!L8="Stainless Steel",'Patek Philippe Data'!L8="Two-tone"),1,0)</f>
        <v>0</v>
      </c>
      <c r="H8">
        <f>IF(OR('Patek Philippe Data'!L8="YG 18K",'Patek Philippe Data'!L8="YG &lt;18K",'Patek Philippe Data'!L8="PG 18K",'Patek Philippe Data'!L8="PG &lt;18K",'Patek Philippe Data'!L8="WG 18K",'Patek Philippe Data'!L8="Mixes of 18K",'Patek Philippe Data'!L8="Mixes &lt;18K"),1,0)</f>
        <v>1</v>
      </c>
      <c r="I8">
        <f>IF('Patek Philippe Data'!L8="Platinum",1,0)</f>
        <v>0</v>
      </c>
      <c r="J8">
        <f>IF(OR('Patek Philippe Data'!P8="Stainless Steel",'Patek Philippe Data'!P8="Two-tone"),1,0)</f>
        <v>0</v>
      </c>
      <c r="K8">
        <f>IF('Patek Philippe Data'!P8="Leather",1,0)</f>
        <v>1</v>
      </c>
      <c r="L8">
        <f>IF(OR('Patek Philippe Data'!P8="YG 18K",'Patek Philippe Data'!P8="PG 18K",'Patek Philippe Data'!P8="WG 18K",'Patek Philippe Data'!P8="Mixes of 18K"),1,0)</f>
        <v>0</v>
      </c>
      <c r="M8">
        <f>IF(OR('Patek Philippe Data'!AX8="Yes",'Patek Philippe Data'!AY8="Yes",'Patek Philippe Data'!AW8="Yes"),1,0)</f>
        <v>0</v>
      </c>
      <c r="N8">
        <f>IF(OR(ISTEXT('Patek Philippe Data'!AZ8), ISTEXT('Patek Philippe Data'!BA8)),1,0)</f>
        <v>0</v>
      </c>
      <c r="O8">
        <f>IF('Patek Philippe Data'!BF8="Yes",1,0)</f>
        <v>0</v>
      </c>
      <c r="P8">
        <f>IF('Patek Philippe Data'!BG8="AA",1,0)</f>
        <v>1</v>
      </c>
      <c r="Q8">
        <f>IF('Patek Philippe Data'!BG8="AAA",1,0)</f>
        <v>0</v>
      </c>
      <c r="R8">
        <f>IF('Patek Philippe Data'!BG8="AAAA",1,0)</f>
        <v>0</v>
      </c>
      <c r="S8">
        <f>IF('Patek Philippe Data'!R8="Yes",1,0)</f>
        <v>1</v>
      </c>
      <c r="T8">
        <f>IF('Patek Philippe Data'!AR8="Yes",1,0)</f>
        <v>0</v>
      </c>
      <c r="U8">
        <f>IF(OR('Patek Philippe Data'!X8="Yes", 'Patek Philippe Data'!Y8="Yes",'Patek Philippe Data'!Z8="Yes"),1,0)</f>
        <v>0</v>
      </c>
      <c r="V8">
        <f>IF('Patek Philippe Data'!AD8="Yes",1,0)</f>
        <v>0</v>
      </c>
      <c r="W8">
        <f>IF(OR('Patek Philippe Data'!AK8="Yes",'Patek Philippe Data'!AN8="Yes"),1,0)</f>
        <v>0</v>
      </c>
      <c r="X8">
        <f>IF('Patek Philippe Data'!AO8="Yes",1,0)</f>
        <v>0</v>
      </c>
      <c r="Y8" s="39">
        <f>IF(AND($B8&gt;=DATEVALUE("1/1/2018"),$B8&lt;=DATEVALUE("12/31/2018")),1,0)</f>
        <v>0</v>
      </c>
      <c r="Z8" s="39">
        <f>IF(AND($B8&gt;=DATEVALUE("1/1/2019"),$B8&lt;=DATEVALUE("12/31/2019")),1,0)</f>
        <v>0</v>
      </c>
      <c r="AA8" s="39">
        <f>IF(AND($B8&gt;=DATEVALUE("1/1/2020"),$B8&lt;=DATEVALUE("12/31/2020")),1,0)</f>
        <v>0</v>
      </c>
      <c r="AB8" s="39">
        <f>IF(AND($B8&gt;=DATEVALUE("1/1/2021"),$B8&lt;=DATEVALUE("12/31/2021")),1,0)</f>
        <v>0</v>
      </c>
      <c r="AC8" s="39">
        <f>IF(AND($B8&gt;=DATEVALUE("1/1/2022"),$B8&lt;=DATEVALUE("12/31/2022")),1,0)</f>
        <v>1</v>
      </c>
    </row>
    <row r="9" spans="1:29" x14ac:dyDescent="0.2">
      <c r="A9" s="1">
        <v>5</v>
      </c>
      <c r="B9" s="41">
        <f>'Patek Philippe Data'!C9</f>
        <v>44871</v>
      </c>
      <c r="C9">
        <f>'Patek Philippe Data'!D9</f>
        <v>318</v>
      </c>
      <c r="D9" s="42">
        <f>'Patek Philippe Data'!E9</f>
        <v>6000</v>
      </c>
      <c r="E9" s="42">
        <f>'Patek Philippe Data'!F9</f>
        <v>7500</v>
      </c>
      <c r="F9" s="43">
        <f>LN(D9)</f>
        <v>8.6995147482101913</v>
      </c>
      <c r="G9">
        <f>IF(OR('Patek Philippe Data'!L9="Stainless Steel",'Patek Philippe Data'!L9="Two-tone"),1,0)</f>
        <v>0</v>
      </c>
      <c r="H9">
        <f>IF(OR('Patek Philippe Data'!L9="YG 18K",'Patek Philippe Data'!L9="YG &lt;18K",'Patek Philippe Data'!L9="PG 18K",'Patek Philippe Data'!L9="PG &lt;18K",'Patek Philippe Data'!L9="WG 18K",'Patek Philippe Data'!L9="Mixes of 18K",'Patek Philippe Data'!L9="Mixes &lt;18K"),1,0)</f>
        <v>1</v>
      </c>
      <c r="I9">
        <f>IF('Patek Philippe Data'!L9="Platinum",1,0)</f>
        <v>0</v>
      </c>
      <c r="J9">
        <f>IF(OR('Patek Philippe Data'!P9="Stainless Steel",'Patek Philippe Data'!P9="Two-tone"),1,0)</f>
        <v>0</v>
      </c>
      <c r="K9">
        <f>IF('Patek Philippe Data'!P9="Leather",1,0)</f>
        <v>1</v>
      </c>
      <c r="L9">
        <f>IF(OR('Patek Philippe Data'!P9="YG 18K",'Patek Philippe Data'!P9="PG 18K",'Patek Philippe Data'!P9="WG 18K",'Patek Philippe Data'!P9="Mixes of 18K"),1,0)</f>
        <v>0</v>
      </c>
      <c r="M9">
        <f>IF(OR('Patek Philippe Data'!AX9="Yes",'Patek Philippe Data'!AY9="Yes",'Patek Philippe Data'!AW9="Yes"),1,0)</f>
        <v>0</v>
      </c>
      <c r="N9">
        <f>IF(OR(ISTEXT('Patek Philippe Data'!AZ9), ISTEXT('Patek Philippe Data'!BA9)),1,0)</f>
        <v>1</v>
      </c>
      <c r="O9">
        <f>IF('Patek Philippe Data'!BF9="Yes",1,0)</f>
        <v>0</v>
      </c>
      <c r="P9">
        <f>IF('Patek Philippe Data'!BG9="AA",1,0)</f>
        <v>0</v>
      </c>
      <c r="Q9">
        <f>IF('Patek Philippe Data'!BG9="AAA",1,0)</f>
        <v>1</v>
      </c>
      <c r="R9">
        <f>IF('Patek Philippe Data'!BG9="AAAA",1,0)</f>
        <v>0</v>
      </c>
      <c r="S9">
        <f>IF('Patek Philippe Data'!R9="Yes",1,0)</f>
        <v>1</v>
      </c>
      <c r="T9">
        <f>IF('Patek Philippe Data'!AR9="Yes",1,0)</f>
        <v>0</v>
      </c>
      <c r="U9">
        <f>IF(OR('Patek Philippe Data'!X9="Yes", 'Patek Philippe Data'!Y9="Yes",'Patek Philippe Data'!Z9="Yes"),1,0)</f>
        <v>0</v>
      </c>
      <c r="V9">
        <f>IF('Patek Philippe Data'!AD9="Yes",1,0)</f>
        <v>0</v>
      </c>
      <c r="W9">
        <f>IF(OR('Patek Philippe Data'!AK9="Yes",'Patek Philippe Data'!AN9="Yes"),1,0)</f>
        <v>0</v>
      </c>
      <c r="X9">
        <f>IF('Patek Philippe Data'!AO9="Yes",1,0)</f>
        <v>0</v>
      </c>
      <c r="Y9" s="39">
        <f>IF(AND($B9&gt;=DATEVALUE("1/1/2018"),$B9&lt;=DATEVALUE("12/31/2018")),1,0)</f>
        <v>0</v>
      </c>
      <c r="Z9" s="39">
        <f>IF(AND($B9&gt;=DATEVALUE("1/1/2019"),$B9&lt;=DATEVALUE("12/31/2019")),1,0)</f>
        <v>0</v>
      </c>
      <c r="AA9" s="39">
        <f>IF(AND($B9&gt;=DATEVALUE("1/1/2020"),$B9&lt;=DATEVALUE("12/31/2020")),1,0)</f>
        <v>0</v>
      </c>
      <c r="AB9" s="39">
        <f>IF(AND($B9&gt;=DATEVALUE("1/1/2021"),$B9&lt;=DATEVALUE("12/31/2021")),1,0)</f>
        <v>0</v>
      </c>
      <c r="AC9" s="39">
        <f>IF(AND($B9&gt;=DATEVALUE("1/1/2022"),$B9&lt;=DATEVALUE("12/31/2022")),1,0)</f>
        <v>1</v>
      </c>
    </row>
    <row r="10" spans="1:29" x14ac:dyDescent="0.2">
      <c r="A10" s="1">
        <v>6</v>
      </c>
      <c r="B10" s="41">
        <f>'Patek Philippe Data'!C10</f>
        <v>44871</v>
      </c>
      <c r="C10">
        <f>'Patek Philippe Data'!D10</f>
        <v>319</v>
      </c>
      <c r="D10" s="42">
        <f>'Patek Philippe Data'!E10</f>
        <v>26000</v>
      </c>
      <c r="E10" s="42">
        <f>'Patek Philippe Data'!F10</f>
        <v>32500</v>
      </c>
      <c r="F10" s="43">
        <f>LN(D10)</f>
        <v>10.165851817003619</v>
      </c>
      <c r="G10">
        <f>IF(OR('Patek Philippe Data'!L10="Stainless Steel",'Patek Philippe Data'!L10="Two-tone"),1,0)</f>
        <v>0</v>
      </c>
      <c r="H10">
        <f>IF(OR('Patek Philippe Data'!L10="YG 18K",'Patek Philippe Data'!L10="YG &lt;18K",'Patek Philippe Data'!L10="PG 18K",'Patek Philippe Data'!L10="PG &lt;18K",'Patek Philippe Data'!L10="WG 18K",'Patek Philippe Data'!L10="Mixes of 18K",'Patek Philippe Data'!L10="Mixes &lt;18K"),1,0)</f>
        <v>1</v>
      </c>
      <c r="I10">
        <f>IF('Patek Philippe Data'!L10="Platinum",1,0)</f>
        <v>0</v>
      </c>
      <c r="J10">
        <f>IF(OR('Patek Philippe Data'!P10="Stainless Steel",'Patek Philippe Data'!P10="Two-tone"),1,0)</f>
        <v>0</v>
      </c>
      <c r="K10">
        <f>IF('Patek Philippe Data'!P10="Leather",1,0)</f>
        <v>1</v>
      </c>
      <c r="L10">
        <f>IF(OR('Patek Philippe Data'!P10="YG 18K",'Patek Philippe Data'!P10="PG 18K",'Patek Philippe Data'!P10="WG 18K",'Patek Philippe Data'!P10="Mixes of 18K"),1,0)</f>
        <v>0</v>
      </c>
      <c r="M10">
        <f>IF(OR('Patek Philippe Data'!AX10="Yes",'Patek Philippe Data'!AY10="Yes",'Patek Philippe Data'!AW10="Yes"),1,0)</f>
        <v>0</v>
      </c>
      <c r="N10">
        <f>IF(OR(ISTEXT('Patek Philippe Data'!AZ10), ISTEXT('Patek Philippe Data'!BA10)),1,0)</f>
        <v>1</v>
      </c>
      <c r="O10">
        <f>IF('Patek Philippe Data'!BF10="Yes",1,0)</f>
        <v>0</v>
      </c>
      <c r="P10">
        <f>IF('Patek Philippe Data'!BG10="AA",1,0)</f>
        <v>0</v>
      </c>
      <c r="Q10">
        <f>IF('Patek Philippe Data'!BG10="AAA",1,0)</f>
        <v>0</v>
      </c>
      <c r="R10">
        <f>IF('Patek Philippe Data'!BG10="AAAA",1,0)</f>
        <v>1</v>
      </c>
      <c r="S10">
        <f>IF('Patek Philippe Data'!R10="Yes",1,0)</f>
        <v>1</v>
      </c>
      <c r="T10">
        <f>IF('Patek Philippe Data'!AR10="Yes",1,0)</f>
        <v>0</v>
      </c>
      <c r="U10">
        <f>IF(OR('Patek Philippe Data'!X10="Yes", 'Patek Philippe Data'!Y10="Yes",'Patek Philippe Data'!Z10="Yes"),1,0)</f>
        <v>0</v>
      </c>
      <c r="V10">
        <f>IF('Patek Philippe Data'!AD10="Yes",1,0)</f>
        <v>0</v>
      </c>
      <c r="W10">
        <f>IF(OR('Patek Philippe Data'!AK10="Yes",'Patek Philippe Data'!AN10="Yes"),1,0)</f>
        <v>0</v>
      </c>
      <c r="X10">
        <f>IF('Patek Philippe Data'!AO10="Yes",1,0)</f>
        <v>0</v>
      </c>
      <c r="Y10" s="39">
        <f>IF(AND($B10&gt;=DATEVALUE("1/1/2018"),$B10&lt;=DATEVALUE("12/31/2018")),1,0)</f>
        <v>0</v>
      </c>
      <c r="Z10" s="39">
        <f>IF(AND($B10&gt;=DATEVALUE("1/1/2019"),$B10&lt;=DATEVALUE("12/31/2019")),1,0)</f>
        <v>0</v>
      </c>
      <c r="AA10" s="39">
        <f>IF(AND($B10&gt;=DATEVALUE("1/1/2020"),$B10&lt;=DATEVALUE("12/31/2020")),1,0)</f>
        <v>0</v>
      </c>
      <c r="AB10" s="39">
        <f>IF(AND($B10&gt;=DATEVALUE("1/1/2021"),$B10&lt;=DATEVALUE("12/31/2021")),1,0)</f>
        <v>0</v>
      </c>
      <c r="AC10" s="39">
        <f>IF(AND($B10&gt;=DATEVALUE("1/1/2022"),$B10&lt;=DATEVALUE("12/31/2022")),1,0)</f>
        <v>1</v>
      </c>
    </row>
    <row r="11" spans="1:29" x14ac:dyDescent="0.2">
      <c r="A11" s="1">
        <v>7</v>
      </c>
      <c r="B11" s="41">
        <f>'Patek Philippe Data'!C11</f>
        <v>44871</v>
      </c>
      <c r="C11">
        <f>'Patek Philippe Data'!D11</f>
        <v>323</v>
      </c>
      <c r="D11" s="42">
        <f>'Patek Philippe Data'!E11</f>
        <v>4000</v>
      </c>
      <c r="E11" s="42">
        <f>'Patek Philippe Data'!F11</f>
        <v>5000</v>
      </c>
      <c r="F11" s="43">
        <f>LN(D11)</f>
        <v>8.2940496401020276</v>
      </c>
      <c r="G11">
        <f>IF(OR('Patek Philippe Data'!L11="Stainless Steel",'Patek Philippe Data'!L11="Two-tone"),1,0)</f>
        <v>0</v>
      </c>
      <c r="H11">
        <f>IF(OR('Patek Philippe Data'!L11="YG 18K",'Patek Philippe Data'!L11="YG &lt;18K",'Patek Philippe Data'!L11="PG 18K",'Patek Philippe Data'!L11="PG &lt;18K",'Patek Philippe Data'!L11="WG 18K",'Patek Philippe Data'!L11="Mixes of 18K",'Patek Philippe Data'!L11="Mixes &lt;18K"),1,0)</f>
        <v>1</v>
      </c>
      <c r="I11">
        <f>IF('Patek Philippe Data'!L11="Platinum",1,0)</f>
        <v>0</v>
      </c>
      <c r="J11">
        <f>IF(OR('Patek Philippe Data'!P11="Stainless Steel",'Patek Philippe Data'!P11="Two-tone"),1,0)</f>
        <v>0</v>
      </c>
      <c r="K11">
        <f>IF('Patek Philippe Data'!P11="Leather",1,0)</f>
        <v>1</v>
      </c>
      <c r="L11">
        <f>IF(OR('Patek Philippe Data'!P11="YG 18K",'Patek Philippe Data'!P11="PG 18K",'Patek Philippe Data'!P11="WG 18K",'Patek Philippe Data'!P11="Mixes of 18K"),1,0)</f>
        <v>0</v>
      </c>
      <c r="M11">
        <f>IF(OR('Patek Philippe Data'!AX11="Yes",'Patek Philippe Data'!AY11="Yes",'Patek Philippe Data'!AW11="Yes"),1,0)</f>
        <v>0</v>
      </c>
      <c r="N11">
        <f>IF(OR(ISTEXT('Patek Philippe Data'!AZ11), ISTEXT('Patek Philippe Data'!BA11)),1,0)</f>
        <v>0</v>
      </c>
      <c r="O11">
        <f>IF('Patek Philippe Data'!BF11="Yes",1,0)</f>
        <v>0</v>
      </c>
      <c r="P11">
        <f>IF('Patek Philippe Data'!BG11="AA",1,0)</f>
        <v>1</v>
      </c>
      <c r="Q11">
        <f>IF('Patek Philippe Data'!BG11="AAA",1,0)</f>
        <v>0</v>
      </c>
      <c r="R11">
        <f>IF('Patek Philippe Data'!BG11="AAAA",1,0)</f>
        <v>0</v>
      </c>
      <c r="S11">
        <f>IF('Patek Philippe Data'!R11="Yes",1,0)</f>
        <v>1</v>
      </c>
      <c r="T11">
        <f>IF('Patek Philippe Data'!AR11="Yes",1,0)</f>
        <v>0</v>
      </c>
      <c r="U11">
        <f>IF(OR('Patek Philippe Data'!X11="Yes", 'Patek Philippe Data'!Y11="Yes",'Patek Philippe Data'!Z11="Yes"),1,0)</f>
        <v>0</v>
      </c>
      <c r="V11">
        <f>IF('Patek Philippe Data'!AD11="Yes",1,0)</f>
        <v>0</v>
      </c>
      <c r="W11">
        <f>IF(OR('Patek Philippe Data'!AK11="Yes",'Patek Philippe Data'!AN11="Yes"),1,0)</f>
        <v>0</v>
      </c>
      <c r="X11">
        <f>IF('Patek Philippe Data'!AO11="Yes",1,0)</f>
        <v>0</v>
      </c>
      <c r="Y11" s="39">
        <f>IF(AND($B11&gt;=DATEVALUE("1/1/2018"),$B11&lt;=DATEVALUE("12/31/2018")),1,0)</f>
        <v>0</v>
      </c>
      <c r="Z11" s="39">
        <f>IF(AND($B11&gt;=DATEVALUE("1/1/2019"),$B11&lt;=DATEVALUE("12/31/2019")),1,0)</f>
        <v>0</v>
      </c>
      <c r="AA11" s="39">
        <f>IF(AND($B11&gt;=DATEVALUE("1/1/2020"),$B11&lt;=DATEVALUE("12/31/2020")),1,0)</f>
        <v>0</v>
      </c>
      <c r="AB11" s="39">
        <f>IF(AND($B11&gt;=DATEVALUE("1/1/2021"),$B11&lt;=DATEVALUE("12/31/2021")),1,0)</f>
        <v>0</v>
      </c>
      <c r="AC11" s="39">
        <f>IF(AND($B11&gt;=DATEVALUE("1/1/2022"),$B11&lt;=DATEVALUE("12/31/2022")),1,0)</f>
        <v>1</v>
      </c>
    </row>
    <row r="12" spans="1:29" x14ac:dyDescent="0.2">
      <c r="A12" s="1">
        <v>8</v>
      </c>
      <c r="B12" s="41">
        <f>'Patek Philippe Data'!C12</f>
        <v>44871</v>
      </c>
      <c r="C12">
        <f>'Patek Philippe Data'!D12</f>
        <v>325</v>
      </c>
      <c r="D12" s="42">
        <f>'Patek Philippe Data'!E12</f>
        <v>125000</v>
      </c>
      <c r="E12" s="42">
        <f>'Patek Philippe Data'!F12</f>
        <v>156250</v>
      </c>
      <c r="F12" s="43">
        <f>LN(D12)</f>
        <v>11.736069016284437</v>
      </c>
      <c r="G12">
        <f>IF(OR('Patek Philippe Data'!L12="Stainless Steel",'Patek Philippe Data'!L12="Two-tone"),1,0)</f>
        <v>0</v>
      </c>
      <c r="H12">
        <f>IF(OR('Patek Philippe Data'!L12="YG 18K",'Patek Philippe Data'!L12="YG &lt;18K",'Patek Philippe Data'!L12="PG 18K",'Patek Philippe Data'!L12="PG &lt;18K",'Patek Philippe Data'!L12="WG 18K",'Patek Philippe Data'!L12="Mixes of 18K",'Patek Philippe Data'!L12="Mixes &lt;18K"),1,0)</f>
        <v>1</v>
      </c>
      <c r="I12">
        <f>IF('Patek Philippe Data'!L12="Platinum",1,0)</f>
        <v>0</v>
      </c>
      <c r="J12">
        <f>IF(OR('Patek Philippe Data'!P12="Stainless Steel",'Patek Philippe Data'!P12="Two-tone"),1,0)</f>
        <v>0</v>
      </c>
      <c r="K12">
        <f>IF('Patek Philippe Data'!P12="Leather",1,0)</f>
        <v>0</v>
      </c>
      <c r="L12">
        <f>IF(OR('Patek Philippe Data'!P12="YG 18K",'Patek Philippe Data'!P12="PG 18K",'Patek Philippe Data'!P12="WG 18K",'Patek Philippe Data'!P12="Mixes of 18K"),1,0)</f>
        <v>1</v>
      </c>
      <c r="M12">
        <f>IF(OR('Patek Philippe Data'!AX12="Yes",'Patek Philippe Data'!AY12="Yes",'Patek Philippe Data'!AW12="Yes"),1,0)</f>
        <v>0</v>
      </c>
      <c r="N12">
        <f>IF(OR(ISTEXT('Patek Philippe Data'!AZ12), ISTEXT('Patek Philippe Data'!BA12)),1,0)</f>
        <v>0</v>
      </c>
      <c r="O12">
        <f>IF('Patek Philippe Data'!BF12="Yes",1,0)</f>
        <v>0</v>
      </c>
      <c r="P12">
        <f>IF('Patek Philippe Data'!BG12="AA",1,0)</f>
        <v>0</v>
      </c>
      <c r="Q12">
        <f>IF('Patek Philippe Data'!BG12="AAA",1,0)</f>
        <v>0</v>
      </c>
      <c r="R12">
        <f>IF('Patek Philippe Data'!BG12="AAAA",1,0)</f>
        <v>1</v>
      </c>
      <c r="S12">
        <f>IF('Patek Philippe Data'!R12="Yes",1,0)</f>
        <v>0</v>
      </c>
      <c r="T12">
        <f>IF('Patek Philippe Data'!AR12="Yes",1,0)</f>
        <v>0</v>
      </c>
      <c r="U12">
        <f>IF(OR('Patek Philippe Data'!X12="Yes", 'Patek Philippe Data'!Y12="Yes",'Patek Philippe Data'!Z12="Yes"),1,0)</f>
        <v>1</v>
      </c>
      <c r="V12">
        <f>IF('Patek Philippe Data'!AD12="Yes",1,0)</f>
        <v>0</v>
      </c>
      <c r="W12">
        <f>IF(OR('Patek Philippe Data'!AK12="Yes",'Patek Philippe Data'!AN12="Yes"),1,0)</f>
        <v>0</v>
      </c>
      <c r="X12">
        <f>IF('Patek Philippe Data'!AO12="Yes",1,0)</f>
        <v>0</v>
      </c>
      <c r="Y12" s="39">
        <f>IF(AND($B12&gt;=DATEVALUE("1/1/2018"),$B12&lt;=DATEVALUE("12/31/2018")),1,0)</f>
        <v>0</v>
      </c>
      <c r="Z12" s="39">
        <f>IF(AND($B12&gt;=DATEVALUE("1/1/2019"),$B12&lt;=DATEVALUE("12/31/2019")),1,0)</f>
        <v>0</v>
      </c>
      <c r="AA12" s="39">
        <f>IF(AND($B12&gt;=DATEVALUE("1/1/2020"),$B12&lt;=DATEVALUE("12/31/2020")),1,0)</f>
        <v>0</v>
      </c>
      <c r="AB12" s="39">
        <f>IF(AND($B12&gt;=DATEVALUE("1/1/2021"),$B12&lt;=DATEVALUE("12/31/2021")),1,0)</f>
        <v>0</v>
      </c>
      <c r="AC12" s="39">
        <f>IF(AND($B12&gt;=DATEVALUE("1/1/2022"),$B12&lt;=DATEVALUE("12/31/2022")),1,0)</f>
        <v>1</v>
      </c>
    </row>
    <row r="13" spans="1:29" x14ac:dyDescent="0.2">
      <c r="A13" s="1">
        <v>9</v>
      </c>
      <c r="B13" s="41">
        <f>'Patek Philippe Data'!C13</f>
        <v>44871</v>
      </c>
      <c r="C13">
        <f>'Patek Philippe Data'!D13</f>
        <v>329</v>
      </c>
      <c r="D13" s="42">
        <f>'Patek Philippe Data'!E13</f>
        <v>4500</v>
      </c>
      <c r="E13" s="42">
        <f>'Patek Philippe Data'!F13</f>
        <v>5625</v>
      </c>
      <c r="F13" s="43">
        <f>LN(D13)</f>
        <v>8.4118326757584114</v>
      </c>
      <c r="G13">
        <f>IF(OR('Patek Philippe Data'!L13="Stainless Steel",'Patek Philippe Data'!L13="Two-tone"),1,0)</f>
        <v>0</v>
      </c>
      <c r="H13">
        <f>IF(OR('Patek Philippe Data'!L13="YG 18K",'Patek Philippe Data'!L13="YG &lt;18K",'Patek Philippe Data'!L13="PG 18K",'Patek Philippe Data'!L13="PG &lt;18K",'Patek Philippe Data'!L13="WG 18K",'Patek Philippe Data'!L13="Mixes of 18K",'Patek Philippe Data'!L13="Mixes &lt;18K"),1,0)</f>
        <v>1</v>
      </c>
      <c r="I13">
        <f>IF('Patek Philippe Data'!L13="Platinum",1,0)</f>
        <v>0</v>
      </c>
      <c r="J13">
        <f>IF(OR('Patek Philippe Data'!P13="Stainless Steel",'Patek Philippe Data'!P13="Two-tone"),1,0)</f>
        <v>0</v>
      </c>
      <c r="K13">
        <f>IF('Patek Philippe Data'!P13="Leather",1,0)</f>
        <v>0</v>
      </c>
      <c r="L13">
        <f>IF(OR('Patek Philippe Data'!P13="YG 18K",'Patek Philippe Data'!P13="PG 18K",'Patek Philippe Data'!P13="WG 18K",'Patek Philippe Data'!P13="Mixes of 18K"),1,0)</f>
        <v>1</v>
      </c>
      <c r="M13">
        <f>IF(OR('Patek Philippe Data'!AX13="Yes",'Patek Philippe Data'!AY13="Yes",'Patek Philippe Data'!AW13="Yes"),1,0)</f>
        <v>0</v>
      </c>
      <c r="N13">
        <f>IF(OR(ISTEXT('Patek Philippe Data'!AZ13), ISTEXT('Patek Philippe Data'!BA13)),1,0)</f>
        <v>0</v>
      </c>
      <c r="O13">
        <f>IF('Patek Philippe Data'!BF13="Yes",1,0)</f>
        <v>0</v>
      </c>
      <c r="P13">
        <f>IF('Patek Philippe Data'!BG13="AA",1,0)</f>
        <v>1</v>
      </c>
      <c r="Q13">
        <f>IF('Patek Philippe Data'!BG13="AAA",1,0)</f>
        <v>0</v>
      </c>
      <c r="R13">
        <f>IF('Patek Philippe Data'!BG13="AAAA",1,0)</f>
        <v>0</v>
      </c>
      <c r="S13">
        <f>IF('Patek Philippe Data'!R13="Yes",1,0)</f>
        <v>1</v>
      </c>
      <c r="T13">
        <f>IF('Patek Philippe Data'!AR13="Yes",1,0)</f>
        <v>0</v>
      </c>
      <c r="U13">
        <f>IF(OR('Patek Philippe Data'!X13="Yes", 'Patek Philippe Data'!Y13="Yes",'Patek Philippe Data'!Z13="Yes"),1,0)</f>
        <v>0</v>
      </c>
      <c r="V13">
        <f>IF('Patek Philippe Data'!AD13="Yes",1,0)</f>
        <v>0</v>
      </c>
      <c r="W13">
        <f>IF(OR('Patek Philippe Data'!AK13="Yes",'Patek Philippe Data'!AN13="Yes"),1,0)</f>
        <v>0</v>
      </c>
      <c r="X13">
        <f>IF('Patek Philippe Data'!AO13="Yes",1,0)</f>
        <v>0</v>
      </c>
      <c r="Y13" s="39">
        <f>IF(AND($B13&gt;=DATEVALUE("1/1/2018"),$B13&lt;=DATEVALUE("12/31/2018")),1,0)</f>
        <v>0</v>
      </c>
      <c r="Z13" s="39">
        <f>IF(AND($B13&gt;=DATEVALUE("1/1/2019"),$B13&lt;=DATEVALUE("12/31/2019")),1,0)</f>
        <v>0</v>
      </c>
      <c r="AA13" s="39">
        <f>IF(AND($B13&gt;=DATEVALUE("1/1/2020"),$B13&lt;=DATEVALUE("12/31/2020")),1,0)</f>
        <v>0</v>
      </c>
      <c r="AB13" s="39">
        <f>IF(AND($B13&gt;=DATEVALUE("1/1/2021"),$B13&lt;=DATEVALUE("12/31/2021")),1,0)</f>
        <v>0</v>
      </c>
      <c r="AC13" s="39">
        <f>IF(AND($B13&gt;=DATEVALUE("1/1/2022"),$B13&lt;=DATEVALUE("12/31/2022")),1,0)</f>
        <v>1</v>
      </c>
    </row>
    <row r="14" spans="1:29" x14ac:dyDescent="0.2">
      <c r="A14" s="1">
        <v>10</v>
      </c>
      <c r="B14" s="41">
        <f>'Patek Philippe Data'!C14</f>
        <v>44871</v>
      </c>
      <c r="C14">
        <f>'Patek Philippe Data'!D14</f>
        <v>331</v>
      </c>
      <c r="D14" s="42">
        <f>'Patek Philippe Data'!E14</f>
        <v>4400</v>
      </c>
      <c r="E14" s="42">
        <f>'Patek Philippe Data'!F14</f>
        <v>5500</v>
      </c>
      <c r="F14" s="43">
        <f>LN(D14)</f>
        <v>8.3893598199063533</v>
      </c>
      <c r="G14">
        <f>IF(OR('Patek Philippe Data'!L14="Stainless Steel",'Patek Philippe Data'!L14="Two-tone"),1,0)</f>
        <v>0</v>
      </c>
      <c r="H14">
        <f>IF(OR('Patek Philippe Data'!L14="YG 18K",'Patek Philippe Data'!L14="YG &lt;18K",'Patek Philippe Data'!L14="PG 18K",'Patek Philippe Data'!L14="PG &lt;18K",'Patek Philippe Data'!L14="WG 18K",'Patek Philippe Data'!L14="Mixes of 18K",'Patek Philippe Data'!L14="Mixes &lt;18K"),1,0)</f>
        <v>1</v>
      </c>
      <c r="I14">
        <f>IF('Patek Philippe Data'!L14="Platinum",1,0)</f>
        <v>0</v>
      </c>
      <c r="J14">
        <f>IF(OR('Patek Philippe Data'!P14="Stainless Steel",'Patek Philippe Data'!P14="Two-tone"),1,0)</f>
        <v>0</v>
      </c>
      <c r="K14">
        <f>IF('Patek Philippe Data'!P14="Leather",1,0)</f>
        <v>0</v>
      </c>
      <c r="L14">
        <f>IF(OR('Patek Philippe Data'!P14="YG 18K",'Patek Philippe Data'!P14="PG 18K",'Patek Philippe Data'!P14="WG 18K",'Patek Philippe Data'!P14="Mixes of 18K"),1,0)</f>
        <v>1</v>
      </c>
      <c r="M14">
        <f>IF(OR('Patek Philippe Data'!AX14="Yes",'Patek Philippe Data'!AY14="Yes",'Patek Philippe Data'!AW14="Yes"),1,0)</f>
        <v>0</v>
      </c>
      <c r="N14">
        <f>IF(OR(ISTEXT('Patek Philippe Data'!AZ14), ISTEXT('Patek Philippe Data'!BA14)),1,0)</f>
        <v>0</v>
      </c>
      <c r="O14">
        <f>IF('Patek Philippe Data'!BF14="Yes",1,0)</f>
        <v>0</v>
      </c>
      <c r="P14">
        <f>IF('Patek Philippe Data'!BG14="AA",1,0)</f>
        <v>1</v>
      </c>
      <c r="Q14">
        <f>IF('Patek Philippe Data'!BG14="AAA",1,0)</f>
        <v>0</v>
      </c>
      <c r="R14">
        <f>IF('Patek Philippe Data'!BG14="AAAA",1,0)</f>
        <v>0</v>
      </c>
      <c r="S14">
        <f>IF('Patek Philippe Data'!R14="Yes",1,0)</f>
        <v>1</v>
      </c>
      <c r="T14">
        <f>IF('Patek Philippe Data'!AR14="Yes",1,0)</f>
        <v>0</v>
      </c>
      <c r="U14">
        <f>IF(OR('Patek Philippe Data'!X14="Yes", 'Patek Philippe Data'!Y14="Yes",'Patek Philippe Data'!Z14="Yes"),1,0)</f>
        <v>0</v>
      </c>
      <c r="V14">
        <f>IF('Patek Philippe Data'!AD14="Yes",1,0)</f>
        <v>0</v>
      </c>
      <c r="W14">
        <f>IF(OR('Patek Philippe Data'!AK14="Yes",'Patek Philippe Data'!AN14="Yes"),1,0)</f>
        <v>0</v>
      </c>
      <c r="X14">
        <f>IF('Patek Philippe Data'!AO14="Yes",1,0)</f>
        <v>0</v>
      </c>
      <c r="Y14" s="39">
        <f>IF(AND($B14&gt;=DATEVALUE("1/1/2018"),$B14&lt;=DATEVALUE("12/31/2018")),1,0)</f>
        <v>0</v>
      </c>
      <c r="Z14" s="39">
        <f>IF(AND($B14&gt;=DATEVALUE("1/1/2019"),$B14&lt;=DATEVALUE("12/31/2019")),1,0)</f>
        <v>0</v>
      </c>
      <c r="AA14" s="39">
        <f>IF(AND($B14&gt;=DATEVALUE("1/1/2020"),$B14&lt;=DATEVALUE("12/31/2020")),1,0)</f>
        <v>0</v>
      </c>
      <c r="AB14" s="39">
        <f>IF(AND($B14&gt;=DATEVALUE("1/1/2021"),$B14&lt;=DATEVALUE("12/31/2021")),1,0)</f>
        <v>0</v>
      </c>
      <c r="AC14" s="39">
        <f>IF(AND($B14&gt;=DATEVALUE("1/1/2022"),$B14&lt;=DATEVALUE("12/31/2022")),1,0)</f>
        <v>1</v>
      </c>
    </row>
    <row r="15" spans="1:29" x14ac:dyDescent="0.2">
      <c r="A15" s="1">
        <v>11</v>
      </c>
      <c r="B15" s="41">
        <f>'Patek Philippe Data'!C15</f>
        <v>44871</v>
      </c>
      <c r="C15">
        <f>'Patek Philippe Data'!D15</f>
        <v>332</v>
      </c>
      <c r="D15" s="42">
        <f>'Patek Philippe Data'!E15</f>
        <v>8000</v>
      </c>
      <c r="E15" s="42">
        <f>'Patek Philippe Data'!F15</f>
        <v>10000</v>
      </c>
      <c r="F15" s="43">
        <f>LN(D15)</f>
        <v>8.987196820661973</v>
      </c>
      <c r="G15">
        <f>IF(OR('Patek Philippe Data'!L15="Stainless Steel",'Patek Philippe Data'!L15="Two-tone"),1,0)</f>
        <v>0</v>
      </c>
      <c r="H15">
        <f>IF(OR('Patek Philippe Data'!L15="YG 18K",'Patek Philippe Data'!L15="YG &lt;18K",'Patek Philippe Data'!L15="PG 18K",'Patek Philippe Data'!L15="PG &lt;18K",'Patek Philippe Data'!L15="WG 18K",'Patek Philippe Data'!L15="Mixes of 18K",'Patek Philippe Data'!L15="Mixes &lt;18K"),1,0)</f>
        <v>1</v>
      </c>
      <c r="I15">
        <f>IF('Patek Philippe Data'!L15="Platinum",1,0)</f>
        <v>0</v>
      </c>
      <c r="J15">
        <f>IF(OR('Patek Philippe Data'!P15="Stainless Steel",'Patek Philippe Data'!P15="Two-tone"),1,0)</f>
        <v>0</v>
      </c>
      <c r="K15">
        <f>IF('Patek Philippe Data'!P15="Leather",1,0)</f>
        <v>0</v>
      </c>
      <c r="L15">
        <f>IF(OR('Patek Philippe Data'!P15="YG 18K",'Patek Philippe Data'!P15="PG 18K",'Patek Philippe Data'!P15="WG 18K",'Patek Philippe Data'!P15="Mixes of 18K"),1,0)</f>
        <v>1</v>
      </c>
      <c r="M15">
        <f>IF(OR('Patek Philippe Data'!AX15="Yes",'Patek Philippe Data'!AY15="Yes",'Patek Philippe Data'!AW15="Yes"),1,0)</f>
        <v>0</v>
      </c>
      <c r="N15">
        <f>IF(OR(ISTEXT('Patek Philippe Data'!AZ15), ISTEXT('Patek Philippe Data'!BA15)),1,0)</f>
        <v>1</v>
      </c>
      <c r="O15">
        <f>IF('Patek Philippe Data'!BF15="Yes",1,0)</f>
        <v>0</v>
      </c>
      <c r="P15">
        <f>IF('Patek Philippe Data'!BG15="AA",1,0)</f>
        <v>1</v>
      </c>
      <c r="Q15">
        <f>IF('Patek Philippe Data'!BG15="AAA",1,0)</f>
        <v>0</v>
      </c>
      <c r="R15">
        <f>IF('Patek Philippe Data'!BG15="AAAA",1,0)</f>
        <v>0</v>
      </c>
      <c r="S15">
        <f>IF('Patek Philippe Data'!R15="Yes",1,0)</f>
        <v>1</v>
      </c>
      <c r="T15">
        <f>IF('Patek Philippe Data'!AR15="Yes",1,0)</f>
        <v>0</v>
      </c>
      <c r="U15">
        <f>IF(OR('Patek Philippe Data'!X15="Yes", 'Patek Philippe Data'!Y15="Yes",'Patek Philippe Data'!Z15="Yes"),1,0)</f>
        <v>0</v>
      </c>
      <c r="V15">
        <f>IF('Patek Philippe Data'!AD15="Yes",1,0)</f>
        <v>0</v>
      </c>
      <c r="W15">
        <f>IF(OR('Patek Philippe Data'!AK15="Yes",'Patek Philippe Data'!AN15="Yes"),1,0)</f>
        <v>0</v>
      </c>
      <c r="X15">
        <f>IF('Patek Philippe Data'!AO15="Yes",1,0)</f>
        <v>0</v>
      </c>
      <c r="Y15" s="39">
        <f>IF(AND($B15&gt;=DATEVALUE("1/1/2018"),$B15&lt;=DATEVALUE("12/31/2018")),1,0)</f>
        <v>0</v>
      </c>
      <c r="Z15" s="39">
        <f>IF(AND($B15&gt;=DATEVALUE("1/1/2019"),$B15&lt;=DATEVALUE("12/31/2019")),1,0)</f>
        <v>0</v>
      </c>
      <c r="AA15" s="39">
        <f>IF(AND($B15&gt;=DATEVALUE("1/1/2020"),$B15&lt;=DATEVALUE("12/31/2020")),1,0)</f>
        <v>0</v>
      </c>
      <c r="AB15" s="39">
        <f>IF(AND($B15&gt;=DATEVALUE("1/1/2021"),$B15&lt;=DATEVALUE("12/31/2021")),1,0)</f>
        <v>0</v>
      </c>
      <c r="AC15" s="39">
        <f>IF(AND($B15&gt;=DATEVALUE("1/1/2022"),$B15&lt;=DATEVALUE("12/31/2022")),1,0)</f>
        <v>1</v>
      </c>
    </row>
    <row r="16" spans="1:29" x14ac:dyDescent="0.2">
      <c r="A16" s="1">
        <v>12</v>
      </c>
      <c r="B16" s="41">
        <f>'Patek Philippe Data'!C16</f>
        <v>44871</v>
      </c>
      <c r="C16">
        <f>'Patek Philippe Data'!D16</f>
        <v>403</v>
      </c>
      <c r="D16" s="42">
        <f>'Patek Philippe Data'!E16</f>
        <v>3800</v>
      </c>
      <c r="E16" s="42">
        <f>'Patek Philippe Data'!F16</f>
        <v>4750</v>
      </c>
      <c r="F16" s="43">
        <f>LN(D16)</f>
        <v>8.2427563457144775</v>
      </c>
      <c r="G16">
        <f>IF(OR('Patek Philippe Data'!L16="Stainless Steel",'Patek Philippe Data'!L16="Two-tone"),1,0)</f>
        <v>0</v>
      </c>
      <c r="H16">
        <f>IF(OR('Patek Philippe Data'!L16="YG 18K",'Patek Philippe Data'!L16="YG &lt;18K",'Patek Philippe Data'!L16="PG 18K",'Patek Philippe Data'!L16="PG &lt;18K",'Patek Philippe Data'!L16="WG 18K",'Patek Philippe Data'!L16="Mixes of 18K",'Patek Philippe Data'!L16="Mixes &lt;18K"),1,0)</f>
        <v>1</v>
      </c>
      <c r="I16">
        <f>IF('Patek Philippe Data'!L16="Platinum",1,0)</f>
        <v>0</v>
      </c>
      <c r="J16">
        <f>IF(OR('Patek Philippe Data'!P16="Stainless Steel",'Patek Philippe Data'!P16="Two-tone"),1,0)</f>
        <v>0</v>
      </c>
      <c r="K16">
        <f>IF('Patek Philippe Data'!P16="Leather",1,0)</f>
        <v>1</v>
      </c>
      <c r="L16">
        <f>IF(OR('Patek Philippe Data'!P16="YG 18K",'Patek Philippe Data'!P16="PG 18K",'Patek Philippe Data'!P16="WG 18K",'Patek Philippe Data'!P16="Mixes of 18K"),1,0)</f>
        <v>0</v>
      </c>
      <c r="M16">
        <f>IF(OR('Patek Philippe Data'!AX16="Yes",'Patek Philippe Data'!AY16="Yes",'Patek Philippe Data'!AW16="Yes"),1,0)</f>
        <v>0</v>
      </c>
      <c r="N16">
        <f>IF(OR(ISTEXT('Patek Philippe Data'!AZ16), ISTEXT('Patek Philippe Data'!BA16)),1,0)</f>
        <v>0</v>
      </c>
      <c r="O16">
        <f>IF('Patek Philippe Data'!BF16="Yes",1,0)</f>
        <v>0</v>
      </c>
      <c r="P16">
        <f>IF('Patek Philippe Data'!BG16="AA",1,0)</f>
        <v>1</v>
      </c>
      <c r="Q16">
        <f>IF('Patek Philippe Data'!BG16="AAA",1,0)</f>
        <v>0</v>
      </c>
      <c r="R16">
        <f>IF('Patek Philippe Data'!BG16="AAAA",1,0)</f>
        <v>0</v>
      </c>
      <c r="S16">
        <f>IF('Patek Philippe Data'!R16="Yes",1,0)</f>
        <v>1</v>
      </c>
      <c r="T16">
        <f>IF('Patek Philippe Data'!AR16="Yes",1,0)</f>
        <v>0</v>
      </c>
      <c r="U16">
        <f>IF(OR('Patek Philippe Data'!X16="Yes", 'Patek Philippe Data'!Y16="Yes",'Patek Philippe Data'!Z16="Yes"),1,0)</f>
        <v>0</v>
      </c>
      <c r="V16">
        <f>IF('Patek Philippe Data'!AD16="Yes",1,0)</f>
        <v>0</v>
      </c>
      <c r="W16">
        <f>IF(OR('Patek Philippe Data'!AK16="Yes",'Patek Philippe Data'!AN16="Yes"),1,0)</f>
        <v>0</v>
      </c>
      <c r="X16">
        <f>IF('Patek Philippe Data'!AO16="Yes",1,0)</f>
        <v>0</v>
      </c>
      <c r="Y16" s="39">
        <f>IF(AND($B16&gt;=DATEVALUE("1/1/2018"),$B16&lt;=DATEVALUE("12/31/2018")),1,0)</f>
        <v>0</v>
      </c>
      <c r="Z16" s="39">
        <f>IF(AND($B16&gt;=DATEVALUE("1/1/2019"),$B16&lt;=DATEVALUE("12/31/2019")),1,0)</f>
        <v>0</v>
      </c>
      <c r="AA16" s="39">
        <f>IF(AND($B16&gt;=DATEVALUE("1/1/2020"),$B16&lt;=DATEVALUE("12/31/2020")),1,0)</f>
        <v>0</v>
      </c>
      <c r="AB16" s="39">
        <f>IF(AND($B16&gt;=DATEVALUE("1/1/2021"),$B16&lt;=DATEVALUE("12/31/2021")),1,0)</f>
        <v>0</v>
      </c>
      <c r="AC16" s="39">
        <f>IF(AND($B16&gt;=DATEVALUE("1/1/2022"),$B16&lt;=DATEVALUE("12/31/2022")),1,0)</f>
        <v>1</v>
      </c>
    </row>
    <row r="17" spans="1:29" x14ac:dyDescent="0.2">
      <c r="A17" s="1">
        <v>13</v>
      </c>
      <c r="B17" s="41">
        <f>'Patek Philippe Data'!C17</f>
        <v>44871</v>
      </c>
      <c r="C17">
        <f>'Patek Philippe Data'!D17</f>
        <v>404</v>
      </c>
      <c r="D17" s="42">
        <f>'Patek Philippe Data'!E17</f>
        <v>6500</v>
      </c>
      <c r="E17" s="42">
        <f>'Patek Philippe Data'!F17</f>
        <v>8125</v>
      </c>
      <c r="F17" s="43">
        <f>LN(D17)</f>
        <v>8.7795574558837277</v>
      </c>
      <c r="G17">
        <f>IF(OR('Patek Philippe Data'!L17="Stainless Steel",'Patek Philippe Data'!L17="Two-tone"),1,0)</f>
        <v>0</v>
      </c>
      <c r="H17">
        <f>IF(OR('Patek Philippe Data'!L17="YG 18K",'Patek Philippe Data'!L17="YG &lt;18K",'Patek Philippe Data'!L17="PG 18K",'Patek Philippe Data'!L17="PG &lt;18K",'Patek Philippe Data'!L17="WG 18K",'Patek Philippe Data'!L17="Mixes of 18K",'Patek Philippe Data'!L17="Mixes &lt;18K"),1,0)</f>
        <v>1</v>
      </c>
      <c r="I17">
        <f>IF('Patek Philippe Data'!L17="Platinum",1,0)</f>
        <v>0</v>
      </c>
      <c r="J17">
        <f>IF(OR('Patek Philippe Data'!P17="Stainless Steel",'Patek Philippe Data'!P17="Two-tone"),1,0)</f>
        <v>0</v>
      </c>
      <c r="K17">
        <f>IF('Patek Philippe Data'!P17="Leather",1,0)</f>
        <v>1</v>
      </c>
      <c r="L17">
        <f>IF(OR('Patek Philippe Data'!P17="YG 18K",'Patek Philippe Data'!P17="PG 18K",'Patek Philippe Data'!P17="WG 18K",'Patek Philippe Data'!P17="Mixes of 18K"),1,0)</f>
        <v>0</v>
      </c>
      <c r="M17">
        <f>IF(OR('Patek Philippe Data'!AX17="Yes",'Patek Philippe Data'!AY17="Yes",'Patek Philippe Data'!AW17="Yes"),1,0)</f>
        <v>0</v>
      </c>
      <c r="N17">
        <f>IF(OR(ISTEXT('Patek Philippe Data'!AZ17), ISTEXT('Patek Philippe Data'!BA17)),1,0)</f>
        <v>0</v>
      </c>
      <c r="O17">
        <f>IF('Patek Philippe Data'!BF17="Yes",1,0)</f>
        <v>0</v>
      </c>
      <c r="P17">
        <f>IF('Patek Philippe Data'!BG17="AA",1,0)</f>
        <v>1</v>
      </c>
      <c r="Q17">
        <f>IF('Patek Philippe Data'!BG17="AAA",1,0)</f>
        <v>0</v>
      </c>
      <c r="R17">
        <f>IF('Patek Philippe Data'!BG17="AAAA",1,0)</f>
        <v>0</v>
      </c>
      <c r="S17">
        <f>IF('Patek Philippe Data'!R17="Yes",1,0)</f>
        <v>1</v>
      </c>
      <c r="T17">
        <f>IF('Patek Philippe Data'!AR17="Yes",1,0)</f>
        <v>0</v>
      </c>
      <c r="U17">
        <f>IF(OR('Patek Philippe Data'!X17="Yes", 'Patek Philippe Data'!Y17="Yes",'Patek Philippe Data'!Z17="Yes"),1,0)</f>
        <v>0</v>
      </c>
      <c r="V17">
        <f>IF('Patek Philippe Data'!AD17="Yes",1,0)</f>
        <v>0</v>
      </c>
      <c r="W17">
        <f>IF(OR('Patek Philippe Data'!AK17="Yes",'Patek Philippe Data'!AN17="Yes"),1,0)</f>
        <v>0</v>
      </c>
      <c r="X17">
        <f>IF('Patek Philippe Data'!AO17="Yes",1,0)</f>
        <v>0</v>
      </c>
      <c r="Y17" s="39">
        <f>IF(AND($B17&gt;=DATEVALUE("1/1/2018"),$B17&lt;=DATEVALUE("12/31/2018")),1,0)</f>
        <v>0</v>
      </c>
      <c r="Z17" s="39">
        <f>IF(AND($B17&gt;=DATEVALUE("1/1/2019"),$B17&lt;=DATEVALUE("12/31/2019")),1,0)</f>
        <v>0</v>
      </c>
      <c r="AA17" s="39">
        <f>IF(AND($B17&gt;=DATEVALUE("1/1/2020"),$B17&lt;=DATEVALUE("12/31/2020")),1,0)</f>
        <v>0</v>
      </c>
      <c r="AB17" s="39">
        <f>IF(AND($B17&gt;=DATEVALUE("1/1/2021"),$B17&lt;=DATEVALUE("12/31/2021")),1,0)</f>
        <v>0</v>
      </c>
      <c r="AC17" s="39">
        <f>IF(AND($B17&gt;=DATEVALUE("1/1/2022"),$B17&lt;=DATEVALUE("12/31/2022")),1,0)</f>
        <v>1</v>
      </c>
    </row>
    <row r="18" spans="1:29" x14ac:dyDescent="0.2">
      <c r="A18" s="1">
        <v>14</v>
      </c>
      <c r="B18" s="41">
        <f>'Patek Philippe Data'!C18</f>
        <v>44871</v>
      </c>
      <c r="C18">
        <f>'Patek Philippe Data'!D18</f>
        <v>405</v>
      </c>
      <c r="D18" s="42">
        <f>'Patek Philippe Data'!E18</f>
        <v>8500</v>
      </c>
      <c r="E18" s="42">
        <f>'Patek Philippe Data'!F18</f>
        <v>10625</v>
      </c>
      <c r="F18" s="43">
        <f>LN(D18)</f>
        <v>9.0478214424784085</v>
      </c>
      <c r="G18">
        <f>IF(OR('Patek Philippe Data'!L18="Stainless Steel",'Patek Philippe Data'!L18="Two-tone"),1,0)</f>
        <v>0</v>
      </c>
      <c r="H18">
        <f>IF(OR('Patek Philippe Data'!L18="YG 18K",'Patek Philippe Data'!L18="YG &lt;18K",'Patek Philippe Data'!L18="PG 18K",'Patek Philippe Data'!L18="PG &lt;18K",'Patek Philippe Data'!L18="WG 18K",'Patek Philippe Data'!L18="Mixes of 18K",'Patek Philippe Data'!L18="Mixes &lt;18K"),1,0)</f>
        <v>1</v>
      </c>
      <c r="I18">
        <f>IF('Patek Philippe Data'!L18="Platinum",1,0)</f>
        <v>0</v>
      </c>
      <c r="J18">
        <f>IF(OR('Patek Philippe Data'!P18="Stainless Steel",'Patek Philippe Data'!P18="Two-tone"),1,0)</f>
        <v>0</v>
      </c>
      <c r="K18">
        <f>IF('Patek Philippe Data'!P18="Leather",1,0)</f>
        <v>1</v>
      </c>
      <c r="L18">
        <f>IF(OR('Patek Philippe Data'!P18="YG 18K",'Patek Philippe Data'!P18="PG 18K",'Patek Philippe Data'!P18="WG 18K",'Patek Philippe Data'!P18="Mixes of 18K"),1,0)</f>
        <v>0</v>
      </c>
      <c r="M18">
        <f>IF(OR('Patek Philippe Data'!AX18="Yes",'Patek Philippe Data'!AY18="Yes",'Patek Philippe Data'!AW18="Yes"),1,0)</f>
        <v>0</v>
      </c>
      <c r="N18">
        <f>IF(OR(ISTEXT('Patek Philippe Data'!AZ18), ISTEXT('Patek Philippe Data'!BA18)),1,0)</f>
        <v>0</v>
      </c>
      <c r="O18">
        <f>IF('Patek Philippe Data'!BF18="Yes",1,0)</f>
        <v>0</v>
      </c>
      <c r="P18">
        <f>IF('Patek Philippe Data'!BG18="AA",1,0)</f>
        <v>1</v>
      </c>
      <c r="Q18">
        <f>IF('Patek Philippe Data'!BG18="AAA",1,0)</f>
        <v>0</v>
      </c>
      <c r="R18">
        <f>IF('Patek Philippe Data'!BG18="AAAA",1,0)</f>
        <v>0</v>
      </c>
      <c r="S18">
        <f>IF('Patek Philippe Data'!R18="Yes",1,0)</f>
        <v>1</v>
      </c>
      <c r="T18">
        <f>IF('Patek Philippe Data'!AR18="Yes",1,0)</f>
        <v>0</v>
      </c>
      <c r="U18">
        <f>IF(OR('Patek Philippe Data'!X18="Yes", 'Patek Philippe Data'!Y18="Yes",'Patek Philippe Data'!Z18="Yes"),1,0)</f>
        <v>0</v>
      </c>
      <c r="V18">
        <f>IF('Patek Philippe Data'!AD18="Yes",1,0)</f>
        <v>0</v>
      </c>
      <c r="W18">
        <f>IF(OR('Patek Philippe Data'!AK18="Yes",'Patek Philippe Data'!AN18="Yes"),1,0)</f>
        <v>0</v>
      </c>
      <c r="X18">
        <f>IF('Patek Philippe Data'!AO18="Yes",1,0)</f>
        <v>0</v>
      </c>
      <c r="Y18" s="39">
        <f>IF(AND($B18&gt;=DATEVALUE("1/1/2018"),$B18&lt;=DATEVALUE("12/31/2018")),1,0)</f>
        <v>0</v>
      </c>
      <c r="Z18" s="39">
        <f>IF(AND($B18&gt;=DATEVALUE("1/1/2019"),$B18&lt;=DATEVALUE("12/31/2019")),1,0)</f>
        <v>0</v>
      </c>
      <c r="AA18" s="39">
        <f>IF(AND($B18&gt;=DATEVALUE("1/1/2020"),$B18&lt;=DATEVALUE("12/31/2020")),1,0)</f>
        <v>0</v>
      </c>
      <c r="AB18" s="39">
        <f>IF(AND($B18&gt;=DATEVALUE("1/1/2021"),$B18&lt;=DATEVALUE("12/31/2021")),1,0)</f>
        <v>0</v>
      </c>
      <c r="AC18" s="39">
        <f>IF(AND($B18&gt;=DATEVALUE("1/1/2022"),$B18&lt;=DATEVALUE("12/31/2022")),1,0)</f>
        <v>1</v>
      </c>
    </row>
    <row r="19" spans="1:29" x14ac:dyDescent="0.2">
      <c r="A19" s="1">
        <v>15</v>
      </c>
      <c r="B19" s="41">
        <f>'Patek Philippe Data'!C19</f>
        <v>44871</v>
      </c>
      <c r="C19">
        <f>'Patek Philippe Data'!D19</f>
        <v>406</v>
      </c>
      <c r="D19" s="42">
        <f>'Patek Philippe Data'!E19</f>
        <v>8500</v>
      </c>
      <c r="E19" s="42">
        <f>'Patek Philippe Data'!F19</f>
        <v>10625</v>
      </c>
      <c r="F19" s="43">
        <f>LN(D19)</f>
        <v>9.0478214424784085</v>
      </c>
      <c r="G19">
        <f>IF(OR('Patek Philippe Data'!L19="Stainless Steel",'Patek Philippe Data'!L19="Two-tone"),1,0)</f>
        <v>0</v>
      </c>
      <c r="H19">
        <f>IF(OR('Patek Philippe Data'!L19="YG 18K",'Patek Philippe Data'!L19="YG &lt;18K",'Patek Philippe Data'!L19="PG 18K",'Patek Philippe Data'!L19="PG &lt;18K",'Patek Philippe Data'!L19="WG 18K",'Patek Philippe Data'!L19="Mixes of 18K",'Patek Philippe Data'!L19="Mixes &lt;18K"),1,0)</f>
        <v>1</v>
      </c>
      <c r="I19">
        <f>IF('Patek Philippe Data'!L19="Platinum",1,0)</f>
        <v>0</v>
      </c>
      <c r="J19">
        <f>IF(OR('Patek Philippe Data'!P19="Stainless Steel",'Patek Philippe Data'!P19="Two-tone"),1,0)</f>
        <v>0</v>
      </c>
      <c r="K19">
        <f>IF('Patek Philippe Data'!P19="Leather",1,0)</f>
        <v>1</v>
      </c>
      <c r="L19">
        <f>IF(OR('Patek Philippe Data'!P19="YG 18K",'Patek Philippe Data'!P19="PG 18K",'Patek Philippe Data'!P19="WG 18K",'Patek Philippe Data'!P19="Mixes of 18K"),1,0)</f>
        <v>0</v>
      </c>
      <c r="M19">
        <f>IF(OR('Patek Philippe Data'!AX19="Yes",'Patek Philippe Data'!AY19="Yes",'Patek Philippe Data'!AW19="Yes"),1,0)</f>
        <v>0</v>
      </c>
      <c r="N19">
        <f>IF(OR(ISTEXT('Patek Philippe Data'!AZ19), ISTEXT('Patek Philippe Data'!BA19)),1,0)</f>
        <v>1</v>
      </c>
      <c r="O19">
        <f>IF('Patek Philippe Data'!BF19="Yes",1,0)</f>
        <v>0</v>
      </c>
      <c r="P19">
        <f>IF('Patek Philippe Data'!BG19="AA",1,0)</f>
        <v>1</v>
      </c>
      <c r="Q19">
        <f>IF('Patek Philippe Data'!BG19="AAA",1,0)</f>
        <v>0</v>
      </c>
      <c r="R19">
        <f>IF('Patek Philippe Data'!BG19="AAAA",1,0)</f>
        <v>0</v>
      </c>
      <c r="S19">
        <f>IF('Patek Philippe Data'!R19="Yes",1,0)</f>
        <v>1</v>
      </c>
      <c r="T19">
        <f>IF('Patek Philippe Data'!AR19="Yes",1,0)</f>
        <v>0</v>
      </c>
      <c r="U19">
        <f>IF(OR('Patek Philippe Data'!X19="Yes", 'Patek Philippe Data'!Y19="Yes",'Patek Philippe Data'!Z19="Yes"),1,0)</f>
        <v>0</v>
      </c>
      <c r="V19">
        <f>IF('Patek Philippe Data'!AD19="Yes",1,0)</f>
        <v>0</v>
      </c>
      <c r="W19">
        <f>IF(OR('Patek Philippe Data'!AK19="Yes",'Patek Philippe Data'!AN19="Yes"),1,0)</f>
        <v>0</v>
      </c>
      <c r="X19">
        <f>IF('Patek Philippe Data'!AO19="Yes",1,0)</f>
        <v>0</v>
      </c>
      <c r="Y19" s="39">
        <f>IF(AND($B19&gt;=DATEVALUE("1/1/2018"),$B19&lt;=DATEVALUE("12/31/2018")),1,0)</f>
        <v>0</v>
      </c>
      <c r="Z19" s="39">
        <f>IF(AND($B19&gt;=DATEVALUE("1/1/2019"),$B19&lt;=DATEVALUE("12/31/2019")),1,0)</f>
        <v>0</v>
      </c>
      <c r="AA19" s="39">
        <f>IF(AND($B19&gt;=DATEVALUE("1/1/2020"),$B19&lt;=DATEVALUE("12/31/2020")),1,0)</f>
        <v>0</v>
      </c>
      <c r="AB19" s="39">
        <f>IF(AND($B19&gt;=DATEVALUE("1/1/2021"),$B19&lt;=DATEVALUE("12/31/2021")),1,0)</f>
        <v>0</v>
      </c>
      <c r="AC19" s="39">
        <f>IF(AND($B19&gt;=DATEVALUE("1/1/2022"),$B19&lt;=DATEVALUE("12/31/2022")),1,0)</f>
        <v>1</v>
      </c>
    </row>
    <row r="20" spans="1:29" x14ac:dyDescent="0.2">
      <c r="A20" s="1">
        <v>16</v>
      </c>
      <c r="B20" s="41">
        <f>'Patek Philippe Data'!C20</f>
        <v>44871</v>
      </c>
      <c r="C20">
        <f>'Patek Philippe Data'!D20</f>
        <v>407</v>
      </c>
      <c r="D20" s="42">
        <f>'Patek Philippe Data'!E20</f>
        <v>8500</v>
      </c>
      <c r="E20" s="42">
        <f>'Patek Philippe Data'!F20</f>
        <v>10625</v>
      </c>
      <c r="F20" s="43">
        <f>LN(D20)</f>
        <v>9.0478214424784085</v>
      </c>
      <c r="G20">
        <f>IF(OR('Patek Philippe Data'!L20="Stainless Steel",'Patek Philippe Data'!L20="Two-tone"),1,0)</f>
        <v>0</v>
      </c>
      <c r="H20">
        <f>IF(OR('Patek Philippe Data'!L20="YG 18K",'Patek Philippe Data'!L20="YG &lt;18K",'Patek Philippe Data'!L20="PG 18K",'Patek Philippe Data'!L20="PG &lt;18K",'Patek Philippe Data'!L20="WG 18K",'Patek Philippe Data'!L20="Mixes of 18K",'Patek Philippe Data'!L20="Mixes &lt;18K"),1,0)</f>
        <v>1</v>
      </c>
      <c r="I20">
        <f>IF('Patek Philippe Data'!L20="Platinum",1,0)</f>
        <v>0</v>
      </c>
      <c r="J20">
        <f>IF(OR('Patek Philippe Data'!P20="Stainless Steel",'Patek Philippe Data'!P20="Two-tone"),1,0)</f>
        <v>0</v>
      </c>
      <c r="K20">
        <f>IF('Patek Philippe Data'!P20="Leather",1,0)</f>
        <v>0</v>
      </c>
      <c r="L20">
        <f>IF(OR('Patek Philippe Data'!P20="YG 18K",'Patek Philippe Data'!P20="PG 18K",'Patek Philippe Data'!P20="WG 18K",'Patek Philippe Data'!P20="Mixes of 18K"),1,0)</f>
        <v>1</v>
      </c>
      <c r="M20">
        <f>IF(OR('Patek Philippe Data'!AX20="Yes",'Patek Philippe Data'!AY20="Yes",'Patek Philippe Data'!AW20="Yes"),1,0)</f>
        <v>0</v>
      </c>
      <c r="N20">
        <f>IF(OR(ISTEXT('Patek Philippe Data'!AZ20), ISTEXT('Patek Philippe Data'!BA20)),1,0)</f>
        <v>0</v>
      </c>
      <c r="O20">
        <f>IF('Patek Philippe Data'!BF20="Yes",1,0)</f>
        <v>0</v>
      </c>
      <c r="P20">
        <f>IF('Patek Philippe Data'!BG20="AA",1,0)</f>
        <v>1</v>
      </c>
      <c r="Q20">
        <f>IF('Patek Philippe Data'!BG20="AAA",1,0)</f>
        <v>0</v>
      </c>
      <c r="R20">
        <f>IF('Patek Philippe Data'!BG20="AAAA",1,0)</f>
        <v>0</v>
      </c>
      <c r="S20">
        <f>IF('Patek Philippe Data'!R20="Yes",1,0)</f>
        <v>1</v>
      </c>
      <c r="T20">
        <f>IF('Patek Philippe Data'!AR20="Yes",1,0)</f>
        <v>0</v>
      </c>
      <c r="U20">
        <f>IF(OR('Patek Philippe Data'!X20="Yes", 'Patek Philippe Data'!Y20="Yes",'Patek Philippe Data'!Z20="Yes"),1,0)</f>
        <v>0</v>
      </c>
      <c r="V20">
        <f>IF('Patek Philippe Data'!AD20="Yes",1,0)</f>
        <v>0</v>
      </c>
      <c r="W20">
        <f>IF(OR('Patek Philippe Data'!AK20="Yes",'Patek Philippe Data'!AN20="Yes"),1,0)</f>
        <v>0</v>
      </c>
      <c r="X20">
        <f>IF('Patek Philippe Data'!AO20="Yes",1,0)</f>
        <v>0</v>
      </c>
      <c r="Y20" s="39">
        <f>IF(AND($B20&gt;=DATEVALUE("1/1/2018"),$B20&lt;=DATEVALUE("12/31/2018")),1,0)</f>
        <v>0</v>
      </c>
      <c r="Z20" s="39">
        <f>IF(AND($B20&gt;=DATEVALUE("1/1/2019"),$B20&lt;=DATEVALUE("12/31/2019")),1,0)</f>
        <v>0</v>
      </c>
      <c r="AA20" s="39">
        <f>IF(AND($B20&gt;=DATEVALUE("1/1/2020"),$B20&lt;=DATEVALUE("12/31/2020")),1,0)</f>
        <v>0</v>
      </c>
      <c r="AB20" s="39">
        <f>IF(AND($B20&gt;=DATEVALUE("1/1/2021"),$B20&lt;=DATEVALUE("12/31/2021")),1,0)</f>
        <v>0</v>
      </c>
      <c r="AC20" s="39">
        <f>IF(AND($B20&gt;=DATEVALUE("1/1/2022"),$B20&lt;=DATEVALUE("12/31/2022")),1,0)</f>
        <v>1</v>
      </c>
    </row>
    <row r="21" spans="1:29" x14ac:dyDescent="0.2">
      <c r="A21" s="1">
        <v>17</v>
      </c>
      <c r="B21" s="41">
        <f>'Patek Philippe Data'!C21</f>
        <v>44688</v>
      </c>
      <c r="C21">
        <f>'Patek Philippe Data'!D21</f>
        <v>174</v>
      </c>
      <c r="D21" s="42">
        <f>'Patek Philippe Data'!E21</f>
        <v>29000</v>
      </c>
      <c r="E21" s="42">
        <f>'Patek Philippe Data'!F21</f>
        <v>36250</v>
      </c>
      <c r="F21" s="43">
        <f>LN(D21)</f>
        <v>10.275051108968611</v>
      </c>
      <c r="G21">
        <f>IF(OR('Patek Philippe Data'!L21="Stainless Steel",'Patek Philippe Data'!L21="Two-tone"),1,0)</f>
        <v>0</v>
      </c>
      <c r="H21">
        <f>IF(OR('Patek Philippe Data'!L21="YG 18K",'Patek Philippe Data'!L21="YG &lt;18K",'Patek Philippe Data'!L21="PG 18K",'Patek Philippe Data'!L21="PG &lt;18K",'Patek Philippe Data'!L21="WG 18K",'Patek Philippe Data'!L21="Mixes of 18K",'Patek Philippe Data'!L21="Mixes &lt;18K"),1,0)</f>
        <v>1</v>
      </c>
      <c r="I21">
        <f>IF('Patek Philippe Data'!L21="Platinum",1,0)</f>
        <v>0</v>
      </c>
      <c r="J21">
        <f>IF(OR('Patek Philippe Data'!P21="Stainless Steel",'Patek Philippe Data'!P21="Two-tone"),1,0)</f>
        <v>0</v>
      </c>
      <c r="K21">
        <f>IF('Patek Philippe Data'!P21="Leather",1,0)</f>
        <v>1</v>
      </c>
      <c r="L21">
        <f>IF(OR('Patek Philippe Data'!P21="YG 18K",'Patek Philippe Data'!P21="PG 18K",'Patek Philippe Data'!P21="WG 18K",'Patek Philippe Data'!P21="Mixes of 18K"),1,0)</f>
        <v>0</v>
      </c>
      <c r="M21">
        <f>IF(OR('Patek Philippe Data'!AX21="Yes",'Patek Philippe Data'!AY21="Yes",'Patek Philippe Data'!AW21="Yes"),1,0)</f>
        <v>0</v>
      </c>
      <c r="N21">
        <f>IF(OR(ISTEXT('Patek Philippe Data'!AZ21), ISTEXT('Patek Philippe Data'!BA21)),1,0)</f>
        <v>0</v>
      </c>
      <c r="O21">
        <f>IF('Patek Philippe Data'!BF21="Yes",1,0)</f>
        <v>0</v>
      </c>
      <c r="P21">
        <f>IF('Patek Philippe Data'!BG21="AA",1,0)</f>
        <v>0</v>
      </c>
      <c r="Q21">
        <f>IF('Patek Philippe Data'!BG21="AAA",1,0)</f>
        <v>1</v>
      </c>
      <c r="R21">
        <f>IF('Patek Philippe Data'!BG21="AAAA",1,0)</f>
        <v>0</v>
      </c>
      <c r="S21">
        <f>IF('Patek Philippe Data'!R21="Yes",1,0)</f>
        <v>0</v>
      </c>
      <c r="T21">
        <f>IF('Patek Philippe Data'!AR21="Yes",1,0)</f>
        <v>0</v>
      </c>
      <c r="U21">
        <f>IF(OR('Patek Philippe Data'!X21="Yes", 'Patek Philippe Data'!Y21="Yes",'Patek Philippe Data'!Z21="Yes"),1,0)</f>
        <v>0</v>
      </c>
      <c r="V21">
        <f>IF('Patek Philippe Data'!AD21="Yes",1,0)</f>
        <v>0</v>
      </c>
      <c r="W21">
        <f>IF(OR('Patek Philippe Data'!AK21="Yes",'Patek Philippe Data'!AN21="Yes"),1,0)</f>
        <v>1</v>
      </c>
      <c r="X21">
        <f>IF('Patek Philippe Data'!AO21="Yes",1,0)</f>
        <v>0</v>
      </c>
      <c r="Y21" s="39">
        <f>IF(AND($B21&gt;=DATEVALUE("1/1/2018"),$B21&lt;=DATEVALUE("12/31/2018")),1,0)</f>
        <v>0</v>
      </c>
      <c r="Z21" s="39">
        <f>IF(AND($B21&gt;=DATEVALUE("1/1/2019"),$B21&lt;=DATEVALUE("12/31/2019")),1,0)</f>
        <v>0</v>
      </c>
      <c r="AA21" s="39">
        <f>IF(AND($B21&gt;=DATEVALUE("1/1/2020"),$B21&lt;=DATEVALUE("12/31/2020")),1,0)</f>
        <v>0</v>
      </c>
      <c r="AB21" s="39">
        <f>IF(AND($B21&gt;=DATEVALUE("1/1/2021"),$B21&lt;=DATEVALUE("12/31/2021")),1,0)</f>
        <v>0</v>
      </c>
      <c r="AC21" s="39">
        <f>IF(AND($B21&gt;=DATEVALUE("1/1/2022"),$B21&lt;=DATEVALUE("12/31/2022")),1,0)</f>
        <v>1</v>
      </c>
    </row>
    <row r="22" spans="1:29" x14ac:dyDescent="0.2">
      <c r="A22" s="1">
        <v>18</v>
      </c>
      <c r="B22" s="41">
        <f>'Patek Philippe Data'!C22</f>
        <v>44688</v>
      </c>
      <c r="C22">
        <f>'Patek Philippe Data'!D22</f>
        <v>176</v>
      </c>
      <c r="D22" s="42">
        <f>'Patek Philippe Data'!E22</f>
        <v>12000</v>
      </c>
      <c r="E22" s="42">
        <f>'Patek Philippe Data'!F22</f>
        <v>15000</v>
      </c>
      <c r="F22" s="43">
        <f>LN(D22)</f>
        <v>9.3926619287701367</v>
      </c>
      <c r="G22">
        <f>IF(OR('Patek Philippe Data'!L22="Stainless Steel",'Patek Philippe Data'!L22="Two-tone"),1,0)</f>
        <v>0</v>
      </c>
      <c r="H22">
        <f>IF(OR('Patek Philippe Data'!L22="YG 18K",'Patek Philippe Data'!L22="YG &lt;18K",'Patek Philippe Data'!L22="PG 18K",'Patek Philippe Data'!L22="PG &lt;18K",'Patek Philippe Data'!L22="WG 18K",'Patek Philippe Data'!L22="Mixes of 18K",'Patek Philippe Data'!L22="Mixes &lt;18K"),1,0)</f>
        <v>1</v>
      </c>
      <c r="I22">
        <f>IF('Patek Philippe Data'!L22="Platinum",1,0)</f>
        <v>0</v>
      </c>
      <c r="J22">
        <f>IF(OR('Patek Philippe Data'!P22="Stainless Steel",'Patek Philippe Data'!P22="Two-tone"),1,0)</f>
        <v>0</v>
      </c>
      <c r="K22">
        <f>IF('Patek Philippe Data'!P22="Leather",1,0)</f>
        <v>1</v>
      </c>
      <c r="L22">
        <f>IF(OR('Patek Philippe Data'!P22="YG 18K",'Patek Philippe Data'!P22="PG 18K",'Patek Philippe Data'!P22="WG 18K",'Patek Philippe Data'!P22="Mixes of 18K"),1,0)</f>
        <v>0</v>
      </c>
      <c r="M22">
        <f>IF(OR('Patek Philippe Data'!AX22="Yes",'Patek Philippe Data'!AY22="Yes",'Patek Philippe Data'!AW22="Yes"),1,0)</f>
        <v>0</v>
      </c>
      <c r="N22">
        <f>IF(OR(ISTEXT('Patek Philippe Data'!AZ22), ISTEXT('Patek Philippe Data'!BA22)),1,0)</f>
        <v>0</v>
      </c>
      <c r="O22">
        <f>IF('Patek Philippe Data'!BF22="Yes",1,0)</f>
        <v>0</v>
      </c>
      <c r="P22">
        <f>IF('Patek Philippe Data'!BG22="AA",1,0)</f>
        <v>1</v>
      </c>
      <c r="Q22">
        <f>IF('Patek Philippe Data'!BG22="AAA",1,0)</f>
        <v>0</v>
      </c>
      <c r="R22">
        <f>IF('Patek Philippe Data'!BG22="AAAA",1,0)</f>
        <v>0</v>
      </c>
      <c r="S22">
        <f>IF('Patek Philippe Data'!R22="Yes",1,0)</f>
        <v>1</v>
      </c>
      <c r="T22">
        <f>IF('Patek Philippe Data'!AR22="Yes",1,0)</f>
        <v>0</v>
      </c>
      <c r="U22">
        <f>IF(OR('Patek Philippe Data'!X22="Yes", 'Patek Philippe Data'!Y22="Yes",'Patek Philippe Data'!Z22="Yes"),1,0)</f>
        <v>0</v>
      </c>
      <c r="V22">
        <f>IF('Patek Philippe Data'!AD22="Yes",1,0)</f>
        <v>0</v>
      </c>
      <c r="W22">
        <f>IF(OR('Patek Philippe Data'!AK22="Yes",'Patek Philippe Data'!AN22="Yes"),1,0)</f>
        <v>0</v>
      </c>
      <c r="X22">
        <f>IF('Patek Philippe Data'!AO22="Yes",1,0)</f>
        <v>0</v>
      </c>
      <c r="Y22" s="39">
        <f>IF(AND($B22&gt;=DATEVALUE("1/1/2018"),$B22&lt;=DATEVALUE("12/31/2018")),1,0)</f>
        <v>0</v>
      </c>
      <c r="Z22" s="39">
        <f>IF(AND($B22&gt;=DATEVALUE("1/1/2019"),$B22&lt;=DATEVALUE("12/31/2019")),1,0)</f>
        <v>0</v>
      </c>
      <c r="AA22" s="39">
        <f>IF(AND($B22&gt;=DATEVALUE("1/1/2020"),$B22&lt;=DATEVALUE("12/31/2020")),1,0)</f>
        <v>0</v>
      </c>
      <c r="AB22" s="39">
        <f>IF(AND($B22&gt;=DATEVALUE("1/1/2021"),$B22&lt;=DATEVALUE("12/31/2021")),1,0)</f>
        <v>0</v>
      </c>
      <c r="AC22" s="39">
        <f>IF(AND($B22&gt;=DATEVALUE("1/1/2022"),$B22&lt;=DATEVALUE("12/31/2022")),1,0)</f>
        <v>1</v>
      </c>
    </row>
    <row r="23" spans="1:29" x14ac:dyDescent="0.2">
      <c r="A23" s="1">
        <v>19</v>
      </c>
      <c r="B23" s="41">
        <f>'Patek Philippe Data'!C23</f>
        <v>44688</v>
      </c>
      <c r="C23">
        <f>'Patek Philippe Data'!D23</f>
        <v>178</v>
      </c>
      <c r="D23" s="42">
        <f>'Patek Philippe Data'!E23</f>
        <v>24000</v>
      </c>
      <c r="E23" s="42">
        <f>'Patek Philippe Data'!F23</f>
        <v>30000</v>
      </c>
      <c r="F23" s="43">
        <f>LN(D23)</f>
        <v>10.085809109330082</v>
      </c>
      <c r="G23">
        <f>IF(OR('Patek Philippe Data'!L23="Stainless Steel",'Patek Philippe Data'!L23="Two-tone"),1,0)</f>
        <v>0</v>
      </c>
      <c r="H23">
        <f>IF(OR('Patek Philippe Data'!L23="YG 18K",'Patek Philippe Data'!L23="YG &lt;18K",'Patek Philippe Data'!L23="PG 18K",'Patek Philippe Data'!L23="PG &lt;18K",'Patek Philippe Data'!L23="WG 18K",'Patek Philippe Data'!L23="Mixes of 18K",'Patek Philippe Data'!L23="Mixes &lt;18K"),1,0)</f>
        <v>1</v>
      </c>
      <c r="I23">
        <f>IF('Patek Philippe Data'!L23="Platinum",1,0)</f>
        <v>0</v>
      </c>
      <c r="J23">
        <f>IF(OR('Patek Philippe Data'!P23="Stainless Steel",'Patek Philippe Data'!P23="Two-tone"),1,0)</f>
        <v>0</v>
      </c>
      <c r="K23">
        <f>IF('Patek Philippe Data'!P23="Leather",1,0)</f>
        <v>1</v>
      </c>
      <c r="L23">
        <f>IF(OR('Patek Philippe Data'!P23="YG 18K",'Patek Philippe Data'!P23="PG 18K",'Patek Philippe Data'!P23="WG 18K",'Patek Philippe Data'!P23="Mixes of 18K"),1,0)</f>
        <v>0</v>
      </c>
      <c r="M23">
        <f>IF(OR('Patek Philippe Data'!AX23="Yes",'Patek Philippe Data'!AY23="Yes",'Patek Philippe Data'!AW23="Yes"),1,0)</f>
        <v>0</v>
      </c>
      <c r="N23">
        <f>IF(OR(ISTEXT('Patek Philippe Data'!AZ23), ISTEXT('Patek Philippe Data'!BA23)),1,0)</f>
        <v>0</v>
      </c>
      <c r="O23">
        <f>IF('Patek Philippe Data'!BF23="Yes",1,0)</f>
        <v>0</v>
      </c>
      <c r="P23">
        <f>IF('Patek Philippe Data'!BG23="AA",1,0)</f>
        <v>0</v>
      </c>
      <c r="Q23">
        <f>IF('Patek Philippe Data'!BG23="AAA",1,0)</f>
        <v>1</v>
      </c>
      <c r="R23">
        <f>IF('Patek Philippe Data'!BG23="AAAA",1,0)</f>
        <v>0</v>
      </c>
      <c r="S23">
        <f>IF('Patek Philippe Data'!R23="Yes",1,0)</f>
        <v>1</v>
      </c>
      <c r="T23">
        <f>IF('Patek Philippe Data'!AR23="Yes",1,0)</f>
        <v>0</v>
      </c>
      <c r="U23">
        <f>IF(OR('Patek Philippe Data'!X23="Yes", 'Patek Philippe Data'!Y23="Yes",'Patek Philippe Data'!Z23="Yes"),1,0)</f>
        <v>0</v>
      </c>
      <c r="V23">
        <f>IF('Patek Philippe Data'!AD23="Yes",1,0)</f>
        <v>0</v>
      </c>
      <c r="W23">
        <f>IF(OR('Patek Philippe Data'!AK23="Yes",'Patek Philippe Data'!AN23="Yes"),1,0)</f>
        <v>0</v>
      </c>
      <c r="X23">
        <f>IF('Patek Philippe Data'!AO23="Yes",1,0)</f>
        <v>0</v>
      </c>
      <c r="Y23" s="39">
        <f>IF(AND($B23&gt;=DATEVALUE("1/1/2018"),$B23&lt;=DATEVALUE("12/31/2018")),1,0)</f>
        <v>0</v>
      </c>
      <c r="Z23" s="39">
        <f>IF(AND($B23&gt;=DATEVALUE("1/1/2019"),$B23&lt;=DATEVALUE("12/31/2019")),1,0)</f>
        <v>0</v>
      </c>
      <c r="AA23" s="39">
        <f>IF(AND($B23&gt;=DATEVALUE("1/1/2020"),$B23&lt;=DATEVALUE("12/31/2020")),1,0)</f>
        <v>0</v>
      </c>
      <c r="AB23" s="39">
        <f>IF(AND($B23&gt;=DATEVALUE("1/1/2021"),$B23&lt;=DATEVALUE("12/31/2021")),1,0)</f>
        <v>0</v>
      </c>
      <c r="AC23" s="39">
        <f>IF(AND($B23&gt;=DATEVALUE("1/1/2022"),$B23&lt;=DATEVALUE("12/31/2022")),1,0)</f>
        <v>1</v>
      </c>
    </row>
    <row r="24" spans="1:29" x14ac:dyDescent="0.2">
      <c r="A24" s="1">
        <v>20</v>
      </c>
      <c r="B24" s="41">
        <f>'Patek Philippe Data'!C24</f>
        <v>44688</v>
      </c>
      <c r="C24">
        <f>'Patek Philippe Data'!D24</f>
        <v>183</v>
      </c>
      <c r="D24" s="42">
        <f>'Patek Philippe Data'!E24</f>
        <v>50000</v>
      </c>
      <c r="E24" s="42">
        <f>'Patek Philippe Data'!F24</f>
        <v>62500</v>
      </c>
      <c r="F24" s="43">
        <f>LN(D24)</f>
        <v>10.819778284410283</v>
      </c>
      <c r="G24">
        <f>IF(OR('Patek Philippe Data'!L24="Stainless Steel",'Patek Philippe Data'!L24="Two-tone"),1,0)</f>
        <v>0</v>
      </c>
      <c r="H24">
        <f>IF(OR('Patek Philippe Data'!L24="YG 18K",'Patek Philippe Data'!L24="YG &lt;18K",'Patek Philippe Data'!L24="PG 18K",'Patek Philippe Data'!L24="PG &lt;18K",'Patek Philippe Data'!L24="WG 18K",'Patek Philippe Data'!L24="Mixes of 18K",'Patek Philippe Data'!L24="Mixes &lt;18K"),1,0)</f>
        <v>1</v>
      </c>
      <c r="I24">
        <f>IF('Patek Philippe Data'!L24="Platinum",1,0)</f>
        <v>0</v>
      </c>
      <c r="J24">
        <f>IF(OR('Patek Philippe Data'!P24="Stainless Steel",'Patek Philippe Data'!P24="Two-tone"),1,0)</f>
        <v>0</v>
      </c>
      <c r="K24">
        <f>IF('Patek Philippe Data'!P24="Leather",1,0)</f>
        <v>1</v>
      </c>
      <c r="L24">
        <f>IF(OR('Patek Philippe Data'!P24="YG 18K",'Patek Philippe Data'!P24="PG 18K",'Patek Philippe Data'!P24="WG 18K",'Patek Philippe Data'!P24="Mixes of 18K"),1,0)</f>
        <v>0</v>
      </c>
      <c r="M24">
        <f>IF(OR('Patek Philippe Data'!AX24="Yes",'Patek Philippe Data'!AY24="Yes",'Patek Philippe Data'!AW24="Yes"),1,0)</f>
        <v>0</v>
      </c>
      <c r="N24">
        <f>IF(OR(ISTEXT('Patek Philippe Data'!AZ24), ISTEXT('Patek Philippe Data'!BA24)),1,0)</f>
        <v>0</v>
      </c>
      <c r="O24">
        <f>IF('Patek Philippe Data'!BF24="Yes",1,0)</f>
        <v>0</v>
      </c>
      <c r="P24">
        <f>IF('Patek Philippe Data'!BG24="AA",1,0)</f>
        <v>0</v>
      </c>
      <c r="Q24">
        <f>IF('Patek Philippe Data'!BG24="AAA",1,0)</f>
        <v>0</v>
      </c>
      <c r="R24">
        <f>IF('Patek Philippe Data'!BG24="AAAA",1,0)</f>
        <v>1</v>
      </c>
      <c r="S24">
        <f>IF('Patek Philippe Data'!R24="Yes",1,0)</f>
        <v>0</v>
      </c>
      <c r="T24">
        <f>IF('Patek Philippe Data'!AR24="Yes",1,0)</f>
        <v>0</v>
      </c>
      <c r="U24">
        <f>IF(OR('Patek Philippe Data'!X24="Yes", 'Patek Philippe Data'!Y24="Yes",'Patek Philippe Data'!Z24="Yes"),1,0)</f>
        <v>0</v>
      </c>
      <c r="V24">
        <f>IF('Patek Philippe Data'!AD24="Yes",1,0)</f>
        <v>0</v>
      </c>
      <c r="W24">
        <f>IF(OR('Patek Philippe Data'!AK24="Yes",'Patek Philippe Data'!AN24="Yes"),1,0)</f>
        <v>0</v>
      </c>
      <c r="X24">
        <f>IF('Patek Philippe Data'!AO24="Yes",1,0)</f>
        <v>1</v>
      </c>
      <c r="Y24" s="39">
        <f>IF(AND($B24&gt;=DATEVALUE("1/1/2018"),$B24&lt;=DATEVALUE("12/31/2018")),1,0)</f>
        <v>0</v>
      </c>
      <c r="Z24" s="39">
        <f>IF(AND($B24&gt;=DATEVALUE("1/1/2019"),$B24&lt;=DATEVALUE("12/31/2019")),1,0)</f>
        <v>0</v>
      </c>
      <c r="AA24" s="39">
        <f>IF(AND($B24&gt;=DATEVALUE("1/1/2020"),$B24&lt;=DATEVALUE("12/31/2020")),1,0)</f>
        <v>0</v>
      </c>
      <c r="AB24" s="39">
        <f>IF(AND($B24&gt;=DATEVALUE("1/1/2021"),$B24&lt;=DATEVALUE("12/31/2021")),1,0)</f>
        <v>0</v>
      </c>
      <c r="AC24" s="39">
        <f>IF(AND($B24&gt;=DATEVALUE("1/1/2022"),$B24&lt;=DATEVALUE("12/31/2022")),1,0)</f>
        <v>1</v>
      </c>
    </row>
    <row r="25" spans="1:29" x14ac:dyDescent="0.2">
      <c r="A25" s="1">
        <v>21</v>
      </c>
      <c r="B25" s="41">
        <f>'Patek Philippe Data'!C25</f>
        <v>44688</v>
      </c>
      <c r="C25">
        <f>'Patek Philippe Data'!D25</f>
        <v>186</v>
      </c>
      <c r="D25" s="42">
        <f>'Patek Philippe Data'!E25</f>
        <v>14000</v>
      </c>
      <c r="E25" s="42">
        <f>'Patek Philippe Data'!F25</f>
        <v>17500</v>
      </c>
      <c r="F25" s="43">
        <f>LN(D25)</f>
        <v>9.5468126085973957</v>
      </c>
      <c r="G25">
        <f>IF(OR('Patek Philippe Data'!L25="Stainless Steel",'Patek Philippe Data'!L25="Two-tone"),1,0)</f>
        <v>0</v>
      </c>
      <c r="H25">
        <f>IF(OR('Patek Philippe Data'!L25="YG 18K",'Patek Philippe Data'!L25="YG &lt;18K",'Patek Philippe Data'!L25="PG 18K",'Patek Philippe Data'!L25="PG &lt;18K",'Patek Philippe Data'!L25="WG 18K",'Patek Philippe Data'!L25="Mixes of 18K",'Patek Philippe Data'!L25="Mixes &lt;18K"),1,0)</f>
        <v>1</v>
      </c>
      <c r="I25">
        <f>IF('Patek Philippe Data'!L25="Platinum",1,0)</f>
        <v>0</v>
      </c>
      <c r="J25">
        <f>IF(OR('Patek Philippe Data'!P25="Stainless Steel",'Patek Philippe Data'!P25="Two-tone"),1,0)</f>
        <v>0</v>
      </c>
      <c r="K25">
        <f>IF('Patek Philippe Data'!P25="Leather",1,0)</f>
        <v>1</v>
      </c>
      <c r="L25">
        <f>IF(OR('Patek Philippe Data'!P25="YG 18K",'Patek Philippe Data'!P25="PG 18K",'Patek Philippe Data'!P25="WG 18K",'Patek Philippe Data'!P25="Mixes of 18K"),1,0)</f>
        <v>0</v>
      </c>
      <c r="M25">
        <f>IF(OR('Patek Philippe Data'!AX25="Yes",'Patek Philippe Data'!AY25="Yes",'Patek Philippe Data'!AW25="Yes"),1,0)</f>
        <v>0</v>
      </c>
      <c r="N25">
        <f>IF(OR(ISTEXT('Patek Philippe Data'!AZ25), ISTEXT('Patek Philippe Data'!BA25)),1,0)</f>
        <v>0</v>
      </c>
      <c r="O25">
        <f>IF('Patek Philippe Data'!BF25="Yes",1,0)</f>
        <v>0</v>
      </c>
      <c r="P25">
        <f>IF('Patek Philippe Data'!BG25="AA",1,0)</f>
        <v>0</v>
      </c>
      <c r="Q25">
        <f>IF('Patek Philippe Data'!BG25="AAA",1,0)</f>
        <v>1</v>
      </c>
      <c r="R25">
        <f>IF('Patek Philippe Data'!BG25="AAAA",1,0)</f>
        <v>0</v>
      </c>
      <c r="S25">
        <f>IF('Patek Philippe Data'!R25="Yes",1,0)</f>
        <v>1</v>
      </c>
      <c r="T25">
        <f>IF('Patek Philippe Data'!AR25="Yes",1,0)</f>
        <v>0</v>
      </c>
      <c r="U25">
        <f>IF(OR('Patek Philippe Data'!X25="Yes", 'Patek Philippe Data'!Y25="Yes",'Patek Philippe Data'!Z25="Yes"),1,0)</f>
        <v>0</v>
      </c>
      <c r="V25">
        <f>IF('Patek Philippe Data'!AD25="Yes",1,0)</f>
        <v>0</v>
      </c>
      <c r="W25">
        <f>IF(OR('Patek Philippe Data'!AK25="Yes",'Patek Philippe Data'!AN25="Yes"),1,0)</f>
        <v>0</v>
      </c>
      <c r="X25">
        <f>IF('Patek Philippe Data'!AO25="Yes",1,0)</f>
        <v>0</v>
      </c>
      <c r="Y25" s="39">
        <f>IF(AND($B25&gt;=DATEVALUE("1/1/2018"),$B25&lt;=DATEVALUE("12/31/2018")),1,0)</f>
        <v>0</v>
      </c>
      <c r="Z25" s="39">
        <f>IF(AND($B25&gt;=DATEVALUE("1/1/2019"),$B25&lt;=DATEVALUE("12/31/2019")),1,0)</f>
        <v>0</v>
      </c>
      <c r="AA25" s="39">
        <f>IF(AND($B25&gt;=DATEVALUE("1/1/2020"),$B25&lt;=DATEVALUE("12/31/2020")),1,0)</f>
        <v>0</v>
      </c>
      <c r="AB25" s="39">
        <f>IF(AND($B25&gt;=DATEVALUE("1/1/2021"),$B25&lt;=DATEVALUE("12/31/2021")),1,0)</f>
        <v>0</v>
      </c>
      <c r="AC25" s="39">
        <f>IF(AND($B25&gt;=DATEVALUE("1/1/2022"),$B25&lt;=DATEVALUE("12/31/2022")),1,0)</f>
        <v>1</v>
      </c>
    </row>
    <row r="26" spans="1:29" x14ac:dyDescent="0.2">
      <c r="A26" s="1">
        <v>22</v>
      </c>
      <c r="B26" s="41">
        <f>'Patek Philippe Data'!C26</f>
        <v>44688</v>
      </c>
      <c r="C26">
        <f>'Patek Philippe Data'!D26</f>
        <v>195</v>
      </c>
      <c r="D26" s="42">
        <f>'Patek Philippe Data'!E26</f>
        <v>140000</v>
      </c>
      <c r="E26" s="42">
        <f>'Patek Philippe Data'!F26</f>
        <v>175000</v>
      </c>
      <c r="F26" s="43">
        <f>LN(D26)</f>
        <v>11.849397701591441</v>
      </c>
      <c r="G26">
        <f>IF(OR('Patek Philippe Data'!L26="Stainless Steel",'Patek Philippe Data'!L26="Two-tone"),1,0)</f>
        <v>0</v>
      </c>
      <c r="H26">
        <f>IF(OR('Patek Philippe Data'!L26="YG 18K",'Patek Philippe Data'!L26="YG &lt;18K",'Patek Philippe Data'!L26="PG 18K",'Patek Philippe Data'!L26="PG &lt;18K",'Patek Philippe Data'!L26="WG 18K",'Patek Philippe Data'!L26="Mixes of 18K",'Patek Philippe Data'!L26="Mixes &lt;18K"),1,0)</f>
        <v>1</v>
      </c>
      <c r="I26">
        <f>IF('Patek Philippe Data'!L26="Platinum",1,0)</f>
        <v>0</v>
      </c>
      <c r="J26">
        <f>IF(OR('Patek Philippe Data'!P26="Stainless Steel",'Patek Philippe Data'!P26="Two-tone"),1,0)</f>
        <v>0</v>
      </c>
      <c r="K26">
        <f>IF('Patek Philippe Data'!P26="Leather",1,0)</f>
        <v>0</v>
      </c>
      <c r="L26">
        <f>IF(OR('Patek Philippe Data'!P26="YG 18K",'Patek Philippe Data'!P26="PG 18K",'Patek Philippe Data'!P26="WG 18K",'Patek Philippe Data'!P26="Mixes of 18K"),1,0)</f>
        <v>1</v>
      </c>
      <c r="M26">
        <f>IF(OR('Patek Philippe Data'!AX26="Yes",'Patek Philippe Data'!AY26="Yes",'Patek Philippe Data'!AW26="Yes"),1,0)</f>
        <v>0</v>
      </c>
      <c r="N26">
        <f>IF(OR(ISTEXT('Patek Philippe Data'!AZ26), ISTEXT('Patek Philippe Data'!BA26)),1,0)</f>
        <v>0</v>
      </c>
      <c r="O26">
        <f>IF('Patek Philippe Data'!BF26="Yes",1,0)</f>
        <v>0</v>
      </c>
      <c r="P26">
        <f>IF('Patek Philippe Data'!BG26="AA",1,0)</f>
        <v>0</v>
      </c>
      <c r="Q26">
        <f>IF('Patek Philippe Data'!BG26="AAA",1,0)</f>
        <v>0</v>
      </c>
      <c r="R26">
        <f>IF('Patek Philippe Data'!BG26="AAAA",1,0)</f>
        <v>1</v>
      </c>
      <c r="S26">
        <f>IF('Patek Philippe Data'!R26="Yes",1,0)</f>
        <v>0</v>
      </c>
      <c r="T26">
        <f>IF('Patek Philippe Data'!AR26="Yes",1,0)</f>
        <v>0</v>
      </c>
      <c r="U26">
        <f>IF(OR('Patek Philippe Data'!X26="Yes", 'Patek Philippe Data'!Y26="Yes",'Patek Philippe Data'!Z26="Yes"),1,0)</f>
        <v>1</v>
      </c>
      <c r="V26">
        <f>IF('Patek Philippe Data'!AD26="Yes",1,0)</f>
        <v>0</v>
      </c>
      <c r="W26">
        <f>IF(OR('Patek Philippe Data'!AK26="Yes",'Patek Philippe Data'!AN26="Yes"),1,0)</f>
        <v>0</v>
      </c>
      <c r="X26">
        <f>IF('Patek Philippe Data'!AO26="Yes",1,0)</f>
        <v>0</v>
      </c>
      <c r="Y26" s="39">
        <f>IF(AND($B26&gt;=DATEVALUE("1/1/2018"),$B26&lt;=DATEVALUE("12/31/2018")),1,0)</f>
        <v>0</v>
      </c>
      <c r="Z26" s="39">
        <f>IF(AND($B26&gt;=DATEVALUE("1/1/2019"),$B26&lt;=DATEVALUE("12/31/2019")),1,0)</f>
        <v>0</v>
      </c>
      <c r="AA26" s="39">
        <f>IF(AND($B26&gt;=DATEVALUE("1/1/2020"),$B26&lt;=DATEVALUE("12/31/2020")),1,0)</f>
        <v>0</v>
      </c>
      <c r="AB26" s="39">
        <f>IF(AND($B26&gt;=DATEVALUE("1/1/2021"),$B26&lt;=DATEVALUE("12/31/2021")),1,0)</f>
        <v>0</v>
      </c>
      <c r="AC26" s="39">
        <f>IF(AND($B26&gt;=DATEVALUE("1/1/2022"),$B26&lt;=DATEVALUE("12/31/2022")),1,0)</f>
        <v>1</v>
      </c>
    </row>
    <row r="27" spans="1:29" x14ac:dyDescent="0.2">
      <c r="A27" s="1">
        <v>23</v>
      </c>
      <c r="B27" s="41">
        <f>'Patek Philippe Data'!C27</f>
        <v>44689</v>
      </c>
      <c r="C27">
        <f>'Patek Philippe Data'!D27</f>
        <v>329</v>
      </c>
      <c r="D27" s="42">
        <f>'Patek Philippe Data'!E27</f>
        <v>6500</v>
      </c>
      <c r="E27" s="42">
        <f>'Patek Philippe Data'!F27</f>
        <v>8125</v>
      </c>
      <c r="F27" s="43">
        <f>LN(D27)</f>
        <v>8.7795574558837277</v>
      </c>
      <c r="G27">
        <f>IF(OR('Patek Philippe Data'!L27="Stainless Steel",'Patek Philippe Data'!L27="Two-tone"),1,0)</f>
        <v>0</v>
      </c>
      <c r="H27">
        <f>IF(OR('Patek Philippe Data'!L27="YG 18K",'Patek Philippe Data'!L27="YG &lt;18K",'Patek Philippe Data'!L27="PG 18K",'Patek Philippe Data'!L27="PG &lt;18K",'Patek Philippe Data'!L27="WG 18K",'Patek Philippe Data'!L27="Mixes of 18K",'Patek Philippe Data'!L27="Mixes &lt;18K"),1,0)</f>
        <v>1</v>
      </c>
      <c r="I27">
        <f>IF('Patek Philippe Data'!L27="Platinum",1,0)</f>
        <v>0</v>
      </c>
      <c r="J27">
        <f>IF(OR('Patek Philippe Data'!P27="Stainless Steel",'Patek Philippe Data'!P27="Two-tone"),1,0)</f>
        <v>0</v>
      </c>
      <c r="K27">
        <f>IF('Patek Philippe Data'!P27="Leather",1,0)</f>
        <v>1</v>
      </c>
      <c r="L27">
        <f>IF(OR('Patek Philippe Data'!P27="YG 18K",'Patek Philippe Data'!P27="PG 18K",'Patek Philippe Data'!P27="WG 18K",'Patek Philippe Data'!P27="Mixes of 18K"),1,0)</f>
        <v>0</v>
      </c>
      <c r="M27">
        <f>IF(OR('Patek Philippe Data'!AX27="Yes",'Patek Philippe Data'!AY27="Yes",'Patek Philippe Data'!AW27="Yes"),1,0)</f>
        <v>0</v>
      </c>
      <c r="N27">
        <f>IF(OR(ISTEXT('Patek Philippe Data'!AZ27), ISTEXT('Patek Philippe Data'!BA27)),1,0)</f>
        <v>0</v>
      </c>
      <c r="O27">
        <f>IF('Patek Philippe Data'!BF27="Yes",1,0)</f>
        <v>0</v>
      </c>
      <c r="P27">
        <f>IF('Patek Philippe Data'!BG27="AA",1,0)</f>
        <v>0</v>
      </c>
      <c r="Q27">
        <f>IF('Patek Philippe Data'!BG27="AAA",1,0)</f>
        <v>1</v>
      </c>
      <c r="R27">
        <f>IF('Patek Philippe Data'!BG27="AAAA",1,0)</f>
        <v>0</v>
      </c>
      <c r="S27">
        <f>IF('Patek Philippe Data'!R27="Yes",1,0)</f>
        <v>1</v>
      </c>
      <c r="T27">
        <f>IF('Patek Philippe Data'!AR27="Yes",1,0)</f>
        <v>0</v>
      </c>
      <c r="U27">
        <f>IF(OR('Patek Philippe Data'!X27="Yes", 'Patek Philippe Data'!Y27="Yes",'Patek Philippe Data'!Z27="Yes"),1,0)</f>
        <v>0</v>
      </c>
      <c r="V27">
        <f>IF('Patek Philippe Data'!AD27="Yes",1,0)</f>
        <v>0</v>
      </c>
      <c r="W27">
        <f>IF(OR('Patek Philippe Data'!AK27="Yes",'Patek Philippe Data'!AN27="Yes"),1,0)</f>
        <v>0</v>
      </c>
      <c r="X27">
        <f>IF('Patek Philippe Data'!AO27="Yes",1,0)</f>
        <v>0</v>
      </c>
      <c r="Y27" s="39">
        <f>IF(AND($B27&gt;=DATEVALUE("1/1/2018"),$B27&lt;=DATEVALUE("12/31/2018")),1,0)</f>
        <v>0</v>
      </c>
      <c r="Z27" s="39">
        <f>IF(AND($B27&gt;=DATEVALUE("1/1/2019"),$B27&lt;=DATEVALUE("12/31/2019")),1,0)</f>
        <v>0</v>
      </c>
      <c r="AA27" s="39">
        <f>IF(AND($B27&gt;=DATEVALUE("1/1/2020"),$B27&lt;=DATEVALUE("12/31/2020")),1,0)</f>
        <v>0</v>
      </c>
      <c r="AB27" s="39">
        <f>IF(AND($B27&gt;=DATEVALUE("1/1/2021"),$B27&lt;=DATEVALUE("12/31/2021")),1,0)</f>
        <v>0</v>
      </c>
      <c r="AC27" s="39">
        <f>IF(AND($B27&gt;=DATEVALUE("1/1/2022"),$B27&lt;=DATEVALUE("12/31/2022")),1,0)</f>
        <v>1</v>
      </c>
    </row>
    <row r="28" spans="1:29" x14ac:dyDescent="0.2">
      <c r="A28" s="1">
        <v>24</v>
      </c>
      <c r="B28" s="41">
        <f>'Patek Philippe Data'!C28</f>
        <v>44689</v>
      </c>
      <c r="C28">
        <f>'Patek Philippe Data'!D28</f>
        <v>335</v>
      </c>
      <c r="D28" s="42">
        <f>'Patek Philippe Data'!E28</f>
        <v>7000</v>
      </c>
      <c r="E28" s="42">
        <f>'Patek Philippe Data'!F28</f>
        <v>8750</v>
      </c>
      <c r="F28" s="43">
        <f>LN(D28)</f>
        <v>8.8536654280374503</v>
      </c>
      <c r="G28">
        <f>IF(OR('Patek Philippe Data'!L28="Stainless Steel",'Patek Philippe Data'!L28="Two-tone"),1,0)</f>
        <v>0</v>
      </c>
      <c r="H28">
        <f>IF(OR('Patek Philippe Data'!L28="YG 18K",'Patek Philippe Data'!L28="YG &lt;18K",'Patek Philippe Data'!L28="PG 18K",'Patek Philippe Data'!L28="PG &lt;18K",'Patek Philippe Data'!L28="WG 18K",'Patek Philippe Data'!L28="Mixes of 18K",'Patek Philippe Data'!L28="Mixes &lt;18K"),1,0)</f>
        <v>1</v>
      </c>
      <c r="I28">
        <f>IF('Patek Philippe Data'!L28="Platinum",1,0)</f>
        <v>0</v>
      </c>
      <c r="J28">
        <f>IF(OR('Patek Philippe Data'!P28="Stainless Steel",'Patek Philippe Data'!P28="Two-tone"),1,0)</f>
        <v>0</v>
      </c>
      <c r="K28">
        <f>IF('Patek Philippe Data'!P28="Leather",1,0)</f>
        <v>1</v>
      </c>
      <c r="L28">
        <f>IF(OR('Patek Philippe Data'!P28="YG 18K",'Patek Philippe Data'!P28="PG 18K",'Patek Philippe Data'!P28="WG 18K",'Patek Philippe Data'!P28="Mixes of 18K"),1,0)</f>
        <v>0</v>
      </c>
      <c r="M28">
        <f>IF(OR('Patek Philippe Data'!AX28="Yes",'Patek Philippe Data'!AY28="Yes",'Patek Philippe Data'!AW28="Yes"),1,0)</f>
        <v>0</v>
      </c>
      <c r="N28">
        <f>IF(OR(ISTEXT('Patek Philippe Data'!AZ28), ISTEXT('Patek Philippe Data'!BA28)),1,0)</f>
        <v>0</v>
      </c>
      <c r="O28">
        <f>IF('Patek Philippe Data'!BF28="Yes",1,0)</f>
        <v>0</v>
      </c>
      <c r="P28">
        <f>IF('Patek Philippe Data'!BG28="AA",1,0)</f>
        <v>0</v>
      </c>
      <c r="Q28">
        <f>IF('Patek Philippe Data'!BG28="AAA",1,0)</f>
        <v>1</v>
      </c>
      <c r="R28">
        <f>IF('Patek Philippe Data'!BG28="AAAA",1,0)</f>
        <v>0</v>
      </c>
      <c r="S28">
        <f>IF('Patek Philippe Data'!R28="Yes",1,0)</f>
        <v>1</v>
      </c>
      <c r="T28">
        <f>IF('Patek Philippe Data'!AR28="Yes",1,0)</f>
        <v>0</v>
      </c>
      <c r="U28">
        <f>IF(OR('Patek Philippe Data'!X28="Yes", 'Patek Philippe Data'!Y28="Yes",'Patek Philippe Data'!Z28="Yes"),1,0)</f>
        <v>0</v>
      </c>
      <c r="V28">
        <f>IF('Patek Philippe Data'!AD28="Yes",1,0)</f>
        <v>0</v>
      </c>
      <c r="W28">
        <f>IF(OR('Patek Philippe Data'!AK28="Yes",'Patek Philippe Data'!AN28="Yes"),1,0)</f>
        <v>0</v>
      </c>
      <c r="X28">
        <f>IF('Patek Philippe Data'!AO28="Yes",1,0)</f>
        <v>0</v>
      </c>
      <c r="Y28" s="39">
        <f>IF(AND($B28&gt;=DATEVALUE("1/1/2018"),$B28&lt;=DATEVALUE("12/31/2018")),1,0)</f>
        <v>0</v>
      </c>
      <c r="Z28" s="39">
        <f>IF(AND($B28&gt;=DATEVALUE("1/1/2019"),$B28&lt;=DATEVALUE("12/31/2019")),1,0)</f>
        <v>0</v>
      </c>
      <c r="AA28" s="39">
        <f>IF(AND($B28&gt;=DATEVALUE("1/1/2020"),$B28&lt;=DATEVALUE("12/31/2020")),1,0)</f>
        <v>0</v>
      </c>
      <c r="AB28" s="39">
        <f>IF(AND($B28&gt;=DATEVALUE("1/1/2021"),$B28&lt;=DATEVALUE("12/31/2021")),1,0)</f>
        <v>0</v>
      </c>
      <c r="AC28" s="39">
        <f>IF(AND($B28&gt;=DATEVALUE("1/1/2022"),$B28&lt;=DATEVALUE("12/31/2022")),1,0)</f>
        <v>1</v>
      </c>
    </row>
    <row r="29" spans="1:29" x14ac:dyDescent="0.2">
      <c r="A29" s="1">
        <v>25</v>
      </c>
      <c r="B29" s="41">
        <f>'Patek Philippe Data'!C29</f>
        <v>44689</v>
      </c>
      <c r="C29">
        <f>'Patek Philippe Data'!D29</f>
        <v>337</v>
      </c>
      <c r="D29" s="42">
        <f>'Patek Philippe Data'!E29</f>
        <v>5000</v>
      </c>
      <c r="E29" s="42">
        <f>'Patek Philippe Data'!F29</f>
        <v>6250</v>
      </c>
      <c r="F29" s="43">
        <f>LN(D29)</f>
        <v>8.5171931914162382</v>
      </c>
      <c r="G29">
        <f>IF(OR('Patek Philippe Data'!L29="Stainless Steel",'Patek Philippe Data'!L29="Two-tone"),1,0)</f>
        <v>0</v>
      </c>
      <c r="H29">
        <f>IF(OR('Patek Philippe Data'!L29="YG 18K",'Patek Philippe Data'!L29="YG &lt;18K",'Patek Philippe Data'!L29="PG 18K",'Patek Philippe Data'!L29="PG &lt;18K",'Patek Philippe Data'!L29="WG 18K",'Patek Philippe Data'!L29="Mixes of 18K",'Patek Philippe Data'!L29="Mixes &lt;18K"),1,0)</f>
        <v>1</v>
      </c>
      <c r="I29">
        <f>IF('Patek Philippe Data'!L29="Platinum",1,0)</f>
        <v>0</v>
      </c>
      <c r="J29">
        <f>IF(OR('Patek Philippe Data'!P29="Stainless Steel",'Patek Philippe Data'!P29="Two-tone"),1,0)</f>
        <v>0</v>
      </c>
      <c r="K29">
        <f>IF('Patek Philippe Data'!P29="Leather",1,0)</f>
        <v>0</v>
      </c>
      <c r="L29">
        <f>IF(OR('Patek Philippe Data'!P29="YG 18K",'Patek Philippe Data'!P29="PG 18K",'Patek Philippe Data'!P29="WG 18K",'Patek Philippe Data'!P29="Mixes of 18K"),1,0)</f>
        <v>1</v>
      </c>
      <c r="M29">
        <f>IF(OR('Patek Philippe Data'!AX29="Yes",'Patek Philippe Data'!AY29="Yes",'Patek Philippe Data'!AW29="Yes"),1,0)</f>
        <v>0</v>
      </c>
      <c r="N29">
        <f>IF(OR(ISTEXT('Patek Philippe Data'!AZ29), ISTEXT('Patek Philippe Data'!BA29)),1,0)</f>
        <v>0</v>
      </c>
      <c r="O29">
        <f>IF('Patek Philippe Data'!BF29="Yes",1,0)</f>
        <v>0</v>
      </c>
      <c r="P29">
        <f>IF('Patek Philippe Data'!BG29="AA",1,0)</f>
        <v>1</v>
      </c>
      <c r="Q29">
        <f>IF('Patek Philippe Data'!BG29="AAA",1,0)</f>
        <v>0</v>
      </c>
      <c r="R29">
        <f>IF('Patek Philippe Data'!BG29="AAAA",1,0)</f>
        <v>0</v>
      </c>
      <c r="S29">
        <f>IF('Patek Philippe Data'!R29="Yes",1,0)</f>
        <v>1</v>
      </c>
      <c r="T29">
        <f>IF('Patek Philippe Data'!AR29="Yes",1,0)</f>
        <v>0</v>
      </c>
      <c r="U29">
        <f>IF(OR('Patek Philippe Data'!X29="Yes", 'Patek Philippe Data'!Y29="Yes",'Patek Philippe Data'!Z29="Yes"),1,0)</f>
        <v>0</v>
      </c>
      <c r="V29">
        <f>IF('Patek Philippe Data'!AD29="Yes",1,0)</f>
        <v>0</v>
      </c>
      <c r="W29">
        <f>IF(OR('Patek Philippe Data'!AK29="Yes",'Patek Philippe Data'!AN29="Yes"),1,0)</f>
        <v>0</v>
      </c>
      <c r="X29">
        <f>IF('Patek Philippe Data'!AO29="Yes",1,0)</f>
        <v>0</v>
      </c>
      <c r="Y29" s="39">
        <f>IF(AND($B29&gt;=DATEVALUE("1/1/2018"),$B29&lt;=DATEVALUE("12/31/2018")),1,0)</f>
        <v>0</v>
      </c>
      <c r="Z29" s="39">
        <f>IF(AND($B29&gt;=DATEVALUE("1/1/2019"),$B29&lt;=DATEVALUE("12/31/2019")),1,0)</f>
        <v>0</v>
      </c>
      <c r="AA29" s="39">
        <f>IF(AND($B29&gt;=DATEVALUE("1/1/2020"),$B29&lt;=DATEVALUE("12/31/2020")),1,0)</f>
        <v>0</v>
      </c>
      <c r="AB29" s="39">
        <f>IF(AND($B29&gt;=DATEVALUE("1/1/2021"),$B29&lt;=DATEVALUE("12/31/2021")),1,0)</f>
        <v>0</v>
      </c>
      <c r="AC29" s="39">
        <f>IF(AND($B29&gt;=DATEVALUE("1/1/2022"),$B29&lt;=DATEVALUE("12/31/2022")),1,0)</f>
        <v>1</v>
      </c>
    </row>
    <row r="30" spans="1:29" x14ac:dyDescent="0.2">
      <c r="A30" s="1">
        <v>26</v>
      </c>
      <c r="B30" s="41">
        <f>'Patek Philippe Data'!C30</f>
        <v>44689</v>
      </c>
      <c r="C30">
        <f>'Patek Philippe Data'!D30</f>
        <v>339</v>
      </c>
      <c r="D30" s="42">
        <f>'Patek Philippe Data'!E30</f>
        <v>5500</v>
      </c>
      <c r="E30" s="42">
        <f>'Patek Philippe Data'!F30</f>
        <v>6875</v>
      </c>
      <c r="F30" s="43">
        <f>LN(D30)</f>
        <v>8.6125033712205621</v>
      </c>
      <c r="G30">
        <f>IF(OR('Patek Philippe Data'!L30="Stainless Steel",'Patek Philippe Data'!L30="Two-tone"),1,0)</f>
        <v>0</v>
      </c>
      <c r="H30">
        <f>IF(OR('Patek Philippe Data'!L30="YG 18K",'Patek Philippe Data'!L30="YG &lt;18K",'Patek Philippe Data'!L30="PG 18K",'Patek Philippe Data'!L30="PG &lt;18K",'Patek Philippe Data'!L30="WG 18K",'Patek Philippe Data'!L30="Mixes of 18K",'Patek Philippe Data'!L30="Mixes &lt;18K"),1,0)</f>
        <v>1</v>
      </c>
      <c r="I30">
        <f>IF('Patek Philippe Data'!L30="Platinum",1,0)</f>
        <v>0</v>
      </c>
      <c r="J30">
        <f>IF(OR('Patek Philippe Data'!P30="Stainless Steel",'Patek Philippe Data'!P30="Two-tone"),1,0)</f>
        <v>0</v>
      </c>
      <c r="K30">
        <f>IF('Patek Philippe Data'!P30="Leather",1,0)</f>
        <v>1</v>
      </c>
      <c r="L30">
        <f>IF(OR('Patek Philippe Data'!P30="YG 18K",'Patek Philippe Data'!P30="PG 18K",'Patek Philippe Data'!P30="WG 18K",'Patek Philippe Data'!P30="Mixes of 18K"),1,0)</f>
        <v>0</v>
      </c>
      <c r="M30">
        <f>IF(OR('Patek Philippe Data'!AX30="Yes",'Patek Philippe Data'!AY30="Yes",'Patek Philippe Data'!AW30="Yes"),1,0)</f>
        <v>0</v>
      </c>
      <c r="N30">
        <f>IF(OR(ISTEXT('Patek Philippe Data'!AZ30), ISTEXT('Patek Philippe Data'!BA30)),1,0)</f>
        <v>0</v>
      </c>
      <c r="O30">
        <f>IF('Patek Philippe Data'!BF30="Yes",1,0)</f>
        <v>0</v>
      </c>
      <c r="P30">
        <f>IF('Patek Philippe Data'!BG30="AA",1,0)</f>
        <v>1</v>
      </c>
      <c r="Q30">
        <f>IF('Patek Philippe Data'!BG30="AAA",1,0)</f>
        <v>0</v>
      </c>
      <c r="R30">
        <f>IF('Patek Philippe Data'!BG30="AAAA",1,0)</f>
        <v>0</v>
      </c>
      <c r="S30">
        <f>IF('Patek Philippe Data'!R30="Yes",1,0)</f>
        <v>1</v>
      </c>
      <c r="T30">
        <f>IF('Patek Philippe Data'!AR30="Yes",1,0)</f>
        <v>0</v>
      </c>
      <c r="U30">
        <f>IF(OR('Patek Philippe Data'!X30="Yes", 'Patek Philippe Data'!Y30="Yes",'Patek Philippe Data'!Z30="Yes"),1,0)</f>
        <v>0</v>
      </c>
      <c r="V30">
        <f>IF('Patek Philippe Data'!AD30="Yes",1,0)</f>
        <v>0</v>
      </c>
      <c r="W30">
        <f>IF(OR('Patek Philippe Data'!AK30="Yes",'Patek Philippe Data'!AN30="Yes"),1,0)</f>
        <v>0</v>
      </c>
      <c r="X30">
        <f>IF('Patek Philippe Data'!AO30="Yes",1,0)</f>
        <v>0</v>
      </c>
      <c r="Y30" s="39">
        <f>IF(AND($B30&gt;=DATEVALUE("1/1/2018"),$B30&lt;=DATEVALUE("12/31/2018")),1,0)</f>
        <v>0</v>
      </c>
      <c r="Z30" s="39">
        <f>IF(AND($B30&gt;=DATEVALUE("1/1/2019"),$B30&lt;=DATEVALUE("12/31/2019")),1,0)</f>
        <v>0</v>
      </c>
      <c r="AA30" s="39">
        <f>IF(AND($B30&gt;=DATEVALUE("1/1/2020"),$B30&lt;=DATEVALUE("12/31/2020")),1,0)</f>
        <v>0</v>
      </c>
      <c r="AB30" s="39">
        <f>IF(AND($B30&gt;=DATEVALUE("1/1/2021"),$B30&lt;=DATEVALUE("12/31/2021")),1,0)</f>
        <v>0</v>
      </c>
      <c r="AC30" s="39">
        <f>IF(AND($B30&gt;=DATEVALUE("1/1/2022"),$B30&lt;=DATEVALUE("12/31/2022")),1,0)</f>
        <v>1</v>
      </c>
    </row>
    <row r="31" spans="1:29" x14ac:dyDescent="0.2">
      <c r="A31" s="1">
        <v>27</v>
      </c>
      <c r="B31" s="41">
        <f>'Patek Philippe Data'!C31</f>
        <v>44689</v>
      </c>
      <c r="C31">
        <f>'Patek Philippe Data'!D31</f>
        <v>340</v>
      </c>
      <c r="D31" s="42">
        <f>'Patek Philippe Data'!E31</f>
        <v>9500</v>
      </c>
      <c r="E31" s="42">
        <f>'Patek Philippe Data'!F31</f>
        <v>11875</v>
      </c>
      <c r="F31" s="43">
        <f>LN(D31)</f>
        <v>9.1590470775886317</v>
      </c>
      <c r="G31">
        <f>IF(OR('Patek Philippe Data'!L31="Stainless Steel",'Patek Philippe Data'!L31="Two-tone"),1,0)</f>
        <v>0</v>
      </c>
      <c r="H31">
        <f>IF(OR('Patek Philippe Data'!L31="YG 18K",'Patek Philippe Data'!L31="YG &lt;18K",'Patek Philippe Data'!L31="PG 18K",'Patek Philippe Data'!L31="PG &lt;18K",'Patek Philippe Data'!L31="WG 18K",'Patek Philippe Data'!L31="Mixes of 18K",'Patek Philippe Data'!L31="Mixes &lt;18K"),1,0)</f>
        <v>1</v>
      </c>
      <c r="I31">
        <f>IF('Patek Philippe Data'!L31="Platinum",1,0)</f>
        <v>0</v>
      </c>
      <c r="J31">
        <f>IF(OR('Patek Philippe Data'!P31="Stainless Steel",'Patek Philippe Data'!P31="Two-tone"),1,0)</f>
        <v>0</v>
      </c>
      <c r="K31">
        <f>IF('Patek Philippe Data'!P31="Leather",1,0)</f>
        <v>1</v>
      </c>
      <c r="L31">
        <f>IF(OR('Patek Philippe Data'!P31="YG 18K",'Patek Philippe Data'!P31="PG 18K",'Patek Philippe Data'!P31="WG 18K",'Patek Philippe Data'!P31="Mixes of 18K"),1,0)</f>
        <v>0</v>
      </c>
      <c r="M31">
        <f>IF(OR('Patek Philippe Data'!AX31="Yes",'Patek Philippe Data'!AY31="Yes",'Patek Philippe Data'!AW31="Yes"),1,0)</f>
        <v>0</v>
      </c>
      <c r="N31">
        <f>IF(OR(ISTEXT('Patek Philippe Data'!AZ31), ISTEXT('Patek Philippe Data'!BA31)),1,0)</f>
        <v>0</v>
      </c>
      <c r="O31">
        <f>IF('Patek Philippe Data'!BF31="Yes",1,0)</f>
        <v>0</v>
      </c>
      <c r="P31">
        <f>IF('Patek Philippe Data'!BG31="AA",1,0)</f>
        <v>1</v>
      </c>
      <c r="Q31">
        <f>IF('Patek Philippe Data'!BG31="AAA",1,0)</f>
        <v>0</v>
      </c>
      <c r="R31">
        <f>IF('Patek Philippe Data'!BG31="AAAA",1,0)</f>
        <v>0</v>
      </c>
      <c r="S31">
        <f>IF('Patek Philippe Data'!R31="Yes",1,0)</f>
        <v>1</v>
      </c>
      <c r="T31">
        <f>IF('Patek Philippe Data'!AR31="Yes",1,0)</f>
        <v>0</v>
      </c>
      <c r="U31">
        <f>IF(OR('Patek Philippe Data'!X31="Yes", 'Patek Philippe Data'!Y31="Yes",'Patek Philippe Data'!Z31="Yes"),1,0)</f>
        <v>0</v>
      </c>
      <c r="V31">
        <f>IF('Patek Philippe Data'!AD31="Yes",1,0)</f>
        <v>0</v>
      </c>
      <c r="W31">
        <f>IF(OR('Patek Philippe Data'!AK31="Yes",'Patek Philippe Data'!AN31="Yes"),1,0)</f>
        <v>0</v>
      </c>
      <c r="X31">
        <f>IF('Patek Philippe Data'!AO31="Yes",1,0)</f>
        <v>0</v>
      </c>
      <c r="Y31" s="39">
        <f>IF(AND($B31&gt;=DATEVALUE("1/1/2018"),$B31&lt;=DATEVALUE("12/31/2018")),1,0)</f>
        <v>0</v>
      </c>
      <c r="Z31" s="39">
        <f>IF(AND($B31&gt;=DATEVALUE("1/1/2019"),$B31&lt;=DATEVALUE("12/31/2019")),1,0)</f>
        <v>0</v>
      </c>
      <c r="AA31" s="39">
        <f>IF(AND($B31&gt;=DATEVALUE("1/1/2020"),$B31&lt;=DATEVALUE("12/31/2020")),1,0)</f>
        <v>0</v>
      </c>
      <c r="AB31" s="39">
        <f>IF(AND($B31&gt;=DATEVALUE("1/1/2021"),$B31&lt;=DATEVALUE("12/31/2021")),1,0)</f>
        <v>0</v>
      </c>
      <c r="AC31" s="39">
        <f>IF(AND($B31&gt;=DATEVALUE("1/1/2022"),$B31&lt;=DATEVALUE("12/31/2022")),1,0)</f>
        <v>1</v>
      </c>
    </row>
    <row r="32" spans="1:29" x14ac:dyDescent="0.2">
      <c r="A32" s="1">
        <v>28</v>
      </c>
      <c r="B32" s="41">
        <f>'Patek Philippe Data'!C32</f>
        <v>44689</v>
      </c>
      <c r="C32">
        <f>'Patek Philippe Data'!D32</f>
        <v>341</v>
      </c>
      <c r="D32" s="42">
        <f>'Patek Philippe Data'!E32</f>
        <v>3600</v>
      </c>
      <c r="E32" s="42">
        <f>'Patek Philippe Data'!F32</f>
        <v>4500</v>
      </c>
      <c r="F32" s="43">
        <f>LN(D32)</f>
        <v>8.1886891244442008</v>
      </c>
      <c r="G32">
        <f>IF(OR('Patek Philippe Data'!L32="Stainless Steel",'Patek Philippe Data'!L32="Two-tone"),1,0)</f>
        <v>0</v>
      </c>
      <c r="H32">
        <f>IF(OR('Patek Philippe Data'!L32="YG 18K",'Patek Philippe Data'!L32="YG &lt;18K",'Patek Philippe Data'!L32="PG 18K",'Patek Philippe Data'!L32="PG &lt;18K",'Patek Philippe Data'!L32="WG 18K",'Patek Philippe Data'!L32="Mixes of 18K",'Patek Philippe Data'!L32="Mixes &lt;18K"),1,0)</f>
        <v>1</v>
      </c>
      <c r="I32">
        <f>IF('Patek Philippe Data'!L32="Platinum",1,0)</f>
        <v>0</v>
      </c>
      <c r="J32">
        <f>IF(OR('Patek Philippe Data'!P32="Stainless Steel",'Patek Philippe Data'!P32="Two-tone"),1,0)</f>
        <v>0</v>
      </c>
      <c r="K32">
        <f>IF('Patek Philippe Data'!P32="Leather",1,0)</f>
        <v>1</v>
      </c>
      <c r="L32">
        <f>IF(OR('Patek Philippe Data'!P32="YG 18K",'Patek Philippe Data'!P32="PG 18K",'Patek Philippe Data'!P32="WG 18K",'Patek Philippe Data'!P32="Mixes of 18K"),1,0)</f>
        <v>0</v>
      </c>
      <c r="M32">
        <f>IF(OR('Patek Philippe Data'!AX32="Yes",'Patek Philippe Data'!AY32="Yes",'Patek Philippe Data'!AW32="Yes"),1,0)</f>
        <v>0</v>
      </c>
      <c r="N32">
        <f>IF(OR(ISTEXT('Patek Philippe Data'!AZ32), ISTEXT('Patek Philippe Data'!BA32)),1,0)</f>
        <v>0</v>
      </c>
      <c r="O32">
        <f>IF('Patek Philippe Data'!BF32="Yes",1,0)</f>
        <v>0</v>
      </c>
      <c r="P32">
        <f>IF('Patek Philippe Data'!BG32="AA",1,0)</f>
        <v>1</v>
      </c>
      <c r="Q32">
        <f>IF('Patek Philippe Data'!BG32="AAA",1,0)</f>
        <v>0</v>
      </c>
      <c r="R32">
        <f>IF('Patek Philippe Data'!BG32="AAAA",1,0)</f>
        <v>0</v>
      </c>
      <c r="S32">
        <f>IF('Patek Philippe Data'!R32="Yes",1,0)</f>
        <v>1</v>
      </c>
      <c r="T32">
        <f>IF('Patek Philippe Data'!AR32="Yes",1,0)</f>
        <v>0</v>
      </c>
      <c r="U32">
        <f>IF(OR('Patek Philippe Data'!X32="Yes", 'Patek Philippe Data'!Y32="Yes",'Patek Philippe Data'!Z32="Yes"),1,0)</f>
        <v>0</v>
      </c>
      <c r="V32">
        <f>IF('Patek Philippe Data'!AD32="Yes",1,0)</f>
        <v>0</v>
      </c>
      <c r="W32">
        <f>IF(OR('Patek Philippe Data'!AK32="Yes",'Patek Philippe Data'!AN32="Yes"),1,0)</f>
        <v>0</v>
      </c>
      <c r="X32">
        <f>IF('Patek Philippe Data'!AO32="Yes",1,0)</f>
        <v>0</v>
      </c>
      <c r="Y32" s="39">
        <f>IF(AND($B32&gt;=DATEVALUE("1/1/2018"),$B32&lt;=DATEVALUE("12/31/2018")),1,0)</f>
        <v>0</v>
      </c>
      <c r="Z32" s="39">
        <f>IF(AND($B32&gt;=DATEVALUE("1/1/2019"),$B32&lt;=DATEVALUE("12/31/2019")),1,0)</f>
        <v>0</v>
      </c>
      <c r="AA32" s="39">
        <f>IF(AND($B32&gt;=DATEVALUE("1/1/2020"),$B32&lt;=DATEVALUE("12/31/2020")),1,0)</f>
        <v>0</v>
      </c>
      <c r="AB32" s="39">
        <f>IF(AND($B32&gt;=DATEVALUE("1/1/2021"),$B32&lt;=DATEVALUE("12/31/2021")),1,0)</f>
        <v>0</v>
      </c>
      <c r="AC32" s="39">
        <f>IF(AND($B32&gt;=DATEVALUE("1/1/2022"),$B32&lt;=DATEVALUE("12/31/2022")),1,0)</f>
        <v>1</v>
      </c>
    </row>
    <row r="33" spans="1:29" x14ac:dyDescent="0.2">
      <c r="A33" s="1">
        <v>29</v>
      </c>
      <c r="B33" s="41">
        <f>'Patek Philippe Data'!C33</f>
        <v>44689</v>
      </c>
      <c r="C33">
        <f>'Patek Philippe Data'!D33</f>
        <v>342</v>
      </c>
      <c r="D33" s="42">
        <f>'Patek Philippe Data'!E33</f>
        <v>4600</v>
      </c>
      <c r="E33" s="42">
        <f>'Patek Philippe Data'!F33</f>
        <v>5750</v>
      </c>
      <c r="F33" s="43">
        <f>LN(D33)</f>
        <v>8.4338115824771869</v>
      </c>
      <c r="G33">
        <f>IF(OR('Patek Philippe Data'!L33="Stainless Steel",'Patek Philippe Data'!L33="Two-tone"),1,0)</f>
        <v>0</v>
      </c>
      <c r="H33">
        <f>IF(OR('Patek Philippe Data'!L33="YG 18K",'Patek Philippe Data'!L33="YG &lt;18K",'Patek Philippe Data'!L33="PG 18K",'Patek Philippe Data'!L33="PG &lt;18K",'Patek Philippe Data'!L33="WG 18K",'Patek Philippe Data'!L33="Mixes of 18K",'Patek Philippe Data'!L33="Mixes &lt;18K"),1,0)</f>
        <v>1</v>
      </c>
      <c r="I33">
        <f>IF('Patek Philippe Data'!L33="Platinum",1,0)</f>
        <v>0</v>
      </c>
      <c r="J33">
        <f>IF(OR('Patek Philippe Data'!P33="Stainless Steel",'Patek Philippe Data'!P33="Two-tone"),1,0)</f>
        <v>0</v>
      </c>
      <c r="K33">
        <f>IF('Patek Philippe Data'!P33="Leather",1,0)</f>
        <v>1</v>
      </c>
      <c r="L33">
        <f>IF(OR('Patek Philippe Data'!P33="YG 18K",'Patek Philippe Data'!P33="PG 18K",'Patek Philippe Data'!P33="WG 18K",'Patek Philippe Data'!P33="Mixes of 18K"),1,0)</f>
        <v>0</v>
      </c>
      <c r="M33">
        <f>IF(OR('Patek Philippe Data'!AX33="Yes",'Patek Philippe Data'!AY33="Yes",'Patek Philippe Data'!AW33="Yes"),1,0)</f>
        <v>0</v>
      </c>
      <c r="N33">
        <f>IF(OR(ISTEXT('Patek Philippe Data'!AZ33), ISTEXT('Patek Philippe Data'!BA33)),1,0)</f>
        <v>0</v>
      </c>
      <c r="O33">
        <f>IF('Patek Philippe Data'!BF33="Yes",1,0)</f>
        <v>0</v>
      </c>
      <c r="P33">
        <f>IF('Patek Philippe Data'!BG33="AA",1,0)</f>
        <v>1</v>
      </c>
      <c r="Q33">
        <f>IF('Patek Philippe Data'!BG33="AAA",1,0)</f>
        <v>0</v>
      </c>
      <c r="R33">
        <f>IF('Patek Philippe Data'!BG33="AAAA",1,0)</f>
        <v>0</v>
      </c>
      <c r="S33">
        <f>IF('Patek Philippe Data'!R33="Yes",1,0)</f>
        <v>1</v>
      </c>
      <c r="T33">
        <f>IF('Patek Philippe Data'!AR33="Yes",1,0)</f>
        <v>0</v>
      </c>
      <c r="U33">
        <f>IF(OR('Patek Philippe Data'!X33="Yes", 'Patek Philippe Data'!Y33="Yes",'Patek Philippe Data'!Z33="Yes"),1,0)</f>
        <v>0</v>
      </c>
      <c r="V33">
        <f>IF('Patek Philippe Data'!AD33="Yes",1,0)</f>
        <v>0</v>
      </c>
      <c r="W33">
        <f>IF(OR('Patek Philippe Data'!AK33="Yes",'Patek Philippe Data'!AN33="Yes"),1,0)</f>
        <v>0</v>
      </c>
      <c r="X33">
        <f>IF('Patek Philippe Data'!AO33="Yes",1,0)</f>
        <v>0</v>
      </c>
      <c r="Y33" s="39">
        <f>IF(AND($B33&gt;=DATEVALUE("1/1/2018"),$B33&lt;=DATEVALUE("12/31/2018")),1,0)</f>
        <v>0</v>
      </c>
      <c r="Z33" s="39">
        <f>IF(AND($B33&gt;=DATEVALUE("1/1/2019"),$B33&lt;=DATEVALUE("12/31/2019")),1,0)</f>
        <v>0</v>
      </c>
      <c r="AA33" s="39">
        <f>IF(AND($B33&gt;=DATEVALUE("1/1/2020"),$B33&lt;=DATEVALUE("12/31/2020")),1,0)</f>
        <v>0</v>
      </c>
      <c r="AB33" s="39">
        <f>IF(AND($B33&gt;=DATEVALUE("1/1/2021"),$B33&lt;=DATEVALUE("12/31/2021")),1,0)</f>
        <v>0</v>
      </c>
      <c r="AC33" s="39">
        <f>IF(AND($B33&gt;=DATEVALUE("1/1/2022"),$B33&lt;=DATEVALUE("12/31/2022")),1,0)</f>
        <v>1</v>
      </c>
    </row>
    <row r="34" spans="1:29" x14ac:dyDescent="0.2">
      <c r="A34" s="1">
        <v>30</v>
      </c>
      <c r="B34" s="41">
        <f>'Patek Philippe Data'!C34</f>
        <v>44689</v>
      </c>
      <c r="C34">
        <f>'Patek Philippe Data'!D34</f>
        <v>345</v>
      </c>
      <c r="D34" s="42">
        <f>'Patek Philippe Data'!E34</f>
        <v>30000</v>
      </c>
      <c r="E34" s="42">
        <f>'Patek Philippe Data'!F34</f>
        <v>37500</v>
      </c>
      <c r="F34" s="43">
        <f>LN(D34)</f>
        <v>10.308952660644293</v>
      </c>
      <c r="G34">
        <f>IF(OR('Patek Philippe Data'!L34="Stainless Steel",'Patek Philippe Data'!L34="Two-tone"),1,0)</f>
        <v>0</v>
      </c>
      <c r="H34">
        <f>IF(OR('Patek Philippe Data'!L34="YG 18K",'Patek Philippe Data'!L34="YG &lt;18K",'Patek Philippe Data'!L34="PG 18K",'Patek Philippe Data'!L34="PG &lt;18K",'Patek Philippe Data'!L34="WG 18K",'Patek Philippe Data'!L34="Mixes of 18K",'Patek Philippe Data'!L34="Mixes &lt;18K"),1,0)</f>
        <v>1</v>
      </c>
      <c r="I34">
        <f>IF('Patek Philippe Data'!L34="Platinum",1,0)</f>
        <v>0</v>
      </c>
      <c r="J34">
        <f>IF(OR('Patek Philippe Data'!P34="Stainless Steel",'Patek Philippe Data'!P34="Two-tone"),1,0)</f>
        <v>0</v>
      </c>
      <c r="K34">
        <f>IF('Patek Philippe Data'!P34="Leather",1,0)</f>
        <v>1</v>
      </c>
      <c r="L34">
        <f>IF(OR('Patek Philippe Data'!P34="YG 18K",'Patek Philippe Data'!P34="PG 18K",'Patek Philippe Data'!P34="WG 18K",'Patek Philippe Data'!P34="Mixes of 18K"),1,0)</f>
        <v>0</v>
      </c>
      <c r="M34">
        <f>IF(OR('Patek Philippe Data'!AX34="Yes",'Patek Philippe Data'!AY34="Yes",'Patek Philippe Data'!AW34="Yes"),1,0)</f>
        <v>0</v>
      </c>
      <c r="N34">
        <f>IF(OR(ISTEXT('Patek Philippe Data'!AZ34), ISTEXT('Patek Philippe Data'!BA34)),1,0)</f>
        <v>0</v>
      </c>
      <c r="O34">
        <f>IF('Patek Philippe Data'!BF34="Yes",1,0)</f>
        <v>0</v>
      </c>
      <c r="P34">
        <f>IF('Patek Philippe Data'!BG34="AA",1,0)</f>
        <v>0</v>
      </c>
      <c r="Q34">
        <f>IF('Patek Philippe Data'!BG34="AAA",1,0)</f>
        <v>1</v>
      </c>
      <c r="R34">
        <f>IF('Patek Philippe Data'!BG34="AAAA",1,0)</f>
        <v>0</v>
      </c>
      <c r="S34">
        <f>IF('Patek Philippe Data'!R34="Yes",1,0)</f>
        <v>0</v>
      </c>
      <c r="T34">
        <f>IF('Patek Philippe Data'!AR34="Yes",1,0)</f>
        <v>0</v>
      </c>
      <c r="U34">
        <f>IF(OR('Patek Philippe Data'!X34="Yes", 'Patek Philippe Data'!Y34="Yes",'Patek Philippe Data'!Z34="Yes"),1,0)</f>
        <v>0</v>
      </c>
      <c r="V34">
        <f>IF('Patek Philippe Data'!AD34="Yes",1,0)</f>
        <v>0</v>
      </c>
      <c r="W34">
        <f>IF(OR('Patek Philippe Data'!AK34="Yes",'Patek Philippe Data'!AN34="Yes"),1,0)</f>
        <v>1</v>
      </c>
      <c r="X34">
        <f>IF('Patek Philippe Data'!AO34="Yes",1,0)</f>
        <v>0</v>
      </c>
      <c r="Y34" s="39">
        <f>IF(AND($B34&gt;=DATEVALUE("1/1/2018"),$B34&lt;=DATEVALUE("12/31/2018")),1,0)</f>
        <v>0</v>
      </c>
      <c r="Z34" s="39">
        <f>IF(AND($B34&gt;=DATEVALUE("1/1/2019"),$B34&lt;=DATEVALUE("12/31/2019")),1,0)</f>
        <v>0</v>
      </c>
      <c r="AA34" s="39">
        <f>IF(AND($B34&gt;=DATEVALUE("1/1/2020"),$B34&lt;=DATEVALUE("12/31/2020")),1,0)</f>
        <v>0</v>
      </c>
      <c r="AB34" s="39">
        <f>IF(AND($B34&gt;=DATEVALUE("1/1/2021"),$B34&lt;=DATEVALUE("12/31/2021")),1,0)</f>
        <v>0</v>
      </c>
      <c r="AC34" s="39">
        <f>IF(AND($B34&gt;=DATEVALUE("1/1/2022"),$B34&lt;=DATEVALUE("12/31/2022")),1,0)</f>
        <v>1</v>
      </c>
    </row>
    <row r="35" spans="1:29" x14ac:dyDescent="0.2">
      <c r="A35" s="1">
        <v>31</v>
      </c>
      <c r="B35" s="41">
        <f>'Patek Philippe Data'!C35</f>
        <v>44689</v>
      </c>
      <c r="C35">
        <f>'Patek Philippe Data'!D35</f>
        <v>346</v>
      </c>
      <c r="D35" s="42">
        <f>'Patek Philippe Data'!E35</f>
        <v>13000</v>
      </c>
      <c r="E35" s="42">
        <f>'Patek Philippe Data'!F35</f>
        <v>16250</v>
      </c>
      <c r="F35" s="43">
        <f>LN(D35)</f>
        <v>9.4727046364436731</v>
      </c>
      <c r="G35">
        <f>IF(OR('Patek Philippe Data'!L35="Stainless Steel",'Patek Philippe Data'!L35="Two-tone"),1,0)</f>
        <v>1</v>
      </c>
      <c r="H35">
        <f>IF(OR('Patek Philippe Data'!L35="YG 18K",'Patek Philippe Data'!L35="YG &lt;18K",'Patek Philippe Data'!L35="PG 18K",'Patek Philippe Data'!L35="PG &lt;18K",'Patek Philippe Data'!L35="WG 18K",'Patek Philippe Data'!L35="Mixes of 18K",'Patek Philippe Data'!L35="Mixes &lt;18K"),1,0)</f>
        <v>0</v>
      </c>
      <c r="I35">
        <f>IF('Patek Philippe Data'!L35="Platinum",1,0)</f>
        <v>0</v>
      </c>
      <c r="J35">
        <f>IF(OR('Patek Philippe Data'!P35="Stainless Steel",'Patek Philippe Data'!P35="Two-tone"),1,0)</f>
        <v>0</v>
      </c>
      <c r="K35">
        <f>IF('Patek Philippe Data'!P35="Leather",1,0)</f>
        <v>1</v>
      </c>
      <c r="L35">
        <f>IF(OR('Patek Philippe Data'!P35="YG 18K",'Patek Philippe Data'!P35="PG 18K",'Patek Philippe Data'!P35="WG 18K",'Patek Philippe Data'!P35="Mixes of 18K"),1,0)</f>
        <v>0</v>
      </c>
      <c r="M35">
        <f>IF(OR('Patek Philippe Data'!AX35="Yes",'Patek Philippe Data'!AY35="Yes",'Patek Philippe Data'!AW35="Yes"),1,0)</f>
        <v>0</v>
      </c>
      <c r="N35">
        <f>IF(OR(ISTEXT('Patek Philippe Data'!AZ35), ISTEXT('Patek Philippe Data'!BA35)),1,0)</f>
        <v>0</v>
      </c>
      <c r="O35">
        <f>IF('Patek Philippe Data'!BF35="Yes",1,0)</f>
        <v>0</v>
      </c>
      <c r="P35">
        <f>IF('Patek Philippe Data'!BG35="AA",1,0)</f>
        <v>0</v>
      </c>
      <c r="Q35">
        <f>IF('Patek Philippe Data'!BG35="AAA",1,0)</f>
        <v>1</v>
      </c>
      <c r="R35">
        <f>IF('Patek Philippe Data'!BG35="AAAA",1,0)</f>
        <v>0</v>
      </c>
      <c r="S35">
        <f>IF('Patek Philippe Data'!R35="Yes",1,0)</f>
        <v>1</v>
      </c>
      <c r="T35">
        <f>IF('Patek Philippe Data'!AR35="Yes",1,0)</f>
        <v>0</v>
      </c>
      <c r="U35">
        <f>IF(OR('Patek Philippe Data'!X35="Yes", 'Patek Philippe Data'!Y35="Yes",'Patek Philippe Data'!Z35="Yes"),1,0)</f>
        <v>0</v>
      </c>
      <c r="V35">
        <f>IF('Patek Philippe Data'!AD35="Yes",1,0)</f>
        <v>0</v>
      </c>
      <c r="W35">
        <f>IF(OR('Patek Philippe Data'!AK35="Yes",'Patek Philippe Data'!AN35="Yes"),1,0)</f>
        <v>0</v>
      </c>
      <c r="X35">
        <f>IF('Patek Philippe Data'!AO35="Yes",1,0)</f>
        <v>0</v>
      </c>
      <c r="Y35" s="39">
        <f>IF(AND($B35&gt;=DATEVALUE("1/1/2018"),$B35&lt;=DATEVALUE("12/31/2018")),1,0)</f>
        <v>0</v>
      </c>
      <c r="Z35" s="39">
        <f>IF(AND($B35&gt;=DATEVALUE("1/1/2019"),$B35&lt;=DATEVALUE("12/31/2019")),1,0)</f>
        <v>0</v>
      </c>
      <c r="AA35" s="39">
        <f>IF(AND($B35&gt;=DATEVALUE("1/1/2020"),$B35&lt;=DATEVALUE("12/31/2020")),1,0)</f>
        <v>0</v>
      </c>
      <c r="AB35" s="39">
        <f>IF(AND($B35&gt;=DATEVALUE("1/1/2021"),$B35&lt;=DATEVALUE("12/31/2021")),1,0)</f>
        <v>0</v>
      </c>
      <c r="AC35" s="39">
        <f>IF(AND($B35&gt;=DATEVALUE("1/1/2022"),$B35&lt;=DATEVALUE("12/31/2022")),1,0)</f>
        <v>1</v>
      </c>
    </row>
    <row r="36" spans="1:29" x14ac:dyDescent="0.2">
      <c r="A36" s="1">
        <v>32</v>
      </c>
      <c r="B36" s="41">
        <f>'Patek Philippe Data'!C36</f>
        <v>44689</v>
      </c>
      <c r="C36">
        <f>'Patek Philippe Data'!D36</f>
        <v>347</v>
      </c>
      <c r="D36" s="42">
        <f>'Patek Philippe Data'!E36</f>
        <v>12000</v>
      </c>
      <c r="E36" s="42">
        <f>'Patek Philippe Data'!F36</f>
        <v>15000</v>
      </c>
      <c r="F36" s="43">
        <f>LN(D36)</f>
        <v>9.3926619287701367</v>
      </c>
      <c r="G36">
        <f>IF(OR('Patek Philippe Data'!L36="Stainless Steel",'Patek Philippe Data'!L36="Two-tone"),1,0)</f>
        <v>0</v>
      </c>
      <c r="H36">
        <f>IF(OR('Patek Philippe Data'!L36="YG 18K",'Patek Philippe Data'!L36="YG &lt;18K",'Patek Philippe Data'!L36="PG 18K",'Patek Philippe Data'!L36="PG &lt;18K",'Patek Philippe Data'!L36="WG 18K",'Patek Philippe Data'!L36="Mixes of 18K",'Patek Philippe Data'!L36="Mixes &lt;18K"),1,0)</f>
        <v>1</v>
      </c>
      <c r="I36">
        <f>IF('Patek Philippe Data'!L36="Platinum",1,0)</f>
        <v>0</v>
      </c>
      <c r="J36">
        <f>IF(OR('Patek Philippe Data'!P36="Stainless Steel",'Patek Philippe Data'!P36="Two-tone"),1,0)</f>
        <v>0</v>
      </c>
      <c r="K36">
        <f>IF('Patek Philippe Data'!P36="Leather",1,0)</f>
        <v>0</v>
      </c>
      <c r="L36">
        <f>IF(OR('Patek Philippe Data'!P36="YG 18K",'Patek Philippe Data'!P36="PG 18K",'Patek Philippe Data'!P36="WG 18K",'Patek Philippe Data'!P36="Mixes of 18K"),1,0)</f>
        <v>1</v>
      </c>
      <c r="M36">
        <f>IF(OR('Patek Philippe Data'!AX36="Yes",'Patek Philippe Data'!AY36="Yes",'Patek Philippe Data'!AW36="Yes"),1,0)</f>
        <v>0</v>
      </c>
      <c r="N36">
        <f>IF(OR(ISTEXT('Patek Philippe Data'!AZ36), ISTEXT('Patek Philippe Data'!BA36)),1,0)</f>
        <v>1</v>
      </c>
      <c r="O36">
        <f>IF('Patek Philippe Data'!BF36="Yes",1,0)</f>
        <v>0</v>
      </c>
      <c r="P36">
        <f>IF('Patek Philippe Data'!BG36="AA",1,0)</f>
        <v>1</v>
      </c>
      <c r="Q36">
        <f>IF('Patek Philippe Data'!BG36="AAA",1,0)</f>
        <v>0</v>
      </c>
      <c r="R36">
        <f>IF('Patek Philippe Data'!BG36="AAAA",1,0)</f>
        <v>0</v>
      </c>
      <c r="S36">
        <f>IF('Patek Philippe Data'!R36="Yes",1,0)</f>
        <v>0</v>
      </c>
      <c r="T36">
        <f>IF('Patek Philippe Data'!AR36="Yes",1,0)</f>
        <v>0</v>
      </c>
      <c r="U36">
        <f>IF(OR('Patek Philippe Data'!X36="Yes", 'Patek Philippe Data'!Y36="Yes",'Patek Philippe Data'!Z36="Yes"),1,0)</f>
        <v>1</v>
      </c>
      <c r="V36">
        <f>IF('Patek Philippe Data'!AD36="Yes",1,0)</f>
        <v>0</v>
      </c>
      <c r="W36">
        <f>IF(OR('Patek Philippe Data'!AK36="Yes",'Patek Philippe Data'!AN36="Yes"),1,0)</f>
        <v>0</v>
      </c>
      <c r="X36">
        <f>IF('Patek Philippe Data'!AO36="Yes",1,0)</f>
        <v>0</v>
      </c>
      <c r="Y36" s="39">
        <f>IF(AND($B36&gt;=DATEVALUE("1/1/2018"),$B36&lt;=DATEVALUE("12/31/2018")),1,0)</f>
        <v>0</v>
      </c>
      <c r="Z36" s="39">
        <f>IF(AND($B36&gt;=DATEVALUE("1/1/2019"),$B36&lt;=DATEVALUE("12/31/2019")),1,0)</f>
        <v>0</v>
      </c>
      <c r="AA36" s="39">
        <f>IF(AND($B36&gt;=DATEVALUE("1/1/2020"),$B36&lt;=DATEVALUE("12/31/2020")),1,0)</f>
        <v>0</v>
      </c>
      <c r="AB36" s="39">
        <f>IF(AND($B36&gt;=DATEVALUE("1/1/2021"),$B36&lt;=DATEVALUE("12/31/2021")),1,0)</f>
        <v>0</v>
      </c>
      <c r="AC36" s="39">
        <f>IF(AND($B36&gt;=DATEVALUE("1/1/2022"),$B36&lt;=DATEVALUE("12/31/2022")),1,0)</f>
        <v>1</v>
      </c>
    </row>
    <row r="37" spans="1:29" x14ac:dyDescent="0.2">
      <c r="A37" s="1">
        <v>33</v>
      </c>
      <c r="B37" s="41">
        <f>'Patek Philippe Data'!C37</f>
        <v>44689</v>
      </c>
      <c r="C37">
        <f>'Patek Philippe Data'!D37</f>
        <v>469</v>
      </c>
      <c r="D37" s="42">
        <f>'Patek Philippe Data'!E37</f>
        <v>13000</v>
      </c>
      <c r="E37" s="42">
        <f>'Patek Philippe Data'!F37</f>
        <v>16250</v>
      </c>
      <c r="F37" s="43">
        <f>LN(D37)</f>
        <v>9.4727046364436731</v>
      </c>
      <c r="G37">
        <f>IF(OR('Patek Philippe Data'!L37="Stainless Steel",'Patek Philippe Data'!L37="Two-tone"),1,0)</f>
        <v>0</v>
      </c>
      <c r="H37">
        <f>IF(OR('Patek Philippe Data'!L37="YG 18K",'Patek Philippe Data'!L37="YG &lt;18K",'Patek Philippe Data'!L37="PG 18K",'Patek Philippe Data'!L37="PG &lt;18K",'Patek Philippe Data'!L37="WG 18K",'Patek Philippe Data'!L37="Mixes of 18K",'Patek Philippe Data'!L37="Mixes &lt;18K"),1,0)</f>
        <v>1</v>
      </c>
      <c r="I37">
        <f>IF('Patek Philippe Data'!L37="Platinum",1,0)</f>
        <v>0</v>
      </c>
      <c r="J37">
        <f>IF(OR('Patek Philippe Data'!P37="Stainless Steel",'Patek Philippe Data'!P37="Two-tone"),1,0)</f>
        <v>0</v>
      </c>
      <c r="K37">
        <f>IF('Patek Philippe Data'!P37="Leather",1,0)</f>
        <v>1</v>
      </c>
      <c r="L37">
        <f>IF(OR('Patek Philippe Data'!P37="YG 18K",'Patek Philippe Data'!P37="PG 18K",'Patek Philippe Data'!P37="WG 18K",'Patek Philippe Data'!P37="Mixes of 18K"),1,0)</f>
        <v>0</v>
      </c>
      <c r="M37">
        <f>IF(OR('Patek Philippe Data'!AX37="Yes",'Patek Philippe Data'!AY37="Yes",'Patek Philippe Data'!AW37="Yes"),1,0)</f>
        <v>0</v>
      </c>
      <c r="N37">
        <f>IF(OR(ISTEXT('Patek Philippe Data'!AZ37), ISTEXT('Patek Philippe Data'!BA37)),1,0)</f>
        <v>0</v>
      </c>
      <c r="O37">
        <f>IF('Patek Philippe Data'!BF37="Yes",1,0)</f>
        <v>0</v>
      </c>
      <c r="P37">
        <f>IF('Patek Philippe Data'!BG37="AA",1,0)</f>
        <v>0</v>
      </c>
      <c r="Q37">
        <f>IF('Patek Philippe Data'!BG37="AAA",1,0)</f>
        <v>1</v>
      </c>
      <c r="R37">
        <f>IF('Patek Philippe Data'!BG37="AAAA",1,0)</f>
        <v>0</v>
      </c>
      <c r="S37">
        <f>IF('Patek Philippe Data'!R37="Yes",1,0)</f>
        <v>0</v>
      </c>
      <c r="T37">
        <f>IF('Patek Philippe Data'!AR37="Yes",1,0)</f>
        <v>0</v>
      </c>
      <c r="U37">
        <f>IF(OR('Patek Philippe Data'!X37="Yes", 'Patek Philippe Data'!Y37="Yes",'Patek Philippe Data'!Z37="Yes"),1,0)</f>
        <v>1</v>
      </c>
      <c r="V37">
        <f>IF('Patek Philippe Data'!AD37="Yes",1,0)</f>
        <v>0</v>
      </c>
      <c r="W37">
        <f>IF(OR('Patek Philippe Data'!AK37="Yes",'Patek Philippe Data'!AN37="Yes"),1,0)</f>
        <v>0</v>
      </c>
      <c r="X37">
        <f>IF('Patek Philippe Data'!AO37="Yes",1,0)</f>
        <v>0</v>
      </c>
      <c r="Y37" s="39">
        <f>IF(AND($B37&gt;=DATEVALUE("1/1/2018"),$B37&lt;=DATEVALUE("12/31/2018")),1,0)</f>
        <v>0</v>
      </c>
      <c r="Z37" s="39">
        <f>IF(AND($B37&gt;=DATEVALUE("1/1/2019"),$B37&lt;=DATEVALUE("12/31/2019")),1,0)</f>
        <v>0</v>
      </c>
      <c r="AA37" s="39">
        <f>IF(AND($B37&gt;=DATEVALUE("1/1/2020"),$B37&lt;=DATEVALUE("12/31/2020")),1,0)</f>
        <v>0</v>
      </c>
      <c r="AB37" s="39">
        <f>IF(AND($B37&gt;=DATEVALUE("1/1/2021"),$B37&lt;=DATEVALUE("12/31/2021")),1,0)</f>
        <v>0</v>
      </c>
      <c r="AC37" s="39">
        <f>IF(AND($B37&gt;=DATEVALUE("1/1/2022"),$B37&lt;=DATEVALUE("12/31/2022")),1,0)</f>
        <v>1</v>
      </c>
    </row>
    <row r="38" spans="1:29" x14ac:dyDescent="0.2">
      <c r="A38" s="1">
        <v>34</v>
      </c>
      <c r="B38" s="41">
        <f>'Patek Philippe Data'!C38</f>
        <v>44689</v>
      </c>
      <c r="C38">
        <f>'Patek Philippe Data'!D38</f>
        <v>470</v>
      </c>
      <c r="D38" s="42">
        <f>'Patek Philippe Data'!E38</f>
        <v>4500</v>
      </c>
      <c r="E38" s="42">
        <f>'Patek Philippe Data'!F38</f>
        <v>5625</v>
      </c>
      <c r="F38" s="43">
        <f>LN(D38)</f>
        <v>8.4118326757584114</v>
      </c>
      <c r="G38">
        <f>IF(OR('Patek Philippe Data'!L38="Stainless Steel",'Patek Philippe Data'!L38="Two-tone"),1,0)</f>
        <v>0</v>
      </c>
      <c r="H38">
        <f>IF(OR('Patek Philippe Data'!L38="YG 18K",'Patek Philippe Data'!L38="YG &lt;18K",'Patek Philippe Data'!L38="PG 18K",'Patek Philippe Data'!L38="PG &lt;18K",'Patek Philippe Data'!L38="WG 18K",'Patek Philippe Data'!L38="Mixes of 18K",'Patek Philippe Data'!L38="Mixes &lt;18K"),1,0)</f>
        <v>1</v>
      </c>
      <c r="I38">
        <f>IF('Patek Philippe Data'!L38="Platinum",1,0)</f>
        <v>0</v>
      </c>
      <c r="J38">
        <f>IF(OR('Patek Philippe Data'!P38="Stainless Steel",'Patek Philippe Data'!P38="Two-tone"),1,0)</f>
        <v>0</v>
      </c>
      <c r="K38">
        <f>IF('Patek Philippe Data'!P38="Leather",1,0)</f>
        <v>1</v>
      </c>
      <c r="L38">
        <f>IF(OR('Patek Philippe Data'!P38="YG 18K",'Patek Philippe Data'!P38="PG 18K",'Patek Philippe Data'!P38="WG 18K",'Patek Philippe Data'!P38="Mixes of 18K"),1,0)</f>
        <v>0</v>
      </c>
      <c r="M38">
        <f>IF(OR('Patek Philippe Data'!AX38="Yes",'Patek Philippe Data'!AY38="Yes",'Patek Philippe Data'!AW38="Yes"),1,0)</f>
        <v>0</v>
      </c>
      <c r="N38">
        <f>IF(OR(ISTEXT('Patek Philippe Data'!AZ38), ISTEXT('Patek Philippe Data'!BA38)),1,0)</f>
        <v>0</v>
      </c>
      <c r="O38">
        <f>IF('Patek Philippe Data'!BF38="Yes",1,0)</f>
        <v>0</v>
      </c>
      <c r="P38">
        <f>IF('Patek Philippe Data'!BG38="AA",1,0)</f>
        <v>0</v>
      </c>
      <c r="Q38">
        <f>IF('Patek Philippe Data'!BG38="AAA",1,0)</f>
        <v>1</v>
      </c>
      <c r="R38">
        <f>IF('Patek Philippe Data'!BG38="AAAA",1,0)</f>
        <v>0</v>
      </c>
      <c r="S38">
        <f>IF('Patek Philippe Data'!R38="Yes",1,0)</f>
        <v>1</v>
      </c>
      <c r="T38">
        <f>IF('Patek Philippe Data'!AR38="Yes",1,0)</f>
        <v>0</v>
      </c>
      <c r="U38">
        <f>IF(OR('Patek Philippe Data'!X38="Yes", 'Patek Philippe Data'!Y38="Yes",'Patek Philippe Data'!Z38="Yes"),1,0)</f>
        <v>0</v>
      </c>
      <c r="V38">
        <f>IF('Patek Philippe Data'!AD38="Yes",1,0)</f>
        <v>0</v>
      </c>
      <c r="W38">
        <f>IF(OR('Patek Philippe Data'!AK38="Yes",'Patek Philippe Data'!AN38="Yes"),1,0)</f>
        <v>0</v>
      </c>
      <c r="X38">
        <f>IF('Patek Philippe Data'!AO38="Yes",1,0)</f>
        <v>0</v>
      </c>
      <c r="Y38" s="39">
        <f>IF(AND($B38&gt;=DATEVALUE("1/1/2018"),$B38&lt;=DATEVALUE("12/31/2018")),1,0)</f>
        <v>0</v>
      </c>
      <c r="Z38" s="39">
        <f>IF(AND($B38&gt;=DATEVALUE("1/1/2019"),$B38&lt;=DATEVALUE("12/31/2019")),1,0)</f>
        <v>0</v>
      </c>
      <c r="AA38" s="39">
        <f>IF(AND($B38&gt;=DATEVALUE("1/1/2020"),$B38&lt;=DATEVALUE("12/31/2020")),1,0)</f>
        <v>0</v>
      </c>
      <c r="AB38" s="39">
        <f>IF(AND($B38&gt;=DATEVALUE("1/1/2021"),$B38&lt;=DATEVALUE("12/31/2021")),1,0)</f>
        <v>0</v>
      </c>
      <c r="AC38" s="39">
        <f>IF(AND($B38&gt;=DATEVALUE("1/1/2022"),$B38&lt;=DATEVALUE("12/31/2022")),1,0)</f>
        <v>1</v>
      </c>
    </row>
    <row r="39" spans="1:29" x14ac:dyDescent="0.2">
      <c r="A39" s="1">
        <v>35</v>
      </c>
      <c r="B39" s="41">
        <f>'Patek Philippe Data'!C39</f>
        <v>44689</v>
      </c>
      <c r="C39">
        <f>'Patek Philippe Data'!D39</f>
        <v>471</v>
      </c>
      <c r="D39" s="42">
        <f>'Patek Philippe Data'!E39</f>
        <v>13000</v>
      </c>
      <c r="E39" s="42">
        <f>'Patek Philippe Data'!F39</f>
        <v>16250</v>
      </c>
      <c r="F39" s="43">
        <f>LN(D39)</f>
        <v>9.4727046364436731</v>
      </c>
      <c r="G39">
        <f>IF(OR('Patek Philippe Data'!L39="Stainless Steel",'Patek Philippe Data'!L39="Two-tone"),1,0)</f>
        <v>0</v>
      </c>
      <c r="H39">
        <f>IF(OR('Patek Philippe Data'!L39="YG 18K",'Patek Philippe Data'!L39="YG &lt;18K",'Patek Philippe Data'!L39="PG 18K",'Patek Philippe Data'!L39="PG &lt;18K",'Patek Philippe Data'!L39="WG 18K",'Patek Philippe Data'!L39="Mixes of 18K",'Patek Philippe Data'!L39="Mixes &lt;18K"),1,0)</f>
        <v>1</v>
      </c>
      <c r="I39">
        <f>IF('Patek Philippe Data'!L39="Platinum",1,0)</f>
        <v>0</v>
      </c>
      <c r="J39">
        <f>IF(OR('Patek Philippe Data'!P39="Stainless Steel",'Patek Philippe Data'!P39="Two-tone"),1,0)</f>
        <v>0</v>
      </c>
      <c r="K39">
        <f>IF('Patek Philippe Data'!P39="Leather",1,0)</f>
        <v>0</v>
      </c>
      <c r="L39">
        <f>IF(OR('Patek Philippe Data'!P39="YG 18K",'Patek Philippe Data'!P39="PG 18K",'Patek Philippe Data'!P39="WG 18K",'Patek Philippe Data'!P39="Mixes of 18K"),1,0)</f>
        <v>1</v>
      </c>
      <c r="M39">
        <f>IF(OR('Patek Philippe Data'!AX39="Yes",'Patek Philippe Data'!AY39="Yes",'Patek Philippe Data'!AW39="Yes"),1,0)</f>
        <v>0</v>
      </c>
      <c r="N39">
        <f>IF(OR(ISTEXT('Patek Philippe Data'!AZ39), ISTEXT('Patek Philippe Data'!BA39)),1,0)</f>
        <v>0</v>
      </c>
      <c r="O39">
        <f>IF('Patek Philippe Data'!BF39="Yes",1,0)</f>
        <v>0</v>
      </c>
      <c r="P39">
        <f>IF('Patek Philippe Data'!BG39="AA",1,0)</f>
        <v>0</v>
      </c>
      <c r="Q39">
        <f>IF('Patek Philippe Data'!BG39="AAA",1,0)</f>
        <v>1</v>
      </c>
      <c r="R39">
        <f>IF('Patek Philippe Data'!BG39="AAAA",1,0)</f>
        <v>0</v>
      </c>
      <c r="S39">
        <f>IF('Patek Philippe Data'!R39="Yes",1,0)</f>
        <v>1</v>
      </c>
      <c r="T39">
        <f>IF('Patek Philippe Data'!AR39="Yes",1,0)</f>
        <v>0</v>
      </c>
      <c r="U39">
        <f>IF(OR('Patek Philippe Data'!X39="Yes", 'Patek Philippe Data'!Y39="Yes",'Patek Philippe Data'!Z39="Yes"),1,0)</f>
        <v>0</v>
      </c>
      <c r="V39">
        <f>IF('Patek Philippe Data'!AD39="Yes",1,0)</f>
        <v>0</v>
      </c>
      <c r="W39">
        <f>IF(OR('Patek Philippe Data'!AK39="Yes",'Patek Philippe Data'!AN39="Yes"),1,0)</f>
        <v>0</v>
      </c>
      <c r="X39">
        <f>IF('Patek Philippe Data'!AO39="Yes",1,0)</f>
        <v>0</v>
      </c>
      <c r="Y39" s="39">
        <f>IF(AND($B39&gt;=DATEVALUE("1/1/2018"),$B39&lt;=DATEVALUE("12/31/2018")),1,0)</f>
        <v>0</v>
      </c>
      <c r="Z39" s="39">
        <f>IF(AND($B39&gt;=DATEVALUE("1/1/2019"),$B39&lt;=DATEVALUE("12/31/2019")),1,0)</f>
        <v>0</v>
      </c>
      <c r="AA39" s="39">
        <f>IF(AND($B39&gt;=DATEVALUE("1/1/2020"),$B39&lt;=DATEVALUE("12/31/2020")),1,0)</f>
        <v>0</v>
      </c>
      <c r="AB39" s="39">
        <f>IF(AND($B39&gt;=DATEVALUE("1/1/2021"),$B39&lt;=DATEVALUE("12/31/2021")),1,0)</f>
        <v>0</v>
      </c>
      <c r="AC39" s="39">
        <f>IF(AND($B39&gt;=DATEVALUE("1/1/2022"),$B39&lt;=DATEVALUE("12/31/2022")),1,0)</f>
        <v>1</v>
      </c>
    </row>
    <row r="40" spans="1:29" x14ac:dyDescent="0.2">
      <c r="A40" s="1">
        <v>36</v>
      </c>
      <c r="B40" s="41">
        <f>'Patek Philippe Data'!C40</f>
        <v>44689</v>
      </c>
      <c r="C40">
        <f>'Patek Philippe Data'!D40</f>
        <v>481</v>
      </c>
      <c r="D40" s="42">
        <f>'Patek Philippe Data'!E40</f>
        <v>180000</v>
      </c>
      <c r="E40" s="42">
        <f>'Patek Philippe Data'!F40</f>
        <v>225000</v>
      </c>
      <c r="F40" s="43">
        <f>LN(D40)</f>
        <v>12.100712129872347</v>
      </c>
      <c r="G40">
        <f>IF(OR('Patek Philippe Data'!L40="Stainless Steel",'Patek Philippe Data'!L40="Two-tone"),1,0)</f>
        <v>0</v>
      </c>
      <c r="H40">
        <f>IF(OR('Patek Philippe Data'!L40="YG 18K",'Patek Philippe Data'!L40="YG &lt;18K",'Patek Philippe Data'!L40="PG 18K",'Patek Philippe Data'!L40="PG &lt;18K",'Patek Philippe Data'!L40="WG 18K",'Patek Philippe Data'!L40="Mixes of 18K",'Patek Philippe Data'!L40="Mixes &lt;18K"),1,0)</f>
        <v>1</v>
      </c>
      <c r="I40">
        <f>IF('Patek Philippe Data'!L40="Platinum",1,0)</f>
        <v>0</v>
      </c>
      <c r="J40">
        <f>IF(OR('Patek Philippe Data'!P40="Stainless Steel",'Patek Philippe Data'!P40="Two-tone"),1,0)</f>
        <v>0</v>
      </c>
      <c r="K40">
        <f>IF('Patek Philippe Data'!P40="Leather",1,0)</f>
        <v>1</v>
      </c>
      <c r="L40">
        <f>IF(OR('Patek Philippe Data'!P40="YG 18K",'Patek Philippe Data'!P40="PG 18K",'Patek Philippe Data'!P40="WG 18K",'Patek Philippe Data'!P40="Mixes of 18K"),1,0)</f>
        <v>0</v>
      </c>
      <c r="M40">
        <f>IF(OR('Patek Philippe Data'!AX40="Yes",'Patek Philippe Data'!AY40="Yes",'Patek Philippe Data'!AW40="Yes"),1,0)</f>
        <v>0</v>
      </c>
      <c r="N40">
        <f>IF(OR(ISTEXT('Patek Philippe Data'!AZ40), ISTEXT('Patek Philippe Data'!BA40)),1,0)</f>
        <v>0</v>
      </c>
      <c r="O40">
        <f>IF('Patek Philippe Data'!BF40="Yes",1,0)</f>
        <v>0</v>
      </c>
      <c r="P40">
        <f>IF('Patek Philippe Data'!BG40="AA",1,0)</f>
        <v>0</v>
      </c>
      <c r="Q40">
        <f>IF('Patek Philippe Data'!BG40="AAA",1,0)</f>
        <v>0</v>
      </c>
      <c r="R40">
        <f>IF('Patek Philippe Data'!BG40="AAAA",1,0)</f>
        <v>1</v>
      </c>
      <c r="S40">
        <f>IF('Patek Philippe Data'!R40="Yes",1,0)</f>
        <v>0</v>
      </c>
      <c r="T40">
        <f>IF('Patek Philippe Data'!AR40="Yes",1,0)</f>
        <v>0</v>
      </c>
      <c r="U40">
        <f>IF(OR('Patek Philippe Data'!X40="Yes", 'Patek Philippe Data'!Y40="Yes",'Patek Philippe Data'!Z40="Yes"),1,0)</f>
        <v>0</v>
      </c>
      <c r="V40">
        <f>IF('Patek Philippe Data'!AD40="Yes",1,0)</f>
        <v>0</v>
      </c>
      <c r="W40">
        <f>IF(OR('Patek Philippe Data'!AK40="Yes",'Patek Philippe Data'!AN40="Yes"),1,0)</f>
        <v>1</v>
      </c>
      <c r="X40">
        <f>IF('Patek Philippe Data'!AO40="Yes",1,0)</f>
        <v>0</v>
      </c>
      <c r="Y40" s="39">
        <f>IF(AND($B40&gt;=DATEVALUE("1/1/2018"),$B40&lt;=DATEVALUE("12/31/2018")),1,0)</f>
        <v>0</v>
      </c>
      <c r="Z40" s="39">
        <f>IF(AND($B40&gt;=DATEVALUE("1/1/2019"),$B40&lt;=DATEVALUE("12/31/2019")),1,0)</f>
        <v>0</v>
      </c>
      <c r="AA40" s="39">
        <f>IF(AND($B40&gt;=DATEVALUE("1/1/2020"),$B40&lt;=DATEVALUE("12/31/2020")),1,0)</f>
        <v>0</v>
      </c>
      <c r="AB40" s="39">
        <f>IF(AND($B40&gt;=DATEVALUE("1/1/2021"),$B40&lt;=DATEVALUE("12/31/2021")),1,0)</f>
        <v>0</v>
      </c>
      <c r="AC40" s="39">
        <f>IF(AND($B40&gt;=DATEVALUE("1/1/2022"),$B40&lt;=DATEVALUE("12/31/2022")),1,0)</f>
        <v>1</v>
      </c>
    </row>
    <row r="41" spans="1:29" x14ac:dyDescent="0.2">
      <c r="A41" s="1">
        <v>37</v>
      </c>
      <c r="B41" s="41">
        <f>'Patek Philippe Data'!C41</f>
        <v>44689</v>
      </c>
      <c r="C41">
        <f>'Patek Philippe Data'!D41</f>
        <v>482</v>
      </c>
      <c r="D41" s="42">
        <f>'Patek Philippe Data'!E41</f>
        <v>160000</v>
      </c>
      <c r="E41" s="42">
        <f>'Patek Philippe Data'!F41</f>
        <v>200000</v>
      </c>
      <c r="F41" s="43">
        <f>LN(D41)</f>
        <v>11.982929094215963</v>
      </c>
      <c r="G41">
        <f>IF(OR('Patek Philippe Data'!L41="Stainless Steel",'Patek Philippe Data'!L41="Two-tone"),1,0)</f>
        <v>1</v>
      </c>
      <c r="H41">
        <f>IF(OR('Patek Philippe Data'!L41="YG 18K",'Patek Philippe Data'!L41="YG &lt;18K",'Patek Philippe Data'!L41="PG 18K",'Patek Philippe Data'!L41="PG &lt;18K",'Patek Philippe Data'!L41="WG 18K",'Patek Philippe Data'!L41="Mixes of 18K",'Patek Philippe Data'!L41="Mixes &lt;18K"),1,0)</f>
        <v>0</v>
      </c>
      <c r="I41">
        <f>IF('Patek Philippe Data'!L41="Platinum",1,0)</f>
        <v>0</v>
      </c>
      <c r="J41">
        <f>IF(OR('Patek Philippe Data'!P41="Stainless Steel",'Patek Philippe Data'!P41="Two-tone"),1,0)</f>
        <v>1</v>
      </c>
      <c r="K41">
        <f>IF('Patek Philippe Data'!P41="Leather",1,0)</f>
        <v>0</v>
      </c>
      <c r="L41">
        <f>IF(OR('Patek Philippe Data'!P41="YG 18K",'Patek Philippe Data'!P41="PG 18K",'Patek Philippe Data'!P41="WG 18K",'Patek Philippe Data'!P41="Mixes of 18K"),1,0)</f>
        <v>0</v>
      </c>
      <c r="M41">
        <f>IF(OR('Patek Philippe Data'!AX41="Yes",'Patek Philippe Data'!AY41="Yes",'Patek Philippe Data'!AW41="Yes"),1,0)</f>
        <v>0</v>
      </c>
      <c r="N41">
        <f>IF(OR(ISTEXT('Patek Philippe Data'!AZ41), ISTEXT('Patek Philippe Data'!BA41)),1,0)</f>
        <v>0</v>
      </c>
      <c r="O41">
        <f>IF('Patek Philippe Data'!BF41="Yes",1,0)</f>
        <v>0</v>
      </c>
      <c r="P41">
        <f>IF('Patek Philippe Data'!BG41="AA",1,0)</f>
        <v>0</v>
      </c>
      <c r="Q41">
        <f>IF('Patek Philippe Data'!BG41="AAA",1,0)</f>
        <v>0</v>
      </c>
      <c r="R41">
        <f>IF('Patek Philippe Data'!BG41="AAAA",1,0)</f>
        <v>1</v>
      </c>
      <c r="S41">
        <f>IF('Patek Philippe Data'!R41="Yes",1,0)</f>
        <v>0</v>
      </c>
      <c r="T41">
        <f>IF('Patek Philippe Data'!AR41="Yes",1,0)</f>
        <v>0</v>
      </c>
      <c r="U41">
        <f>IF(OR('Patek Philippe Data'!X41="Yes", 'Patek Philippe Data'!Y41="Yes",'Patek Philippe Data'!Z41="Yes"),1,0)</f>
        <v>1</v>
      </c>
      <c r="V41">
        <f>IF('Patek Philippe Data'!AD41="Yes",1,0)</f>
        <v>0</v>
      </c>
      <c r="W41">
        <f>IF(OR('Patek Philippe Data'!AK41="Yes",'Patek Philippe Data'!AN41="Yes"),1,0)</f>
        <v>0</v>
      </c>
      <c r="X41">
        <f>IF('Patek Philippe Data'!AO41="Yes",1,0)</f>
        <v>0</v>
      </c>
      <c r="Y41" s="39">
        <f>IF(AND($B41&gt;=DATEVALUE("1/1/2018"),$B41&lt;=DATEVALUE("12/31/2018")),1,0)</f>
        <v>0</v>
      </c>
      <c r="Z41" s="39">
        <f>IF(AND($B41&gt;=DATEVALUE("1/1/2019"),$B41&lt;=DATEVALUE("12/31/2019")),1,0)</f>
        <v>0</v>
      </c>
      <c r="AA41" s="39">
        <f>IF(AND($B41&gt;=DATEVALUE("1/1/2020"),$B41&lt;=DATEVALUE("12/31/2020")),1,0)</f>
        <v>0</v>
      </c>
      <c r="AB41" s="39">
        <f>IF(AND($B41&gt;=DATEVALUE("1/1/2021"),$B41&lt;=DATEVALUE("12/31/2021")),1,0)</f>
        <v>0</v>
      </c>
      <c r="AC41" s="39">
        <f>IF(AND($B41&gt;=DATEVALUE("1/1/2022"),$B41&lt;=DATEVALUE("12/31/2022")),1,0)</f>
        <v>1</v>
      </c>
    </row>
    <row r="42" spans="1:29" x14ac:dyDescent="0.2">
      <c r="A42" s="1">
        <v>38</v>
      </c>
      <c r="B42" s="41">
        <f>'Patek Philippe Data'!C42</f>
        <v>44689</v>
      </c>
      <c r="C42">
        <f>'Patek Philippe Data'!D42</f>
        <v>483</v>
      </c>
      <c r="D42" s="42">
        <f>'Patek Philippe Data'!E42</f>
        <v>90000</v>
      </c>
      <c r="E42" s="42">
        <f>'Patek Philippe Data'!F42</f>
        <v>112500</v>
      </c>
      <c r="F42" s="43">
        <f>LN(D42)</f>
        <v>11.407564949312402</v>
      </c>
      <c r="G42">
        <f>IF(OR('Patek Philippe Data'!L42="Stainless Steel",'Patek Philippe Data'!L42="Two-tone"),1,0)</f>
        <v>1</v>
      </c>
      <c r="H42">
        <f>IF(OR('Patek Philippe Data'!L42="YG 18K",'Patek Philippe Data'!L42="YG &lt;18K",'Patek Philippe Data'!L42="PG 18K",'Patek Philippe Data'!L42="PG &lt;18K",'Patek Philippe Data'!L42="WG 18K",'Patek Philippe Data'!L42="Mixes of 18K",'Patek Philippe Data'!L42="Mixes &lt;18K"),1,0)</f>
        <v>0</v>
      </c>
      <c r="I42">
        <f>IF('Patek Philippe Data'!L42="Platinum",1,0)</f>
        <v>0</v>
      </c>
      <c r="J42">
        <f>IF(OR('Patek Philippe Data'!P42="Stainless Steel",'Patek Philippe Data'!P42="Two-tone"),1,0)</f>
        <v>1</v>
      </c>
      <c r="K42">
        <f>IF('Patek Philippe Data'!P42="Leather",1,0)</f>
        <v>0</v>
      </c>
      <c r="L42">
        <f>IF(OR('Patek Philippe Data'!P42="YG 18K",'Patek Philippe Data'!P42="PG 18K",'Patek Philippe Data'!P42="WG 18K",'Patek Philippe Data'!P42="Mixes of 18K"),1,0)</f>
        <v>0</v>
      </c>
      <c r="M42">
        <f>IF(OR('Patek Philippe Data'!AX42="Yes",'Patek Philippe Data'!AY42="Yes",'Patek Philippe Data'!AW42="Yes"),1,0)</f>
        <v>0</v>
      </c>
      <c r="N42">
        <f>IF(OR(ISTEXT('Patek Philippe Data'!AZ42), ISTEXT('Patek Philippe Data'!BA42)),1,0)</f>
        <v>0</v>
      </c>
      <c r="O42">
        <f>IF('Patek Philippe Data'!BF42="Yes",1,0)</f>
        <v>0</v>
      </c>
      <c r="P42">
        <f>IF('Patek Philippe Data'!BG42="AA",1,0)</f>
        <v>0</v>
      </c>
      <c r="Q42">
        <f>IF('Patek Philippe Data'!BG42="AAA",1,0)</f>
        <v>0</v>
      </c>
      <c r="R42">
        <f>IF('Patek Philippe Data'!BG42="AAAA",1,0)</f>
        <v>1</v>
      </c>
      <c r="S42">
        <f>IF('Patek Philippe Data'!R42="Yes",1,0)</f>
        <v>0</v>
      </c>
      <c r="T42">
        <f>IF('Patek Philippe Data'!AR42="Yes",1,0)</f>
        <v>0</v>
      </c>
      <c r="U42">
        <f>IF(OR('Patek Philippe Data'!X42="Yes", 'Patek Philippe Data'!Y42="Yes",'Patek Philippe Data'!Z42="Yes"),1,0)</f>
        <v>1</v>
      </c>
      <c r="V42">
        <f>IF('Patek Philippe Data'!AD42="Yes",1,0)</f>
        <v>0</v>
      </c>
      <c r="W42">
        <f>IF(OR('Patek Philippe Data'!AK42="Yes",'Patek Philippe Data'!AN42="Yes"),1,0)</f>
        <v>0</v>
      </c>
      <c r="X42">
        <f>IF('Patek Philippe Data'!AO42="Yes",1,0)</f>
        <v>0</v>
      </c>
      <c r="Y42" s="39">
        <f>IF(AND($B42&gt;=DATEVALUE("1/1/2018"),$B42&lt;=DATEVALUE("12/31/2018")),1,0)</f>
        <v>0</v>
      </c>
      <c r="Z42" s="39">
        <f>IF(AND($B42&gt;=DATEVALUE("1/1/2019"),$B42&lt;=DATEVALUE("12/31/2019")),1,0)</f>
        <v>0</v>
      </c>
      <c r="AA42" s="39">
        <f>IF(AND($B42&gt;=DATEVALUE("1/1/2020"),$B42&lt;=DATEVALUE("12/31/2020")),1,0)</f>
        <v>0</v>
      </c>
      <c r="AB42" s="39">
        <f>IF(AND($B42&gt;=DATEVALUE("1/1/2021"),$B42&lt;=DATEVALUE("12/31/2021")),1,0)</f>
        <v>0</v>
      </c>
      <c r="AC42" s="39">
        <f>IF(AND($B42&gt;=DATEVALUE("1/1/2022"),$B42&lt;=DATEVALUE("12/31/2022")),1,0)</f>
        <v>1</v>
      </c>
    </row>
    <row r="43" spans="1:29" x14ac:dyDescent="0.2">
      <c r="A43" s="1">
        <v>39</v>
      </c>
      <c r="B43" s="41">
        <f>'Patek Philippe Data'!C43</f>
        <v>44506</v>
      </c>
      <c r="C43">
        <f>'Patek Philippe Data'!D43</f>
        <v>61</v>
      </c>
      <c r="D43" s="42">
        <f>'Patek Philippe Data'!E43</f>
        <v>8000</v>
      </c>
      <c r="E43" s="42">
        <f>'Patek Philippe Data'!F43</f>
        <v>10000</v>
      </c>
      <c r="F43" s="43">
        <f>LN(D43)</f>
        <v>8.987196820661973</v>
      </c>
      <c r="G43">
        <f>IF(OR('Patek Philippe Data'!L43="Stainless Steel",'Patek Philippe Data'!L43="Two-tone"),1,0)</f>
        <v>0</v>
      </c>
      <c r="H43">
        <f>IF(OR('Patek Philippe Data'!L43="YG 18K",'Patek Philippe Data'!L43="YG &lt;18K",'Patek Philippe Data'!L43="PG 18K",'Patek Philippe Data'!L43="PG &lt;18K",'Patek Philippe Data'!L43="WG 18K",'Patek Philippe Data'!L43="Mixes of 18K",'Patek Philippe Data'!L43="Mixes &lt;18K"),1,0)</f>
        <v>1</v>
      </c>
      <c r="I43">
        <f>IF('Patek Philippe Data'!L43="Platinum",1,0)</f>
        <v>0</v>
      </c>
      <c r="J43">
        <f>IF(OR('Patek Philippe Data'!P43="Stainless Steel",'Patek Philippe Data'!P43="Two-tone"),1,0)</f>
        <v>0</v>
      </c>
      <c r="K43">
        <f>IF('Patek Philippe Data'!P43="Leather",1,0)</f>
        <v>0</v>
      </c>
      <c r="L43">
        <f>IF(OR('Patek Philippe Data'!P43="YG 18K",'Patek Philippe Data'!P43="PG 18K",'Patek Philippe Data'!P43="WG 18K",'Patek Philippe Data'!P43="Mixes of 18K"),1,0)</f>
        <v>1</v>
      </c>
      <c r="M43">
        <f>IF(OR('Patek Philippe Data'!AX43="Yes",'Patek Philippe Data'!AY43="Yes",'Patek Philippe Data'!AW43="Yes"),1,0)</f>
        <v>0</v>
      </c>
      <c r="N43">
        <f>IF(OR(ISTEXT('Patek Philippe Data'!AZ43), ISTEXT('Patek Philippe Data'!BA43)),1,0)</f>
        <v>0</v>
      </c>
      <c r="O43">
        <f>IF('Patek Philippe Data'!BF43="Yes",1,0)</f>
        <v>0</v>
      </c>
      <c r="P43">
        <f>IF('Patek Philippe Data'!BG43="AA",1,0)</f>
        <v>1</v>
      </c>
      <c r="Q43">
        <f>IF('Patek Philippe Data'!BG43="AAA",1,0)</f>
        <v>0</v>
      </c>
      <c r="R43">
        <f>IF('Patek Philippe Data'!BG43="AAAA",1,0)</f>
        <v>0</v>
      </c>
      <c r="S43">
        <f>IF('Patek Philippe Data'!R43="Yes",1,0)</f>
        <v>1</v>
      </c>
      <c r="T43">
        <f>IF('Patek Philippe Data'!AR43="Yes",1,0)</f>
        <v>0</v>
      </c>
      <c r="U43">
        <f>IF(OR('Patek Philippe Data'!X43="Yes", 'Patek Philippe Data'!Y43="Yes",'Patek Philippe Data'!Z43="Yes"),1,0)</f>
        <v>0</v>
      </c>
      <c r="V43">
        <f>IF('Patek Philippe Data'!AD43="Yes",1,0)</f>
        <v>0</v>
      </c>
      <c r="W43">
        <f>IF(OR('Patek Philippe Data'!AK43="Yes",'Patek Philippe Data'!AN43="Yes"),1,0)</f>
        <v>0</v>
      </c>
      <c r="X43">
        <f>IF('Patek Philippe Data'!AO43="Yes",1,0)</f>
        <v>0</v>
      </c>
      <c r="Y43" s="39">
        <f>IF(AND($B43&gt;=DATEVALUE("1/1/2018"),$B43&lt;=DATEVALUE("12/31/2018")),1,0)</f>
        <v>0</v>
      </c>
      <c r="Z43" s="39">
        <f>IF(AND($B43&gt;=DATEVALUE("1/1/2019"),$B43&lt;=DATEVALUE("12/31/2019")),1,0)</f>
        <v>0</v>
      </c>
      <c r="AA43" s="39">
        <f>IF(AND($B43&gt;=DATEVALUE("1/1/2020"),$B43&lt;=DATEVALUE("12/31/2020")),1,0)</f>
        <v>0</v>
      </c>
      <c r="AB43" s="39">
        <f>IF(AND($B43&gt;=DATEVALUE("1/1/2021"),$B43&lt;=DATEVALUE("12/31/2021")),1,0)</f>
        <v>1</v>
      </c>
      <c r="AC43" s="39">
        <f>IF(AND($B43&gt;=DATEVALUE("1/1/2022"),$B43&lt;=DATEVALUE("12/31/2022")),1,0)</f>
        <v>0</v>
      </c>
    </row>
    <row r="44" spans="1:29" x14ac:dyDescent="0.2">
      <c r="A44" s="1">
        <v>40</v>
      </c>
      <c r="B44" s="41">
        <f>'Patek Philippe Data'!C44</f>
        <v>44506</v>
      </c>
      <c r="C44">
        <f>'Patek Philippe Data'!D44</f>
        <v>104</v>
      </c>
      <c r="D44" s="42">
        <f>'Patek Philippe Data'!E44</f>
        <v>24000</v>
      </c>
      <c r="E44" s="42">
        <f>'Patek Philippe Data'!F44</f>
        <v>30000</v>
      </c>
      <c r="F44" s="43">
        <f>LN(D44)</f>
        <v>10.085809109330082</v>
      </c>
      <c r="G44">
        <f>IF(OR('Patek Philippe Data'!L44="Stainless Steel",'Patek Philippe Data'!L44="Two-tone"),1,0)</f>
        <v>0</v>
      </c>
      <c r="H44">
        <f>IF(OR('Patek Philippe Data'!L44="YG 18K",'Patek Philippe Data'!L44="YG &lt;18K",'Patek Philippe Data'!L44="PG 18K",'Patek Philippe Data'!L44="PG &lt;18K",'Patek Philippe Data'!L44="WG 18K",'Patek Philippe Data'!L44="Mixes of 18K",'Patek Philippe Data'!L44="Mixes &lt;18K"),1,0)</f>
        <v>1</v>
      </c>
      <c r="I44">
        <f>IF('Patek Philippe Data'!L44="Platinum",1,0)</f>
        <v>0</v>
      </c>
      <c r="J44">
        <f>IF(OR('Patek Philippe Data'!P44="Stainless Steel",'Patek Philippe Data'!P44="Two-tone"),1,0)</f>
        <v>0</v>
      </c>
      <c r="K44">
        <f>IF('Patek Philippe Data'!P44="Leather",1,0)</f>
        <v>1</v>
      </c>
      <c r="L44">
        <f>IF(OR('Patek Philippe Data'!P44="YG 18K",'Patek Philippe Data'!P44="PG 18K",'Patek Philippe Data'!P44="WG 18K",'Patek Philippe Data'!P44="Mixes of 18K"),1,0)</f>
        <v>0</v>
      </c>
      <c r="M44">
        <f>IF(OR('Patek Philippe Data'!AX44="Yes",'Patek Philippe Data'!AY44="Yes",'Patek Philippe Data'!AW44="Yes"),1,0)</f>
        <v>0</v>
      </c>
      <c r="N44">
        <f>IF(OR(ISTEXT('Patek Philippe Data'!AZ44), ISTEXT('Patek Philippe Data'!BA44)),1,0)</f>
        <v>0</v>
      </c>
      <c r="O44">
        <f>IF('Patek Philippe Data'!BF44="Yes",1,0)</f>
        <v>0</v>
      </c>
      <c r="P44">
        <f>IF('Patek Philippe Data'!BG44="AA",1,0)</f>
        <v>1</v>
      </c>
      <c r="Q44">
        <f>IF('Patek Philippe Data'!BG44="AAA",1,0)</f>
        <v>0</v>
      </c>
      <c r="R44">
        <f>IF('Patek Philippe Data'!BG44="AAAA",1,0)</f>
        <v>0</v>
      </c>
      <c r="S44">
        <f>IF('Patek Philippe Data'!R44="Yes",1,0)</f>
        <v>1</v>
      </c>
      <c r="T44">
        <f>IF('Patek Philippe Data'!AR44="Yes",1,0)</f>
        <v>0</v>
      </c>
      <c r="U44">
        <f>IF(OR('Patek Philippe Data'!X44="Yes", 'Patek Philippe Data'!Y44="Yes",'Patek Philippe Data'!Z44="Yes"),1,0)</f>
        <v>0</v>
      </c>
      <c r="V44">
        <f>IF('Patek Philippe Data'!AD44="Yes",1,0)</f>
        <v>0</v>
      </c>
      <c r="W44">
        <f>IF(OR('Patek Philippe Data'!AK44="Yes",'Patek Philippe Data'!AN44="Yes"),1,0)</f>
        <v>0</v>
      </c>
      <c r="X44">
        <f>IF('Patek Philippe Data'!AO44="Yes",1,0)</f>
        <v>0</v>
      </c>
      <c r="Y44" s="39">
        <f>IF(AND($B44&gt;=DATEVALUE("1/1/2018"),$B44&lt;=DATEVALUE("12/31/2018")),1,0)</f>
        <v>0</v>
      </c>
      <c r="Z44" s="39">
        <f>IF(AND($B44&gt;=DATEVALUE("1/1/2019"),$B44&lt;=DATEVALUE("12/31/2019")),1,0)</f>
        <v>0</v>
      </c>
      <c r="AA44" s="39">
        <f>IF(AND($B44&gt;=DATEVALUE("1/1/2020"),$B44&lt;=DATEVALUE("12/31/2020")),1,0)</f>
        <v>0</v>
      </c>
      <c r="AB44" s="39">
        <f>IF(AND($B44&gt;=DATEVALUE("1/1/2021"),$B44&lt;=DATEVALUE("12/31/2021")),1,0)</f>
        <v>1</v>
      </c>
      <c r="AC44" s="39">
        <f>IF(AND($B44&gt;=DATEVALUE("1/1/2022"),$B44&lt;=DATEVALUE("12/31/2022")),1,0)</f>
        <v>0</v>
      </c>
    </row>
    <row r="45" spans="1:29" x14ac:dyDescent="0.2">
      <c r="A45" s="1">
        <v>41</v>
      </c>
      <c r="B45" s="41">
        <f>'Patek Philippe Data'!C45</f>
        <v>44506</v>
      </c>
      <c r="C45">
        <f>'Patek Philippe Data'!D45</f>
        <v>105</v>
      </c>
      <c r="D45" s="42">
        <f>'Patek Philippe Data'!E45</f>
        <v>19000</v>
      </c>
      <c r="E45" s="42">
        <f>'Patek Philippe Data'!F45</f>
        <v>23750</v>
      </c>
      <c r="F45" s="43">
        <f>LN(D45)</f>
        <v>9.8521942581485771</v>
      </c>
      <c r="G45">
        <f>IF(OR('Patek Philippe Data'!L45="Stainless Steel",'Patek Philippe Data'!L45="Two-tone"),1,0)</f>
        <v>0</v>
      </c>
      <c r="H45">
        <f>IF(OR('Patek Philippe Data'!L45="YG 18K",'Patek Philippe Data'!L45="YG &lt;18K",'Patek Philippe Data'!L45="PG 18K",'Patek Philippe Data'!L45="PG &lt;18K",'Patek Philippe Data'!L45="WG 18K",'Patek Philippe Data'!L45="Mixes of 18K",'Patek Philippe Data'!L45="Mixes &lt;18K"),1,0)</f>
        <v>1</v>
      </c>
      <c r="I45">
        <f>IF('Patek Philippe Data'!L45="Platinum",1,0)</f>
        <v>0</v>
      </c>
      <c r="J45">
        <f>IF(OR('Patek Philippe Data'!P45="Stainless Steel",'Patek Philippe Data'!P45="Two-tone"),1,0)</f>
        <v>0</v>
      </c>
      <c r="K45">
        <f>IF('Patek Philippe Data'!P45="Leather",1,0)</f>
        <v>1</v>
      </c>
      <c r="L45">
        <f>IF(OR('Patek Philippe Data'!P45="YG 18K",'Patek Philippe Data'!P45="PG 18K",'Patek Philippe Data'!P45="WG 18K",'Patek Philippe Data'!P45="Mixes of 18K"),1,0)</f>
        <v>0</v>
      </c>
      <c r="M45">
        <f>IF(OR('Patek Philippe Data'!AX45="Yes",'Patek Philippe Data'!AY45="Yes",'Patek Philippe Data'!AW45="Yes"),1,0)</f>
        <v>0</v>
      </c>
      <c r="N45">
        <f>IF(OR(ISTEXT('Patek Philippe Data'!AZ45), ISTEXT('Patek Philippe Data'!BA45)),1,0)</f>
        <v>0</v>
      </c>
      <c r="O45">
        <f>IF('Patek Philippe Data'!BF45="Yes",1,0)</f>
        <v>0</v>
      </c>
      <c r="P45">
        <f>IF('Patek Philippe Data'!BG45="AA",1,0)</f>
        <v>0</v>
      </c>
      <c r="Q45">
        <f>IF('Patek Philippe Data'!BG45="AAA",1,0)</f>
        <v>1</v>
      </c>
      <c r="R45">
        <f>IF('Patek Philippe Data'!BG45="AAAA",1,0)</f>
        <v>0</v>
      </c>
      <c r="S45">
        <f>IF('Patek Philippe Data'!R45="Yes",1,0)</f>
        <v>1</v>
      </c>
      <c r="T45">
        <f>IF('Patek Philippe Data'!AR45="Yes",1,0)</f>
        <v>0</v>
      </c>
      <c r="U45">
        <f>IF(OR('Patek Philippe Data'!X45="Yes", 'Patek Philippe Data'!Y45="Yes",'Patek Philippe Data'!Z45="Yes"),1,0)</f>
        <v>0</v>
      </c>
      <c r="V45">
        <f>IF('Patek Philippe Data'!AD45="Yes",1,0)</f>
        <v>0</v>
      </c>
      <c r="W45">
        <f>IF(OR('Patek Philippe Data'!AK45="Yes",'Patek Philippe Data'!AN45="Yes"),1,0)</f>
        <v>0</v>
      </c>
      <c r="X45">
        <f>IF('Patek Philippe Data'!AO45="Yes",1,0)</f>
        <v>0</v>
      </c>
      <c r="Y45" s="39">
        <f>IF(AND($B45&gt;=DATEVALUE("1/1/2018"),$B45&lt;=DATEVALUE("12/31/2018")),1,0)</f>
        <v>0</v>
      </c>
      <c r="Z45" s="39">
        <f>IF(AND($B45&gt;=DATEVALUE("1/1/2019"),$B45&lt;=DATEVALUE("12/31/2019")),1,0)</f>
        <v>0</v>
      </c>
      <c r="AA45" s="39">
        <f>IF(AND($B45&gt;=DATEVALUE("1/1/2020"),$B45&lt;=DATEVALUE("12/31/2020")),1,0)</f>
        <v>0</v>
      </c>
      <c r="AB45" s="39">
        <f>IF(AND($B45&gt;=DATEVALUE("1/1/2021"),$B45&lt;=DATEVALUE("12/31/2021")),1,0)</f>
        <v>1</v>
      </c>
      <c r="AC45" s="39">
        <f>IF(AND($B45&gt;=DATEVALUE("1/1/2022"),$B45&lt;=DATEVALUE("12/31/2022")),1,0)</f>
        <v>0</v>
      </c>
    </row>
    <row r="46" spans="1:29" x14ac:dyDescent="0.2">
      <c r="A46" s="1">
        <v>42</v>
      </c>
      <c r="B46" s="41">
        <f>'Patek Philippe Data'!C46</f>
        <v>44506</v>
      </c>
      <c r="C46">
        <f>'Patek Philippe Data'!D46</f>
        <v>106</v>
      </c>
      <c r="D46" s="42">
        <f>'Patek Philippe Data'!E46</f>
        <v>8500</v>
      </c>
      <c r="E46" s="42">
        <f>'Patek Philippe Data'!F46</f>
        <v>10625</v>
      </c>
      <c r="F46" s="43">
        <f>LN(D46)</f>
        <v>9.0478214424784085</v>
      </c>
      <c r="G46">
        <f>IF(OR('Patek Philippe Data'!L46="Stainless Steel",'Patek Philippe Data'!L46="Two-tone"),1,0)</f>
        <v>0</v>
      </c>
      <c r="H46">
        <f>IF(OR('Patek Philippe Data'!L46="YG 18K",'Patek Philippe Data'!L46="YG &lt;18K",'Patek Philippe Data'!L46="PG 18K",'Patek Philippe Data'!L46="PG &lt;18K",'Patek Philippe Data'!L46="WG 18K",'Patek Philippe Data'!L46="Mixes of 18K",'Patek Philippe Data'!L46="Mixes &lt;18K"),1,0)</f>
        <v>1</v>
      </c>
      <c r="I46">
        <f>IF('Patek Philippe Data'!L46="Platinum",1,0)</f>
        <v>0</v>
      </c>
      <c r="J46">
        <f>IF(OR('Patek Philippe Data'!P46="Stainless Steel",'Patek Philippe Data'!P46="Two-tone"),1,0)</f>
        <v>0</v>
      </c>
      <c r="K46">
        <f>IF('Patek Philippe Data'!P46="Leather",1,0)</f>
        <v>1</v>
      </c>
      <c r="L46">
        <f>IF(OR('Patek Philippe Data'!P46="YG 18K",'Patek Philippe Data'!P46="PG 18K",'Patek Philippe Data'!P46="WG 18K",'Patek Philippe Data'!P46="Mixes of 18K"),1,0)</f>
        <v>0</v>
      </c>
      <c r="M46">
        <f>IF(OR('Patek Philippe Data'!AX46="Yes",'Patek Philippe Data'!AY46="Yes",'Patek Philippe Data'!AW46="Yes"),1,0)</f>
        <v>0</v>
      </c>
      <c r="N46">
        <f>IF(OR(ISTEXT('Patek Philippe Data'!AZ46), ISTEXT('Patek Philippe Data'!BA46)),1,0)</f>
        <v>0</v>
      </c>
      <c r="O46">
        <f>IF('Patek Philippe Data'!BF46="Yes",1,0)</f>
        <v>0</v>
      </c>
      <c r="P46">
        <f>IF('Patek Philippe Data'!BG46="AA",1,0)</f>
        <v>1</v>
      </c>
      <c r="Q46">
        <f>IF('Patek Philippe Data'!BG46="AAA",1,0)</f>
        <v>0</v>
      </c>
      <c r="R46">
        <f>IF('Patek Philippe Data'!BG46="AAAA",1,0)</f>
        <v>0</v>
      </c>
      <c r="S46">
        <f>IF('Patek Philippe Data'!R46="Yes",1,0)</f>
        <v>1</v>
      </c>
      <c r="T46">
        <f>IF('Patek Philippe Data'!AR46="Yes",1,0)</f>
        <v>0</v>
      </c>
      <c r="U46">
        <f>IF(OR('Patek Philippe Data'!X46="Yes", 'Patek Philippe Data'!Y46="Yes",'Patek Philippe Data'!Z46="Yes"),1,0)</f>
        <v>0</v>
      </c>
      <c r="V46">
        <f>IF('Patek Philippe Data'!AD46="Yes",1,0)</f>
        <v>0</v>
      </c>
      <c r="W46">
        <f>IF(OR('Patek Philippe Data'!AK46="Yes",'Patek Philippe Data'!AN46="Yes"),1,0)</f>
        <v>0</v>
      </c>
      <c r="X46">
        <f>IF('Patek Philippe Data'!AO46="Yes",1,0)</f>
        <v>0</v>
      </c>
      <c r="Y46" s="39">
        <f>IF(AND($B46&gt;=DATEVALUE("1/1/2018"),$B46&lt;=DATEVALUE("12/31/2018")),1,0)</f>
        <v>0</v>
      </c>
      <c r="Z46" s="39">
        <f>IF(AND($B46&gt;=DATEVALUE("1/1/2019"),$B46&lt;=DATEVALUE("12/31/2019")),1,0)</f>
        <v>0</v>
      </c>
      <c r="AA46" s="39">
        <f>IF(AND($B46&gt;=DATEVALUE("1/1/2020"),$B46&lt;=DATEVALUE("12/31/2020")),1,0)</f>
        <v>0</v>
      </c>
      <c r="AB46" s="39">
        <f>IF(AND($B46&gt;=DATEVALUE("1/1/2021"),$B46&lt;=DATEVALUE("12/31/2021")),1,0)</f>
        <v>1</v>
      </c>
      <c r="AC46" s="39">
        <f>IF(AND($B46&gt;=DATEVALUE("1/1/2022"),$B46&lt;=DATEVALUE("12/31/2022")),1,0)</f>
        <v>0</v>
      </c>
    </row>
    <row r="47" spans="1:29" x14ac:dyDescent="0.2">
      <c r="A47" s="1">
        <v>43</v>
      </c>
      <c r="B47" s="41">
        <f>'Patek Philippe Data'!C47</f>
        <v>44506</v>
      </c>
      <c r="C47">
        <f>'Patek Philippe Data'!D47</f>
        <v>107</v>
      </c>
      <c r="D47" s="42">
        <f>'Patek Philippe Data'!E47</f>
        <v>22000</v>
      </c>
      <c r="E47" s="42">
        <f>'Patek Philippe Data'!F47</f>
        <v>27500</v>
      </c>
      <c r="F47" s="43">
        <f>LN(D47)</f>
        <v>9.9987977323404529</v>
      </c>
      <c r="G47">
        <f>IF(OR('Patek Philippe Data'!L47="Stainless Steel",'Patek Philippe Data'!L47="Two-tone"),1,0)</f>
        <v>0</v>
      </c>
      <c r="H47">
        <f>IF(OR('Patek Philippe Data'!L47="YG 18K",'Patek Philippe Data'!L47="YG &lt;18K",'Patek Philippe Data'!L47="PG 18K",'Patek Philippe Data'!L47="PG &lt;18K",'Patek Philippe Data'!L47="WG 18K",'Patek Philippe Data'!L47="Mixes of 18K",'Patek Philippe Data'!L47="Mixes &lt;18K"),1,0)</f>
        <v>1</v>
      </c>
      <c r="I47">
        <f>IF('Patek Philippe Data'!L47="Platinum",1,0)</f>
        <v>0</v>
      </c>
      <c r="J47">
        <f>IF(OR('Patek Philippe Data'!P47="Stainless Steel",'Patek Philippe Data'!P47="Two-tone"),1,0)</f>
        <v>0</v>
      </c>
      <c r="K47">
        <f>IF('Patek Philippe Data'!P47="Leather",1,0)</f>
        <v>1</v>
      </c>
      <c r="L47">
        <f>IF(OR('Patek Philippe Data'!P47="YG 18K",'Patek Philippe Data'!P47="PG 18K",'Patek Philippe Data'!P47="WG 18K",'Patek Philippe Data'!P47="Mixes of 18K"),1,0)</f>
        <v>0</v>
      </c>
      <c r="M47">
        <f>IF(OR('Patek Philippe Data'!AX47="Yes",'Patek Philippe Data'!AY47="Yes",'Patek Philippe Data'!AW47="Yes"),1,0)</f>
        <v>0</v>
      </c>
      <c r="N47">
        <f>IF(OR(ISTEXT('Patek Philippe Data'!AZ47), ISTEXT('Patek Philippe Data'!BA47)),1,0)</f>
        <v>0</v>
      </c>
      <c r="O47">
        <f>IF('Patek Philippe Data'!BF47="Yes",1,0)</f>
        <v>0</v>
      </c>
      <c r="P47">
        <f>IF('Patek Philippe Data'!BG47="AA",1,0)</f>
        <v>0</v>
      </c>
      <c r="Q47">
        <f>IF('Patek Philippe Data'!BG47="AAA",1,0)</f>
        <v>1</v>
      </c>
      <c r="R47">
        <f>IF('Patek Philippe Data'!BG47="AAAA",1,0)</f>
        <v>0</v>
      </c>
      <c r="S47">
        <f>IF('Patek Philippe Data'!R47="Yes",1,0)</f>
        <v>1</v>
      </c>
      <c r="T47">
        <f>IF('Patek Philippe Data'!AR47="Yes",1,0)</f>
        <v>0</v>
      </c>
      <c r="U47">
        <f>IF(OR('Patek Philippe Data'!X47="Yes", 'Patek Philippe Data'!Y47="Yes",'Patek Philippe Data'!Z47="Yes"),1,0)</f>
        <v>0</v>
      </c>
      <c r="V47">
        <f>IF('Patek Philippe Data'!AD47="Yes",1,0)</f>
        <v>0</v>
      </c>
      <c r="W47">
        <f>IF(OR('Patek Philippe Data'!AK47="Yes",'Patek Philippe Data'!AN47="Yes"),1,0)</f>
        <v>0</v>
      </c>
      <c r="X47">
        <f>IF('Patek Philippe Data'!AO47="Yes",1,0)</f>
        <v>0</v>
      </c>
      <c r="Y47" s="39">
        <f>IF(AND($B47&gt;=DATEVALUE("1/1/2018"),$B47&lt;=DATEVALUE("12/31/2018")),1,0)</f>
        <v>0</v>
      </c>
      <c r="Z47" s="39">
        <f>IF(AND($B47&gt;=DATEVALUE("1/1/2019"),$B47&lt;=DATEVALUE("12/31/2019")),1,0)</f>
        <v>0</v>
      </c>
      <c r="AA47" s="39">
        <f>IF(AND($B47&gt;=DATEVALUE("1/1/2020"),$B47&lt;=DATEVALUE("12/31/2020")),1,0)</f>
        <v>0</v>
      </c>
      <c r="AB47" s="39">
        <f>IF(AND($B47&gt;=DATEVALUE("1/1/2021"),$B47&lt;=DATEVALUE("12/31/2021")),1,0)</f>
        <v>1</v>
      </c>
      <c r="AC47" s="39">
        <f>IF(AND($B47&gt;=DATEVALUE("1/1/2022"),$B47&lt;=DATEVALUE("12/31/2022")),1,0)</f>
        <v>0</v>
      </c>
    </row>
    <row r="48" spans="1:29" x14ac:dyDescent="0.2">
      <c r="A48" s="1">
        <v>44</v>
      </c>
      <c r="B48" s="41">
        <f>'Patek Philippe Data'!C48</f>
        <v>44506</v>
      </c>
      <c r="C48">
        <f>'Patek Philippe Data'!D48</f>
        <v>109</v>
      </c>
      <c r="D48" s="42">
        <f>'Patek Philippe Data'!E48</f>
        <v>40000</v>
      </c>
      <c r="E48" s="42">
        <f>'Patek Philippe Data'!F48</f>
        <v>50000</v>
      </c>
      <c r="F48" s="43">
        <f>LN(D48)</f>
        <v>10.596634733096073</v>
      </c>
      <c r="G48">
        <f>IF(OR('Patek Philippe Data'!L48="Stainless Steel",'Patek Philippe Data'!L48="Two-tone"),1,0)</f>
        <v>0</v>
      </c>
      <c r="H48">
        <f>IF(OR('Patek Philippe Data'!L48="YG 18K",'Patek Philippe Data'!L48="YG &lt;18K",'Patek Philippe Data'!L48="PG 18K",'Patek Philippe Data'!L48="PG &lt;18K",'Patek Philippe Data'!L48="WG 18K",'Patek Philippe Data'!L48="Mixes of 18K",'Patek Philippe Data'!L48="Mixes &lt;18K"),1,0)</f>
        <v>1</v>
      </c>
      <c r="I48">
        <f>IF('Patek Philippe Data'!L48="Platinum",1,0)</f>
        <v>0</v>
      </c>
      <c r="J48">
        <f>IF(OR('Patek Philippe Data'!P48="Stainless Steel",'Patek Philippe Data'!P48="Two-tone"),1,0)</f>
        <v>0</v>
      </c>
      <c r="K48">
        <f>IF('Patek Philippe Data'!P48="Leather",1,0)</f>
        <v>0</v>
      </c>
      <c r="L48">
        <f>IF(OR('Patek Philippe Data'!P48="YG 18K",'Patek Philippe Data'!P48="PG 18K",'Patek Philippe Data'!P48="WG 18K",'Patek Philippe Data'!P48="Mixes of 18K"),1,0)</f>
        <v>1</v>
      </c>
      <c r="M48">
        <f>IF(OR('Patek Philippe Data'!AX48="Yes",'Patek Philippe Data'!AY48="Yes",'Patek Philippe Data'!AW48="Yes"),1,0)</f>
        <v>0</v>
      </c>
      <c r="N48">
        <f>IF(OR(ISTEXT('Patek Philippe Data'!AZ48), ISTEXT('Patek Philippe Data'!BA48)),1,0)</f>
        <v>0</v>
      </c>
      <c r="O48">
        <f>IF('Patek Philippe Data'!BF48="Yes",1,0)</f>
        <v>0</v>
      </c>
      <c r="P48">
        <f>IF('Patek Philippe Data'!BG48="AA",1,0)</f>
        <v>0</v>
      </c>
      <c r="Q48">
        <f>IF('Patek Philippe Data'!BG48="AAA",1,0)</f>
        <v>0</v>
      </c>
      <c r="R48">
        <f>IF('Patek Philippe Data'!BG48="AAAA",1,0)</f>
        <v>1</v>
      </c>
      <c r="S48">
        <f>IF('Patek Philippe Data'!R48="Yes",1,0)</f>
        <v>1</v>
      </c>
      <c r="T48">
        <f>IF('Patek Philippe Data'!AR48="Yes",1,0)</f>
        <v>0</v>
      </c>
      <c r="U48">
        <f>IF(OR('Patek Philippe Data'!X48="Yes", 'Patek Philippe Data'!Y48="Yes",'Patek Philippe Data'!Z48="Yes"),1,0)</f>
        <v>0</v>
      </c>
      <c r="V48">
        <f>IF('Patek Philippe Data'!AD48="Yes",1,0)</f>
        <v>0</v>
      </c>
      <c r="W48">
        <f>IF(OR('Patek Philippe Data'!AK48="Yes",'Patek Philippe Data'!AN48="Yes"),1,0)</f>
        <v>0</v>
      </c>
      <c r="X48">
        <f>IF('Patek Philippe Data'!AO48="Yes",1,0)</f>
        <v>0</v>
      </c>
      <c r="Y48" s="39">
        <f>IF(AND($B48&gt;=DATEVALUE("1/1/2018"),$B48&lt;=DATEVALUE("12/31/2018")),1,0)</f>
        <v>0</v>
      </c>
      <c r="Z48" s="39">
        <f>IF(AND($B48&gt;=DATEVALUE("1/1/2019"),$B48&lt;=DATEVALUE("12/31/2019")),1,0)</f>
        <v>0</v>
      </c>
      <c r="AA48" s="39">
        <f>IF(AND($B48&gt;=DATEVALUE("1/1/2020"),$B48&lt;=DATEVALUE("12/31/2020")),1,0)</f>
        <v>0</v>
      </c>
      <c r="AB48" s="39">
        <f>IF(AND($B48&gt;=DATEVALUE("1/1/2021"),$B48&lt;=DATEVALUE("12/31/2021")),1,0)</f>
        <v>1</v>
      </c>
      <c r="AC48" s="39">
        <f>IF(AND($B48&gt;=DATEVALUE("1/1/2022"),$B48&lt;=DATEVALUE("12/31/2022")),1,0)</f>
        <v>0</v>
      </c>
    </row>
    <row r="49" spans="1:29" x14ac:dyDescent="0.2">
      <c r="A49" s="1">
        <v>45</v>
      </c>
      <c r="B49" s="41">
        <f>'Patek Philippe Data'!C49</f>
        <v>44506</v>
      </c>
      <c r="C49">
        <f>'Patek Philippe Data'!D49</f>
        <v>110</v>
      </c>
      <c r="D49" s="42">
        <f>'Patek Philippe Data'!E49</f>
        <v>95000</v>
      </c>
      <c r="E49" s="42">
        <f>'Patek Philippe Data'!F49</f>
        <v>118750</v>
      </c>
      <c r="F49" s="43">
        <f>LN(D49)</f>
        <v>11.461632170582678</v>
      </c>
      <c r="G49">
        <f>IF(OR('Patek Philippe Data'!L49="Stainless Steel",'Patek Philippe Data'!L49="Two-tone"),1,0)</f>
        <v>0</v>
      </c>
      <c r="H49">
        <f>IF(OR('Patek Philippe Data'!L49="YG 18K",'Patek Philippe Data'!L49="YG &lt;18K",'Patek Philippe Data'!L49="PG 18K",'Patek Philippe Data'!L49="PG &lt;18K",'Patek Philippe Data'!L49="WG 18K",'Patek Philippe Data'!L49="Mixes of 18K",'Patek Philippe Data'!L49="Mixes &lt;18K"),1,0)</f>
        <v>1</v>
      </c>
      <c r="I49">
        <f>IF('Patek Philippe Data'!L49="Platinum",1,0)</f>
        <v>0</v>
      </c>
      <c r="J49">
        <f>IF(OR('Patek Philippe Data'!P49="Stainless Steel",'Patek Philippe Data'!P49="Two-tone"),1,0)</f>
        <v>0</v>
      </c>
      <c r="K49">
        <f>IF('Patek Philippe Data'!P49="Leather",1,0)</f>
        <v>1</v>
      </c>
      <c r="L49">
        <f>IF(OR('Patek Philippe Data'!P49="YG 18K",'Patek Philippe Data'!P49="PG 18K",'Patek Philippe Data'!P49="WG 18K",'Patek Philippe Data'!P49="Mixes of 18K"),1,0)</f>
        <v>0</v>
      </c>
      <c r="M49">
        <f>IF(OR('Patek Philippe Data'!AX49="Yes",'Patek Philippe Data'!AY49="Yes",'Patek Philippe Data'!AW49="Yes"),1,0)</f>
        <v>0</v>
      </c>
      <c r="N49">
        <f>IF(OR(ISTEXT('Patek Philippe Data'!AZ49), ISTEXT('Patek Philippe Data'!BA49)),1,0)</f>
        <v>0</v>
      </c>
      <c r="O49">
        <f>IF('Patek Philippe Data'!BF49="Yes",1,0)</f>
        <v>0</v>
      </c>
      <c r="P49">
        <f>IF('Patek Philippe Data'!BG49="AA",1,0)</f>
        <v>0</v>
      </c>
      <c r="Q49">
        <f>IF('Patek Philippe Data'!BG49="AAA",1,0)</f>
        <v>0</v>
      </c>
      <c r="R49">
        <f>IF('Patek Philippe Data'!BG49="AAAA",1,0)</f>
        <v>1</v>
      </c>
      <c r="S49">
        <f>IF('Patek Philippe Data'!R49="Yes",1,0)</f>
        <v>0</v>
      </c>
      <c r="T49">
        <f>IF('Patek Philippe Data'!AR49="Yes",1,0)</f>
        <v>0</v>
      </c>
      <c r="U49">
        <f>IF(OR('Patek Philippe Data'!X49="Yes", 'Patek Philippe Data'!Y49="Yes",'Patek Philippe Data'!Z49="Yes"),1,0)</f>
        <v>0</v>
      </c>
      <c r="V49">
        <f>IF('Patek Philippe Data'!AD49="Yes",1,0)</f>
        <v>0</v>
      </c>
      <c r="W49">
        <f>IF(OR('Patek Philippe Data'!AK49="Yes",'Patek Philippe Data'!AN49="Yes"),1,0)</f>
        <v>1</v>
      </c>
      <c r="X49">
        <f>IF('Patek Philippe Data'!AO49="Yes",1,0)</f>
        <v>0</v>
      </c>
      <c r="Y49" s="39">
        <f>IF(AND($B49&gt;=DATEVALUE("1/1/2018"),$B49&lt;=DATEVALUE("12/31/2018")),1,0)</f>
        <v>0</v>
      </c>
      <c r="Z49" s="39">
        <f>IF(AND($B49&gt;=DATEVALUE("1/1/2019"),$B49&lt;=DATEVALUE("12/31/2019")),1,0)</f>
        <v>0</v>
      </c>
      <c r="AA49" s="39">
        <f>IF(AND($B49&gt;=DATEVALUE("1/1/2020"),$B49&lt;=DATEVALUE("12/31/2020")),1,0)</f>
        <v>0</v>
      </c>
      <c r="AB49" s="39">
        <f>IF(AND($B49&gt;=DATEVALUE("1/1/2021"),$B49&lt;=DATEVALUE("12/31/2021")),1,0)</f>
        <v>1</v>
      </c>
      <c r="AC49" s="39">
        <f>IF(AND($B49&gt;=DATEVALUE("1/1/2022"),$B49&lt;=DATEVALUE("12/31/2022")),1,0)</f>
        <v>0</v>
      </c>
    </row>
    <row r="50" spans="1:29" x14ac:dyDescent="0.2">
      <c r="A50" s="1">
        <v>46</v>
      </c>
      <c r="B50" s="41">
        <f>'Patek Philippe Data'!C50</f>
        <v>44506</v>
      </c>
      <c r="C50">
        <f>'Patek Philippe Data'!D50</f>
        <v>111</v>
      </c>
      <c r="D50" s="42">
        <f>'Patek Philippe Data'!E50</f>
        <v>170000</v>
      </c>
      <c r="E50" s="42">
        <f>'Patek Philippe Data'!F50</f>
        <v>212500</v>
      </c>
      <c r="F50" s="43">
        <f>LN(D50)</f>
        <v>12.043553716032399</v>
      </c>
      <c r="G50">
        <f>IF(OR('Patek Philippe Data'!L50="Stainless Steel",'Patek Philippe Data'!L50="Two-tone"),1,0)</f>
        <v>0</v>
      </c>
      <c r="H50">
        <f>IF(OR('Patek Philippe Data'!L50="YG 18K",'Patek Philippe Data'!L50="YG &lt;18K",'Patek Philippe Data'!L50="PG 18K",'Patek Philippe Data'!L50="PG &lt;18K",'Patek Philippe Data'!L50="WG 18K",'Patek Philippe Data'!L50="Mixes of 18K",'Patek Philippe Data'!L50="Mixes &lt;18K"),1,0)</f>
        <v>1</v>
      </c>
      <c r="I50">
        <f>IF('Patek Philippe Data'!L50="Platinum",1,0)</f>
        <v>0</v>
      </c>
      <c r="J50">
        <f>IF(OR('Patek Philippe Data'!P50="Stainless Steel",'Patek Philippe Data'!P50="Two-tone"),1,0)</f>
        <v>0</v>
      </c>
      <c r="K50">
        <f>IF('Patek Philippe Data'!P50="Leather",1,0)</f>
        <v>1</v>
      </c>
      <c r="L50">
        <f>IF(OR('Patek Philippe Data'!P50="YG 18K",'Patek Philippe Data'!P50="PG 18K",'Patek Philippe Data'!P50="WG 18K",'Patek Philippe Data'!P50="Mixes of 18K"),1,0)</f>
        <v>0</v>
      </c>
      <c r="M50">
        <f>IF(OR('Patek Philippe Data'!AX50="Yes",'Patek Philippe Data'!AY50="Yes",'Patek Philippe Data'!AW50="Yes"),1,0)</f>
        <v>0</v>
      </c>
      <c r="N50">
        <f>IF(OR(ISTEXT('Patek Philippe Data'!AZ50), ISTEXT('Patek Philippe Data'!BA50)),1,0)</f>
        <v>1</v>
      </c>
      <c r="O50">
        <f>IF('Patek Philippe Data'!BF50="Yes",1,0)</f>
        <v>0</v>
      </c>
      <c r="P50">
        <f>IF('Patek Philippe Data'!BG50="AA",1,0)</f>
        <v>0</v>
      </c>
      <c r="Q50">
        <f>IF('Patek Philippe Data'!BG50="AAA",1,0)</f>
        <v>0</v>
      </c>
      <c r="R50">
        <f>IF('Patek Philippe Data'!BG50="AAAA",1,0)</f>
        <v>1</v>
      </c>
      <c r="S50">
        <f>IF('Patek Philippe Data'!R50="Yes",1,0)</f>
        <v>0</v>
      </c>
      <c r="T50">
        <f>IF('Patek Philippe Data'!AR50="Yes",1,0)</f>
        <v>0</v>
      </c>
      <c r="U50">
        <f>IF(OR('Patek Philippe Data'!X50="Yes", 'Patek Philippe Data'!Y50="Yes",'Patek Philippe Data'!Z50="Yes"),1,0)</f>
        <v>0</v>
      </c>
      <c r="V50">
        <f>IF('Patek Philippe Data'!AD50="Yes",1,0)</f>
        <v>0</v>
      </c>
      <c r="W50">
        <f>IF(OR('Patek Philippe Data'!AK50="Yes",'Patek Philippe Data'!AN50="Yes"),1,0)</f>
        <v>0</v>
      </c>
      <c r="X50">
        <f>IF('Patek Philippe Data'!AO50="Yes",1,0)</f>
        <v>1</v>
      </c>
      <c r="Y50" s="39">
        <f>IF(AND($B50&gt;=DATEVALUE("1/1/2018"),$B50&lt;=DATEVALUE("12/31/2018")),1,0)</f>
        <v>0</v>
      </c>
      <c r="Z50" s="39">
        <f>IF(AND($B50&gt;=DATEVALUE("1/1/2019"),$B50&lt;=DATEVALUE("12/31/2019")),1,0)</f>
        <v>0</v>
      </c>
      <c r="AA50" s="39">
        <f>IF(AND($B50&gt;=DATEVALUE("1/1/2020"),$B50&lt;=DATEVALUE("12/31/2020")),1,0)</f>
        <v>0</v>
      </c>
      <c r="AB50" s="39">
        <f>IF(AND($B50&gt;=DATEVALUE("1/1/2021"),$B50&lt;=DATEVALUE("12/31/2021")),1,0)</f>
        <v>1</v>
      </c>
      <c r="AC50" s="39">
        <f>IF(AND($B50&gt;=DATEVALUE("1/1/2022"),$B50&lt;=DATEVALUE("12/31/2022")),1,0)</f>
        <v>0</v>
      </c>
    </row>
    <row r="51" spans="1:29" x14ac:dyDescent="0.2">
      <c r="A51" s="1">
        <v>47</v>
      </c>
      <c r="B51" s="41">
        <f>'Patek Philippe Data'!C51</f>
        <v>44506</v>
      </c>
      <c r="C51">
        <f>'Patek Philippe Data'!D51</f>
        <v>114</v>
      </c>
      <c r="D51" s="42">
        <f>'Patek Philippe Data'!E51</f>
        <v>125000</v>
      </c>
      <c r="E51" s="42">
        <f>'Patek Philippe Data'!F51</f>
        <v>156250</v>
      </c>
      <c r="F51" s="43">
        <f>LN(D51)</f>
        <v>11.736069016284437</v>
      </c>
      <c r="G51">
        <f>IF(OR('Patek Philippe Data'!L51="Stainless Steel",'Patek Philippe Data'!L51="Two-tone"),1,0)</f>
        <v>1</v>
      </c>
      <c r="H51">
        <f>IF(OR('Patek Philippe Data'!L51="YG 18K",'Patek Philippe Data'!L51="YG &lt;18K",'Patek Philippe Data'!L51="PG 18K",'Patek Philippe Data'!L51="PG &lt;18K",'Patek Philippe Data'!L51="WG 18K",'Patek Philippe Data'!L51="Mixes of 18K",'Patek Philippe Data'!L51="Mixes &lt;18K"),1,0)</f>
        <v>0</v>
      </c>
      <c r="I51">
        <f>IF('Patek Philippe Data'!L51="Platinum",1,0)</f>
        <v>0</v>
      </c>
      <c r="J51">
        <f>IF(OR('Patek Philippe Data'!P51="Stainless Steel",'Patek Philippe Data'!P51="Two-tone"),1,0)</f>
        <v>1</v>
      </c>
      <c r="K51">
        <f>IF('Patek Philippe Data'!P51="Leather",1,0)</f>
        <v>0</v>
      </c>
      <c r="L51">
        <f>IF(OR('Patek Philippe Data'!P51="YG 18K",'Patek Philippe Data'!P51="PG 18K",'Patek Philippe Data'!P51="WG 18K",'Patek Philippe Data'!P51="Mixes of 18K"),1,0)</f>
        <v>0</v>
      </c>
      <c r="M51">
        <f>IF(OR('Patek Philippe Data'!AX51="Yes",'Patek Philippe Data'!AY51="Yes",'Patek Philippe Data'!AW51="Yes"),1,0)</f>
        <v>0</v>
      </c>
      <c r="N51">
        <f>IF(OR(ISTEXT('Patek Philippe Data'!AZ51), ISTEXT('Patek Philippe Data'!BA51)),1,0)</f>
        <v>0</v>
      </c>
      <c r="O51">
        <f>IF('Patek Philippe Data'!BF51="Yes",1,0)</f>
        <v>0</v>
      </c>
      <c r="P51">
        <f>IF('Patek Philippe Data'!BG51="AA",1,0)</f>
        <v>0</v>
      </c>
      <c r="Q51">
        <f>IF('Patek Philippe Data'!BG51="AAA",1,0)</f>
        <v>0</v>
      </c>
      <c r="R51">
        <f>IF('Patek Philippe Data'!BG51="AAAA",1,0)</f>
        <v>1</v>
      </c>
      <c r="S51">
        <f>IF('Patek Philippe Data'!R51="Yes",1,0)</f>
        <v>0</v>
      </c>
      <c r="T51">
        <f>IF('Patek Philippe Data'!AR51="Yes",1,0)</f>
        <v>0</v>
      </c>
      <c r="U51">
        <f>IF(OR('Patek Philippe Data'!X51="Yes", 'Patek Philippe Data'!Y51="Yes",'Patek Philippe Data'!Z51="Yes"),1,0)</f>
        <v>1</v>
      </c>
      <c r="V51">
        <f>IF('Patek Philippe Data'!AD51="Yes",1,0)</f>
        <v>0</v>
      </c>
      <c r="W51">
        <f>IF(OR('Patek Philippe Data'!AK51="Yes",'Patek Philippe Data'!AN51="Yes"),1,0)</f>
        <v>0</v>
      </c>
      <c r="X51">
        <f>IF('Patek Philippe Data'!AO51="Yes",1,0)</f>
        <v>0</v>
      </c>
      <c r="Y51" s="39">
        <f>IF(AND($B51&gt;=DATEVALUE("1/1/2018"),$B51&lt;=DATEVALUE("12/31/2018")),1,0)</f>
        <v>0</v>
      </c>
      <c r="Z51" s="39">
        <f>IF(AND($B51&gt;=DATEVALUE("1/1/2019"),$B51&lt;=DATEVALUE("12/31/2019")),1,0)</f>
        <v>0</v>
      </c>
      <c r="AA51" s="39">
        <f>IF(AND($B51&gt;=DATEVALUE("1/1/2020"),$B51&lt;=DATEVALUE("12/31/2020")),1,0)</f>
        <v>0</v>
      </c>
      <c r="AB51" s="39">
        <f>IF(AND($B51&gt;=DATEVALUE("1/1/2021"),$B51&lt;=DATEVALUE("12/31/2021")),1,0)</f>
        <v>1</v>
      </c>
      <c r="AC51" s="39">
        <f>IF(AND($B51&gt;=DATEVALUE("1/1/2022"),$B51&lt;=DATEVALUE("12/31/2022")),1,0)</f>
        <v>0</v>
      </c>
    </row>
    <row r="52" spans="1:29" x14ac:dyDescent="0.2">
      <c r="A52" s="1">
        <v>48</v>
      </c>
      <c r="B52" s="41">
        <f>'Patek Philippe Data'!C52</f>
        <v>44506</v>
      </c>
      <c r="C52">
        <f>'Patek Philippe Data'!D52</f>
        <v>143</v>
      </c>
      <c r="D52" s="42">
        <f>'Patek Philippe Data'!E52</f>
        <v>34000</v>
      </c>
      <c r="E52" s="42">
        <f>'Patek Philippe Data'!F52</f>
        <v>42500</v>
      </c>
      <c r="F52" s="43">
        <f>LN(D52)</f>
        <v>10.434115803598299</v>
      </c>
      <c r="G52">
        <f>IF(OR('Patek Philippe Data'!L52="Stainless Steel",'Patek Philippe Data'!L52="Two-tone"),1,0)</f>
        <v>0</v>
      </c>
      <c r="H52">
        <f>IF(OR('Patek Philippe Data'!L52="YG 18K",'Patek Philippe Data'!L52="YG &lt;18K",'Patek Philippe Data'!L52="PG 18K",'Patek Philippe Data'!L52="PG &lt;18K",'Patek Philippe Data'!L52="WG 18K",'Patek Philippe Data'!L52="Mixes of 18K",'Patek Philippe Data'!L52="Mixes &lt;18K"),1,0)</f>
        <v>1</v>
      </c>
      <c r="I52">
        <f>IF('Patek Philippe Data'!L52="Platinum",1,0)</f>
        <v>0</v>
      </c>
      <c r="J52">
        <f>IF(OR('Patek Philippe Data'!P52="Stainless Steel",'Patek Philippe Data'!P52="Two-tone"),1,0)</f>
        <v>0</v>
      </c>
      <c r="K52">
        <f>IF('Patek Philippe Data'!P52="Leather",1,0)</f>
        <v>0</v>
      </c>
      <c r="L52">
        <f>IF(OR('Patek Philippe Data'!P52="YG 18K",'Patek Philippe Data'!P52="PG 18K",'Patek Philippe Data'!P52="WG 18K",'Patek Philippe Data'!P52="Mixes of 18K"),1,0)</f>
        <v>1</v>
      </c>
      <c r="M52">
        <f>IF(OR('Patek Philippe Data'!AX52="Yes",'Patek Philippe Data'!AY52="Yes",'Patek Philippe Data'!AW52="Yes"),1,0)</f>
        <v>0</v>
      </c>
      <c r="N52">
        <f>IF(OR(ISTEXT('Patek Philippe Data'!AZ52), ISTEXT('Patek Philippe Data'!BA52)),1,0)</f>
        <v>1</v>
      </c>
      <c r="O52">
        <f>IF('Patek Philippe Data'!BF52="Yes",1,0)</f>
        <v>0</v>
      </c>
      <c r="P52">
        <f>IF('Patek Philippe Data'!BG52="AA",1,0)</f>
        <v>0</v>
      </c>
      <c r="Q52">
        <f>IF('Patek Philippe Data'!BG52="AAA",1,0)</f>
        <v>1</v>
      </c>
      <c r="R52">
        <f>IF('Patek Philippe Data'!BG52="AAAA",1,0)</f>
        <v>0</v>
      </c>
      <c r="S52">
        <f>IF('Patek Philippe Data'!R52="Yes",1,0)</f>
        <v>0</v>
      </c>
      <c r="T52">
        <f>IF('Patek Philippe Data'!AR52="Yes",1,0)</f>
        <v>0</v>
      </c>
      <c r="U52">
        <f>IF(OR('Patek Philippe Data'!X52="Yes", 'Patek Philippe Data'!Y52="Yes",'Patek Philippe Data'!Z52="Yes"),1,0)</f>
        <v>0</v>
      </c>
      <c r="V52">
        <f>IF('Patek Philippe Data'!AD52="Yes",1,0)</f>
        <v>0</v>
      </c>
      <c r="W52">
        <f>IF(OR('Patek Philippe Data'!AK52="Yes",'Patek Philippe Data'!AN52="Yes"),1,0)</f>
        <v>1</v>
      </c>
      <c r="X52">
        <f>IF('Patek Philippe Data'!AO52="Yes",1,0)</f>
        <v>0</v>
      </c>
      <c r="Y52" s="39">
        <f>IF(AND($B52&gt;=DATEVALUE("1/1/2018"),$B52&lt;=DATEVALUE("12/31/2018")),1,0)</f>
        <v>0</v>
      </c>
      <c r="Z52" s="39">
        <f>IF(AND($B52&gt;=DATEVALUE("1/1/2019"),$B52&lt;=DATEVALUE("12/31/2019")),1,0)</f>
        <v>0</v>
      </c>
      <c r="AA52" s="39">
        <f>IF(AND($B52&gt;=DATEVALUE("1/1/2020"),$B52&lt;=DATEVALUE("12/31/2020")),1,0)</f>
        <v>0</v>
      </c>
      <c r="AB52" s="39">
        <f>IF(AND($B52&gt;=DATEVALUE("1/1/2021"),$B52&lt;=DATEVALUE("12/31/2021")),1,0)</f>
        <v>1</v>
      </c>
      <c r="AC52" s="39">
        <f>IF(AND($B52&gt;=DATEVALUE("1/1/2022"),$B52&lt;=DATEVALUE("12/31/2022")),1,0)</f>
        <v>0</v>
      </c>
    </row>
    <row r="53" spans="1:29" x14ac:dyDescent="0.2">
      <c r="A53" s="1">
        <v>49</v>
      </c>
      <c r="B53" s="41">
        <f>'Patek Philippe Data'!C53</f>
        <v>44506</v>
      </c>
      <c r="C53">
        <f>'Patek Philippe Data'!D53</f>
        <v>147</v>
      </c>
      <c r="D53" s="42">
        <f>'Patek Philippe Data'!E53</f>
        <v>500000</v>
      </c>
      <c r="E53" s="42">
        <f>'Patek Philippe Data'!F53</f>
        <v>625000</v>
      </c>
      <c r="F53" s="43">
        <f>LN(D53)</f>
        <v>13.122363377404328</v>
      </c>
      <c r="G53">
        <f>IF(OR('Patek Philippe Data'!L53="Stainless Steel",'Patek Philippe Data'!L53="Two-tone"),1,0)</f>
        <v>0</v>
      </c>
      <c r="H53">
        <f>IF(OR('Patek Philippe Data'!L53="YG 18K",'Patek Philippe Data'!L53="YG &lt;18K",'Patek Philippe Data'!L53="PG 18K",'Patek Philippe Data'!L53="PG &lt;18K",'Patek Philippe Data'!L53="WG 18K",'Patek Philippe Data'!L53="Mixes of 18K",'Patek Philippe Data'!L53="Mixes &lt;18K"),1,0)</f>
        <v>1</v>
      </c>
      <c r="I53">
        <f>IF('Patek Philippe Data'!L53="Platinum",1,0)</f>
        <v>0</v>
      </c>
      <c r="J53">
        <f>IF(OR('Patek Philippe Data'!P53="Stainless Steel",'Patek Philippe Data'!P53="Two-tone"),1,0)</f>
        <v>0</v>
      </c>
      <c r="K53">
        <f>IF('Patek Philippe Data'!P53="Leather",1,0)</f>
        <v>1</v>
      </c>
      <c r="L53">
        <f>IF(OR('Patek Philippe Data'!P53="YG 18K",'Patek Philippe Data'!P53="PG 18K",'Patek Philippe Data'!P53="WG 18K",'Patek Philippe Data'!P53="Mixes of 18K"),1,0)</f>
        <v>0</v>
      </c>
      <c r="M53">
        <f>IF(OR('Patek Philippe Data'!AX53="Yes",'Patek Philippe Data'!AY53="Yes",'Patek Philippe Data'!AW53="Yes"),1,0)</f>
        <v>0</v>
      </c>
      <c r="N53">
        <f>IF(OR(ISTEXT('Patek Philippe Data'!AZ53), ISTEXT('Patek Philippe Data'!BA53)),1,0)</f>
        <v>1</v>
      </c>
      <c r="O53">
        <f>IF('Patek Philippe Data'!BF53="Yes",1,0)</f>
        <v>0</v>
      </c>
      <c r="P53">
        <f>IF('Patek Philippe Data'!BG53="AA",1,0)</f>
        <v>0</v>
      </c>
      <c r="Q53">
        <f>IF('Patek Philippe Data'!BG53="AAA",1,0)</f>
        <v>0</v>
      </c>
      <c r="R53">
        <f>IF('Patek Philippe Data'!BG53="AAAA",1,0)</f>
        <v>1</v>
      </c>
      <c r="S53">
        <f>IF('Patek Philippe Data'!R53="Yes",1,0)</f>
        <v>0</v>
      </c>
      <c r="T53">
        <f>IF('Patek Philippe Data'!AR53="Yes",1,0)</f>
        <v>0</v>
      </c>
      <c r="U53">
        <f>IF(OR('Patek Philippe Data'!X53="Yes", 'Patek Philippe Data'!Y53="Yes",'Patek Philippe Data'!Z53="Yes"),1,0)</f>
        <v>0</v>
      </c>
      <c r="V53">
        <f>IF('Patek Philippe Data'!AD53="Yes",1,0)</f>
        <v>0</v>
      </c>
      <c r="W53">
        <f>IF(OR('Patek Philippe Data'!AK53="Yes",'Patek Philippe Data'!AN53="Yes"),1,0)</f>
        <v>1</v>
      </c>
      <c r="X53">
        <f>IF('Patek Philippe Data'!AO53="Yes",1,0)</f>
        <v>1</v>
      </c>
      <c r="Y53" s="39">
        <f>IF(AND($B53&gt;=DATEVALUE("1/1/2018"),$B53&lt;=DATEVALUE("12/31/2018")),1,0)</f>
        <v>0</v>
      </c>
      <c r="Z53" s="39">
        <f>IF(AND($B53&gt;=DATEVALUE("1/1/2019"),$B53&lt;=DATEVALUE("12/31/2019")),1,0)</f>
        <v>0</v>
      </c>
      <c r="AA53" s="39">
        <f>IF(AND($B53&gt;=DATEVALUE("1/1/2020"),$B53&lt;=DATEVALUE("12/31/2020")),1,0)</f>
        <v>0</v>
      </c>
      <c r="AB53" s="39">
        <f>IF(AND($B53&gt;=DATEVALUE("1/1/2021"),$B53&lt;=DATEVALUE("12/31/2021")),1,0)</f>
        <v>1</v>
      </c>
      <c r="AC53" s="39">
        <f>IF(AND($B53&gt;=DATEVALUE("1/1/2022"),$B53&lt;=DATEVALUE("12/31/2022")),1,0)</f>
        <v>0</v>
      </c>
    </row>
    <row r="54" spans="1:29" x14ac:dyDescent="0.2">
      <c r="A54" s="1">
        <v>50</v>
      </c>
      <c r="B54" s="41">
        <f>'Patek Philippe Data'!C54</f>
        <v>44507</v>
      </c>
      <c r="C54">
        <f>'Patek Philippe Data'!D54</f>
        <v>202</v>
      </c>
      <c r="D54" s="42">
        <f>'Patek Philippe Data'!E54</f>
        <v>3700</v>
      </c>
      <c r="E54" s="42">
        <f>'Patek Philippe Data'!F54</f>
        <v>4625</v>
      </c>
      <c r="F54" s="43">
        <f>LN(D54)</f>
        <v>8.2160880986323157</v>
      </c>
      <c r="G54">
        <f>IF(OR('Patek Philippe Data'!L54="Stainless Steel",'Patek Philippe Data'!L54="Two-tone"),1,0)</f>
        <v>0</v>
      </c>
      <c r="H54">
        <f>IF(OR('Patek Philippe Data'!L54="YG 18K",'Patek Philippe Data'!L54="YG &lt;18K",'Patek Philippe Data'!L54="PG 18K",'Patek Philippe Data'!L54="PG &lt;18K",'Patek Philippe Data'!L54="WG 18K",'Patek Philippe Data'!L54="Mixes of 18K",'Patek Philippe Data'!L54="Mixes &lt;18K"),1,0)</f>
        <v>1</v>
      </c>
      <c r="I54">
        <f>IF('Patek Philippe Data'!L54="Platinum",1,0)</f>
        <v>0</v>
      </c>
      <c r="J54">
        <f>IF(OR('Patek Philippe Data'!P54="Stainless Steel",'Patek Philippe Data'!P54="Two-tone"),1,0)</f>
        <v>0</v>
      </c>
      <c r="K54">
        <f>IF('Patek Philippe Data'!P54="Leather",1,0)</f>
        <v>1</v>
      </c>
      <c r="L54">
        <f>IF(OR('Patek Philippe Data'!P54="YG 18K",'Patek Philippe Data'!P54="PG 18K",'Patek Philippe Data'!P54="WG 18K",'Patek Philippe Data'!P54="Mixes of 18K"),1,0)</f>
        <v>0</v>
      </c>
      <c r="M54">
        <f>IF(OR('Patek Philippe Data'!AX54="Yes",'Patek Philippe Data'!AY54="Yes",'Patek Philippe Data'!AW54="Yes"),1,0)</f>
        <v>0</v>
      </c>
      <c r="N54">
        <f>IF(OR(ISTEXT('Patek Philippe Data'!AZ54), ISTEXT('Patek Philippe Data'!BA54)),1,0)</f>
        <v>0</v>
      </c>
      <c r="O54">
        <f>IF('Patek Philippe Data'!BF54="Yes",1,0)</f>
        <v>0</v>
      </c>
      <c r="P54">
        <f>IF('Patek Philippe Data'!BG54="AA",1,0)</f>
        <v>1</v>
      </c>
      <c r="Q54">
        <f>IF('Patek Philippe Data'!BG54="AAA",1,0)</f>
        <v>0</v>
      </c>
      <c r="R54">
        <f>IF('Patek Philippe Data'!BG54="AAAA",1,0)</f>
        <v>0</v>
      </c>
      <c r="S54">
        <f>IF('Patek Philippe Data'!R54="Yes",1,0)</f>
        <v>1</v>
      </c>
      <c r="T54">
        <f>IF('Patek Philippe Data'!AR54="Yes",1,0)</f>
        <v>0</v>
      </c>
      <c r="U54">
        <f>IF(OR('Patek Philippe Data'!X54="Yes", 'Patek Philippe Data'!Y54="Yes",'Patek Philippe Data'!Z54="Yes"),1,0)</f>
        <v>0</v>
      </c>
      <c r="V54">
        <f>IF('Patek Philippe Data'!AD54="Yes",1,0)</f>
        <v>0</v>
      </c>
      <c r="W54">
        <f>IF(OR('Patek Philippe Data'!AK54="Yes",'Patek Philippe Data'!AN54="Yes"),1,0)</f>
        <v>0</v>
      </c>
      <c r="X54">
        <f>IF('Patek Philippe Data'!AO54="Yes",1,0)</f>
        <v>0</v>
      </c>
      <c r="Y54" s="39">
        <f>IF(AND($B54&gt;=DATEVALUE("1/1/2018"),$B54&lt;=DATEVALUE("12/31/2018")),1,0)</f>
        <v>0</v>
      </c>
      <c r="Z54" s="39">
        <f>IF(AND($B54&gt;=DATEVALUE("1/1/2019"),$B54&lt;=DATEVALUE("12/31/2019")),1,0)</f>
        <v>0</v>
      </c>
      <c r="AA54" s="39">
        <f>IF(AND($B54&gt;=DATEVALUE("1/1/2020"),$B54&lt;=DATEVALUE("12/31/2020")),1,0)</f>
        <v>0</v>
      </c>
      <c r="AB54" s="39">
        <f>IF(AND($B54&gt;=DATEVALUE("1/1/2021"),$B54&lt;=DATEVALUE("12/31/2021")),1,0)</f>
        <v>1</v>
      </c>
      <c r="AC54" s="39">
        <f>IF(AND($B54&gt;=DATEVALUE("1/1/2022"),$B54&lt;=DATEVALUE("12/31/2022")),1,0)</f>
        <v>0</v>
      </c>
    </row>
    <row r="55" spans="1:29" x14ac:dyDescent="0.2">
      <c r="A55" s="1">
        <v>51</v>
      </c>
      <c r="B55" s="41">
        <f>'Patek Philippe Data'!C55</f>
        <v>44507</v>
      </c>
      <c r="C55">
        <f>'Patek Philippe Data'!D55</f>
        <v>460</v>
      </c>
      <c r="D55" s="42">
        <f>'Patek Philippe Data'!E55</f>
        <v>6000</v>
      </c>
      <c r="E55" s="42">
        <f>'Patek Philippe Data'!F55</f>
        <v>7500</v>
      </c>
      <c r="F55" s="43">
        <f>LN(D55)</f>
        <v>8.6995147482101913</v>
      </c>
      <c r="G55">
        <f>IF(OR('Patek Philippe Data'!L55="Stainless Steel",'Patek Philippe Data'!L55="Two-tone"),1,0)</f>
        <v>0</v>
      </c>
      <c r="H55">
        <f>IF(OR('Patek Philippe Data'!L55="YG 18K",'Patek Philippe Data'!L55="YG &lt;18K",'Patek Philippe Data'!L55="PG 18K",'Patek Philippe Data'!L55="PG &lt;18K",'Patek Philippe Data'!L55="WG 18K",'Patek Philippe Data'!L55="Mixes of 18K",'Patek Philippe Data'!L55="Mixes &lt;18K"),1,0)</f>
        <v>1</v>
      </c>
      <c r="I55">
        <f>IF('Patek Philippe Data'!L55="Platinum",1,0)</f>
        <v>0</v>
      </c>
      <c r="J55">
        <f>IF(OR('Patek Philippe Data'!P55="Stainless Steel",'Patek Philippe Data'!P55="Two-tone"),1,0)</f>
        <v>0</v>
      </c>
      <c r="K55">
        <f>IF('Patek Philippe Data'!P55="Leather",1,0)</f>
        <v>1</v>
      </c>
      <c r="L55">
        <f>IF(OR('Patek Philippe Data'!P55="YG 18K",'Patek Philippe Data'!P55="PG 18K",'Patek Philippe Data'!P55="WG 18K",'Patek Philippe Data'!P55="Mixes of 18K"),1,0)</f>
        <v>0</v>
      </c>
      <c r="M55">
        <f>IF(OR('Patek Philippe Data'!AX55="Yes",'Patek Philippe Data'!AY55="Yes",'Patek Philippe Data'!AW55="Yes"),1,0)</f>
        <v>0</v>
      </c>
      <c r="N55">
        <f>IF(OR(ISTEXT('Patek Philippe Data'!AZ55), ISTEXT('Patek Philippe Data'!BA55)),1,0)</f>
        <v>0</v>
      </c>
      <c r="O55">
        <f>IF('Patek Philippe Data'!BF55="Yes",1,0)</f>
        <v>0</v>
      </c>
      <c r="P55">
        <f>IF('Patek Philippe Data'!BG55="AA",1,0)</f>
        <v>1</v>
      </c>
      <c r="Q55">
        <f>IF('Patek Philippe Data'!BG55="AAA",1,0)</f>
        <v>0</v>
      </c>
      <c r="R55">
        <f>IF('Patek Philippe Data'!BG55="AAAA",1,0)</f>
        <v>0</v>
      </c>
      <c r="S55">
        <f>IF('Patek Philippe Data'!R55="Yes",1,0)</f>
        <v>1</v>
      </c>
      <c r="T55">
        <f>IF('Patek Philippe Data'!AR55="Yes",1,0)</f>
        <v>0</v>
      </c>
      <c r="U55">
        <f>IF(OR('Patek Philippe Data'!X55="Yes", 'Patek Philippe Data'!Y55="Yes",'Patek Philippe Data'!Z55="Yes"),1,0)</f>
        <v>0</v>
      </c>
      <c r="V55">
        <f>IF('Patek Philippe Data'!AD55="Yes",1,0)</f>
        <v>0</v>
      </c>
      <c r="W55">
        <f>IF(OR('Patek Philippe Data'!AK55="Yes",'Patek Philippe Data'!AN55="Yes"),1,0)</f>
        <v>0</v>
      </c>
      <c r="X55">
        <f>IF('Patek Philippe Data'!AO55="Yes",1,0)</f>
        <v>0</v>
      </c>
      <c r="Y55" s="39">
        <f>IF(AND($B55&gt;=DATEVALUE("1/1/2018"),$B55&lt;=DATEVALUE("12/31/2018")),1,0)</f>
        <v>0</v>
      </c>
      <c r="Z55" s="39">
        <f>IF(AND($B55&gt;=DATEVALUE("1/1/2019"),$B55&lt;=DATEVALUE("12/31/2019")),1,0)</f>
        <v>0</v>
      </c>
      <c r="AA55" s="39">
        <f>IF(AND($B55&gt;=DATEVALUE("1/1/2020"),$B55&lt;=DATEVALUE("12/31/2020")),1,0)</f>
        <v>0</v>
      </c>
      <c r="AB55" s="39">
        <f>IF(AND($B55&gt;=DATEVALUE("1/1/2021"),$B55&lt;=DATEVALUE("12/31/2021")),1,0)</f>
        <v>1</v>
      </c>
      <c r="AC55" s="39">
        <f>IF(AND($B55&gt;=DATEVALUE("1/1/2022"),$B55&lt;=DATEVALUE("12/31/2022")),1,0)</f>
        <v>0</v>
      </c>
    </row>
    <row r="56" spans="1:29" x14ac:dyDescent="0.2">
      <c r="A56" s="1">
        <v>52</v>
      </c>
      <c r="B56" s="41">
        <f>'Patek Philippe Data'!C56</f>
        <v>44507</v>
      </c>
      <c r="C56">
        <f>'Patek Philippe Data'!D56</f>
        <v>463</v>
      </c>
      <c r="D56" s="42">
        <f>'Patek Philippe Data'!E56</f>
        <v>8500</v>
      </c>
      <c r="E56" s="42">
        <f>'Patek Philippe Data'!F56</f>
        <v>10625</v>
      </c>
      <c r="F56" s="43">
        <f>LN(D56)</f>
        <v>9.0478214424784085</v>
      </c>
      <c r="G56">
        <f>IF(OR('Patek Philippe Data'!L56="Stainless Steel",'Patek Philippe Data'!L56="Two-tone"),1,0)</f>
        <v>0</v>
      </c>
      <c r="H56">
        <f>IF(OR('Patek Philippe Data'!L56="YG 18K",'Patek Philippe Data'!L56="YG &lt;18K",'Patek Philippe Data'!L56="PG 18K",'Patek Philippe Data'!L56="PG &lt;18K",'Patek Philippe Data'!L56="WG 18K",'Patek Philippe Data'!L56="Mixes of 18K",'Patek Philippe Data'!L56="Mixes &lt;18K"),1,0)</f>
        <v>0</v>
      </c>
      <c r="I56">
        <f>IF('Patek Philippe Data'!L56="Platinum",1,0)</f>
        <v>1</v>
      </c>
      <c r="J56">
        <f>IF(OR('Patek Philippe Data'!P56="Stainless Steel",'Patek Philippe Data'!P56="Two-tone"),1,0)</f>
        <v>1</v>
      </c>
      <c r="K56">
        <f>IF('Patek Philippe Data'!P56="Leather",1,0)</f>
        <v>0</v>
      </c>
      <c r="L56">
        <f>IF(OR('Patek Philippe Data'!P56="YG 18K",'Patek Philippe Data'!P56="PG 18K",'Patek Philippe Data'!P56="WG 18K",'Patek Philippe Data'!P56="Mixes of 18K"),1,0)</f>
        <v>0</v>
      </c>
      <c r="M56">
        <f>IF(OR('Patek Philippe Data'!AX56="Yes",'Patek Philippe Data'!AY56="Yes",'Patek Philippe Data'!AW56="Yes"),1,0)</f>
        <v>1</v>
      </c>
      <c r="N56">
        <f>IF(OR(ISTEXT('Patek Philippe Data'!AZ56), ISTEXT('Patek Philippe Data'!BA56)),1,0)</f>
        <v>0</v>
      </c>
      <c r="O56">
        <f>IF('Patek Philippe Data'!BF56="Yes",1,0)</f>
        <v>0</v>
      </c>
      <c r="P56">
        <f>IF('Patek Philippe Data'!BG56="AA",1,0)</f>
        <v>0</v>
      </c>
      <c r="Q56">
        <f>IF('Patek Philippe Data'!BG56="AAA",1,0)</f>
        <v>1</v>
      </c>
      <c r="R56">
        <f>IF('Patek Philippe Data'!BG56="AAAA",1,0)</f>
        <v>0</v>
      </c>
      <c r="S56">
        <f>IF('Patek Philippe Data'!R56="Yes",1,0)</f>
        <v>1</v>
      </c>
      <c r="T56">
        <f>IF('Patek Philippe Data'!AR56="Yes",1,0)</f>
        <v>0</v>
      </c>
      <c r="U56">
        <f>IF(OR('Patek Philippe Data'!X56="Yes", 'Patek Philippe Data'!Y56="Yes",'Patek Philippe Data'!Z56="Yes"),1,0)</f>
        <v>0</v>
      </c>
      <c r="V56">
        <f>IF('Patek Philippe Data'!AD56="Yes",1,0)</f>
        <v>0</v>
      </c>
      <c r="W56">
        <f>IF(OR('Patek Philippe Data'!AK56="Yes",'Patek Philippe Data'!AN56="Yes"),1,0)</f>
        <v>0</v>
      </c>
      <c r="X56">
        <f>IF('Patek Philippe Data'!AO56="Yes",1,0)</f>
        <v>0</v>
      </c>
      <c r="Y56" s="39">
        <f>IF(AND($B56&gt;=DATEVALUE("1/1/2018"),$B56&lt;=DATEVALUE("12/31/2018")),1,0)</f>
        <v>0</v>
      </c>
      <c r="Z56" s="39">
        <f>IF(AND($B56&gt;=DATEVALUE("1/1/2019"),$B56&lt;=DATEVALUE("12/31/2019")),1,0)</f>
        <v>0</v>
      </c>
      <c r="AA56" s="39">
        <f>IF(AND($B56&gt;=DATEVALUE("1/1/2020"),$B56&lt;=DATEVALUE("12/31/2020")),1,0)</f>
        <v>0</v>
      </c>
      <c r="AB56" s="39">
        <f>IF(AND($B56&gt;=DATEVALUE("1/1/2021"),$B56&lt;=DATEVALUE("12/31/2021")),1,0)</f>
        <v>1</v>
      </c>
      <c r="AC56" s="39">
        <f>IF(AND($B56&gt;=DATEVALUE("1/1/2022"),$B56&lt;=DATEVALUE("12/31/2022")),1,0)</f>
        <v>0</v>
      </c>
    </row>
    <row r="57" spans="1:29" x14ac:dyDescent="0.2">
      <c r="A57" s="1">
        <v>53</v>
      </c>
      <c r="B57" s="41">
        <f>'Patek Philippe Data'!C57</f>
        <v>44507</v>
      </c>
      <c r="C57">
        <f>'Patek Philippe Data'!D57</f>
        <v>464</v>
      </c>
      <c r="D57" s="42">
        <f>'Patek Philippe Data'!E57</f>
        <v>5100</v>
      </c>
      <c r="E57" s="42">
        <f>'Patek Philippe Data'!F57</f>
        <v>6375</v>
      </c>
      <c r="F57" s="43">
        <f>LN(D57)</f>
        <v>8.536995818712418</v>
      </c>
      <c r="G57">
        <f>IF(OR('Patek Philippe Data'!L57="Stainless Steel",'Patek Philippe Data'!L57="Two-tone"),1,0)</f>
        <v>0</v>
      </c>
      <c r="H57">
        <f>IF(OR('Patek Philippe Data'!L57="YG 18K",'Patek Philippe Data'!L57="YG &lt;18K",'Patek Philippe Data'!L57="PG 18K",'Patek Philippe Data'!L57="PG &lt;18K",'Patek Philippe Data'!L57="WG 18K",'Patek Philippe Data'!L57="Mixes of 18K",'Patek Philippe Data'!L57="Mixes &lt;18K"),1,0)</f>
        <v>1</v>
      </c>
      <c r="I57">
        <f>IF('Patek Philippe Data'!L57="Platinum",1,0)</f>
        <v>0</v>
      </c>
      <c r="J57">
        <f>IF(OR('Patek Philippe Data'!P57="Stainless Steel",'Patek Philippe Data'!P57="Two-tone"),1,0)</f>
        <v>0</v>
      </c>
      <c r="K57">
        <f>IF('Patek Philippe Data'!P57="Leather",1,0)</f>
        <v>1</v>
      </c>
      <c r="L57">
        <f>IF(OR('Patek Philippe Data'!P57="YG 18K",'Patek Philippe Data'!P57="PG 18K",'Patek Philippe Data'!P57="WG 18K",'Patek Philippe Data'!P57="Mixes of 18K"),1,0)</f>
        <v>0</v>
      </c>
      <c r="M57">
        <f>IF(OR('Patek Philippe Data'!AX57="Yes",'Patek Philippe Data'!AY57="Yes",'Patek Philippe Data'!AW57="Yes"),1,0)</f>
        <v>0</v>
      </c>
      <c r="N57">
        <f>IF(OR(ISTEXT('Patek Philippe Data'!AZ57), ISTEXT('Patek Philippe Data'!BA57)),1,0)</f>
        <v>0</v>
      </c>
      <c r="O57">
        <f>IF('Patek Philippe Data'!BF57="Yes",1,0)</f>
        <v>0</v>
      </c>
      <c r="P57">
        <f>IF('Patek Philippe Data'!BG57="AA",1,0)</f>
        <v>0</v>
      </c>
      <c r="Q57">
        <f>IF('Patek Philippe Data'!BG57="AAA",1,0)</f>
        <v>1</v>
      </c>
      <c r="R57">
        <f>IF('Patek Philippe Data'!BG57="AAAA",1,0)</f>
        <v>0</v>
      </c>
      <c r="S57">
        <f>IF('Patek Philippe Data'!R57="Yes",1,0)</f>
        <v>1</v>
      </c>
      <c r="T57">
        <f>IF('Patek Philippe Data'!AR57="Yes",1,0)</f>
        <v>0</v>
      </c>
      <c r="U57">
        <f>IF(OR('Patek Philippe Data'!X57="Yes", 'Patek Philippe Data'!Y57="Yes",'Patek Philippe Data'!Z57="Yes"),1,0)</f>
        <v>0</v>
      </c>
      <c r="V57">
        <f>IF('Patek Philippe Data'!AD57="Yes",1,0)</f>
        <v>0</v>
      </c>
      <c r="W57">
        <f>IF(OR('Patek Philippe Data'!AK57="Yes",'Patek Philippe Data'!AN57="Yes"),1,0)</f>
        <v>0</v>
      </c>
      <c r="X57">
        <f>IF('Patek Philippe Data'!AO57="Yes",1,0)</f>
        <v>0</v>
      </c>
      <c r="Y57" s="39">
        <f>IF(AND($B57&gt;=DATEVALUE("1/1/2018"),$B57&lt;=DATEVALUE("12/31/2018")),1,0)</f>
        <v>0</v>
      </c>
      <c r="Z57" s="39">
        <f>IF(AND($B57&gt;=DATEVALUE("1/1/2019"),$B57&lt;=DATEVALUE("12/31/2019")),1,0)</f>
        <v>0</v>
      </c>
      <c r="AA57" s="39">
        <f>IF(AND($B57&gt;=DATEVALUE("1/1/2020"),$B57&lt;=DATEVALUE("12/31/2020")),1,0)</f>
        <v>0</v>
      </c>
      <c r="AB57" s="39">
        <f>IF(AND($B57&gt;=DATEVALUE("1/1/2021"),$B57&lt;=DATEVALUE("12/31/2021")),1,0)</f>
        <v>1</v>
      </c>
      <c r="AC57" s="39">
        <f>IF(AND($B57&gt;=DATEVALUE("1/1/2022"),$B57&lt;=DATEVALUE("12/31/2022")),1,0)</f>
        <v>0</v>
      </c>
    </row>
    <row r="58" spans="1:29" x14ac:dyDescent="0.2">
      <c r="A58" s="1">
        <v>54</v>
      </c>
      <c r="B58" s="41">
        <f>'Patek Philippe Data'!C58</f>
        <v>44507</v>
      </c>
      <c r="C58">
        <f>'Patek Philippe Data'!D58</f>
        <v>465</v>
      </c>
      <c r="D58" s="42">
        <f>'Patek Philippe Data'!E58</f>
        <v>9500</v>
      </c>
      <c r="E58" s="42">
        <f>'Patek Philippe Data'!F58</f>
        <v>11875</v>
      </c>
      <c r="F58" s="43">
        <f>LN(D58)</f>
        <v>9.1590470775886317</v>
      </c>
      <c r="G58">
        <f>IF(OR('Patek Philippe Data'!L58="Stainless Steel",'Patek Philippe Data'!L58="Two-tone"),1,0)</f>
        <v>1</v>
      </c>
      <c r="H58">
        <f>IF(OR('Patek Philippe Data'!L58="YG 18K",'Patek Philippe Data'!L58="YG &lt;18K",'Patek Philippe Data'!L58="PG 18K",'Patek Philippe Data'!L58="PG &lt;18K",'Patek Philippe Data'!L58="WG 18K",'Patek Philippe Data'!L58="Mixes of 18K",'Patek Philippe Data'!L58="Mixes &lt;18K"),1,0)</f>
        <v>0</v>
      </c>
      <c r="I58">
        <f>IF('Patek Philippe Data'!L58="Platinum",1,0)</f>
        <v>0</v>
      </c>
      <c r="J58">
        <f>IF(OR('Patek Philippe Data'!P58="Stainless Steel",'Patek Philippe Data'!P58="Two-tone"),1,0)</f>
        <v>0</v>
      </c>
      <c r="K58">
        <f>IF('Patek Philippe Data'!P58="Leather",1,0)</f>
        <v>1</v>
      </c>
      <c r="L58">
        <f>IF(OR('Patek Philippe Data'!P58="YG 18K",'Patek Philippe Data'!P58="PG 18K",'Patek Philippe Data'!P58="WG 18K",'Patek Philippe Data'!P58="Mixes of 18K"),1,0)</f>
        <v>0</v>
      </c>
      <c r="M58">
        <f>IF(OR('Patek Philippe Data'!AX58="Yes",'Patek Philippe Data'!AY58="Yes",'Patek Philippe Data'!AW58="Yes"),1,0)</f>
        <v>0</v>
      </c>
      <c r="N58">
        <f>IF(OR(ISTEXT('Patek Philippe Data'!AZ58), ISTEXT('Patek Philippe Data'!BA58)),1,0)</f>
        <v>0</v>
      </c>
      <c r="O58">
        <f>IF('Patek Philippe Data'!BF58="Yes",1,0)</f>
        <v>0</v>
      </c>
      <c r="P58">
        <f>IF('Patek Philippe Data'!BG58="AA",1,0)</f>
        <v>0</v>
      </c>
      <c r="Q58">
        <f>IF('Patek Philippe Data'!BG58="AAA",1,0)</f>
        <v>1</v>
      </c>
      <c r="R58">
        <f>IF('Patek Philippe Data'!BG58="AAAA",1,0)</f>
        <v>0</v>
      </c>
      <c r="S58">
        <f>IF('Patek Philippe Data'!R58="Yes",1,0)</f>
        <v>1</v>
      </c>
      <c r="T58">
        <f>IF('Patek Philippe Data'!AR58="Yes",1,0)</f>
        <v>0</v>
      </c>
      <c r="U58">
        <f>IF(OR('Patek Philippe Data'!X58="Yes", 'Patek Philippe Data'!Y58="Yes",'Patek Philippe Data'!Z58="Yes"),1,0)</f>
        <v>0</v>
      </c>
      <c r="V58">
        <f>IF('Patek Philippe Data'!AD58="Yes",1,0)</f>
        <v>0</v>
      </c>
      <c r="W58">
        <f>IF(OR('Patek Philippe Data'!AK58="Yes",'Patek Philippe Data'!AN58="Yes"),1,0)</f>
        <v>0</v>
      </c>
      <c r="X58">
        <f>IF('Patek Philippe Data'!AO58="Yes",1,0)</f>
        <v>0</v>
      </c>
      <c r="Y58" s="39">
        <f>IF(AND($B58&gt;=DATEVALUE("1/1/2018"),$B58&lt;=DATEVALUE("12/31/2018")),1,0)</f>
        <v>0</v>
      </c>
      <c r="Z58" s="39">
        <f>IF(AND($B58&gt;=DATEVALUE("1/1/2019"),$B58&lt;=DATEVALUE("12/31/2019")),1,0)</f>
        <v>0</v>
      </c>
      <c r="AA58" s="39">
        <f>IF(AND($B58&gt;=DATEVALUE("1/1/2020"),$B58&lt;=DATEVALUE("12/31/2020")),1,0)</f>
        <v>0</v>
      </c>
      <c r="AB58" s="39">
        <f>IF(AND($B58&gt;=DATEVALUE("1/1/2021"),$B58&lt;=DATEVALUE("12/31/2021")),1,0)</f>
        <v>1</v>
      </c>
      <c r="AC58" s="39">
        <f>IF(AND($B58&gt;=DATEVALUE("1/1/2022"),$B58&lt;=DATEVALUE("12/31/2022")),1,0)</f>
        <v>0</v>
      </c>
    </row>
    <row r="59" spans="1:29" x14ac:dyDescent="0.2">
      <c r="A59" s="1">
        <v>55</v>
      </c>
      <c r="B59" s="41">
        <f>'Patek Philippe Data'!C59</f>
        <v>44507</v>
      </c>
      <c r="C59">
        <f>'Patek Philippe Data'!D59</f>
        <v>467</v>
      </c>
      <c r="D59" s="42">
        <f>'Patek Philippe Data'!E59</f>
        <v>4800</v>
      </c>
      <c r="E59" s="42">
        <f>'Patek Philippe Data'!F59</f>
        <v>6000</v>
      </c>
      <c r="F59" s="43">
        <f>LN(D59)</f>
        <v>8.4763711968959825</v>
      </c>
      <c r="G59">
        <f>IF(OR('Patek Philippe Data'!L59="Stainless Steel",'Patek Philippe Data'!L59="Two-tone"),1,0)</f>
        <v>0</v>
      </c>
      <c r="H59">
        <f>IF(OR('Patek Philippe Data'!L59="YG 18K",'Patek Philippe Data'!L59="YG &lt;18K",'Patek Philippe Data'!L59="PG 18K",'Patek Philippe Data'!L59="PG &lt;18K",'Patek Philippe Data'!L59="WG 18K",'Patek Philippe Data'!L59="Mixes of 18K",'Patek Philippe Data'!L59="Mixes &lt;18K"),1,0)</f>
        <v>1</v>
      </c>
      <c r="I59">
        <f>IF('Patek Philippe Data'!L59="Platinum",1,0)</f>
        <v>0</v>
      </c>
      <c r="J59">
        <f>IF(OR('Patek Philippe Data'!P59="Stainless Steel",'Patek Philippe Data'!P59="Two-tone"),1,0)</f>
        <v>0</v>
      </c>
      <c r="K59">
        <f>IF('Patek Philippe Data'!P59="Leather",1,0)</f>
        <v>0</v>
      </c>
      <c r="L59">
        <f>IF(OR('Patek Philippe Data'!P59="YG 18K",'Patek Philippe Data'!P59="PG 18K",'Patek Philippe Data'!P59="WG 18K",'Patek Philippe Data'!P59="Mixes of 18K"),1,0)</f>
        <v>1</v>
      </c>
      <c r="M59">
        <f>IF(OR('Patek Philippe Data'!AX59="Yes",'Patek Philippe Data'!AY59="Yes",'Patek Philippe Data'!AW59="Yes"),1,0)</f>
        <v>0</v>
      </c>
      <c r="N59">
        <f>IF(OR(ISTEXT('Patek Philippe Data'!AZ59), ISTEXT('Patek Philippe Data'!BA59)),1,0)</f>
        <v>0</v>
      </c>
      <c r="O59">
        <f>IF('Patek Philippe Data'!BF59="Yes",1,0)</f>
        <v>0</v>
      </c>
      <c r="P59">
        <f>IF('Patek Philippe Data'!BG59="AA",1,0)</f>
        <v>1</v>
      </c>
      <c r="Q59">
        <f>IF('Patek Philippe Data'!BG59="AAA",1,0)</f>
        <v>0</v>
      </c>
      <c r="R59">
        <f>IF('Patek Philippe Data'!BG59="AAAA",1,0)</f>
        <v>0</v>
      </c>
      <c r="S59">
        <f>IF('Patek Philippe Data'!R59="Yes",1,0)</f>
        <v>1</v>
      </c>
      <c r="T59">
        <f>IF('Patek Philippe Data'!AR59="Yes",1,0)</f>
        <v>0</v>
      </c>
      <c r="U59">
        <f>IF(OR('Patek Philippe Data'!X59="Yes", 'Patek Philippe Data'!Y59="Yes",'Patek Philippe Data'!Z59="Yes"),1,0)</f>
        <v>0</v>
      </c>
      <c r="V59">
        <f>IF('Patek Philippe Data'!AD59="Yes",1,0)</f>
        <v>0</v>
      </c>
      <c r="W59">
        <f>IF(OR('Patek Philippe Data'!AK59="Yes",'Patek Philippe Data'!AN59="Yes"),1,0)</f>
        <v>0</v>
      </c>
      <c r="X59">
        <f>IF('Patek Philippe Data'!AO59="Yes",1,0)</f>
        <v>0</v>
      </c>
      <c r="Y59" s="39">
        <f>IF(AND($B59&gt;=DATEVALUE("1/1/2018"),$B59&lt;=DATEVALUE("12/31/2018")),1,0)</f>
        <v>0</v>
      </c>
      <c r="Z59" s="39">
        <f>IF(AND($B59&gt;=DATEVALUE("1/1/2019"),$B59&lt;=DATEVALUE("12/31/2019")),1,0)</f>
        <v>0</v>
      </c>
      <c r="AA59" s="39">
        <f>IF(AND($B59&gt;=DATEVALUE("1/1/2020"),$B59&lt;=DATEVALUE("12/31/2020")),1,0)</f>
        <v>0</v>
      </c>
      <c r="AB59" s="39">
        <f>IF(AND($B59&gt;=DATEVALUE("1/1/2021"),$B59&lt;=DATEVALUE("12/31/2021")),1,0)</f>
        <v>1</v>
      </c>
      <c r="AC59" s="39">
        <f>IF(AND($B59&gt;=DATEVALUE("1/1/2022"),$B59&lt;=DATEVALUE("12/31/2022")),1,0)</f>
        <v>0</v>
      </c>
    </row>
    <row r="60" spans="1:29" x14ac:dyDescent="0.2">
      <c r="A60" s="1">
        <v>56</v>
      </c>
      <c r="B60" s="41">
        <f>'Patek Philippe Data'!C60</f>
        <v>44507</v>
      </c>
      <c r="C60">
        <f>'Patek Philippe Data'!D60</f>
        <v>474</v>
      </c>
      <c r="D60" s="42">
        <f>'Patek Philippe Data'!E60</f>
        <v>130000</v>
      </c>
      <c r="E60" s="42">
        <f>'Patek Philippe Data'!F60</f>
        <v>162500</v>
      </c>
      <c r="F60" s="43">
        <f>LN(D60)</f>
        <v>11.77528972943772</v>
      </c>
      <c r="G60">
        <f>IF(OR('Patek Philippe Data'!L60="Stainless Steel",'Patek Philippe Data'!L60="Two-tone"),1,0)</f>
        <v>1</v>
      </c>
      <c r="H60">
        <f>IF(OR('Patek Philippe Data'!L60="YG 18K",'Patek Philippe Data'!L60="YG &lt;18K",'Patek Philippe Data'!L60="PG 18K",'Patek Philippe Data'!L60="PG &lt;18K",'Patek Philippe Data'!L60="WG 18K",'Patek Philippe Data'!L60="Mixes of 18K",'Patek Philippe Data'!L60="Mixes &lt;18K"),1,0)</f>
        <v>0</v>
      </c>
      <c r="I60">
        <f>IF('Patek Philippe Data'!L60="Platinum",1,0)</f>
        <v>0</v>
      </c>
      <c r="J60">
        <f>IF(OR('Patek Philippe Data'!P60="Stainless Steel",'Patek Philippe Data'!P60="Two-tone"),1,0)</f>
        <v>1</v>
      </c>
      <c r="K60">
        <f>IF('Patek Philippe Data'!P60="Leather",1,0)</f>
        <v>0</v>
      </c>
      <c r="L60">
        <f>IF(OR('Patek Philippe Data'!P60="YG 18K",'Patek Philippe Data'!P60="PG 18K",'Patek Philippe Data'!P60="WG 18K",'Patek Philippe Data'!P60="Mixes of 18K"),1,0)</f>
        <v>0</v>
      </c>
      <c r="M60">
        <f>IF(OR('Patek Philippe Data'!AX60="Yes",'Patek Philippe Data'!AY60="Yes",'Patek Philippe Data'!AW60="Yes"),1,0)</f>
        <v>0</v>
      </c>
      <c r="N60">
        <f>IF(OR(ISTEXT('Patek Philippe Data'!AZ60), ISTEXT('Patek Philippe Data'!BA60)),1,0)</f>
        <v>1</v>
      </c>
      <c r="O60">
        <f>IF('Patek Philippe Data'!BF60="Yes",1,0)</f>
        <v>0</v>
      </c>
      <c r="P60">
        <f>IF('Patek Philippe Data'!BG60="AA",1,0)</f>
        <v>0</v>
      </c>
      <c r="Q60">
        <f>IF('Patek Philippe Data'!BG60="AAA",1,0)</f>
        <v>0</v>
      </c>
      <c r="R60">
        <f>IF('Patek Philippe Data'!BG60="AAAA",1,0)</f>
        <v>1</v>
      </c>
      <c r="S60">
        <f>IF('Patek Philippe Data'!R60="Yes",1,0)</f>
        <v>0</v>
      </c>
      <c r="T60">
        <f>IF('Patek Philippe Data'!AR60="Yes",1,0)</f>
        <v>0</v>
      </c>
      <c r="U60">
        <f>IF(OR('Patek Philippe Data'!X60="Yes", 'Patek Philippe Data'!Y60="Yes",'Patek Philippe Data'!Z60="Yes"),1,0)</f>
        <v>1</v>
      </c>
      <c r="V60">
        <f>IF('Patek Philippe Data'!AD60="Yes",1,0)</f>
        <v>0</v>
      </c>
      <c r="W60">
        <f>IF(OR('Patek Philippe Data'!AK60="Yes",'Patek Philippe Data'!AN60="Yes"),1,0)</f>
        <v>0</v>
      </c>
      <c r="X60">
        <f>IF('Patek Philippe Data'!AO60="Yes",1,0)</f>
        <v>0</v>
      </c>
      <c r="Y60" s="39">
        <f>IF(AND($B60&gt;=DATEVALUE("1/1/2018"),$B60&lt;=DATEVALUE("12/31/2018")),1,0)</f>
        <v>0</v>
      </c>
      <c r="Z60" s="39">
        <f>IF(AND($B60&gt;=DATEVALUE("1/1/2019"),$B60&lt;=DATEVALUE("12/31/2019")),1,0)</f>
        <v>0</v>
      </c>
      <c r="AA60" s="39">
        <f>IF(AND($B60&gt;=DATEVALUE("1/1/2020"),$B60&lt;=DATEVALUE("12/31/2020")),1,0)</f>
        <v>0</v>
      </c>
      <c r="AB60" s="39">
        <f>IF(AND($B60&gt;=DATEVALUE("1/1/2021"),$B60&lt;=DATEVALUE("12/31/2021")),1,0)</f>
        <v>1</v>
      </c>
      <c r="AC60" s="39">
        <f>IF(AND($B60&gt;=DATEVALUE("1/1/2022"),$B60&lt;=DATEVALUE("12/31/2022")),1,0)</f>
        <v>0</v>
      </c>
    </row>
    <row r="61" spans="1:29" x14ac:dyDescent="0.2">
      <c r="A61" s="1">
        <v>57</v>
      </c>
      <c r="B61" s="41">
        <f>'Patek Philippe Data'!C61</f>
        <v>44507</v>
      </c>
      <c r="C61">
        <f>'Patek Philippe Data'!D61</f>
        <v>535</v>
      </c>
      <c r="D61" s="42">
        <f>'Patek Philippe Data'!E61</f>
        <v>60000</v>
      </c>
      <c r="E61" s="42">
        <f>'Patek Philippe Data'!F61</f>
        <v>75000</v>
      </c>
      <c r="F61" s="43">
        <f>LN(D61)</f>
        <v>11.002099841204238</v>
      </c>
      <c r="G61">
        <f>IF(OR('Patek Philippe Data'!L61="Stainless Steel",'Patek Philippe Data'!L61="Two-tone"),1,0)</f>
        <v>0</v>
      </c>
      <c r="H61">
        <f>IF(OR('Patek Philippe Data'!L61="YG 18K",'Patek Philippe Data'!L61="YG &lt;18K",'Patek Philippe Data'!L61="PG 18K",'Patek Philippe Data'!L61="PG &lt;18K",'Patek Philippe Data'!L61="WG 18K",'Patek Philippe Data'!L61="Mixes of 18K",'Patek Philippe Data'!L61="Mixes &lt;18K"),1,0)</f>
        <v>1</v>
      </c>
      <c r="I61">
        <f>IF('Patek Philippe Data'!L61="Platinum",1,0)</f>
        <v>0</v>
      </c>
      <c r="J61">
        <f>IF(OR('Patek Philippe Data'!P61="Stainless Steel",'Patek Philippe Data'!P61="Two-tone"),1,0)</f>
        <v>0</v>
      </c>
      <c r="K61">
        <f>IF('Patek Philippe Data'!P61="Leather",1,0)</f>
        <v>1</v>
      </c>
      <c r="L61">
        <f>IF(OR('Patek Philippe Data'!P61="YG 18K",'Patek Philippe Data'!P61="PG 18K",'Patek Philippe Data'!P61="WG 18K",'Patek Philippe Data'!P61="Mixes of 18K"),1,0)</f>
        <v>0</v>
      </c>
      <c r="M61">
        <f>IF(OR('Patek Philippe Data'!AX61="Yes",'Patek Philippe Data'!AY61="Yes",'Patek Philippe Data'!AW61="Yes"),1,0)</f>
        <v>0</v>
      </c>
      <c r="N61">
        <f>IF(OR(ISTEXT('Patek Philippe Data'!AZ61), ISTEXT('Patek Philippe Data'!BA61)),1,0)</f>
        <v>1</v>
      </c>
      <c r="O61">
        <f>IF('Patek Philippe Data'!BF61="Yes",1,0)</f>
        <v>0</v>
      </c>
      <c r="P61">
        <f>IF('Patek Philippe Data'!BG61="AA",1,0)</f>
        <v>0</v>
      </c>
      <c r="Q61">
        <f>IF('Patek Philippe Data'!BG61="AAA",1,0)</f>
        <v>1</v>
      </c>
      <c r="R61">
        <f>IF('Patek Philippe Data'!BG61="AAAA",1,0)</f>
        <v>0</v>
      </c>
      <c r="S61">
        <f>IF('Patek Philippe Data'!R61="Yes",1,0)</f>
        <v>0</v>
      </c>
      <c r="T61">
        <f>IF('Patek Philippe Data'!AR61="Yes",1,0)</f>
        <v>0</v>
      </c>
      <c r="U61">
        <f>IF(OR('Patek Philippe Data'!X61="Yes", 'Patek Philippe Data'!Y61="Yes",'Patek Philippe Data'!Z61="Yes"),1,0)</f>
        <v>0</v>
      </c>
      <c r="V61">
        <f>IF('Patek Philippe Data'!AD61="Yes",1,0)</f>
        <v>0</v>
      </c>
      <c r="W61">
        <f>IF(OR('Patek Philippe Data'!AK61="Yes",'Patek Philippe Data'!AN61="Yes"),1,0)</f>
        <v>0</v>
      </c>
      <c r="X61">
        <f>IF('Patek Philippe Data'!AO61="Yes",1,0)</f>
        <v>1</v>
      </c>
      <c r="Y61" s="39">
        <f>IF(AND($B61&gt;=DATEVALUE("1/1/2018"),$B61&lt;=DATEVALUE("12/31/2018")),1,0)</f>
        <v>0</v>
      </c>
      <c r="Z61" s="39">
        <f>IF(AND($B61&gt;=DATEVALUE("1/1/2019"),$B61&lt;=DATEVALUE("12/31/2019")),1,0)</f>
        <v>0</v>
      </c>
      <c r="AA61" s="39">
        <f>IF(AND($B61&gt;=DATEVALUE("1/1/2020"),$B61&lt;=DATEVALUE("12/31/2020")),1,0)</f>
        <v>0</v>
      </c>
      <c r="AB61" s="39">
        <f>IF(AND($B61&gt;=DATEVALUE("1/1/2021"),$B61&lt;=DATEVALUE("12/31/2021")),1,0)</f>
        <v>1</v>
      </c>
      <c r="AC61" s="39">
        <f>IF(AND($B61&gt;=DATEVALUE("1/1/2022"),$B61&lt;=DATEVALUE("12/31/2022")),1,0)</f>
        <v>0</v>
      </c>
    </row>
    <row r="62" spans="1:29" x14ac:dyDescent="0.2">
      <c r="A62" s="1">
        <v>58</v>
      </c>
      <c r="B62" s="41">
        <f>'Patek Philippe Data'!C62</f>
        <v>44507</v>
      </c>
      <c r="C62">
        <f>'Patek Philippe Data'!D62</f>
        <v>543</v>
      </c>
      <c r="D62" s="42">
        <f>'Patek Philippe Data'!E62</f>
        <v>120000</v>
      </c>
      <c r="E62" s="42">
        <f>'Patek Philippe Data'!F62</f>
        <v>150000</v>
      </c>
      <c r="F62" s="43">
        <f>LN(D62)</f>
        <v>11.695247021764184</v>
      </c>
      <c r="G62">
        <f>IF(OR('Patek Philippe Data'!L62="Stainless Steel",'Patek Philippe Data'!L62="Two-tone"),1,0)</f>
        <v>0</v>
      </c>
      <c r="H62">
        <f>IF(OR('Patek Philippe Data'!L62="YG 18K",'Patek Philippe Data'!L62="YG &lt;18K",'Patek Philippe Data'!L62="PG 18K",'Patek Philippe Data'!L62="PG &lt;18K",'Patek Philippe Data'!L62="WG 18K",'Patek Philippe Data'!L62="Mixes of 18K",'Patek Philippe Data'!L62="Mixes &lt;18K"),1,0)</f>
        <v>1</v>
      </c>
      <c r="I62">
        <f>IF('Patek Philippe Data'!L62="Platinum",1,0)</f>
        <v>0</v>
      </c>
      <c r="J62">
        <f>IF(OR('Patek Philippe Data'!P62="Stainless Steel",'Patek Philippe Data'!P62="Two-tone"),1,0)</f>
        <v>0</v>
      </c>
      <c r="K62">
        <f>IF('Patek Philippe Data'!P62="Leather",1,0)</f>
        <v>1</v>
      </c>
      <c r="L62">
        <f>IF(OR('Patek Philippe Data'!P62="YG 18K",'Patek Philippe Data'!P62="PG 18K",'Patek Philippe Data'!P62="WG 18K",'Patek Philippe Data'!P62="Mixes of 18K"),1,0)</f>
        <v>0</v>
      </c>
      <c r="M62">
        <f>IF(OR('Patek Philippe Data'!AX62="Yes",'Patek Philippe Data'!AY62="Yes",'Patek Philippe Data'!AW62="Yes"),1,0)</f>
        <v>0</v>
      </c>
      <c r="N62">
        <f>IF(OR(ISTEXT('Patek Philippe Data'!AZ62), ISTEXT('Patek Philippe Data'!BA62)),1,0)</f>
        <v>0</v>
      </c>
      <c r="O62">
        <f>IF('Patek Philippe Data'!BF62="Yes",1,0)</f>
        <v>0</v>
      </c>
      <c r="P62">
        <f>IF('Patek Philippe Data'!BG62="AA",1,0)</f>
        <v>0</v>
      </c>
      <c r="Q62">
        <f>IF('Patek Philippe Data'!BG62="AAA",1,0)</f>
        <v>0</v>
      </c>
      <c r="R62">
        <f>IF('Patek Philippe Data'!BG62="AAAA",1,0)</f>
        <v>1</v>
      </c>
      <c r="S62">
        <f>IF('Patek Philippe Data'!R62="Yes",1,0)</f>
        <v>0</v>
      </c>
      <c r="T62">
        <f>IF('Patek Philippe Data'!AR62="Yes",1,0)</f>
        <v>0</v>
      </c>
      <c r="U62">
        <f>IF(OR('Patek Philippe Data'!X62="Yes", 'Patek Philippe Data'!Y62="Yes",'Patek Philippe Data'!Z62="Yes"),1,0)</f>
        <v>0</v>
      </c>
      <c r="V62">
        <f>IF('Patek Philippe Data'!AD62="Yes",1,0)</f>
        <v>0</v>
      </c>
      <c r="W62">
        <f>IF(OR('Patek Philippe Data'!AK62="Yes",'Patek Philippe Data'!AN62="Yes"),1,0)</f>
        <v>1</v>
      </c>
      <c r="X62">
        <f>IF('Patek Philippe Data'!AO62="Yes",1,0)</f>
        <v>1</v>
      </c>
      <c r="Y62" s="39">
        <f>IF(AND($B62&gt;=DATEVALUE("1/1/2018"),$B62&lt;=DATEVALUE("12/31/2018")),1,0)</f>
        <v>0</v>
      </c>
      <c r="Z62" s="39">
        <f>IF(AND($B62&gt;=DATEVALUE("1/1/2019"),$B62&lt;=DATEVALUE("12/31/2019")),1,0)</f>
        <v>0</v>
      </c>
      <c r="AA62" s="39">
        <f>IF(AND($B62&gt;=DATEVALUE("1/1/2020"),$B62&lt;=DATEVALUE("12/31/2020")),1,0)</f>
        <v>0</v>
      </c>
      <c r="AB62" s="39">
        <f>IF(AND($B62&gt;=DATEVALUE("1/1/2021"),$B62&lt;=DATEVALUE("12/31/2021")),1,0)</f>
        <v>1</v>
      </c>
      <c r="AC62" s="39">
        <f>IF(AND($B62&gt;=DATEVALUE("1/1/2022"),$B62&lt;=DATEVALUE("12/31/2022")),1,0)</f>
        <v>0</v>
      </c>
    </row>
    <row r="63" spans="1:29" x14ac:dyDescent="0.2">
      <c r="A63" s="1">
        <v>59</v>
      </c>
      <c r="B63" s="41">
        <f>'Patek Philippe Data'!C63</f>
        <v>44507</v>
      </c>
      <c r="C63">
        <f>'Patek Philippe Data'!D63</f>
        <v>544</v>
      </c>
      <c r="D63" s="42">
        <f>'Patek Philippe Data'!E63</f>
        <v>37000</v>
      </c>
      <c r="E63" s="42">
        <f>'Patek Philippe Data'!F63</f>
        <v>46250</v>
      </c>
      <c r="F63" s="43">
        <f>LN(D63)</f>
        <v>10.518673191626361</v>
      </c>
      <c r="G63">
        <f>IF(OR('Patek Philippe Data'!L63="Stainless Steel",'Patek Philippe Data'!L63="Two-tone"),1,0)</f>
        <v>0</v>
      </c>
      <c r="H63">
        <f>IF(OR('Patek Philippe Data'!L63="YG 18K",'Patek Philippe Data'!L63="YG &lt;18K",'Patek Philippe Data'!L63="PG 18K",'Patek Philippe Data'!L63="PG &lt;18K",'Patek Philippe Data'!L63="WG 18K",'Patek Philippe Data'!L63="Mixes of 18K",'Patek Philippe Data'!L63="Mixes &lt;18K"),1,0)</f>
        <v>1</v>
      </c>
      <c r="I63">
        <f>IF('Patek Philippe Data'!L63="Platinum",1,0)</f>
        <v>0</v>
      </c>
      <c r="J63">
        <f>IF(OR('Patek Philippe Data'!P63="Stainless Steel",'Patek Philippe Data'!P63="Two-tone"),1,0)</f>
        <v>0</v>
      </c>
      <c r="K63">
        <f>IF('Patek Philippe Data'!P63="Leather",1,0)</f>
        <v>1</v>
      </c>
      <c r="L63">
        <f>IF(OR('Patek Philippe Data'!P63="YG 18K",'Patek Philippe Data'!P63="PG 18K",'Patek Philippe Data'!P63="WG 18K",'Patek Philippe Data'!P63="Mixes of 18K"),1,0)</f>
        <v>0</v>
      </c>
      <c r="M63">
        <f>IF(OR('Patek Philippe Data'!AX63="Yes",'Patek Philippe Data'!AY63="Yes",'Patek Philippe Data'!AW63="Yes"),1,0)</f>
        <v>0</v>
      </c>
      <c r="N63">
        <f>IF(OR(ISTEXT('Patek Philippe Data'!AZ63), ISTEXT('Patek Philippe Data'!BA63)),1,0)</f>
        <v>0</v>
      </c>
      <c r="O63">
        <f>IF('Patek Philippe Data'!BF63="Yes",1,0)</f>
        <v>0</v>
      </c>
      <c r="P63">
        <f>IF('Patek Philippe Data'!BG63="AA",1,0)</f>
        <v>0</v>
      </c>
      <c r="Q63">
        <f>IF('Patek Philippe Data'!BG63="AAA",1,0)</f>
        <v>0</v>
      </c>
      <c r="R63">
        <f>IF('Patek Philippe Data'!BG63="AAAA",1,0)</f>
        <v>1</v>
      </c>
      <c r="S63">
        <f>IF('Patek Philippe Data'!R63="Yes",1,0)</f>
        <v>0</v>
      </c>
      <c r="T63">
        <f>IF('Patek Philippe Data'!AR63="Yes",1,0)</f>
        <v>0</v>
      </c>
      <c r="U63">
        <f>IF(OR('Patek Philippe Data'!X63="Yes", 'Patek Philippe Data'!Y63="Yes",'Patek Philippe Data'!Z63="Yes"),1,0)</f>
        <v>0</v>
      </c>
      <c r="V63">
        <f>IF('Patek Philippe Data'!AD63="Yes",1,0)</f>
        <v>0</v>
      </c>
      <c r="W63">
        <f>IF(OR('Patek Philippe Data'!AK63="Yes",'Patek Philippe Data'!AN63="Yes"),1,0)</f>
        <v>1</v>
      </c>
      <c r="X63">
        <f>IF('Patek Philippe Data'!AO63="Yes",1,0)</f>
        <v>0</v>
      </c>
      <c r="Y63" s="39">
        <f>IF(AND($B63&gt;=DATEVALUE("1/1/2018"),$B63&lt;=DATEVALUE("12/31/2018")),1,0)</f>
        <v>0</v>
      </c>
      <c r="Z63" s="39">
        <f>IF(AND($B63&gt;=DATEVALUE("1/1/2019"),$B63&lt;=DATEVALUE("12/31/2019")),1,0)</f>
        <v>0</v>
      </c>
      <c r="AA63" s="39">
        <f>IF(AND($B63&gt;=DATEVALUE("1/1/2020"),$B63&lt;=DATEVALUE("12/31/2020")),1,0)</f>
        <v>0</v>
      </c>
      <c r="AB63" s="39">
        <f>IF(AND($B63&gt;=DATEVALUE("1/1/2021"),$B63&lt;=DATEVALUE("12/31/2021")),1,0)</f>
        <v>1</v>
      </c>
      <c r="AC63" s="39">
        <f>IF(AND($B63&gt;=DATEVALUE("1/1/2022"),$B63&lt;=DATEVALUE("12/31/2022")),1,0)</f>
        <v>0</v>
      </c>
    </row>
    <row r="64" spans="1:29" x14ac:dyDescent="0.2">
      <c r="A64" s="1">
        <v>60</v>
      </c>
      <c r="B64" s="41">
        <f>'Patek Philippe Data'!C64</f>
        <v>44507</v>
      </c>
      <c r="C64">
        <f>'Patek Philippe Data'!D64</f>
        <v>546</v>
      </c>
      <c r="D64" s="42">
        <f>'Patek Philippe Data'!E64</f>
        <v>24000</v>
      </c>
      <c r="E64" s="42">
        <f>'Patek Philippe Data'!F64</f>
        <v>30000</v>
      </c>
      <c r="F64" s="43">
        <f>LN(D64)</f>
        <v>10.085809109330082</v>
      </c>
      <c r="G64">
        <f>IF(OR('Patek Philippe Data'!L64="Stainless Steel",'Patek Philippe Data'!L64="Two-tone"),1,0)</f>
        <v>1</v>
      </c>
      <c r="H64">
        <f>IF(OR('Patek Philippe Data'!L64="YG 18K",'Patek Philippe Data'!L64="YG &lt;18K",'Patek Philippe Data'!L64="PG 18K",'Patek Philippe Data'!L64="PG &lt;18K",'Patek Philippe Data'!L64="WG 18K",'Patek Philippe Data'!L64="Mixes of 18K",'Patek Philippe Data'!L64="Mixes &lt;18K"),1,0)</f>
        <v>0</v>
      </c>
      <c r="I64">
        <f>IF('Patek Philippe Data'!L64="Platinum",1,0)</f>
        <v>0</v>
      </c>
      <c r="J64">
        <f>IF(OR('Patek Philippe Data'!P64="Stainless Steel",'Patek Philippe Data'!P64="Two-tone"),1,0)</f>
        <v>0</v>
      </c>
      <c r="K64">
        <f>IF('Patek Philippe Data'!P64="Leather",1,0)</f>
        <v>1</v>
      </c>
      <c r="L64">
        <f>IF(OR('Patek Philippe Data'!P64="YG 18K",'Patek Philippe Data'!P64="PG 18K",'Patek Philippe Data'!P64="WG 18K",'Patek Philippe Data'!P64="Mixes of 18K"),1,0)</f>
        <v>0</v>
      </c>
      <c r="M64">
        <f>IF(OR('Patek Philippe Data'!AX64="Yes",'Patek Philippe Data'!AY64="Yes",'Patek Philippe Data'!AW64="Yes"),1,0)</f>
        <v>0</v>
      </c>
      <c r="N64">
        <f>IF(OR(ISTEXT('Patek Philippe Data'!AZ64), ISTEXT('Patek Philippe Data'!BA64)),1,0)</f>
        <v>0</v>
      </c>
      <c r="O64">
        <f>IF('Patek Philippe Data'!BF64="Yes",1,0)</f>
        <v>0</v>
      </c>
      <c r="P64">
        <f>IF('Patek Philippe Data'!BG64="AA",1,0)</f>
        <v>0</v>
      </c>
      <c r="Q64">
        <f>IF('Patek Philippe Data'!BG64="AAA",1,0)</f>
        <v>1</v>
      </c>
      <c r="R64">
        <f>IF('Patek Philippe Data'!BG64="AAAA",1,0)</f>
        <v>0</v>
      </c>
      <c r="S64">
        <f>IF('Patek Philippe Data'!R64="Yes",1,0)</f>
        <v>1</v>
      </c>
      <c r="T64">
        <f>IF('Patek Philippe Data'!AR64="Yes",1,0)</f>
        <v>0</v>
      </c>
      <c r="U64">
        <f>IF(OR('Patek Philippe Data'!X64="Yes", 'Patek Philippe Data'!Y64="Yes",'Patek Philippe Data'!Z64="Yes"),1,0)</f>
        <v>0</v>
      </c>
      <c r="V64">
        <f>IF('Patek Philippe Data'!AD64="Yes",1,0)</f>
        <v>0</v>
      </c>
      <c r="W64">
        <f>IF(OR('Patek Philippe Data'!AK64="Yes",'Patek Philippe Data'!AN64="Yes"),1,0)</f>
        <v>0</v>
      </c>
      <c r="X64">
        <f>IF('Patek Philippe Data'!AO64="Yes",1,0)</f>
        <v>0</v>
      </c>
      <c r="Y64" s="39">
        <f>IF(AND($B64&gt;=DATEVALUE("1/1/2018"),$B64&lt;=DATEVALUE("12/31/2018")),1,0)</f>
        <v>0</v>
      </c>
      <c r="Z64" s="39">
        <f>IF(AND($B64&gt;=DATEVALUE("1/1/2019"),$B64&lt;=DATEVALUE("12/31/2019")),1,0)</f>
        <v>0</v>
      </c>
      <c r="AA64" s="39">
        <f>IF(AND($B64&gt;=DATEVALUE("1/1/2020"),$B64&lt;=DATEVALUE("12/31/2020")),1,0)</f>
        <v>0</v>
      </c>
      <c r="AB64" s="39">
        <f>IF(AND($B64&gt;=DATEVALUE("1/1/2021"),$B64&lt;=DATEVALUE("12/31/2021")),1,0)</f>
        <v>1</v>
      </c>
      <c r="AC64" s="39">
        <f>IF(AND($B64&gt;=DATEVALUE("1/1/2022"),$B64&lt;=DATEVALUE("12/31/2022")),1,0)</f>
        <v>0</v>
      </c>
    </row>
    <row r="65" spans="1:29" x14ac:dyDescent="0.2">
      <c r="A65" s="1">
        <v>61</v>
      </c>
      <c r="B65" s="41">
        <f>'Patek Philippe Data'!C65</f>
        <v>44507</v>
      </c>
      <c r="C65">
        <f>'Patek Philippe Data'!D65</f>
        <v>552</v>
      </c>
      <c r="D65" s="42">
        <f>'Patek Philippe Data'!E65</f>
        <v>95000</v>
      </c>
      <c r="E65" s="42">
        <f>'Patek Philippe Data'!F65</f>
        <v>118750</v>
      </c>
      <c r="F65" s="43">
        <f>LN(D65)</f>
        <v>11.461632170582678</v>
      </c>
      <c r="G65">
        <f>IF(OR('Patek Philippe Data'!L65="Stainless Steel",'Patek Philippe Data'!L65="Two-tone"),1,0)</f>
        <v>1</v>
      </c>
      <c r="H65">
        <f>IF(OR('Patek Philippe Data'!L65="YG 18K",'Patek Philippe Data'!L65="YG &lt;18K",'Patek Philippe Data'!L65="PG 18K",'Patek Philippe Data'!L65="PG &lt;18K",'Patek Philippe Data'!L65="WG 18K",'Patek Philippe Data'!L65="Mixes of 18K",'Patek Philippe Data'!L65="Mixes &lt;18K"),1,0)</f>
        <v>0</v>
      </c>
      <c r="I65">
        <f>IF('Patek Philippe Data'!L65="Platinum",1,0)</f>
        <v>0</v>
      </c>
      <c r="J65">
        <f>IF(OR('Patek Philippe Data'!P65="Stainless Steel",'Patek Philippe Data'!P65="Two-tone"),1,0)</f>
        <v>1</v>
      </c>
      <c r="K65">
        <f>IF('Patek Philippe Data'!P65="Leather",1,0)</f>
        <v>0</v>
      </c>
      <c r="L65">
        <f>IF(OR('Patek Philippe Data'!P65="YG 18K",'Patek Philippe Data'!P65="PG 18K",'Patek Philippe Data'!P65="WG 18K",'Patek Philippe Data'!P65="Mixes of 18K"),1,0)</f>
        <v>0</v>
      </c>
      <c r="M65">
        <f>IF(OR('Patek Philippe Data'!AX65="Yes",'Patek Philippe Data'!AY65="Yes",'Patek Philippe Data'!AW65="Yes"),1,0)</f>
        <v>0</v>
      </c>
      <c r="N65">
        <f>IF(OR(ISTEXT('Patek Philippe Data'!AZ65), ISTEXT('Patek Philippe Data'!BA65)),1,0)</f>
        <v>0</v>
      </c>
      <c r="O65">
        <f>IF('Patek Philippe Data'!BF65="Yes",1,0)</f>
        <v>0</v>
      </c>
      <c r="P65">
        <f>IF('Patek Philippe Data'!BG65="AA",1,0)</f>
        <v>0</v>
      </c>
      <c r="Q65">
        <f>IF('Patek Philippe Data'!BG65="AAA",1,0)</f>
        <v>0</v>
      </c>
      <c r="R65">
        <f>IF('Patek Philippe Data'!BG65="AAAA",1,0)</f>
        <v>1</v>
      </c>
      <c r="S65">
        <f>IF('Patek Philippe Data'!R65="Yes",1,0)</f>
        <v>0</v>
      </c>
      <c r="T65">
        <f>IF('Patek Philippe Data'!AR65="Yes",1,0)</f>
        <v>0</v>
      </c>
      <c r="U65">
        <f>IF(OR('Patek Philippe Data'!X65="Yes", 'Patek Philippe Data'!Y65="Yes",'Patek Philippe Data'!Z65="Yes"),1,0)</f>
        <v>1</v>
      </c>
      <c r="V65">
        <f>IF('Patek Philippe Data'!AD65="Yes",1,0)</f>
        <v>0</v>
      </c>
      <c r="W65">
        <f>IF(OR('Patek Philippe Data'!AK65="Yes",'Patek Philippe Data'!AN65="Yes"),1,0)</f>
        <v>0</v>
      </c>
      <c r="X65">
        <f>IF('Patek Philippe Data'!AO65="Yes",1,0)</f>
        <v>0</v>
      </c>
      <c r="Y65" s="39">
        <f>IF(AND($B65&gt;=DATEVALUE("1/1/2018"),$B65&lt;=DATEVALUE("12/31/2018")),1,0)</f>
        <v>0</v>
      </c>
      <c r="Z65" s="39">
        <f>IF(AND($B65&gt;=DATEVALUE("1/1/2019"),$B65&lt;=DATEVALUE("12/31/2019")),1,0)</f>
        <v>0</v>
      </c>
      <c r="AA65" s="39">
        <f>IF(AND($B65&gt;=DATEVALUE("1/1/2020"),$B65&lt;=DATEVALUE("12/31/2020")),1,0)</f>
        <v>0</v>
      </c>
      <c r="AB65" s="39">
        <f>IF(AND($B65&gt;=DATEVALUE("1/1/2021"),$B65&lt;=DATEVALUE("12/31/2021")),1,0)</f>
        <v>1</v>
      </c>
      <c r="AC65" s="39">
        <f>IF(AND($B65&gt;=DATEVALUE("1/1/2022"),$B65&lt;=DATEVALUE("12/31/2022")),1,0)</f>
        <v>0</v>
      </c>
    </row>
    <row r="66" spans="1:29" x14ac:dyDescent="0.2">
      <c r="A66" s="1">
        <v>62</v>
      </c>
      <c r="B66" s="41">
        <f>'Patek Philippe Data'!C66</f>
        <v>44507</v>
      </c>
      <c r="C66">
        <f>'Patek Philippe Data'!D66</f>
        <v>563</v>
      </c>
      <c r="D66" s="42">
        <f>'Patek Philippe Data'!E66</f>
        <v>460000</v>
      </c>
      <c r="E66" s="42">
        <f>'Patek Philippe Data'!F66</f>
        <v>575000</v>
      </c>
      <c r="F66" s="43">
        <f>LN(D66)</f>
        <v>13.038981768465277</v>
      </c>
      <c r="G66">
        <f>IF(OR('Patek Philippe Data'!L66="Stainless Steel",'Patek Philippe Data'!L66="Two-tone"),1,0)</f>
        <v>0</v>
      </c>
      <c r="H66">
        <f>IF(OR('Patek Philippe Data'!L66="YG 18K",'Patek Philippe Data'!L66="YG &lt;18K",'Patek Philippe Data'!L66="PG 18K",'Patek Philippe Data'!L66="PG &lt;18K",'Patek Philippe Data'!L66="WG 18K",'Patek Philippe Data'!L66="Mixes of 18K",'Patek Philippe Data'!L66="Mixes &lt;18K"),1,0)</f>
        <v>1</v>
      </c>
      <c r="I66">
        <f>IF('Patek Philippe Data'!L66="Platinum",1,0)</f>
        <v>0</v>
      </c>
      <c r="J66">
        <f>IF(OR('Patek Philippe Data'!P66="Stainless Steel",'Patek Philippe Data'!P66="Two-tone"),1,0)</f>
        <v>0</v>
      </c>
      <c r="K66">
        <f>IF('Patek Philippe Data'!P66="Leather",1,0)</f>
        <v>0</v>
      </c>
      <c r="L66">
        <f>IF(OR('Patek Philippe Data'!P66="YG 18K",'Patek Philippe Data'!P66="PG 18K",'Patek Philippe Data'!P66="WG 18K",'Patek Philippe Data'!P66="Mixes of 18K"),1,0)</f>
        <v>1</v>
      </c>
      <c r="M66">
        <f>IF(OR('Patek Philippe Data'!AX66="Yes",'Patek Philippe Data'!AY66="Yes",'Patek Philippe Data'!AW66="Yes"),1,0)</f>
        <v>0</v>
      </c>
      <c r="N66">
        <f>IF(OR(ISTEXT('Patek Philippe Data'!AZ66), ISTEXT('Patek Philippe Data'!BA66)),1,0)</f>
        <v>0</v>
      </c>
      <c r="O66">
        <f>IF('Patek Philippe Data'!BF66="Yes",1,0)</f>
        <v>0</v>
      </c>
      <c r="P66">
        <f>IF('Patek Philippe Data'!BG66="AA",1,0)</f>
        <v>0</v>
      </c>
      <c r="Q66">
        <f>IF('Patek Philippe Data'!BG66="AAA",1,0)</f>
        <v>0</v>
      </c>
      <c r="R66">
        <f>IF('Patek Philippe Data'!BG66="AAAA",1,0)</f>
        <v>1</v>
      </c>
      <c r="S66">
        <f>IF('Patek Philippe Data'!R66="Yes",1,0)</f>
        <v>0</v>
      </c>
      <c r="T66">
        <f>IF('Patek Philippe Data'!AR66="Yes",1,0)</f>
        <v>0</v>
      </c>
      <c r="U66">
        <f>IF(OR('Patek Philippe Data'!X66="Yes", 'Patek Philippe Data'!Y66="Yes",'Patek Philippe Data'!Z66="Yes"),1,0)</f>
        <v>0</v>
      </c>
      <c r="V66">
        <f>IF('Patek Philippe Data'!AD66="Yes",1,0)</f>
        <v>0</v>
      </c>
      <c r="W66">
        <f>IF(OR('Patek Philippe Data'!AK66="Yes",'Patek Philippe Data'!AN66="Yes"),1,0)</f>
        <v>1</v>
      </c>
      <c r="X66">
        <f>IF('Patek Philippe Data'!AO66="Yes",1,0)</f>
        <v>1</v>
      </c>
      <c r="Y66" s="39">
        <f>IF(AND($B66&gt;=DATEVALUE("1/1/2018"),$B66&lt;=DATEVALUE("12/31/2018")),1,0)</f>
        <v>0</v>
      </c>
      <c r="Z66" s="39">
        <f>IF(AND($B66&gt;=DATEVALUE("1/1/2019"),$B66&lt;=DATEVALUE("12/31/2019")),1,0)</f>
        <v>0</v>
      </c>
      <c r="AA66" s="39">
        <f>IF(AND($B66&gt;=DATEVALUE("1/1/2020"),$B66&lt;=DATEVALUE("12/31/2020")),1,0)</f>
        <v>0</v>
      </c>
      <c r="AB66" s="39">
        <f>IF(AND($B66&gt;=DATEVALUE("1/1/2021"),$B66&lt;=DATEVALUE("12/31/2021")),1,0)</f>
        <v>1</v>
      </c>
      <c r="AC66" s="39">
        <f>IF(AND($B66&gt;=DATEVALUE("1/1/2022"),$B66&lt;=DATEVALUE("12/31/2022")),1,0)</f>
        <v>0</v>
      </c>
    </row>
    <row r="67" spans="1:29" x14ac:dyDescent="0.2">
      <c r="A67" s="1">
        <v>63</v>
      </c>
      <c r="B67" s="41">
        <f>'Patek Philippe Data'!C67</f>
        <v>44325</v>
      </c>
      <c r="C67">
        <f>'Patek Philippe Data'!D67</f>
        <v>167</v>
      </c>
      <c r="D67" s="42">
        <f>'Patek Philippe Data'!E67</f>
        <v>7300</v>
      </c>
      <c r="E67" s="42">
        <f>'Patek Philippe Data'!F67</f>
        <v>9125</v>
      </c>
      <c r="F67" s="43">
        <f>LN(D67)</f>
        <v>8.8956296271364828</v>
      </c>
      <c r="G67">
        <f>IF(OR('Patek Philippe Data'!L67="Stainless Steel",'Patek Philippe Data'!L67="Two-tone"),1,0)</f>
        <v>0</v>
      </c>
      <c r="H67">
        <f>IF(OR('Patek Philippe Data'!L67="YG 18K",'Patek Philippe Data'!L67="YG &lt;18K",'Patek Philippe Data'!L67="PG 18K",'Patek Philippe Data'!L67="PG &lt;18K",'Patek Philippe Data'!L67="WG 18K",'Patek Philippe Data'!L67="Mixes of 18K",'Patek Philippe Data'!L67="Mixes &lt;18K"),1,0)</f>
        <v>1</v>
      </c>
      <c r="I67">
        <f>IF('Patek Philippe Data'!L67="Platinum",1,0)</f>
        <v>0</v>
      </c>
      <c r="J67">
        <f>IF(OR('Patek Philippe Data'!P67="Stainless Steel",'Patek Philippe Data'!P67="Two-tone"),1,0)</f>
        <v>0</v>
      </c>
      <c r="K67">
        <f>IF('Patek Philippe Data'!P67="Leather",1,0)</f>
        <v>1</v>
      </c>
      <c r="L67">
        <f>IF(OR('Patek Philippe Data'!P67="YG 18K",'Patek Philippe Data'!P67="PG 18K",'Patek Philippe Data'!P67="WG 18K",'Patek Philippe Data'!P67="Mixes of 18K"),1,0)</f>
        <v>0</v>
      </c>
      <c r="M67">
        <f>IF(OR('Patek Philippe Data'!AX67="Yes",'Patek Philippe Data'!AY67="Yes",'Patek Philippe Data'!AW67="Yes"),1,0)</f>
        <v>0</v>
      </c>
      <c r="N67">
        <f>IF(OR(ISTEXT('Patek Philippe Data'!AZ67), ISTEXT('Patek Philippe Data'!BA67)),1,0)</f>
        <v>0</v>
      </c>
      <c r="O67">
        <f>IF('Patek Philippe Data'!BF67="Yes",1,0)</f>
        <v>0</v>
      </c>
      <c r="P67">
        <f>IF('Patek Philippe Data'!BG67="AA",1,0)</f>
        <v>1</v>
      </c>
      <c r="Q67">
        <f>IF('Patek Philippe Data'!BG67="AAA",1,0)</f>
        <v>0</v>
      </c>
      <c r="R67">
        <f>IF('Patek Philippe Data'!BG67="AAAA",1,0)</f>
        <v>0</v>
      </c>
      <c r="S67">
        <f>IF('Patek Philippe Data'!R67="Yes",1,0)</f>
        <v>1</v>
      </c>
      <c r="T67">
        <f>IF('Patek Philippe Data'!AR67="Yes",1,0)</f>
        <v>0</v>
      </c>
      <c r="U67">
        <f>IF(OR('Patek Philippe Data'!X67="Yes", 'Patek Philippe Data'!Y67="Yes",'Patek Philippe Data'!Z67="Yes"),1,0)</f>
        <v>0</v>
      </c>
      <c r="V67">
        <f>IF('Patek Philippe Data'!AD67="Yes",1,0)</f>
        <v>0</v>
      </c>
      <c r="W67">
        <f>IF(OR('Patek Philippe Data'!AK67="Yes",'Patek Philippe Data'!AN67="Yes"),1,0)</f>
        <v>0</v>
      </c>
      <c r="X67">
        <f>IF('Patek Philippe Data'!AO67="Yes",1,0)</f>
        <v>0</v>
      </c>
      <c r="Y67" s="39">
        <f>IF(AND($B67&gt;=DATEVALUE("1/1/2018"),$B67&lt;=DATEVALUE("12/31/2018")),1,0)</f>
        <v>0</v>
      </c>
      <c r="Z67" s="39">
        <f>IF(AND($B67&gt;=DATEVALUE("1/1/2019"),$B67&lt;=DATEVALUE("12/31/2019")),1,0)</f>
        <v>0</v>
      </c>
      <c r="AA67" s="39">
        <f>IF(AND($B67&gt;=DATEVALUE("1/1/2020"),$B67&lt;=DATEVALUE("12/31/2020")),1,0)</f>
        <v>0</v>
      </c>
      <c r="AB67" s="39">
        <f>IF(AND($B67&gt;=DATEVALUE("1/1/2021"),$B67&lt;=DATEVALUE("12/31/2021")),1,0)</f>
        <v>1</v>
      </c>
      <c r="AC67" s="39">
        <f>IF(AND($B67&gt;=DATEVALUE("1/1/2022"),$B67&lt;=DATEVALUE("12/31/2022")),1,0)</f>
        <v>0</v>
      </c>
    </row>
    <row r="68" spans="1:29" x14ac:dyDescent="0.2">
      <c r="A68" s="1">
        <v>64</v>
      </c>
      <c r="B68" s="41">
        <f>'Patek Philippe Data'!C68</f>
        <v>44325</v>
      </c>
      <c r="C68">
        <f>'Patek Philippe Data'!D68</f>
        <v>172</v>
      </c>
      <c r="D68" s="42">
        <f>'Patek Philippe Data'!E68</f>
        <v>11000</v>
      </c>
      <c r="E68" s="42">
        <f>'Patek Philippe Data'!F68</f>
        <v>13750</v>
      </c>
      <c r="F68" s="43">
        <f>LN(D68)</f>
        <v>9.3056505517805075</v>
      </c>
      <c r="G68">
        <f>IF(OR('Patek Philippe Data'!L68="Stainless Steel",'Patek Philippe Data'!L68="Two-tone"),1,0)</f>
        <v>0</v>
      </c>
      <c r="H68">
        <f>IF(OR('Patek Philippe Data'!L68="YG 18K",'Patek Philippe Data'!L68="YG &lt;18K",'Patek Philippe Data'!L68="PG 18K",'Patek Philippe Data'!L68="PG &lt;18K",'Patek Philippe Data'!L68="WG 18K",'Patek Philippe Data'!L68="Mixes of 18K",'Patek Philippe Data'!L68="Mixes &lt;18K"),1,0)</f>
        <v>1</v>
      </c>
      <c r="I68">
        <f>IF('Patek Philippe Data'!L68="Platinum",1,0)</f>
        <v>0</v>
      </c>
      <c r="J68">
        <f>IF(OR('Patek Philippe Data'!P68="Stainless Steel",'Patek Philippe Data'!P68="Two-tone"),1,0)</f>
        <v>0</v>
      </c>
      <c r="K68">
        <f>IF('Patek Philippe Data'!P68="Leather",1,0)</f>
        <v>1</v>
      </c>
      <c r="L68">
        <f>IF(OR('Patek Philippe Data'!P68="YG 18K",'Patek Philippe Data'!P68="PG 18K",'Patek Philippe Data'!P68="WG 18K",'Patek Philippe Data'!P68="Mixes of 18K"),1,0)</f>
        <v>0</v>
      </c>
      <c r="M68">
        <f>IF(OR('Patek Philippe Data'!AX68="Yes",'Patek Philippe Data'!AY68="Yes",'Patek Philippe Data'!AW68="Yes"),1,0)</f>
        <v>0</v>
      </c>
      <c r="N68">
        <f>IF(OR(ISTEXT('Patek Philippe Data'!AZ68), ISTEXT('Patek Philippe Data'!BA68)),1,0)</f>
        <v>0</v>
      </c>
      <c r="O68">
        <f>IF('Patek Philippe Data'!BF68="Yes",1,0)</f>
        <v>0</v>
      </c>
      <c r="P68">
        <f>IF('Patek Philippe Data'!BG68="AA",1,0)</f>
        <v>0</v>
      </c>
      <c r="Q68">
        <f>IF('Patek Philippe Data'!BG68="AAA",1,0)</f>
        <v>1</v>
      </c>
      <c r="R68">
        <f>IF('Patek Philippe Data'!BG68="AAAA",1,0)</f>
        <v>0</v>
      </c>
      <c r="S68">
        <f>IF('Patek Philippe Data'!R68="Yes",1,0)</f>
        <v>1</v>
      </c>
      <c r="T68">
        <f>IF('Patek Philippe Data'!AR68="Yes",1,0)</f>
        <v>0</v>
      </c>
      <c r="U68">
        <f>IF(OR('Patek Philippe Data'!X68="Yes", 'Patek Philippe Data'!Y68="Yes",'Patek Philippe Data'!Z68="Yes"),1,0)</f>
        <v>0</v>
      </c>
      <c r="V68">
        <f>IF('Patek Philippe Data'!AD68="Yes",1,0)</f>
        <v>0</v>
      </c>
      <c r="W68">
        <f>IF(OR('Patek Philippe Data'!AK68="Yes",'Patek Philippe Data'!AN68="Yes"),1,0)</f>
        <v>0</v>
      </c>
      <c r="X68">
        <f>IF('Patek Philippe Data'!AO68="Yes",1,0)</f>
        <v>0</v>
      </c>
      <c r="Y68" s="39">
        <f>IF(AND($B68&gt;=DATEVALUE("1/1/2018"),$B68&lt;=DATEVALUE("12/31/2018")),1,0)</f>
        <v>0</v>
      </c>
      <c r="Z68" s="39">
        <f>IF(AND($B68&gt;=DATEVALUE("1/1/2019"),$B68&lt;=DATEVALUE("12/31/2019")),1,0)</f>
        <v>0</v>
      </c>
      <c r="AA68" s="39">
        <f>IF(AND($B68&gt;=DATEVALUE("1/1/2020"),$B68&lt;=DATEVALUE("12/31/2020")),1,0)</f>
        <v>0</v>
      </c>
      <c r="AB68" s="39">
        <f>IF(AND($B68&gt;=DATEVALUE("1/1/2021"),$B68&lt;=DATEVALUE("12/31/2021")),1,0)</f>
        <v>1</v>
      </c>
      <c r="AC68" s="39">
        <f>IF(AND($B68&gt;=DATEVALUE("1/1/2022"),$B68&lt;=DATEVALUE("12/31/2022")),1,0)</f>
        <v>0</v>
      </c>
    </row>
    <row r="69" spans="1:29" x14ac:dyDescent="0.2">
      <c r="A69" s="1">
        <v>65</v>
      </c>
      <c r="B69" s="41">
        <f>'Patek Philippe Data'!C69</f>
        <v>44325</v>
      </c>
      <c r="C69">
        <f>'Patek Philippe Data'!D69</f>
        <v>173</v>
      </c>
      <c r="D69" s="42">
        <f>'Patek Philippe Data'!E69</f>
        <v>13000</v>
      </c>
      <c r="E69" s="42">
        <f>'Patek Philippe Data'!F69</f>
        <v>16250</v>
      </c>
      <c r="F69" s="43">
        <f>LN(D69)</f>
        <v>9.4727046364436731</v>
      </c>
      <c r="G69">
        <f>IF(OR('Patek Philippe Data'!L69="Stainless Steel",'Patek Philippe Data'!L69="Two-tone"),1,0)</f>
        <v>0</v>
      </c>
      <c r="H69">
        <f>IF(OR('Patek Philippe Data'!L69="YG 18K",'Patek Philippe Data'!L69="YG &lt;18K",'Patek Philippe Data'!L69="PG 18K",'Patek Philippe Data'!L69="PG &lt;18K",'Patek Philippe Data'!L69="WG 18K",'Patek Philippe Data'!L69="Mixes of 18K",'Patek Philippe Data'!L69="Mixes &lt;18K"),1,0)</f>
        <v>1</v>
      </c>
      <c r="I69">
        <f>IF('Patek Philippe Data'!L69="Platinum",1,0)</f>
        <v>0</v>
      </c>
      <c r="J69">
        <f>IF(OR('Patek Philippe Data'!P69="Stainless Steel",'Patek Philippe Data'!P69="Two-tone"),1,0)</f>
        <v>0</v>
      </c>
      <c r="K69">
        <f>IF('Patek Philippe Data'!P69="Leather",1,0)</f>
        <v>1</v>
      </c>
      <c r="L69">
        <f>IF(OR('Patek Philippe Data'!P69="YG 18K",'Patek Philippe Data'!P69="PG 18K",'Patek Philippe Data'!P69="WG 18K",'Patek Philippe Data'!P69="Mixes of 18K"),1,0)</f>
        <v>0</v>
      </c>
      <c r="M69">
        <f>IF(OR('Patek Philippe Data'!AX69="Yes",'Patek Philippe Data'!AY69="Yes",'Patek Philippe Data'!AW69="Yes"),1,0)</f>
        <v>0</v>
      </c>
      <c r="N69">
        <f>IF(OR(ISTEXT('Patek Philippe Data'!AZ69), ISTEXT('Patek Philippe Data'!BA69)),1,0)</f>
        <v>0</v>
      </c>
      <c r="O69">
        <f>IF('Patek Philippe Data'!BF69="Yes",1,0)</f>
        <v>0</v>
      </c>
      <c r="P69">
        <f>IF('Patek Philippe Data'!BG69="AA",1,0)</f>
        <v>1</v>
      </c>
      <c r="Q69">
        <f>IF('Patek Philippe Data'!BG69="AAA",1,0)</f>
        <v>0</v>
      </c>
      <c r="R69">
        <f>IF('Patek Philippe Data'!BG69="AAAA",1,0)</f>
        <v>0</v>
      </c>
      <c r="S69">
        <f>IF('Patek Philippe Data'!R69="Yes",1,0)</f>
        <v>1</v>
      </c>
      <c r="T69">
        <f>IF('Patek Philippe Data'!AR69="Yes",1,0)</f>
        <v>0</v>
      </c>
      <c r="U69">
        <f>IF(OR('Patek Philippe Data'!X69="Yes", 'Patek Philippe Data'!Y69="Yes",'Patek Philippe Data'!Z69="Yes"),1,0)</f>
        <v>0</v>
      </c>
      <c r="V69">
        <f>IF('Patek Philippe Data'!AD69="Yes",1,0)</f>
        <v>0</v>
      </c>
      <c r="W69">
        <f>IF(OR('Patek Philippe Data'!AK69="Yes",'Patek Philippe Data'!AN69="Yes"),1,0)</f>
        <v>0</v>
      </c>
      <c r="X69">
        <f>IF('Patek Philippe Data'!AO69="Yes",1,0)</f>
        <v>0</v>
      </c>
      <c r="Y69" s="39">
        <f>IF(AND($B69&gt;=DATEVALUE("1/1/2018"),$B69&lt;=DATEVALUE("12/31/2018")),1,0)</f>
        <v>0</v>
      </c>
      <c r="Z69" s="39">
        <f>IF(AND($B69&gt;=DATEVALUE("1/1/2019"),$B69&lt;=DATEVALUE("12/31/2019")),1,0)</f>
        <v>0</v>
      </c>
      <c r="AA69" s="39">
        <f>IF(AND($B69&gt;=DATEVALUE("1/1/2020"),$B69&lt;=DATEVALUE("12/31/2020")),1,0)</f>
        <v>0</v>
      </c>
      <c r="AB69" s="39">
        <f>IF(AND($B69&gt;=DATEVALUE("1/1/2021"),$B69&lt;=DATEVALUE("12/31/2021")),1,0)</f>
        <v>1</v>
      </c>
      <c r="AC69" s="39">
        <f>IF(AND($B69&gt;=DATEVALUE("1/1/2022"),$B69&lt;=DATEVALUE("12/31/2022")),1,0)</f>
        <v>0</v>
      </c>
    </row>
    <row r="70" spans="1:29" x14ac:dyDescent="0.2">
      <c r="A70" s="1">
        <v>66</v>
      </c>
      <c r="B70" s="41">
        <f>'Patek Philippe Data'!C70</f>
        <v>44325</v>
      </c>
      <c r="C70">
        <f>'Patek Philippe Data'!D70</f>
        <v>175</v>
      </c>
      <c r="D70" s="42">
        <f>'Patek Philippe Data'!E70</f>
        <v>15000</v>
      </c>
      <c r="E70" s="42">
        <f>'Patek Philippe Data'!F70</f>
        <v>18750</v>
      </c>
      <c r="F70" s="43">
        <f>LN(D70)</f>
        <v>9.6158054800843473</v>
      </c>
      <c r="G70">
        <f>IF(OR('Patek Philippe Data'!L70="Stainless Steel",'Patek Philippe Data'!L70="Two-tone"),1,0)</f>
        <v>0</v>
      </c>
      <c r="H70">
        <f>IF(OR('Patek Philippe Data'!L70="YG 18K",'Patek Philippe Data'!L70="YG &lt;18K",'Patek Philippe Data'!L70="PG 18K",'Patek Philippe Data'!L70="PG &lt;18K",'Patek Philippe Data'!L70="WG 18K",'Patek Philippe Data'!L70="Mixes of 18K",'Patek Philippe Data'!L70="Mixes &lt;18K"),1,0)</f>
        <v>1</v>
      </c>
      <c r="I70">
        <f>IF('Patek Philippe Data'!L70="Platinum",1,0)</f>
        <v>0</v>
      </c>
      <c r="J70">
        <f>IF(OR('Patek Philippe Data'!P70="Stainless Steel",'Patek Philippe Data'!P70="Two-tone"),1,0)</f>
        <v>0</v>
      </c>
      <c r="K70">
        <f>IF('Patek Philippe Data'!P70="Leather",1,0)</f>
        <v>0</v>
      </c>
      <c r="L70">
        <f>IF(OR('Patek Philippe Data'!P70="YG 18K",'Patek Philippe Data'!P70="PG 18K",'Patek Philippe Data'!P70="WG 18K",'Patek Philippe Data'!P70="Mixes of 18K"),1,0)</f>
        <v>1</v>
      </c>
      <c r="M70">
        <f>IF(OR('Patek Philippe Data'!AX70="Yes",'Patek Philippe Data'!AY70="Yes",'Patek Philippe Data'!AW70="Yes"),1,0)</f>
        <v>0</v>
      </c>
      <c r="N70">
        <f>IF(OR(ISTEXT('Patek Philippe Data'!AZ70), ISTEXT('Patek Philippe Data'!BA70)),1,0)</f>
        <v>0</v>
      </c>
      <c r="O70">
        <f>IF('Patek Philippe Data'!BF70="Yes",1,0)</f>
        <v>0</v>
      </c>
      <c r="P70">
        <f>IF('Patek Philippe Data'!BG70="AA",1,0)</f>
        <v>1</v>
      </c>
      <c r="Q70">
        <f>IF('Patek Philippe Data'!BG70="AAA",1,0)</f>
        <v>0</v>
      </c>
      <c r="R70">
        <f>IF('Patek Philippe Data'!BG70="AAAA",1,0)</f>
        <v>0</v>
      </c>
      <c r="S70">
        <f>IF('Patek Philippe Data'!R70="Yes",1,0)</f>
        <v>1</v>
      </c>
      <c r="T70">
        <f>IF('Patek Philippe Data'!AR70="Yes",1,0)</f>
        <v>0</v>
      </c>
      <c r="U70">
        <f>IF(OR('Patek Philippe Data'!X70="Yes", 'Patek Philippe Data'!Y70="Yes",'Patek Philippe Data'!Z70="Yes"),1,0)</f>
        <v>0</v>
      </c>
      <c r="V70">
        <f>IF('Patek Philippe Data'!AD70="Yes",1,0)</f>
        <v>0</v>
      </c>
      <c r="W70">
        <f>IF(OR('Patek Philippe Data'!AK70="Yes",'Patek Philippe Data'!AN70="Yes"),1,0)</f>
        <v>0</v>
      </c>
      <c r="X70">
        <f>IF('Patek Philippe Data'!AO70="Yes",1,0)</f>
        <v>0</v>
      </c>
      <c r="Y70" s="39">
        <f>IF(AND($B70&gt;=DATEVALUE("1/1/2018"),$B70&lt;=DATEVALUE("12/31/2018")),1,0)</f>
        <v>0</v>
      </c>
      <c r="Z70" s="39">
        <f>IF(AND($B70&gt;=DATEVALUE("1/1/2019"),$B70&lt;=DATEVALUE("12/31/2019")),1,0)</f>
        <v>0</v>
      </c>
      <c r="AA70" s="39">
        <f>IF(AND($B70&gt;=DATEVALUE("1/1/2020"),$B70&lt;=DATEVALUE("12/31/2020")),1,0)</f>
        <v>0</v>
      </c>
      <c r="AB70" s="39">
        <f>IF(AND($B70&gt;=DATEVALUE("1/1/2021"),$B70&lt;=DATEVALUE("12/31/2021")),1,0)</f>
        <v>1</v>
      </c>
      <c r="AC70" s="39">
        <f>IF(AND($B70&gt;=DATEVALUE("1/1/2022"),$B70&lt;=DATEVALUE("12/31/2022")),1,0)</f>
        <v>0</v>
      </c>
    </row>
    <row r="71" spans="1:29" x14ac:dyDescent="0.2">
      <c r="A71" s="1">
        <v>67</v>
      </c>
      <c r="B71" s="41">
        <f>'Patek Philippe Data'!C71</f>
        <v>44325</v>
      </c>
      <c r="C71">
        <f>'Patek Philippe Data'!D71</f>
        <v>176</v>
      </c>
      <c r="D71" s="42">
        <f>'Patek Philippe Data'!E71</f>
        <v>25000</v>
      </c>
      <c r="E71" s="42">
        <f>'Patek Philippe Data'!F71</f>
        <v>31250</v>
      </c>
      <c r="F71" s="43">
        <f>LN(D71)</f>
        <v>10.126631103850338</v>
      </c>
      <c r="G71">
        <f>IF(OR('Patek Philippe Data'!L71="Stainless Steel",'Patek Philippe Data'!L71="Two-tone"),1,0)</f>
        <v>0</v>
      </c>
      <c r="H71">
        <f>IF(OR('Patek Philippe Data'!L71="YG 18K",'Patek Philippe Data'!L71="YG &lt;18K",'Patek Philippe Data'!L71="PG 18K",'Patek Philippe Data'!L71="PG &lt;18K",'Patek Philippe Data'!L71="WG 18K",'Patek Philippe Data'!L71="Mixes of 18K",'Patek Philippe Data'!L71="Mixes &lt;18K"),1,0)</f>
        <v>1</v>
      </c>
      <c r="I71">
        <f>IF('Patek Philippe Data'!L71="Platinum",1,0)</f>
        <v>0</v>
      </c>
      <c r="J71">
        <f>IF(OR('Patek Philippe Data'!P71="Stainless Steel",'Patek Philippe Data'!P71="Two-tone"),1,0)</f>
        <v>0</v>
      </c>
      <c r="K71">
        <f>IF('Patek Philippe Data'!P71="Leather",1,0)</f>
        <v>0</v>
      </c>
      <c r="L71">
        <f>IF(OR('Patek Philippe Data'!P71="YG 18K",'Patek Philippe Data'!P71="PG 18K",'Patek Philippe Data'!P71="WG 18K",'Patek Philippe Data'!P71="Mixes of 18K"),1,0)</f>
        <v>1</v>
      </c>
      <c r="M71">
        <f>IF(OR('Patek Philippe Data'!AX71="Yes",'Patek Philippe Data'!AY71="Yes",'Patek Philippe Data'!AW71="Yes"),1,0)</f>
        <v>0</v>
      </c>
      <c r="N71">
        <f>IF(OR(ISTEXT('Patek Philippe Data'!AZ71), ISTEXT('Patek Philippe Data'!BA71)),1,0)</f>
        <v>0</v>
      </c>
      <c r="O71">
        <f>IF('Patek Philippe Data'!BF71="Yes",1,0)</f>
        <v>0</v>
      </c>
      <c r="P71">
        <f>IF('Patek Philippe Data'!BG71="AA",1,0)</f>
        <v>0</v>
      </c>
      <c r="Q71">
        <f>IF('Patek Philippe Data'!BG71="AAA",1,0)</f>
        <v>0</v>
      </c>
      <c r="R71">
        <f>IF('Patek Philippe Data'!BG71="AAAA",1,0)</f>
        <v>1</v>
      </c>
      <c r="S71">
        <f>IF('Patek Philippe Data'!R71="Yes",1,0)</f>
        <v>1</v>
      </c>
      <c r="T71">
        <f>IF('Patek Philippe Data'!AR71="Yes",1,0)</f>
        <v>0</v>
      </c>
      <c r="U71">
        <f>IF(OR('Patek Philippe Data'!X71="Yes", 'Patek Philippe Data'!Y71="Yes",'Patek Philippe Data'!Z71="Yes"),1,0)</f>
        <v>0</v>
      </c>
      <c r="V71">
        <f>IF('Patek Philippe Data'!AD71="Yes",1,0)</f>
        <v>0</v>
      </c>
      <c r="W71">
        <f>IF(OR('Patek Philippe Data'!AK71="Yes",'Patek Philippe Data'!AN71="Yes"),1,0)</f>
        <v>0</v>
      </c>
      <c r="X71">
        <f>IF('Patek Philippe Data'!AO71="Yes",1,0)</f>
        <v>0</v>
      </c>
      <c r="Y71" s="39">
        <f>IF(AND($B71&gt;=DATEVALUE("1/1/2018"),$B71&lt;=DATEVALUE("12/31/2018")),1,0)</f>
        <v>0</v>
      </c>
      <c r="Z71" s="39">
        <f>IF(AND($B71&gt;=DATEVALUE("1/1/2019"),$B71&lt;=DATEVALUE("12/31/2019")),1,0)</f>
        <v>0</v>
      </c>
      <c r="AA71" s="39">
        <f>IF(AND($B71&gt;=DATEVALUE("1/1/2020"),$B71&lt;=DATEVALUE("12/31/2020")),1,0)</f>
        <v>0</v>
      </c>
      <c r="AB71" s="39">
        <f>IF(AND($B71&gt;=DATEVALUE("1/1/2021"),$B71&lt;=DATEVALUE("12/31/2021")),1,0)</f>
        <v>1</v>
      </c>
      <c r="AC71" s="39">
        <f>IF(AND($B71&gt;=DATEVALUE("1/1/2022"),$B71&lt;=DATEVALUE("12/31/2022")),1,0)</f>
        <v>0</v>
      </c>
    </row>
    <row r="72" spans="1:29" x14ac:dyDescent="0.2">
      <c r="A72" s="1">
        <v>68</v>
      </c>
      <c r="B72" s="41">
        <f>'Patek Philippe Data'!C72</f>
        <v>44325</v>
      </c>
      <c r="C72">
        <f>'Patek Philippe Data'!D72</f>
        <v>353</v>
      </c>
      <c r="D72" s="42">
        <f>'Patek Philippe Data'!E72</f>
        <v>24000</v>
      </c>
      <c r="E72" s="42">
        <f>'Patek Philippe Data'!F72</f>
        <v>30000</v>
      </c>
      <c r="F72" s="43">
        <f>LN(D72)</f>
        <v>10.085809109330082</v>
      </c>
      <c r="G72">
        <f>IF(OR('Patek Philippe Data'!L72="Stainless Steel",'Patek Philippe Data'!L72="Two-tone"),1,0)</f>
        <v>0</v>
      </c>
      <c r="H72">
        <f>IF(OR('Patek Philippe Data'!L72="YG 18K",'Patek Philippe Data'!L72="YG &lt;18K",'Patek Philippe Data'!L72="PG 18K",'Patek Philippe Data'!L72="PG &lt;18K",'Patek Philippe Data'!L72="WG 18K",'Patek Philippe Data'!L72="Mixes of 18K",'Patek Philippe Data'!L72="Mixes &lt;18K"),1,0)</f>
        <v>1</v>
      </c>
      <c r="I72">
        <f>IF('Patek Philippe Data'!L72="Platinum",1,0)</f>
        <v>0</v>
      </c>
      <c r="J72">
        <f>IF(OR('Patek Philippe Data'!P72="Stainless Steel",'Patek Philippe Data'!P72="Two-tone"),1,0)</f>
        <v>0</v>
      </c>
      <c r="K72">
        <f>IF('Patek Philippe Data'!P72="Leather",1,0)</f>
        <v>1</v>
      </c>
      <c r="L72">
        <f>IF(OR('Patek Philippe Data'!P72="YG 18K",'Patek Philippe Data'!P72="PG 18K",'Patek Philippe Data'!P72="WG 18K",'Patek Philippe Data'!P72="Mixes of 18K"),1,0)</f>
        <v>0</v>
      </c>
      <c r="M72">
        <f>IF(OR('Patek Philippe Data'!AX72="Yes",'Patek Philippe Data'!AY72="Yes",'Patek Philippe Data'!AW72="Yes"),1,0)</f>
        <v>0</v>
      </c>
      <c r="N72">
        <f>IF(OR(ISTEXT('Patek Philippe Data'!AZ72), ISTEXT('Patek Philippe Data'!BA72)),1,0)</f>
        <v>0</v>
      </c>
      <c r="O72">
        <f>IF('Patek Philippe Data'!BF72="Yes",1,0)</f>
        <v>0</v>
      </c>
      <c r="P72">
        <f>IF('Patek Philippe Data'!BG72="AA",1,0)</f>
        <v>0</v>
      </c>
      <c r="Q72">
        <f>IF('Patek Philippe Data'!BG72="AAA",1,0)</f>
        <v>1</v>
      </c>
      <c r="R72">
        <f>IF('Patek Philippe Data'!BG72="AAAA",1,0)</f>
        <v>0</v>
      </c>
      <c r="S72">
        <f>IF('Patek Philippe Data'!R72="Yes",1,0)</f>
        <v>1</v>
      </c>
      <c r="T72">
        <f>IF('Patek Philippe Data'!AR72="Yes",1,0)</f>
        <v>0</v>
      </c>
      <c r="U72">
        <f>IF(OR('Patek Philippe Data'!X72="Yes", 'Patek Philippe Data'!Y72="Yes",'Patek Philippe Data'!Z72="Yes"),1,0)</f>
        <v>0</v>
      </c>
      <c r="V72">
        <f>IF('Patek Philippe Data'!AD72="Yes",1,0)</f>
        <v>0</v>
      </c>
      <c r="W72">
        <f>IF(OR('Patek Philippe Data'!AK72="Yes",'Patek Philippe Data'!AN72="Yes"),1,0)</f>
        <v>0</v>
      </c>
      <c r="X72">
        <f>IF('Patek Philippe Data'!AO72="Yes",1,0)</f>
        <v>0</v>
      </c>
      <c r="Y72" s="39">
        <f>IF(AND($B72&gt;=DATEVALUE("1/1/2018"),$B72&lt;=DATEVALUE("12/31/2018")),1,0)</f>
        <v>0</v>
      </c>
      <c r="Z72" s="39">
        <f>IF(AND($B72&gt;=DATEVALUE("1/1/2019"),$B72&lt;=DATEVALUE("12/31/2019")),1,0)</f>
        <v>0</v>
      </c>
      <c r="AA72" s="39">
        <f>IF(AND($B72&gt;=DATEVALUE("1/1/2020"),$B72&lt;=DATEVALUE("12/31/2020")),1,0)</f>
        <v>0</v>
      </c>
      <c r="AB72" s="39">
        <f>IF(AND($B72&gt;=DATEVALUE("1/1/2021"),$B72&lt;=DATEVALUE("12/31/2021")),1,0)</f>
        <v>1</v>
      </c>
      <c r="AC72" s="39">
        <f>IF(AND($B72&gt;=DATEVALUE("1/1/2022"),$B72&lt;=DATEVALUE("12/31/2022")),1,0)</f>
        <v>0</v>
      </c>
    </row>
    <row r="73" spans="1:29" x14ac:dyDescent="0.2">
      <c r="A73" s="1">
        <v>69</v>
      </c>
      <c r="B73" s="41">
        <f>'Patek Philippe Data'!C73</f>
        <v>44325</v>
      </c>
      <c r="C73">
        <f>'Patek Philippe Data'!D73</f>
        <v>364</v>
      </c>
      <c r="D73" s="42">
        <f>'Patek Philippe Data'!E73</f>
        <v>18000</v>
      </c>
      <c r="E73" s="42">
        <f>'Patek Philippe Data'!F73</f>
        <v>22500</v>
      </c>
      <c r="F73" s="43">
        <f>LN(D73)</f>
        <v>9.7981270368783022</v>
      </c>
      <c r="G73">
        <f>IF(OR('Patek Philippe Data'!L73="Stainless Steel",'Patek Philippe Data'!L73="Two-tone"),1,0)</f>
        <v>0</v>
      </c>
      <c r="H73">
        <f>IF(OR('Patek Philippe Data'!L73="YG 18K",'Patek Philippe Data'!L73="YG &lt;18K",'Patek Philippe Data'!L73="PG 18K",'Patek Philippe Data'!L73="PG &lt;18K",'Patek Philippe Data'!L73="WG 18K",'Patek Philippe Data'!L73="Mixes of 18K",'Patek Philippe Data'!L73="Mixes &lt;18K"),1,0)</f>
        <v>0</v>
      </c>
      <c r="I73">
        <f>IF('Patek Philippe Data'!L73="Platinum",1,0)</f>
        <v>1</v>
      </c>
      <c r="J73">
        <f>IF(OR('Patek Philippe Data'!P73="Stainless Steel",'Patek Philippe Data'!P73="Two-tone"),1,0)</f>
        <v>0</v>
      </c>
      <c r="K73">
        <f>IF('Patek Philippe Data'!P73="Leather",1,0)</f>
        <v>1</v>
      </c>
      <c r="L73">
        <f>IF(OR('Patek Philippe Data'!P73="YG 18K",'Patek Philippe Data'!P73="PG 18K",'Patek Philippe Data'!P73="WG 18K",'Patek Philippe Data'!P73="Mixes of 18K"),1,0)</f>
        <v>0</v>
      </c>
      <c r="M73">
        <f>IF(OR('Patek Philippe Data'!AX73="Yes",'Patek Philippe Data'!AY73="Yes",'Patek Philippe Data'!AW73="Yes"),1,0)</f>
        <v>1</v>
      </c>
      <c r="N73">
        <f>IF(OR(ISTEXT('Patek Philippe Data'!AZ73), ISTEXT('Patek Philippe Data'!BA73)),1,0)</f>
        <v>0</v>
      </c>
      <c r="O73">
        <f>IF('Patek Philippe Data'!BF73="Yes",1,0)</f>
        <v>0</v>
      </c>
      <c r="P73">
        <f>IF('Patek Philippe Data'!BG73="AA",1,0)</f>
        <v>0</v>
      </c>
      <c r="Q73">
        <f>IF('Patek Philippe Data'!BG73="AAA",1,0)</f>
        <v>1</v>
      </c>
      <c r="R73">
        <f>IF('Patek Philippe Data'!BG73="AAAA",1,0)</f>
        <v>0</v>
      </c>
      <c r="S73">
        <f>IF('Patek Philippe Data'!R73="Yes",1,0)</f>
        <v>1</v>
      </c>
      <c r="T73">
        <f>IF('Patek Philippe Data'!AR73="Yes",1,0)</f>
        <v>0</v>
      </c>
      <c r="U73">
        <f>IF(OR('Patek Philippe Data'!X73="Yes", 'Patek Philippe Data'!Y73="Yes",'Patek Philippe Data'!Z73="Yes"),1,0)</f>
        <v>0</v>
      </c>
      <c r="V73">
        <f>IF('Patek Philippe Data'!AD73="Yes",1,0)</f>
        <v>0</v>
      </c>
      <c r="W73">
        <f>IF(OR('Patek Philippe Data'!AK73="Yes",'Patek Philippe Data'!AN73="Yes"),1,0)</f>
        <v>0</v>
      </c>
      <c r="X73">
        <f>IF('Patek Philippe Data'!AO73="Yes",1,0)</f>
        <v>0</v>
      </c>
      <c r="Y73" s="39">
        <f>IF(AND($B73&gt;=DATEVALUE("1/1/2018"),$B73&lt;=DATEVALUE("12/31/2018")),1,0)</f>
        <v>0</v>
      </c>
      <c r="Z73" s="39">
        <f>IF(AND($B73&gt;=DATEVALUE("1/1/2019"),$B73&lt;=DATEVALUE("12/31/2019")),1,0)</f>
        <v>0</v>
      </c>
      <c r="AA73" s="39">
        <f>IF(AND($B73&gt;=DATEVALUE("1/1/2020"),$B73&lt;=DATEVALUE("12/31/2020")),1,0)</f>
        <v>0</v>
      </c>
      <c r="AB73" s="39">
        <f>IF(AND($B73&gt;=DATEVALUE("1/1/2021"),$B73&lt;=DATEVALUE("12/31/2021")),1,0)</f>
        <v>1</v>
      </c>
      <c r="AC73" s="39">
        <f>IF(AND($B73&gt;=DATEVALUE("1/1/2022"),$B73&lt;=DATEVALUE("12/31/2022")),1,0)</f>
        <v>0</v>
      </c>
    </row>
    <row r="74" spans="1:29" x14ac:dyDescent="0.2">
      <c r="A74" s="1">
        <v>70</v>
      </c>
      <c r="B74" s="41">
        <f>'Patek Philippe Data'!C74</f>
        <v>44325</v>
      </c>
      <c r="C74">
        <f>'Patek Philippe Data'!D74</f>
        <v>366</v>
      </c>
      <c r="D74" s="42">
        <f>'Patek Philippe Data'!E74</f>
        <v>11000</v>
      </c>
      <c r="E74" s="42">
        <f>'Patek Philippe Data'!F74</f>
        <v>13750</v>
      </c>
      <c r="F74" s="43">
        <f>LN(D74)</f>
        <v>9.3056505517805075</v>
      </c>
      <c r="G74">
        <f>IF(OR('Patek Philippe Data'!L74="Stainless Steel",'Patek Philippe Data'!L74="Two-tone"),1,0)</f>
        <v>0</v>
      </c>
      <c r="H74">
        <f>IF(OR('Patek Philippe Data'!L74="YG 18K",'Patek Philippe Data'!L74="YG &lt;18K",'Patek Philippe Data'!L74="PG 18K",'Patek Philippe Data'!L74="PG &lt;18K",'Patek Philippe Data'!L74="WG 18K",'Patek Philippe Data'!L74="Mixes of 18K",'Patek Philippe Data'!L74="Mixes &lt;18K"),1,0)</f>
        <v>1</v>
      </c>
      <c r="I74">
        <f>IF('Patek Philippe Data'!L74="Platinum",1,0)</f>
        <v>0</v>
      </c>
      <c r="J74">
        <f>IF(OR('Patek Philippe Data'!P74="Stainless Steel",'Patek Philippe Data'!P74="Two-tone"),1,0)</f>
        <v>0</v>
      </c>
      <c r="K74">
        <f>IF('Patek Philippe Data'!P74="Leather",1,0)</f>
        <v>1</v>
      </c>
      <c r="L74">
        <f>IF(OR('Patek Philippe Data'!P74="YG 18K",'Patek Philippe Data'!P74="PG 18K",'Patek Philippe Data'!P74="WG 18K",'Patek Philippe Data'!P74="Mixes of 18K"),1,0)</f>
        <v>0</v>
      </c>
      <c r="M74">
        <f>IF(OR('Patek Philippe Data'!AX74="Yes",'Patek Philippe Data'!AY74="Yes",'Patek Philippe Data'!AW74="Yes"),1,0)</f>
        <v>0</v>
      </c>
      <c r="N74">
        <f>IF(OR(ISTEXT('Patek Philippe Data'!AZ74), ISTEXT('Patek Philippe Data'!BA74)),1,0)</f>
        <v>0</v>
      </c>
      <c r="O74">
        <f>IF('Patek Philippe Data'!BF74="Yes",1,0)</f>
        <v>0</v>
      </c>
      <c r="P74">
        <f>IF('Patek Philippe Data'!BG74="AA",1,0)</f>
        <v>1</v>
      </c>
      <c r="Q74">
        <f>IF('Patek Philippe Data'!BG74="AAA",1,0)</f>
        <v>0</v>
      </c>
      <c r="R74">
        <f>IF('Patek Philippe Data'!BG74="AAAA",1,0)</f>
        <v>0</v>
      </c>
      <c r="S74">
        <f>IF('Patek Philippe Data'!R74="Yes",1,0)</f>
        <v>1</v>
      </c>
      <c r="T74">
        <f>IF('Patek Philippe Data'!AR74="Yes",1,0)</f>
        <v>0</v>
      </c>
      <c r="U74">
        <f>IF(OR('Patek Philippe Data'!X74="Yes", 'Patek Philippe Data'!Y74="Yes",'Patek Philippe Data'!Z74="Yes"),1,0)</f>
        <v>0</v>
      </c>
      <c r="V74">
        <f>IF('Patek Philippe Data'!AD74="Yes",1,0)</f>
        <v>0</v>
      </c>
      <c r="W74">
        <f>IF(OR('Patek Philippe Data'!AK74="Yes",'Patek Philippe Data'!AN74="Yes"),1,0)</f>
        <v>0</v>
      </c>
      <c r="X74">
        <f>IF('Patek Philippe Data'!AO74="Yes",1,0)</f>
        <v>0</v>
      </c>
      <c r="Y74" s="39">
        <f>IF(AND($B74&gt;=DATEVALUE("1/1/2018"),$B74&lt;=DATEVALUE("12/31/2018")),1,0)</f>
        <v>0</v>
      </c>
      <c r="Z74" s="39">
        <f>IF(AND($B74&gt;=DATEVALUE("1/1/2019"),$B74&lt;=DATEVALUE("12/31/2019")),1,0)</f>
        <v>0</v>
      </c>
      <c r="AA74" s="39">
        <f>IF(AND($B74&gt;=DATEVALUE("1/1/2020"),$B74&lt;=DATEVALUE("12/31/2020")),1,0)</f>
        <v>0</v>
      </c>
      <c r="AB74" s="39">
        <f>IF(AND($B74&gt;=DATEVALUE("1/1/2021"),$B74&lt;=DATEVALUE("12/31/2021")),1,0)</f>
        <v>1</v>
      </c>
      <c r="AC74" s="39">
        <f>IF(AND($B74&gt;=DATEVALUE("1/1/2022"),$B74&lt;=DATEVALUE("12/31/2022")),1,0)</f>
        <v>0</v>
      </c>
    </row>
    <row r="75" spans="1:29" x14ac:dyDescent="0.2">
      <c r="A75" s="1">
        <v>71</v>
      </c>
      <c r="B75" s="41">
        <f>'Patek Philippe Data'!C75</f>
        <v>44325</v>
      </c>
      <c r="C75">
        <f>'Patek Philippe Data'!D75</f>
        <v>368</v>
      </c>
      <c r="D75" s="42">
        <f>'Patek Philippe Data'!E75</f>
        <v>8000</v>
      </c>
      <c r="E75" s="42">
        <f>'Patek Philippe Data'!F75</f>
        <v>10000</v>
      </c>
      <c r="F75" s="43">
        <f>LN(D75)</f>
        <v>8.987196820661973</v>
      </c>
      <c r="G75">
        <f>IF(OR('Patek Philippe Data'!L75="Stainless Steel",'Patek Philippe Data'!L75="Two-tone"),1,0)</f>
        <v>0</v>
      </c>
      <c r="H75">
        <f>IF(OR('Patek Philippe Data'!L75="YG 18K",'Patek Philippe Data'!L75="YG &lt;18K",'Patek Philippe Data'!L75="PG 18K",'Patek Philippe Data'!L75="PG &lt;18K",'Patek Philippe Data'!L75="WG 18K",'Patek Philippe Data'!L75="Mixes of 18K",'Patek Philippe Data'!L75="Mixes &lt;18K"),1,0)</f>
        <v>1</v>
      </c>
      <c r="I75">
        <f>IF('Patek Philippe Data'!L75="Platinum",1,0)</f>
        <v>0</v>
      </c>
      <c r="J75">
        <f>IF(OR('Patek Philippe Data'!P75="Stainless Steel",'Patek Philippe Data'!P75="Two-tone"),1,0)</f>
        <v>0</v>
      </c>
      <c r="K75">
        <f>IF('Patek Philippe Data'!P75="Leather",1,0)</f>
        <v>0</v>
      </c>
      <c r="L75">
        <f>IF(OR('Patek Philippe Data'!P75="YG 18K",'Patek Philippe Data'!P75="PG 18K",'Patek Philippe Data'!P75="WG 18K",'Patek Philippe Data'!P75="Mixes of 18K"),1,0)</f>
        <v>1</v>
      </c>
      <c r="M75">
        <f>IF(OR('Patek Philippe Data'!AX75="Yes",'Patek Philippe Data'!AY75="Yes",'Patek Philippe Data'!AW75="Yes"),1,0)</f>
        <v>0</v>
      </c>
      <c r="N75">
        <f>IF(OR(ISTEXT('Patek Philippe Data'!AZ75), ISTEXT('Patek Philippe Data'!BA75)),1,0)</f>
        <v>1</v>
      </c>
      <c r="O75">
        <f>IF('Patek Philippe Data'!BF75="Yes",1,0)</f>
        <v>0</v>
      </c>
      <c r="P75">
        <f>IF('Patek Philippe Data'!BG75="AA",1,0)</f>
        <v>1</v>
      </c>
      <c r="Q75">
        <f>IF('Patek Philippe Data'!BG75="AAA",1,0)</f>
        <v>0</v>
      </c>
      <c r="R75">
        <f>IF('Patek Philippe Data'!BG75="AAAA",1,0)</f>
        <v>0</v>
      </c>
      <c r="S75">
        <f>IF('Patek Philippe Data'!R75="Yes",1,0)</f>
        <v>1</v>
      </c>
      <c r="T75">
        <f>IF('Patek Philippe Data'!AR75="Yes",1,0)</f>
        <v>0</v>
      </c>
      <c r="U75">
        <f>IF(OR('Patek Philippe Data'!X75="Yes", 'Patek Philippe Data'!Y75="Yes",'Patek Philippe Data'!Z75="Yes"),1,0)</f>
        <v>0</v>
      </c>
      <c r="V75">
        <f>IF('Patek Philippe Data'!AD75="Yes",1,0)</f>
        <v>0</v>
      </c>
      <c r="W75">
        <f>IF(OR('Patek Philippe Data'!AK75="Yes",'Patek Philippe Data'!AN75="Yes"),1,0)</f>
        <v>0</v>
      </c>
      <c r="X75">
        <f>IF('Patek Philippe Data'!AO75="Yes",1,0)</f>
        <v>0</v>
      </c>
      <c r="Y75" s="39">
        <f>IF(AND($B75&gt;=DATEVALUE("1/1/2018"),$B75&lt;=DATEVALUE("12/31/2018")),1,0)</f>
        <v>0</v>
      </c>
      <c r="Z75" s="39">
        <f>IF(AND($B75&gt;=DATEVALUE("1/1/2019"),$B75&lt;=DATEVALUE("12/31/2019")),1,0)</f>
        <v>0</v>
      </c>
      <c r="AA75" s="39">
        <f>IF(AND($B75&gt;=DATEVALUE("1/1/2020"),$B75&lt;=DATEVALUE("12/31/2020")),1,0)</f>
        <v>0</v>
      </c>
      <c r="AB75" s="39">
        <f>IF(AND($B75&gt;=DATEVALUE("1/1/2021"),$B75&lt;=DATEVALUE("12/31/2021")),1,0)</f>
        <v>1</v>
      </c>
      <c r="AC75" s="39">
        <f>IF(AND($B75&gt;=DATEVALUE("1/1/2022"),$B75&lt;=DATEVALUE("12/31/2022")),1,0)</f>
        <v>0</v>
      </c>
    </row>
    <row r="76" spans="1:29" x14ac:dyDescent="0.2">
      <c r="A76" s="1">
        <v>72</v>
      </c>
      <c r="B76" s="41">
        <f>'Patek Philippe Data'!C76</f>
        <v>44325</v>
      </c>
      <c r="C76">
        <f>'Patek Philippe Data'!D76</f>
        <v>370</v>
      </c>
      <c r="D76" s="42">
        <f>'Patek Philippe Data'!E76</f>
        <v>16000</v>
      </c>
      <c r="E76" s="42">
        <f>'Patek Philippe Data'!F76</f>
        <v>20000</v>
      </c>
      <c r="F76" s="43">
        <f>LN(D76)</f>
        <v>9.6803440012219184</v>
      </c>
      <c r="G76">
        <f>IF(OR('Patek Philippe Data'!L76="Stainless Steel",'Patek Philippe Data'!L76="Two-tone"),1,0)</f>
        <v>0</v>
      </c>
      <c r="H76">
        <f>IF(OR('Patek Philippe Data'!L76="YG 18K",'Patek Philippe Data'!L76="YG &lt;18K",'Patek Philippe Data'!L76="PG 18K",'Patek Philippe Data'!L76="PG &lt;18K",'Patek Philippe Data'!L76="WG 18K",'Patek Philippe Data'!L76="Mixes of 18K",'Patek Philippe Data'!L76="Mixes &lt;18K"),1,0)</f>
        <v>1</v>
      </c>
      <c r="I76">
        <f>IF('Patek Philippe Data'!L76="Platinum",1,0)</f>
        <v>0</v>
      </c>
      <c r="J76">
        <f>IF(OR('Patek Philippe Data'!P76="Stainless Steel",'Patek Philippe Data'!P76="Two-tone"),1,0)</f>
        <v>0</v>
      </c>
      <c r="K76">
        <f>IF('Patek Philippe Data'!P76="Leather",1,0)</f>
        <v>1</v>
      </c>
      <c r="L76">
        <f>IF(OR('Patek Philippe Data'!P76="YG 18K",'Patek Philippe Data'!P76="PG 18K",'Patek Philippe Data'!P76="WG 18K",'Patek Philippe Data'!P76="Mixes of 18K"),1,0)</f>
        <v>0</v>
      </c>
      <c r="M76">
        <f>IF(OR('Patek Philippe Data'!AX76="Yes",'Patek Philippe Data'!AY76="Yes",'Patek Philippe Data'!AW76="Yes"),1,0)</f>
        <v>0</v>
      </c>
      <c r="N76">
        <f>IF(OR(ISTEXT('Patek Philippe Data'!AZ76), ISTEXT('Patek Philippe Data'!BA76)),1,0)</f>
        <v>0</v>
      </c>
      <c r="O76">
        <f>IF('Patek Philippe Data'!BF76="Yes",1,0)</f>
        <v>0</v>
      </c>
      <c r="P76">
        <f>IF('Patek Philippe Data'!BG76="AA",1,0)</f>
        <v>0</v>
      </c>
      <c r="Q76">
        <f>IF('Patek Philippe Data'!BG76="AAA",1,0)</f>
        <v>0</v>
      </c>
      <c r="R76">
        <f>IF('Patek Philippe Data'!BG76="AAAA",1,0)</f>
        <v>1</v>
      </c>
      <c r="S76">
        <f>IF('Patek Philippe Data'!R76="Yes",1,0)</f>
        <v>1</v>
      </c>
      <c r="T76">
        <f>IF('Patek Philippe Data'!AR76="Yes",1,0)</f>
        <v>0</v>
      </c>
      <c r="U76">
        <f>IF(OR('Patek Philippe Data'!X76="Yes", 'Patek Philippe Data'!Y76="Yes",'Patek Philippe Data'!Z76="Yes"),1,0)</f>
        <v>0</v>
      </c>
      <c r="V76">
        <f>IF('Patek Philippe Data'!AD76="Yes",1,0)</f>
        <v>0</v>
      </c>
      <c r="W76">
        <f>IF(OR('Patek Philippe Data'!AK76="Yes",'Patek Philippe Data'!AN76="Yes"),1,0)</f>
        <v>0</v>
      </c>
      <c r="X76">
        <f>IF('Patek Philippe Data'!AO76="Yes",1,0)</f>
        <v>0</v>
      </c>
      <c r="Y76" s="39">
        <f>IF(AND($B76&gt;=DATEVALUE("1/1/2018"),$B76&lt;=DATEVALUE("12/31/2018")),1,0)</f>
        <v>0</v>
      </c>
      <c r="Z76" s="39">
        <f>IF(AND($B76&gt;=DATEVALUE("1/1/2019"),$B76&lt;=DATEVALUE("12/31/2019")),1,0)</f>
        <v>0</v>
      </c>
      <c r="AA76" s="39">
        <f>IF(AND($B76&gt;=DATEVALUE("1/1/2020"),$B76&lt;=DATEVALUE("12/31/2020")),1,0)</f>
        <v>0</v>
      </c>
      <c r="AB76" s="39">
        <f>IF(AND($B76&gt;=DATEVALUE("1/1/2021"),$B76&lt;=DATEVALUE("12/31/2021")),1,0)</f>
        <v>1</v>
      </c>
      <c r="AC76" s="39">
        <f>IF(AND($B76&gt;=DATEVALUE("1/1/2022"),$B76&lt;=DATEVALUE("12/31/2022")),1,0)</f>
        <v>0</v>
      </c>
    </row>
    <row r="77" spans="1:29" x14ac:dyDescent="0.2">
      <c r="A77" s="1">
        <v>73</v>
      </c>
      <c r="B77" s="41">
        <f>'Patek Philippe Data'!C77</f>
        <v>44325</v>
      </c>
      <c r="C77">
        <f>'Patek Philippe Data'!D77</f>
        <v>371</v>
      </c>
      <c r="D77" s="42">
        <f>'Patek Philippe Data'!E77</f>
        <v>24000</v>
      </c>
      <c r="E77" s="42">
        <f>'Patek Philippe Data'!F77</f>
        <v>30000</v>
      </c>
      <c r="F77" s="43">
        <f>LN(D77)</f>
        <v>10.085809109330082</v>
      </c>
      <c r="G77">
        <f>IF(OR('Patek Philippe Data'!L77="Stainless Steel",'Patek Philippe Data'!L77="Two-tone"),1,0)</f>
        <v>1</v>
      </c>
      <c r="H77">
        <f>IF(OR('Patek Philippe Data'!L77="YG 18K",'Patek Philippe Data'!L77="YG &lt;18K",'Patek Philippe Data'!L77="PG 18K",'Patek Philippe Data'!L77="PG &lt;18K",'Patek Philippe Data'!L77="WG 18K",'Patek Philippe Data'!L77="Mixes of 18K",'Patek Philippe Data'!L77="Mixes &lt;18K"),1,0)</f>
        <v>0</v>
      </c>
      <c r="I77">
        <f>IF('Patek Philippe Data'!L77="Platinum",1,0)</f>
        <v>0</v>
      </c>
      <c r="J77">
        <f>IF(OR('Patek Philippe Data'!P77="Stainless Steel",'Patek Philippe Data'!P77="Two-tone"),1,0)</f>
        <v>0</v>
      </c>
      <c r="K77">
        <f>IF('Patek Philippe Data'!P77="Leather",1,0)</f>
        <v>1</v>
      </c>
      <c r="L77">
        <f>IF(OR('Patek Philippe Data'!P77="YG 18K",'Patek Philippe Data'!P77="PG 18K",'Patek Philippe Data'!P77="WG 18K",'Patek Philippe Data'!P77="Mixes of 18K"),1,0)</f>
        <v>0</v>
      </c>
      <c r="M77">
        <f>IF(OR('Patek Philippe Data'!AX77="Yes",'Patek Philippe Data'!AY77="Yes",'Patek Philippe Data'!AW77="Yes"),1,0)</f>
        <v>0</v>
      </c>
      <c r="N77">
        <f>IF(OR(ISTEXT('Patek Philippe Data'!AZ77), ISTEXT('Patek Philippe Data'!BA77)),1,0)</f>
        <v>0</v>
      </c>
      <c r="O77">
        <f>IF('Patek Philippe Data'!BF77="Yes",1,0)</f>
        <v>0</v>
      </c>
      <c r="P77">
        <f>IF('Patek Philippe Data'!BG77="AA",1,0)</f>
        <v>0</v>
      </c>
      <c r="Q77">
        <f>IF('Patek Philippe Data'!BG77="AAA",1,0)</f>
        <v>1</v>
      </c>
      <c r="R77">
        <f>IF('Patek Philippe Data'!BG77="AAAA",1,0)</f>
        <v>0</v>
      </c>
      <c r="S77">
        <f>IF('Patek Philippe Data'!R77="Yes",1,0)</f>
        <v>1</v>
      </c>
      <c r="T77">
        <f>IF('Patek Philippe Data'!AR77="Yes",1,0)</f>
        <v>0</v>
      </c>
      <c r="U77">
        <f>IF(OR('Patek Philippe Data'!X77="Yes", 'Patek Philippe Data'!Y77="Yes",'Patek Philippe Data'!Z77="Yes"),1,0)</f>
        <v>0</v>
      </c>
      <c r="V77">
        <f>IF('Patek Philippe Data'!AD77="Yes",1,0)</f>
        <v>0</v>
      </c>
      <c r="W77">
        <f>IF(OR('Patek Philippe Data'!AK77="Yes",'Patek Philippe Data'!AN77="Yes"),1,0)</f>
        <v>0</v>
      </c>
      <c r="X77">
        <f>IF('Patek Philippe Data'!AO77="Yes",1,0)</f>
        <v>0</v>
      </c>
      <c r="Y77" s="39">
        <f>IF(AND($B77&gt;=DATEVALUE("1/1/2018"),$B77&lt;=DATEVALUE("12/31/2018")),1,0)</f>
        <v>0</v>
      </c>
      <c r="Z77" s="39">
        <f>IF(AND($B77&gt;=DATEVALUE("1/1/2019"),$B77&lt;=DATEVALUE("12/31/2019")),1,0)</f>
        <v>0</v>
      </c>
      <c r="AA77" s="39">
        <f>IF(AND($B77&gt;=DATEVALUE("1/1/2020"),$B77&lt;=DATEVALUE("12/31/2020")),1,0)</f>
        <v>0</v>
      </c>
      <c r="AB77" s="39">
        <f>IF(AND($B77&gt;=DATEVALUE("1/1/2021"),$B77&lt;=DATEVALUE("12/31/2021")),1,0)</f>
        <v>1</v>
      </c>
      <c r="AC77" s="39">
        <f>IF(AND($B77&gt;=DATEVALUE("1/1/2022"),$B77&lt;=DATEVALUE("12/31/2022")),1,0)</f>
        <v>0</v>
      </c>
    </row>
    <row r="78" spans="1:29" x14ac:dyDescent="0.2">
      <c r="A78" s="1">
        <v>74</v>
      </c>
      <c r="B78" s="41">
        <f>'Patek Philippe Data'!C78</f>
        <v>44325</v>
      </c>
      <c r="C78">
        <f>'Patek Philippe Data'!D78</f>
        <v>372</v>
      </c>
      <c r="D78" s="42">
        <f>'Patek Philippe Data'!E78</f>
        <v>26000</v>
      </c>
      <c r="E78" s="42">
        <f>'Patek Philippe Data'!F78</f>
        <v>32500</v>
      </c>
      <c r="F78" s="43">
        <f>LN(D78)</f>
        <v>10.165851817003619</v>
      </c>
      <c r="G78">
        <f>IF(OR('Patek Philippe Data'!L78="Stainless Steel",'Patek Philippe Data'!L78="Two-tone"),1,0)</f>
        <v>1</v>
      </c>
      <c r="H78">
        <f>IF(OR('Patek Philippe Data'!L78="YG 18K",'Patek Philippe Data'!L78="YG &lt;18K",'Patek Philippe Data'!L78="PG 18K",'Patek Philippe Data'!L78="PG &lt;18K",'Patek Philippe Data'!L78="WG 18K",'Patek Philippe Data'!L78="Mixes of 18K",'Patek Philippe Data'!L78="Mixes &lt;18K"),1,0)</f>
        <v>0</v>
      </c>
      <c r="I78">
        <f>IF('Patek Philippe Data'!L78="Platinum",1,0)</f>
        <v>0</v>
      </c>
      <c r="J78">
        <f>IF(OR('Patek Philippe Data'!P78="Stainless Steel",'Patek Philippe Data'!P78="Two-tone"),1,0)</f>
        <v>0</v>
      </c>
      <c r="K78">
        <f>IF('Patek Philippe Data'!P78="Leather",1,0)</f>
        <v>1</v>
      </c>
      <c r="L78">
        <f>IF(OR('Patek Philippe Data'!P78="YG 18K",'Patek Philippe Data'!P78="PG 18K",'Patek Philippe Data'!P78="WG 18K",'Patek Philippe Data'!P78="Mixes of 18K"),1,0)</f>
        <v>0</v>
      </c>
      <c r="M78">
        <f>IF(OR('Patek Philippe Data'!AX78="Yes",'Patek Philippe Data'!AY78="Yes",'Patek Philippe Data'!AW78="Yes"),1,0)</f>
        <v>0</v>
      </c>
      <c r="N78">
        <f>IF(OR(ISTEXT('Patek Philippe Data'!AZ78), ISTEXT('Patek Philippe Data'!BA78)),1,0)</f>
        <v>1</v>
      </c>
      <c r="O78">
        <f>IF('Patek Philippe Data'!BF78="Yes",1,0)</f>
        <v>0</v>
      </c>
      <c r="P78">
        <f>IF('Patek Philippe Data'!BG78="AA",1,0)</f>
        <v>0</v>
      </c>
      <c r="Q78">
        <f>IF('Patek Philippe Data'!BG78="AAA",1,0)</f>
        <v>0</v>
      </c>
      <c r="R78">
        <f>IF('Patek Philippe Data'!BG78="AAAA",1,0)</f>
        <v>1</v>
      </c>
      <c r="S78">
        <f>IF('Patek Philippe Data'!R78="Yes",1,0)</f>
        <v>1</v>
      </c>
      <c r="T78">
        <f>IF('Patek Philippe Data'!AR78="Yes",1,0)</f>
        <v>0</v>
      </c>
      <c r="U78">
        <f>IF(OR('Patek Philippe Data'!X78="Yes", 'Patek Philippe Data'!Y78="Yes",'Patek Philippe Data'!Z78="Yes"),1,0)</f>
        <v>0</v>
      </c>
      <c r="V78">
        <f>IF('Patek Philippe Data'!AD78="Yes",1,0)</f>
        <v>0</v>
      </c>
      <c r="W78">
        <f>IF(OR('Patek Philippe Data'!AK78="Yes",'Patek Philippe Data'!AN78="Yes"),1,0)</f>
        <v>0</v>
      </c>
      <c r="X78">
        <f>IF('Patek Philippe Data'!AO78="Yes",1,0)</f>
        <v>0</v>
      </c>
      <c r="Y78" s="39">
        <f>IF(AND($B78&gt;=DATEVALUE("1/1/2018"),$B78&lt;=DATEVALUE("12/31/2018")),1,0)</f>
        <v>0</v>
      </c>
      <c r="Z78" s="39">
        <f>IF(AND($B78&gt;=DATEVALUE("1/1/2019"),$B78&lt;=DATEVALUE("12/31/2019")),1,0)</f>
        <v>0</v>
      </c>
      <c r="AA78" s="39">
        <f>IF(AND($B78&gt;=DATEVALUE("1/1/2020"),$B78&lt;=DATEVALUE("12/31/2020")),1,0)</f>
        <v>0</v>
      </c>
      <c r="AB78" s="39">
        <f>IF(AND($B78&gt;=DATEVALUE("1/1/2021"),$B78&lt;=DATEVALUE("12/31/2021")),1,0)</f>
        <v>1</v>
      </c>
      <c r="AC78" s="39">
        <f>IF(AND($B78&gt;=DATEVALUE("1/1/2022"),$B78&lt;=DATEVALUE("12/31/2022")),1,0)</f>
        <v>0</v>
      </c>
    </row>
    <row r="79" spans="1:29" x14ac:dyDescent="0.2">
      <c r="A79" s="1">
        <v>75</v>
      </c>
      <c r="B79" s="41">
        <f>'Patek Philippe Data'!C79</f>
        <v>44325</v>
      </c>
      <c r="C79">
        <f>'Patek Philippe Data'!D79</f>
        <v>373</v>
      </c>
      <c r="D79" s="42">
        <f>'Patek Philippe Data'!E79</f>
        <v>15000</v>
      </c>
      <c r="E79" s="42">
        <f>'Patek Philippe Data'!F79</f>
        <v>18750</v>
      </c>
      <c r="F79" s="43">
        <f>LN(D79)</f>
        <v>9.6158054800843473</v>
      </c>
      <c r="G79">
        <f>IF(OR('Patek Philippe Data'!L79="Stainless Steel",'Patek Philippe Data'!L79="Two-tone"),1,0)</f>
        <v>1</v>
      </c>
      <c r="H79">
        <f>IF(OR('Patek Philippe Data'!L79="YG 18K",'Patek Philippe Data'!L79="YG &lt;18K",'Patek Philippe Data'!L79="PG 18K",'Patek Philippe Data'!L79="PG &lt;18K",'Patek Philippe Data'!L79="WG 18K",'Patek Philippe Data'!L79="Mixes of 18K",'Patek Philippe Data'!L79="Mixes &lt;18K"),1,0)</f>
        <v>0</v>
      </c>
      <c r="I79">
        <f>IF('Patek Philippe Data'!L79="Platinum",1,0)</f>
        <v>0</v>
      </c>
      <c r="J79">
        <f>IF(OR('Patek Philippe Data'!P79="Stainless Steel",'Patek Philippe Data'!P79="Two-tone"),1,0)</f>
        <v>0</v>
      </c>
      <c r="K79">
        <f>IF('Patek Philippe Data'!P79="Leather",1,0)</f>
        <v>1</v>
      </c>
      <c r="L79">
        <f>IF(OR('Patek Philippe Data'!P79="YG 18K",'Patek Philippe Data'!P79="PG 18K",'Patek Philippe Data'!P79="WG 18K",'Patek Philippe Data'!P79="Mixes of 18K"),1,0)</f>
        <v>0</v>
      </c>
      <c r="M79">
        <f>IF(OR('Patek Philippe Data'!AX79="Yes",'Patek Philippe Data'!AY79="Yes",'Patek Philippe Data'!AW79="Yes"),1,0)</f>
        <v>0</v>
      </c>
      <c r="N79">
        <f>IF(OR(ISTEXT('Patek Philippe Data'!AZ79), ISTEXT('Patek Philippe Data'!BA79)),1,0)</f>
        <v>0</v>
      </c>
      <c r="O79">
        <f>IF('Patek Philippe Data'!BF79="Yes",1,0)</f>
        <v>0</v>
      </c>
      <c r="P79">
        <f>IF('Patek Philippe Data'!BG79="AA",1,0)</f>
        <v>0</v>
      </c>
      <c r="Q79">
        <f>IF('Patek Philippe Data'!BG79="AAA",1,0)</f>
        <v>1</v>
      </c>
      <c r="R79">
        <f>IF('Patek Philippe Data'!BG79="AAAA",1,0)</f>
        <v>0</v>
      </c>
      <c r="S79">
        <f>IF('Patek Philippe Data'!R79="Yes",1,0)</f>
        <v>1</v>
      </c>
      <c r="T79">
        <f>IF('Patek Philippe Data'!AR79="Yes",1,0)</f>
        <v>0</v>
      </c>
      <c r="U79">
        <f>IF(OR('Patek Philippe Data'!X79="Yes", 'Patek Philippe Data'!Y79="Yes",'Patek Philippe Data'!Z79="Yes"),1,0)</f>
        <v>0</v>
      </c>
      <c r="V79">
        <f>IF('Patek Philippe Data'!AD79="Yes",1,0)</f>
        <v>0</v>
      </c>
      <c r="W79">
        <f>IF(OR('Patek Philippe Data'!AK79="Yes",'Patek Philippe Data'!AN79="Yes"),1,0)</f>
        <v>0</v>
      </c>
      <c r="X79">
        <f>IF('Patek Philippe Data'!AO79="Yes",1,0)</f>
        <v>0</v>
      </c>
      <c r="Y79" s="39">
        <f>IF(AND($B79&gt;=DATEVALUE("1/1/2018"),$B79&lt;=DATEVALUE("12/31/2018")),1,0)</f>
        <v>0</v>
      </c>
      <c r="Z79" s="39">
        <f>IF(AND($B79&gt;=DATEVALUE("1/1/2019"),$B79&lt;=DATEVALUE("12/31/2019")),1,0)</f>
        <v>0</v>
      </c>
      <c r="AA79" s="39">
        <f>IF(AND($B79&gt;=DATEVALUE("1/1/2020"),$B79&lt;=DATEVALUE("12/31/2020")),1,0)</f>
        <v>0</v>
      </c>
      <c r="AB79" s="39">
        <f>IF(AND($B79&gt;=DATEVALUE("1/1/2021"),$B79&lt;=DATEVALUE("12/31/2021")),1,0)</f>
        <v>1</v>
      </c>
      <c r="AC79" s="39">
        <f>IF(AND($B79&gt;=DATEVALUE("1/1/2022"),$B79&lt;=DATEVALUE("12/31/2022")),1,0)</f>
        <v>0</v>
      </c>
    </row>
    <row r="80" spans="1:29" x14ac:dyDescent="0.2">
      <c r="A80" s="1">
        <v>76</v>
      </c>
      <c r="B80" s="41">
        <f>'Patek Philippe Data'!C80</f>
        <v>44325</v>
      </c>
      <c r="C80">
        <f>'Patek Philippe Data'!D80</f>
        <v>374</v>
      </c>
      <c r="D80" s="42">
        <f>'Patek Philippe Data'!E80</f>
        <v>6500</v>
      </c>
      <c r="E80" s="42">
        <f>'Patek Philippe Data'!F80</f>
        <v>8125</v>
      </c>
      <c r="F80" s="43">
        <f>LN(D80)</f>
        <v>8.7795574558837277</v>
      </c>
      <c r="G80">
        <f>IF(OR('Patek Philippe Data'!L80="Stainless Steel",'Patek Philippe Data'!L80="Two-tone"),1,0)</f>
        <v>0</v>
      </c>
      <c r="H80">
        <f>IF(OR('Patek Philippe Data'!L80="YG 18K",'Patek Philippe Data'!L80="YG &lt;18K",'Patek Philippe Data'!L80="PG 18K",'Patek Philippe Data'!L80="PG &lt;18K",'Patek Philippe Data'!L80="WG 18K",'Patek Philippe Data'!L80="Mixes of 18K",'Patek Philippe Data'!L80="Mixes &lt;18K"),1,0)</f>
        <v>1</v>
      </c>
      <c r="I80">
        <f>IF('Patek Philippe Data'!L80="Platinum",1,0)</f>
        <v>0</v>
      </c>
      <c r="J80">
        <f>IF(OR('Patek Philippe Data'!P80="Stainless Steel",'Patek Philippe Data'!P80="Two-tone"),1,0)</f>
        <v>0</v>
      </c>
      <c r="K80">
        <f>IF('Patek Philippe Data'!P80="Leather",1,0)</f>
        <v>1</v>
      </c>
      <c r="L80">
        <f>IF(OR('Patek Philippe Data'!P80="YG 18K",'Patek Philippe Data'!P80="PG 18K",'Patek Philippe Data'!P80="WG 18K",'Patek Philippe Data'!P80="Mixes of 18K"),1,0)</f>
        <v>0</v>
      </c>
      <c r="M80">
        <f>IF(OR('Patek Philippe Data'!AX80="Yes",'Patek Philippe Data'!AY80="Yes",'Patek Philippe Data'!AW80="Yes"),1,0)</f>
        <v>0</v>
      </c>
      <c r="N80">
        <f>IF(OR(ISTEXT('Patek Philippe Data'!AZ80), ISTEXT('Patek Philippe Data'!BA80)),1,0)</f>
        <v>0</v>
      </c>
      <c r="O80">
        <f>IF('Patek Philippe Data'!BF80="Yes",1,0)</f>
        <v>0</v>
      </c>
      <c r="P80">
        <f>IF('Patek Philippe Data'!BG80="AA",1,0)</f>
        <v>0</v>
      </c>
      <c r="Q80">
        <f>IF('Patek Philippe Data'!BG80="AAA",1,0)</f>
        <v>1</v>
      </c>
      <c r="R80">
        <f>IF('Patek Philippe Data'!BG80="AAAA",1,0)</f>
        <v>0</v>
      </c>
      <c r="S80">
        <f>IF('Patek Philippe Data'!R80="Yes",1,0)</f>
        <v>1</v>
      </c>
      <c r="T80">
        <f>IF('Patek Philippe Data'!AR80="Yes",1,0)</f>
        <v>0</v>
      </c>
      <c r="U80">
        <f>IF(OR('Patek Philippe Data'!X80="Yes", 'Patek Philippe Data'!Y80="Yes",'Patek Philippe Data'!Z80="Yes"),1,0)</f>
        <v>0</v>
      </c>
      <c r="V80">
        <f>IF('Patek Philippe Data'!AD80="Yes",1,0)</f>
        <v>0</v>
      </c>
      <c r="W80">
        <f>IF(OR('Patek Philippe Data'!AK80="Yes",'Patek Philippe Data'!AN80="Yes"),1,0)</f>
        <v>0</v>
      </c>
      <c r="X80">
        <f>IF('Patek Philippe Data'!AO80="Yes",1,0)</f>
        <v>0</v>
      </c>
      <c r="Y80" s="39">
        <f>IF(AND($B80&gt;=DATEVALUE("1/1/2018"),$B80&lt;=DATEVALUE("12/31/2018")),1,0)</f>
        <v>0</v>
      </c>
      <c r="Z80" s="39">
        <f>IF(AND($B80&gt;=DATEVALUE("1/1/2019"),$B80&lt;=DATEVALUE("12/31/2019")),1,0)</f>
        <v>0</v>
      </c>
      <c r="AA80" s="39">
        <f>IF(AND($B80&gt;=DATEVALUE("1/1/2020"),$B80&lt;=DATEVALUE("12/31/2020")),1,0)</f>
        <v>0</v>
      </c>
      <c r="AB80" s="39">
        <f>IF(AND($B80&gt;=DATEVALUE("1/1/2021"),$B80&lt;=DATEVALUE("12/31/2021")),1,0)</f>
        <v>1</v>
      </c>
      <c r="AC80" s="39">
        <f>IF(AND($B80&gt;=DATEVALUE("1/1/2022"),$B80&lt;=DATEVALUE("12/31/2022")),1,0)</f>
        <v>0</v>
      </c>
    </row>
    <row r="81" spans="1:29" x14ac:dyDescent="0.2">
      <c r="A81" s="1">
        <v>77</v>
      </c>
      <c r="B81" s="41">
        <f>'Patek Philippe Data'!C81</f>
        <v>44325</v>
      </c>
      <c r="C81">
        <f>'Patek Philippe Data'!D81</f>
        <v>375</v>
      </c>
      <c r="D81" s="42">
        <f>'Patek Philippe Data'!E81</f>
        <v>8000</v>
      </c>
      <c r="E81" s="42">
        <f>'Patek Philippe Data'!F81</f>
        <v>10000</v>
      </c>
      <c r="F81" s="43">
        <f>LN(D81)</f>
        <v>8.987196820661973</v>
      </c>
      <c r="G81">
        <f>IF(OR('Patek Philippe Data'!L81="Stainless Steel",'Patek Philippe Data'!L81="Two-tone"),1,0)</f>
        <v>0</v>
      </c>
      <c r="H81">
        <f>IF(OR('Patek Philippe Data'!L81="YG 18K",'Patek Philippe Data'!L81="YG &lt;18K",'Patek Philippe Data'!L81="PG 18K",'Patek Philippe Data'!L81="PG &lt;18K",'Patek Philippe Data'!L81="WG 18K",'Patek Philippe Data'!L81="Mixes of 18K",'Patek Philippe Data'!L81="Mixes &lt;18K"),1,0)</f>
        <v>1</v>
      </c>
      <c r="I81">
        <f>IF('Patek Philippe Data'!L81="Platinum",1,0)</f>
        <v>0</v>
      </c>
      <c r="J81">
        <f>IF(OR('Patek Philippe Data'!P81="Stainless Steel",'Patek Philippe Data'!P81="Two-tone"),1,0)</f>
        <v>0</v>
      </c>
      <c r="K81">
        <f>IF('Patek Philippe Data'!P81="Leather",1,0)</f>
        <v>0</v>
      </c>
      <c r="L81">
        <f>IF(OR('Patek Philippe Data'!P81="YG 18K",'Patek Philippe Data'!P81="PG 18K",'Patek Philippe Data'!P81="WG 18K",'Patek Philippe Data'!P81="Mixes of 18K"),1,0)</f>
        <v>1</v>
      </c>
      <c r="M81">
        <f>IF(OR('Patek Philippe Data'!AX81="Yes",'Patek Philippe Data'!AY81="Yes",'Patek Philippe Data'!AW81="Yes"),1,0)</f>
        <v>0</v>
      </c>
      <c r="N81">
        <f>IF(OR(ISTEXT('Patek Philippe Data'!AZ81), ISTEXT('Patek Philippe Data'!BA81)),1,0)</f>
        <v>1</v>
      </c>
      <c r="O81">
        <f>IF('Patek Philippe Data'!BF81="Yes",1,0)</f>
        <v>0</v>
      </c>
      <c r="P81">
        <f>IF('Patek Philippe Data'!BG81="AA",1,0)</f>
        <v>0</v>
      </c>
      <c r="Q81">
        <f>IF('Patek Philippe Data'!BG81="AAA",1,0)</f>
        <v>1</v>
      </c>
      <c r="R81">
        <f>IF('Patek Philippe Data'!BG81="AAAA",1,0)</f>
        <v>0</v>
      </c>
      <c r="S81">
        <f>IF('Patek Philippe Data'!R81="Yes",1,0)</f>
        <v>0</v>
      </c>
      <c r="T81">
        <f>IF('Patek Philippe Data'!AR81="Yes",1,0)</f>
        <v>0</v>
      </c>
      <c r="U81">
        <f>IF(OR('Patek Philippe Data'!X81="Yes", 'Patek Philippe Data'!Y81="Yes",'Patek Philippe Data'!Z81="Yes"),1,0)</f>
        <v>1</v>
      </c>
      <c r="V81">
        <f>IF('Patek Philippe Data'!AD81="Yes",1,0)</f>
        <v>0</v>
      </c>
      <c r="W81">
        <f>IF(OR('Patek Philippe Data'!AK81="Yes",'Patek Philippe Data'!AN81="Yes"),1,0)</f>
        <v>0</v>
      </c>
      <c r="X81">
        <f>IF('Patek Philippe Data'!AO81="Yes",1,0)</f>
        <v>0</v>
      </c>
      <c r="Y81" s="39">
        <f>IF(AND($B81&gt;=DATEVALUE("1/1/2018"),$B81&lt;=DATEVALUE("12/31/2018")),1,0)</f>
        <v>0</v>
      </c>
      <c r="Z81" s="39">
        <f>IF(AND($B81&gt;=DATEVALUE("1/1/2019"),$B81&lt;=DATEVALUE("12/31/2019")),1,0)</f>
        <v>0</v>
      </c>
      <c r="AA81" s="39">
        <f>IF(AND($B81&gt;=DATEVALUE("1/1/2020"),$B81&lt;=DATEVALUE("12/31/2020")),1,0)</f>
        <v>0</v>
      </c>
      <c r="AB81" s="39">
        <f>IF(AND($B81&gt;=DATEVALUE("1/1/2021"),$B81&lt;=DATEVALUE("12/31/2021")),1,0)</f>
        <v>1</v>
      </c>
      <c r="AC81" s="39">
        <f>IF(AND($B81&gt;=DATEVALUE("1/1/2022"),$B81&lt;=DATEVALUE("12/31/2022")),1,0)</f>
        <v>0</v>
      </c>
    </row>
    <row r="82" spans="1:29" x14ac:dyDescent="0.2">
      <c r="A82" s="1">
        <v>78</v>
      </c>
      <c r="B82" s="41">
        <f>'Patek Philippe Data'!C82</f>
        <v>44325</v>
      </c>
      <c r="C82">
        <f>'Patek Philippe Data'!D82</f>
        <v>377</v>
      </c>
      <c r="D82" s="42">
        <f>'Patek Philippe Data'!E82</f>
        <v>7500</v>
      </c>
      <c r="E82" s="42">
        <f>'Patek Philippe Data'!F82</f>
        <v>9375</v>
      </c>
      <c r="F82" s="43">
        <f>LN(D82)</f>
        <v>8.9226582995244019</v>
      </c>
      <c r="G82">
        <f>IF(OR('Patek Philippe Data'!L82="Stainless Steel",'Patek Philippe Data'!L82="Two-tone"),1,0)</f>
        <v>0</v>
      </c>
      <c r="H82">
        <f>IF(OR('Patek Philippe Data'!L82="YG 18K",'Patek Philippe Data'!L82="YG &lt;18K",'Patek Philippe Data'!L82="PG 18K",'Patek Philippe Data'!L82="PG &lt;18K",'Patek Philippe Data'!L82="WG 18K",'Patek Philippe Data'!L82="Mixes of 18K",'Patek Philippe Data'!L82="Mixes &lt;18K"),1,0)</f>
        <v>1</v>
      </c>
      <c r="I82">
        <f>IF('Patek Philippe Data'!L82="Platinum",1,0)</f>
        <v>0</v>
      </c>
      <c r="J82">
        <f>IF(OR('Patek Philippe Data'!P82="Stainless Steel",'Patek Philippe Data'!P82="Two-tone"),1,0)</f>
        <v>0</v>
      </c>
      <c r="K82">
        <f>IF('Patek Philippe Data'!P82="Leather",1,0)</f>
        <v>0</v>
      </c>
      <c r="L82">
        <f>IF(OR('Patek Philippe Data'!P82="YG 18K",'Patek Philippe Data'!P82="PG 18K",'Patek Philippe Data'!P82="WG 18K",'Patek Philippe Data'!P82="Mixes of 18K"),1,0)</f>
        <v>1</v>
      </c>
      <c r="M82">
        <f>IF(OR('Patek Philippe Data'!AX82="Yes",'Patek Philippe Data'!AY82="Yes",'Patek Philippe Data'!AW82="Yes"),1,0)</f>
        <v>0</v>
      </c>
      <c r="N82">
        <f>IF(OR(ISTEXT('Patek Philippe Data'!AZ82), ISTEXT('Patek Philippe Data'!BA82)),1,0)</f>
        <v>0</v>
      </c>
      <c r="O82">
        <f>IF('Patek Philippe Data'!BF82="Yes",1,0)</f>
        <v>0</v>
      </c>
      <c r="P82">
        <f>IF('Patek Philippe Data'!BG82="AA",1,0)</f>
        <v>1</v>
      </c>
      <c r="Q82">
        <f>IF('Patek Philippe Data'!BG82="AAA",1,0)</f>
        <v>0</v>
      </c>
      <c r="R82">
        <f>IF('Patek Philippe Data'!BG82="AAAA",1,0)</f>
        <v>0</v>
      </c>
      <c r="S82">
        <f>IF('Patek Philippe Data'!R82="Yes",1,0)</f>
        <v>0</v>
      </c>
      <c r="T82">
        <f>IF('Patek Philippe Data'!AR82="Yes",1,0)</f>
        <v>0</v>
      </c>
      <c r="U82">
        <f>IF(OR('Patek Philippe Data'!X82="Yes", 'Patek Philippe Data'!Y82="Yes",'Patek Philippe Data'!Z82="Yes"),1,0)</f>
        <v>1</v>
      </c>
      <c r="V82">
        <f>IF('Patek Philippe Data'!AD82="Yes",1,0)</f>
        <v>0</v>
      </c>
      <c r="W82">
        <f>IF(OR('Patek Philippe Data'!AK82="Yes",'Patek Philippe Data'!AN82="Yes"),1,0)</f>
        <v>0</v>
      </c>
      <c r="X82">
        <f>IF('Patek Philippe Data'!AO82="Yes",1,0)</f>
        <v>0</v>
      </c>
      <c r="Y82" s="39">
        <f>IF(AND($B82&gt;=DATEVALUE("1/1/2018"),$B82&lt;=DATEVALUE("12/31/2018")),1,0)</f>
        <v>0</v>
      </c>
      <c r="Z82" s="39">
        <f>IF(AND($B82&gt;=DATEVALUE("1/1/2019"),$B82&lt;=DATEVALUE("12/31/2019")),1,0)</f>
        <v>0</v>
      </c>
      <c r="AA82" s="39">
        <f>IF(AND($B82&gt;=DATEVALUE("1/1/2020"),$B82&lt;=DATEVALUE("12/31/2020")),1,0)</f>
        <v>0</v>
      </c>
      <c r="AB82" s="39">
        <f>IF(AND($B82&gt;=DATEVALUE("1/1/2021"),$B82&lt;=DATEVALUE("12/31/2021")),1,0)</f>
        <v>1</v>
      </c>
      <c r="AC82" s="39">
        <f>IF(AND($B82&gt;=DATEVALUE("1/1/2022"),$B82&lt;=DATEVALUE("12/31/2022")),1,0)</f>
        <v>0</v>
      </c>
    </row>
    <row r="83" spans="1:29" x14ac:dyDescent="0.2">
      <c r="A83" s="1">
        <v>79</v>
      </c>
      <c r="B83" s="41">
        <f>'Patek Philippe Data'!C83</f>
        <v>44325</v>
      </c>
      <c r="C83">
        <f>'Patek Philippe Data'!D83</f>
        <v>416</v>
      </c>
      <c r="D83" s="42">
        <f>'Patek Philippe Data'!E83</f>
        <v>10000</v>
      </c>
      <c r="E83" s="42">
        <f>'Patek Philippe Data'!F83</f>
        <v>12500</v>
      </c>
      <c r="F83" s="43">
        <f>LN(D83)</f>
        <v>9.2103403719761836</v>
      </c>
      <c r="G83">
        <f>IF(OR('Patek Philippe Data'!L83="Stainless Steel",'Patek Philippe Data'!L83="Two-tone"),1,0)</f>
        <v>0</v>
      </c>
      <c r="H83">
        <f>IF(OR('Patek Philippe Data'!L83="YG 18K",'Patek Philippe Data'!L83="YG &lt;18K",'Patek Philippe Data'!L83="PG 18K",'Patek Philippe Data'!L83="PG &lt;18K",'Patek Philippe Data'!L83="WG 18K",'Patek Philippe Data'!L83="Mixes of 18K",'Patek Philippe Data'!L83="Mixes &lt;18K"),1,0)</f>
        <v>1</v>
      </c>
      <c r="I83">
        <f>IF('Patek Philippe Data'!L83="Platinum",1,0)</f>
        <v>0</v>
      </c>
      <c r="J83">
        <f>IF(OR('Patek Philippe Data'!P83="Stainless Steel",'Patek Philippe Data'!P83="Two-tone"),1,0)</f>
        <v>0</v>
      </c>
      <c r="K83">
        <f>IF('Patek Philippe Data'!P83="Leather",1,0)</f>
        <v>1</v>
      </c>
      <c r="L83">
        <f>IF(OR('Patek Philippe Data'!P83="YG 18K",'Patek Philippe Data'!P83="PG 18K",'Patek Philippe Data'!P83="WG 18K",'Patek Philippe Data'!P83="Mixes of 18K"),1,0)</f>
        <v>0</v>
      </c>
      <c r="M83">
        <f>IF(OR('Patek Philippe Data'!AX83="Yes",'Patek Philippe Data'!AY83="Yes",'Patek Philippe Data'!AW83="Yes"),1,0)</f>
        <v>0</v>
      </c>
      <c r="N83">
        <f>IF(OR(ISTEXT('Patek Philippe Data'!AZ83), ISTEXT('Patek Philippe Data'!BA83)),1,0)</f>
        <v>0</v>
      </c>
      <c r="O83">
        <f>IF('Patek Philippe Data'!BF83="Yes",1,0)</f>
        <v>0</v>
      </c>
      <c r="P83">
        <f>IF('Patek Philippe Data'!BG83="AA",1,0)</f>
        <v>0</v>
      </c>
      <c r="Q83">
        <f>IF('Patek Philippe Data'!BG83="AAA",1,0)</f>
        <v>1</v>
      </c>
      <c r="R83">
        <f>IF('Patek Philippe Data'!BG83="AAAA",1,0)</f>
        <v>0</v>
      </c>
      <c r="S83">
        <f>IF('Patek Philippe Data'!R83="Yes",1,0)</f>
        <v>1</v>
      </c>
      <c r="T83">
        <f>IF('Patek Philippe Data'!AR83="Yes",1,0)</f>
        <v>0</v>
      </c>
      <c r="U83">
        <f>IF(OR('Patek Philippe Data'!X83="Yes", 'Patek Philippe Data'!Y83="Yes",'Patek Philippe Data'!Z83="Yes"),1,0)</f>
        <v>0</v>
      </c>
      <c r="V83">
        <f>IF('Patek Philippe Data'!AD83="Yes",1,0)</f>
        <v>0</v>
      </c>
      <c r="W83">
        <f>IF(OR('Patek Philippe Data'!AK83="Yes",'Patek Philippe Data'!AN83="Yes"),1,0)</f>
        <v>0</v>
      </c>
      <c r="X83">
        <f>IF('Patek Philippe Data'!AO83="Yes",1,0)</f>
        <v>0</v>
      </c>
      <c r="Y83" s="39">
        <f>IF(AND($B83&gt;=DATEVALUE("1/1/2018"),$B83&lt;=DATEVALUE("12/31/2018")),1,0)</f>
        <v>0</v>
      </c>
      <c r="Z83" s="39">
        <f>IF(AND($B83&gt;=DATEVALUE("1/1/2019"),$B83&lt;=DATEVALUE("12/31/2019")),1,0)</f>
        <v>0</v>
      </c>
      <c r="AA83" s="39">
        <f>IF(AND($B83&gt;=DATEVALUE("1/1/2020"),$B83&lt;=DATEVALUE("12/31/2020")),1,0)</f>
        <v>0</v>
      </c>
      <c r="AB83" s="39">
        <f>IF(AND($B83&gt;=DATEVALUE("1/1/2021"),$B83&lt;=DATEVALUE("12/31/2021")),1,0)</f>
        <v>1</v>
      </c>
      <c r="AC83" s="39">
        <f>IF(AND($B83&gt;=DATEVALUE("1/1/2022"),$B83&lt;=DATEVALUE("12/31/2022")),1,0)</f>
        <v>0</v>
      </c>
    </row>
    <row r="84" spans="1:29" x14ac:dyDescent="0.2">
      <c r="A84" s="1">
        <v>80</v>
      </c>
      <c r="B84" s="41">
        <f>'Patek Philippe Data'!C84</f>
        <v>44325</v>
      </c>
      <c r="C84">
        <f>'Patek Philippe Data'!D84</f>
        <v>521</v>
      </c>
      <c r="D84" s="42">
        <f>'Patek Philippe Data'!E84</f>
        <v>7600</v>
      </c>
      <c r="E84" s="42">
        <f>'Patek Philippe Data'!F84</f>
        <v>9500</v>
      </c>
      <c r="F84" s="43">
        <f>LN(D84)</f>
        <v>8.9359035262744229</v>
      </c>
      <c r="G84">
        <f>IF(OR('Patek Philippe Data'!L84="Stainless Steel",'Patek Philippe Data'!L84="Two-tone"),1,0)</f>
        <v>0</v>
      </c>
      <c r="H84">
        <f>IF(OR('Patek Philippe Data'!L84="YG 18K",'Patek Philippe Data'!L84="YG &lt;18K",'Patek Philippe Data'!L84="PG 18K",'Patek Philippe Data'!L84="PG &lt;18K",'Patek Philippe Data'!L84="WG 18K",'Patek Philippe Data'!L84="Mixes of 18K",'Patek Philippe Data'!L84="Mixes &lt;18K"),1,0)</f>
        <v>1</v>
      </c>
      <c r="I84">
        <f>IF('Patek Philippe Data'!L84="Platinum",1,0)</f>
        <v>0</v>
      </c>
      <c r="J84">
        <f>IF(OR('Patek Philippe Data'!P84="Stainless Steel",'Patek Philippe Data'!P84="Two-tone"),1,0)</f>
        <v>0</v>
      </c>
      <c r="K84">
        <f>IF('Patek Philippe Data'!P84="Leather",1,0)</f>
        <v>1</v>
      </c>
      <c r="L84">
        <f>IF(OR('Patek Philippe Data'!P84="YG 18K",'Patek Philippe Data'!P84="PG 18K",'Patek Philippe Data'!P84="WG 18K",'Patek Philippe Data'!P84="Mixes of 18K"),1,0)</f>
        <v>0</v>
      </c>
      <c r="M84">
        <f>IF(OR('Patek Philippe Data'!AX84="Yes",'Patek Philippe Data'!AY84="Yes",'Patek Philippe Data'!AW84="Yes"),1,0)</f>
        <v>0</v>
      </c>
      <c r="N84">
        <f>IF(OR(ISTEXT('Patek Philippe Data'!AZ84), ISTEXT('Patek Philippe Data'!BA84)),1,0)</f>
        <v>0</v>
      </c>
      <c r="O84">
        <f>IF('Patek Philippe Data'!BF84="Yes",1,0)</f>
        <v>0</v>
      </c>
      <c r="P84">
        <f>IF('Patek Philippe Data'!BG84="AA",1,0)</f>
        <v>1</v>
      </c>
      <c r="Q84">
        <f>IF('Patek Philippe Data'!BG84="AAA",1,0)</f>
        <v>0</v>
      </c>
      <c r="R84">
        <f>IF('Patek Philippe Data'!BG84="AAAA",1,0)</f>
        <v>0</v>
      </c>
      <c r="S84">
        <f>IF('Patek Philippe Data'!R84="Yes",1,0)</f>
        <v>1</v>
      </c>
      <c r="T84">
        <f>IF('Patek Philippe Data'!AR84="Yes",1,0)</f>
        <v>0</v>
      </c>
      <c r="U84">
        <f>IF(OR('Patek Philippe Data'!X84="Yes", 'Patek Philippe Data'!Y84="Yes",'Patek Philippe Data'!Z84="Yes"),1,0)</f>
        <v>0</v>
      </c>
      <c r="V84">
        <f>IF('Patek Philippe Data'!AD84="Yes",1,0)</f>
        <v>0</v>
      </c>
      <c r="W84">
        <f>IF(OR('Patek Philippe Data'!AK84="Yes",'Patek Philippe Data'!AN84="Yes"),1,0)</f>
        <v>0</v>
      </c>
      <c r="X84">
        <f>IF('Patek Philippe Data'!AO84="Yes",1,0)</f>
        <v>0</v>
      </c>
      <c r="Y84" s="39">
        <f>IF(AND($B84&gt;=DATEVALUE("1/1/2018"),$B84&lt;=DATEVALUE("12/31/2018")),1,0)</f>
        <v>0</v>
      </c>
      <c r="Z84" s="39">
        <f>IF(AND($B84&gt;=DATEVALUE("1/1/2019"),$B84&lt;=DATEVALUE("12/31/2019")),1,0)</f>
        <v>0</v>
      </c>
      <c r="AA84" s="39">
        <f>IF(AND($B84&gt;=DATEVALUE("1/1/2020"),$B84&lt;=DATEVALUE("12/31/2020")),1,0)</f>
        <v>0</v>
      </c>
      <c r="AB84" s="39">
        <f>IF(AND($B84&gt;=DATEVALUE("1/1/2021"),$B84&lt;=DATEVALUE("12/31/2021")),1,0)</f>
        <v>1</v>
      </c>
      <c r="AC84" s="39">
        <f>IF(AND($B84&gt;=DATEVALUE("1/1/2022"),$B84&lt;=DATEVALUE("12/31/2022")),1,0)</f>
        <v>0</v>
      </c>
    </row>
    <row r="85" spans="1:29" x14ac:dyDescent="0.2">
      <c r="A85" s="1">
        <v>81</v>
      </c>
      <c r="B85" s="41">
        <f>'Patek Philippe Data'!C85</f>
        <v>44325</v>
      </c>
      <c r="C85">
        <f>'Patek Philippe Data'!D85</f>
        <v>522</v>
      </c>
      <c r="D85" s="42">
        <f>'Patek Philippe Data'!E85</f>
        <v>7500</v>
      </c>
      <c r="E85" s="42">
        <f>'Patek Philippe Data'!F85</f>
        <v>9375</v>
      </c>
      <c r="F85" s="43">
        <f>LN(D85)</f>
        <v>8.9226582995244019</v>
      </c>
      <c r="G85">
        <f>IF(OR('Patek Philippe Data'!L85="Stainless Steel",'Patek Philippe Data'!L85="Two-tone"),1,0)</f>
        <v>0</v>
      </c>
      <c r="H85">
        <f>IF(OR('Patek Philippe Data'!L85="YG 18K",'Patek Philippe Data'!L85="YG &lt;18K",'Patek Philippe Data'!L85="PG 18K",'Patek Philippe Data'!L85="PG &lt;18K",'Patek Philippe Data'!L85="WG 18K",'Patek Philippe Data'!L85="Mixes of 18K",'Patek Philippe Data'!L85="Mixes &lt;18K"),1,0)</f>
        <v>1</v>
      </c>
      <c r="I85">
        <f>IF('Patek Philippe Data'!L85="Platinum",1,0)</f>
        <v>0</v>
      </c>
      <c r="J85">
        <f>IF(OR('Patek Philippe Data'!P85="Stainless Steel",'Patek Philippe Data'!P85="Two-tone"),1,0)</f>
        <v>0</v>
      </c>
      <c r="K85">
        <f>IF('Patek Philippe Data'!P85="Leather",1,0)</f>
        <v>1</v>
      </c>
      <c r="L85">
        <f>IF(OR('Patek Philippe Data'!P85="YG 18K",'Patek Philippe Data'!P85="PG 18K",'Patek Philippe Data'!P85="WG 18K",'Patek Philippe Data'!P85="Mixes of 18K"),1,0)</f>
        <v>0</v>
      </c>
      <c r="M85">
        <f>IF(OR('Patek Philippe Data'!AX85="Yes",'Patek Philippe Data'!AY85="Yes",'Patek Philippe Data'!AW85="Yes"),1,0)</f>
        <v>0</v>
      </c>
      <c r="N85">
        <f>IF(OR(ISTEXT('Patek Philippe Data'!AZ85), ISTEXT('Patek Philippe Data'!BA85)),1,0)</f>
        <v>0</v>
      </c>
      <c r="O85">
        <f>IF('Patek Philippe Data'!BF85="Yes",1,0)</f>
        <v>0</v>
      </c>
      <c r="P85">
        <f>IF('Patek Philippe Data'!BG85="AA",1,0)</f>
        <v>1</v>
      </c>
      <c r="Q85">
        <f>IF('Patek Philippe Data'!BG85="AAA",1,0)</f>
        <v>0</v>
      </c>
      <c r="R85">
        <f>IF('Patek Philippe Data'!BG85="AAAA",1,0)</f>
        <v>0</v>
      </c>
      <c r="S85">
        <f>IF('Patek Philippe Data'!R85="Yes",1,0)</f>
        <v>1</v>
      </c>
      <c r="T85">
        <f>IF('Patek Philippe Data'!AR85="Yes",1,0)</f>
        <v>0</v>
      </c>
      <c r="U85">
        <f>IF(OR('Patek Philippe Data'!X85="Yes", 'Patek Philippe Data'!Y85="Yes",'Patek Philippe Data'!Z85="Yes"),1,0)</f>
        <v>0</v>
      </c>
      <c r="V85">
        <f>IF('Patek Philippe Data'!AD85="Yes",1,0)</f>
        <v>0</v>
      </c>
      <c r="W85">
        <f>IF(OR('Patek Philippe Data'!AK85="Yes",'Patek Philippe Data'!AN85="Yes"),1,0)</f>
        <v>0</v>
      </c>
      <c r="X85">
        <f>IF('Patek Philippe Data'!AO85="Yes",1,0)</f>
        <v>0</v>
      </c>
      <c r="Y85" s="39">
        <f>IF(AND($B85&gt;=DATEVALUE("1/1/2018"),$B85&lt;=DATEVALUE("12/31/2018")),1,0)</f>
        <v>0</v>
      </c>
      <c r="Z85" s="39">
        <f>IF(AND($B85&gt;=DATEVALUE("1/1/2019"),$B85&lt;=DATEVALUE("12/31/2019")),1,0)</f>
        <v>0</v>
      </c>
      <c r="AA85" s="39">
        <f>IF(AND($B85&gt;=DATEVALUE("1/1/2020"),$B85&lt;=DATEVALUE("12/31/2020")),1,0)</f>
        <v>0</v>
      </c>
      <c r="AB85" s="39">
        <f>IF(AND($B85&gt;=DATEVALUE("1/1/2021"),$B85&lt;=DATEVALUE("12/31/2021")),1,0)</f>
        <v>1</v>
      </c>
      <c r="AC85" s="39">
        <f>IF(AND($B85&gt;=DATEVALUE("1/1/2022"),$B85&lt;=DATEVALUE("12/31/2022")),1,0)</f>
        <v>0</v>
      </c>
    </row>
    <row r="86" spans="1:29" x14ac:dyDescent="0.2">
      <c r="A86" s="1">
        <v>82</v>
      </c>
      <c r="B86" s="41">
        <f>'Patek Philippe Data'!C86</f>
        <v>44325</v>
      </c>
      <c r="C86">
        <f>'Patek Philippe Data'!D86</f>
        <v>523</v>
      </c>
      <c r="D86" s="42">
        <f>'Patek Philippe Data'!E86</f>
        <v>7500</v>
      </c>
      <c r="E86" s="42">
        <f>'Patek Philippe Data'!F86</f>
        <v>9375</v>
      </c>
      <c r="F86" s="43">
        <f>LN(D86)</f>
        <v>8.9226582995244019</v>
      </c>
      <c r="G86">
        <f>IF(OR('Patek Philippe Data'!L86="Stainless Steel",'Patek Philippe Data'!L86="Two-tone"),1,0)</f>
        <v>0</v>
      </c>
      <c r="H86">
        <f>IF(OR('Patek Philippe Data'!L86="YG 18K",'Patek Philippe Data'!L86="YG &lt;18K",'Patek Philippe Data'!L86="PG 18K",'Patek Philippe Data'!L86="PG &lt;18K",'Patek Philippe Data'!L86="WG 18K",'Patek Philippe Data'!L86="Mixes of 18K",'Patek Philippe Data'!L86="Mixes &lt;18K"),1,0)</f>
        <v>1</v>
      </c>
      <c r="I86">
        <f>IF('Patek Philippe Data'!L86="Platinum",1,0)</f>
        <v>0</v>
      </c>
      <c r="J86">
        <f>IF(OR('Patek Philippe Data'!P86="Stainless Steel",'Patek Philippe Data'!P86="Two-tone"),1,0)</f>
        <v>0</v>
      </c>
      <c r="K86">
        <f>IF('Patek Philippe Data'!P86="Leather",1,0)</f>
        <v>1</v>
      </c>
      <c r="L86">
        <f>IF(OR('Patek Philippe Data'!P86="YG 18K",'Patek Philippe Data'!P86="PG 18K",'Patek Philippe Data'!P86="WG 18K",'Patek Philippe Data'!P86="Mixes of 18K"),1,0)</f>
        <v>0</v>
      </c>
      <c r="M86">
        <f>IF(OR('Patek Philippe Data'!AX86="Yes",'Patek Philippe Data'!AY86="Yes",'Patek Philippe Data'!AW86="Yes"),1,0)</f>
        <v>0</v>
      </c>
      <c r="N86">
        <f>IF(OR(ISTEXT('Patek Philippe Data'!AZ86), ISTEXT('Patek Philippe Data'!BA86)),1,0)</f>
        <v>0</v>
      </c>
      <c r="O86">
        <f>IF('Patek Philippe Data'!BF86="Yes",1,0)</f>
        <v>0</v>
      </c>
      <c r="P86">
        <f>IF('Patek Philippe Data'!BG86="AA",1,0)</f>
        <v>0</v>
      </c>
      <c r="Q86">
        <f>IF('Patek Philippe Data'!BG86="AAA",1,0)</f>
        <v>1</v>
      </c>
      <c r="R86">
        <f>IF('Patek Philippe Data'!BG86="AAAA",1,0)</f>
        <v>0</v>
      </c>
      <c r="S86">
        <f>IF('Patek Philippe Data'!R86="Yes",1,0)</f>
        <v>1</v>
      </c>
      <c r="T86">
        <f>IF('Patek Philippe Data'!AR86="Yes",1,0)</f>
        <v>0</v>
      </c>
      <c r="U86">
        <f>IF(OR('Patek Philippe Data'!X86="Yes", 'Patek Philippe Data'!Y86="Yes",'Patek Philippe Data'!Z86="Yes"),1,0)</f>
        <v>0</v>
      </c>
      <c r="V86">
        <f>IF('Patek Philippe Data'!AD86="Yes",1,0)</f>
        <v>0</v>
      </c>
      <c r="W86">
        <f>IF(OR('Patek Philippe Data'!AK86="Yes",'Patek Philippe Data'!AN86="Yes"),1,0)</f>
        <v>0</v>
      </c>
      <c r="X86">
        <f>IF('Patek Philippe Data'!AO86="Yes",1,0)</f>
        <v>0</v>
      </c>
      <c r="Y86" s="39">
        <f>IF(AND($B86&gt;=DATEVALUE("1/1/2018"),$B86&lt;=DATEVALUE("12/31/2018")),1,0)</f>
        <v>0</v>
      </c>
      <c r="Z86" s="39">
        <f>IF(AND($B86&gt;=DATEVALUE("1/1/2019"),$B86&lt;=DATEVALUE("12/31/2019")),1,0)</f>
        <v>0</v>
      </c>
      <c r="AA86" s="39">
        <f>IF(AND($B86&gt;=DATEVALUE("1/1/2020"),$B86&lt;=DATEVALUE("12/31/2020")),1,0)</f>
        <v>0</v>
      </c>
      <c r="AB86" s="39">
        <f>IF(AND($B86&gt;=DATEVALUE("1/1/2021"),$B86&lt;=DATEVALUE("12/31/2021")),1,0)</f>
        <v>1</v>
      </c>
      <c r="AC86" s="39">
        <f>IF(AND($B86&gt;=DATEVALUE("1/1/2022"),$B86&lt;=DATEVALUE("12/31/2022")),1,0)</f>
        <v>0</v>
      </c>
    </row>
    <row r="87" spans="1:29" x14ac:dyDescent="0.2">
      <c r="A87" s="1">
        <v>83</v>
      </c>
      <c r="B87" s="41">
        <f>'Patek Philippe Data'!C87</f>
        <v>44143</v>
      </c>
      <c r="C87">
        <f>'Patek Philippe Data'!D87</f>
        <v>143</v>
      </c>
      <c r="D87" s="42">
        <f>'Patek Philippe Data'!E87</f>
        <v>9500</v>
      </c>
      <c r="E87" s="42">
        <f>'Patek Philippe Data'!F87</f>
        <v>11875</v>
      </c>
      <c r="F87" s="43">
        <f>LN(D87)</f>
        <v>9.1590470775886317</v>
      </c>
      <c r="G87">
        <f>IF(OR('Patek Philippe Data'!L87="Stainless Steel",'Patek Philippe Data'!L87="Two-tone"),1,0)</f>
        <v>1</v>
      </c>
      <c r="H87">
        <f>IF(OR('Patek Philippe Data'!L87="YG 18K",'Patek Philippe Data'!L87="YG &lt;18K",'Patek Philippe Data'!L87="PG 18K",'Patek Philippe Data'!L87="PG &lt;18K",'Patek Philippe Data'!L87="WG 18K",'Patek Philippe Data'!L87="Mixes of 18K",'Patek Philippe Data'!L87="Mixes &lt;18K"),1,0)</f>
        <v>0</v>
      </c>
      <c r="I87">
        <f>IF('Patek Philippe Data'!L87="Platinum",1,0)</f>
        <v>0</v>
      </c>
      <c r="J87">
        <f>IF(OR('Patek Philippe Data'!P87="Stainless Steel",'Patek Philippe Data'!P87="Two-tone"),1,0)</f>
        <v>0</v>
      </c>
      <c r="K87">
        <f>IF('Patek Philippe Data'!P87="Leather",1,0)</f>
        <v>1</v>
      </c>
      <c r="L87">
        <f>IF(OR('Patek Philippe Data'!P87="YG 18K",'Patek Philippe Data'!P87="PG 18K",'Patek Philippe Data'!P87="WG 18K",'Patek Philippe Data'!P87="Mixes of 18K"),1,0)</f>
        <v>0</v>
      </c>
      <c r="M87">
        <f>IF(OR('Patek Philippe Data'!AX87="Yes",'Patek Philippe Data'!AY87="Yes",'Patek Philippe Data'!AW87="Yes"),1,0)</f>
        <v>0</v>
      </c>
      <c r="N87">
        <f>IF(OR(ISTEXT('Patek Philippe Data'!AZ87), ISTEXT('Patek Philippe Data'!BA87)),1,0)</f>
        <v>0</v>
      </c>
      <c r="O87">
        <f>IF('Patek Philippe Data'!BF87="Yes",1,0)</f>
        <v>0</v>
      </c>
      <c r="P87">
        <f>IF('Patek Philippe Data'!BG87="AA",1,0)</f>
        <v>0</v>
      </c>
      <c r="Q87">
        <f>IF('Patek Philippe Data'!BG87="AAA",1,0)</f>
        <v>1</v>
      </c>
      <c r="R87">
        <f>IF('Patek Philippe Data'!BG87="AAAA",1,0)</f>
        <v>0</v>
      </c>
      <c r="S87">
        <f>IF('Patek Philippe Data'!R87="Yes",1,0)</f>
        <v>1</v>
      </c>
      <c r="T87">
        <f>IF('Patek Philippe Data'!AR87="Yes",1,0)</f>
        <v>0</v>
      </c>
      <c r="U87">
        <f>IF(OR('Patek Philippe Data'!X87="Yes", 'Patek Philippe Data'!Y87="Yes",'Patek Philippe Data'!Z87="Yes"),1,0)</f>
        <v>0</v>
      </c>
      <c r="V87">
        <f>IF('Patek Philippe Data'!AD87="Yes",1,0)</f>
        <v>0</v>
      </c>
      <c r="W87">
        <f>IF(OR('Patek Philippe Data'!AK87="Yes",'Patek Philippe Data'!AN87="Yes"),1,0)</f>
        <v>0</v>
      </c>
      <c r="X87">
        <f>IF('Patek Philippe Data'!AO87="Yes",1,0)</f>
        <v>0</v>
      </c>
      <c r="Y87" s="39">
        <f>IF(AND($B87&gt;=DATEVALUE("1/1/2018"),$B87&lt;=DATEVALUE("12/31/2018")),1,0)</f>
        <v>0</v>
      </c>
      <c r="Z87" s="39">
        <f>IF(AND($B87&gt;=DATEVALUE("1/1/2019"),$B87&lt;=DATEVALUE("12/31/2019")),1,0)</f>
        <v>0</v>
      </c>
      <c r="AA87" s="39">
        <f>IF(AND($B87&gt;=DATEVALUE("1/1/2020"),$B87&lt;=DATEVALUE("12/31/2020")),1,0)</f>
        <v>1</v>
      </c>
      <c r="AB87" s="39">
        <f>IF(AND($B87&gt;=DATEVALUE("1/1/2021"),$B87&lt;=DATEVALUE("12/31/2021")),1,0)</f>
        <v>0</v>
      </c>
      <c r="AC87" s="39">
        <f>IF(AND($B87&gt;=DATEVALUE("1/1/2022"),$B87&lt;=DATEVALUE("12/31/2022")),1,0)</f>
        <v>0</v>
      </c>
    </row>
    <row r="88" spans="1:29" x14ac:dyDescent="0.2">
      <c r="A88" s="1">
        <v>84</v>
      </c>
      <c r="B88" s="41">
        <f>'Patek Philippe Data'!C88</f>
        <v>44143</v>
      </c>
      <c r="C88">
        <f>'Patek Philippe Data'!D88</f>
        <v>146</v>
      </c>
      <c r="D88" s="42">
        <f>'Patek Philippe Data'!E88</f>
        <v>12000</v>
      </c>
      <c r="E88" s="42">
        <f>'Patek Philippe Data'!F88</f>
        <v>15000</v>
      </c>
      <c r="F88" s="43">
        <f>LN(D88)</f>
        <v>9.3926619287701367</v>
      </c>
      <c r="G88">
        <f>IF(OR('Patek Philippe Data'!L88="Stainless Steel",'Patek Philippe Data'!L88="Two-tone"),1,0)</f>
        <v>0</v>
      </c>
      <c r="H88">
        <f>IF(OR('Patek Philippe Data'!L88="YG 18K",'Patek Philippe Data'!L88="YG &lt;18K",'Patek Philippe Data'!L88="PG 18K",'Patek Philippe Data'!L88="PG &lt;18K",'Patek Philippe Data'!L88="WG 18K",'Patek Philippe Data'!L88="Mixes of 18K",'Patek Philippe Data'!L88="Mixes &lt;18K"),1,0)</f>
        <v>1</v>
      </c>
      <c r="I88">
        <f>IF('Patek Philippe Data'!L88="Platinum",1,0)</f>
        <v>0</v>
      </c>
      <c r="J88">
        <f>IF(OR('Patek Philippe Data'!P88="Stainless Steel",'Patek Philippe Data'!P88="Two-tone"),1,0)</f>
        <v>0</v>
      </c>
      <c r="K88">
        <f>IF('Patek Philippe Data'!P88="Leather",1,0)</f>
        <v>1</v>
      </c>
      <c r="L88">
        <f>IF(OR('Patek Philippe Data'!P88="YG 18K",'Patek Philippe Data'!P88="PG 18K",'Patek Philippe Data'!P88="WG 18K",'Patek Philippe Data'!P88="Mixes of 18K"),1,0)</f>
        <v>0</v>
      </c>
      <c r="M88">
        <f>IF(OR('Patek Philippe Data'!AX88="Yes",'Patek Philippe Data'!AY88="Yes",'Patek Philippe Data'!AW88="Yes"),1,0)</f>
        <v>0</v>
      </c>
      <c r="N88">
        <f>IF(OR(ISTEXT('Patek Philippe Data'!AZ88), ISTEXT('Patek Philippe Data'!BA88)),1,0)</f>
        <v>0</v>
      </c>
      <c r="O88">
        <f>IF('Patek Philippe Data'!BF88="Yes",1,0)</f>
        <v>0</v>
      </c>
      <c r="P88">
        <f>IF('Patek Philippe Data'!BG88="AA",1,0)</f>
        <v>0</v>
      </c>
      <c r="Q88">
        <f>IF('Patek Philippe Data'!BG88="AAA",1,0)</f>
        <v>1</v>
      </c>
      <c r="R88">
        <f>IF('Patek Philippe Data'!BG88="AAAA",1,0)</f>
        <v>0</v>
      </c>
      <c r="S88">
        <f>IF('Patek Philippe Data'!R88="Yes",1,0)</f>
        <v>1</v>
      </c>
      <c r="T88">
        <f>IF('Patek Philippe Data'!AR88="Yes",1,0)</f>
        <v>0</v>
      </c>
      <c r="U88">
        <f>IF(OR('Patek Philippe Data'!X88="Yes", 'Patek Philippe Data'!Y88="Yes",'Patek Philippe Data'!Z88="Yes"),1,0)</f>
        <v>0</v>
      </c>
      <c r="V88">
        <f>IF('Patek Philippe Data'!AD88="Yes",1,0)</f>
        <v>0</v>
      </c>
      <c r="W88">
        <f>IF(OR('Patek Philippe Data'!AK88="Yes",'Patek Philippe Data'!AN88="Yes"),1,0)</f>
        <v>0</v>
      </c>
      <c r="X88">
        <f>IF('Patek Philippe Data'!AO88="Yes",1,0)</f>
        <v>0</v>
      </c>
      <c r="Y88" s="39">
        <f>IF(AND($B88&gt;=DATEVALUE("1/1/2018"),$B88&lt;=DATEVALUE("12/31/2018")),1,0)</f>
        <v>0</v>
      </c>
      <c r="Z88" s="39">
        <f>IF(AND($B88&gt;=DATEVALUE("1/1/2019"),$B88&lt;=DATEVALUE("12/31/2019")),1,0)</f>
        <v>0</v>
      </c>
      <c r="AA88" s="39">
        <f>IF(AND($B88&gt;=DATEVALUE("1/1/2020"),$B88&lt;=DATEVALUE("12/31/2020")),1,0)</f>
        <v>1</v>
      </c>
      <c r="AB88" s="39">
        <f>IF(AND($B88&gt;=DATEVALUE("1/1/2021"),$B88&lt;=DATEVALUE("12/31/2021")),1,0)</f>
        <v>0</v>
      </c>
      <c r="AC88" s="39">
        <f>IF(AND($B88&gt;=DATEVALUE("1/1/2022"),$B88&lt;=DATEVALUE("12/31/2022")),1,0)</f>
        <v>0</v>
      </c>
    </row>
    <row r="89" spans="1:29" x14ac:dyDescent="0.2">
      <c r="A89" s="1">
        <v>85</v>
      </c>
      <c r="B89" s="41">
        <f>'Patek Philippe Data'!C89</f>
        <v>44143</v>
      </c>
      <c r="C89">
        <f>'Patek Philippe Data'!D89</f>
        <v>147</v>
      </c>
      <c r="D89" s="42">
        <f>'Patek Philippe Data'!E89</f>
        <v>4000</v>
      </c>
      <c r="E89" s="42">
        <f>'Patek Philippe Data'!F89</f>
        <v>5000</v>
      </c>
      <c r="F89" s="43">
        <f>LN(D89)</f>
        <v>8.2940496401020276</v>
      </c>
      <c r="G89">
        <f>IF(OR('Patek Philippe Data'!L89="Stainless Steel",'Patek Philippe Data'!L89="Two-tone"),1,0)</f>
        <v>0</v>
      </c>
      <c r="H89">
        <f>IF(OR('Patek Philippe Data'!L89="YG 18K",'Patek Philippe Data'!L89="YG &lt;18K",'Patek Philippe Data'!L89="PG 18K",'Patek Philippe Data'!L89="PG &lt;18K",'Patek Philippe Data'!L89="WG 18K",'Patek Philippe Data'!L89="Mixes of 18K",'Patek Philippe Data'!L89="Mixes &lt;18K"),1,0)</f>
        <v>1</v>
      </c>
      <c r="I89">
        <f>IF('Patek Philippe Data'!L89="Platinum",1,0)</f>
        <v>0</v>
      </c>
      <c r="J89">
        <f>IF(OR('Patek Philippe Data'!P89="Stainless Steel",'Patek Philippe Data'!P89="Two-tone"),1,0)</f>
        <v>0</v>
      </c>
      <c r="K89">
        <f>IF('Patek Philippe Data'!P89="Leather",1,0)</f>
        <v>1</v>
      </c>
      <c r="L89">
        <f>IF(OR('Patek Philippe Data'!P89="YG 18K",'Patek Philippe Data'!P89="PG 18K",'Patek Philippe Data'!P89="WG 18K",'Patek Philippe Data'!P89="Mixes of 18K"),1,0)</f>
        <v>0</v>
      </c>
      <c r="M89">
        <f>IF(OR('Patek Philippe Data'!AX89="Yes",'Patek Philippe Data'!AY89="Yes",'Patek Philippe Data'!AW89="Yes"),1,0)</f>
        <v>0</v>
      </c>
      <c r="N89">
        <f>IF(OR(ISTEXT('Patek Philippe Data'!AZ89), ISTEXT('Patek Philippe Data'!BA89)),1,0)</f>
        <v>1</v>
      </c>
      <c r="O89">
        <f>IF('Patek Philippe Data'!BF89="Yes",1,0)</f>
        <v>0</v>
      </c>
      <c r="P89">
        <f>IF('Patek Philippe Data'!BG89="AA",1,0)</f>
        <v>1</v>
      </c>
      <c r="Q89">
        <f>IF('Patek Philippe Data'!BG89="AAA",1,0)</f>
        <v>0</v>
      </c>
      <c r="R89">
        <f>IF('Patek Philippe Data'!BG89="AAAA",1,0)</f>
        <v>0</v>
      </c>
      <c r="S89">
        <f>IF('Patek Philippe Data'!R89="Yes",1,0)</f>
        <v>1</v>
      </c>
      <c r="T89">
        <f>IF('Patek Philippe Data'!AR89="Yes",1,0)</f>
        <v>0</v>
      </c>
      <c r="U89">
        <f>IF(OR('Patek Philippe Data'!X89="Yes", 'Patek Philippe Data'!Y89="Yes",'Patek Philippe Data'!Z89="Yes"),1,0)</f>
        <v>0</v>
      </c>
      <c r="V89">
        <f>IF('Patek Philippe Data'!AD89="Yes",1,0)</f>
        <v>0</v>
      </c>
      <c r="W89">
        <f>IF(OR('Patek Philippe Data'!AK89="Yes",'Patek Philippe Data'!AN89="Yes"),1,0)</f>
        <v>0</v>
      </c>
      <c r="X89">
        <f>IF('Patek Philippe Data'!AO89="Yes",1,0)</f>
        <v>0</v>
      </c>
      <c r="Y89" s="39">
        <f>IF(AND($B89&gt;=DATEVALUE("1/1/2018"),$B89&lt;=DATEVALUE("12/31/2018")),1,0)</f>
        <v>0</v>
      </c>
      <c r="Z89" s="39">
        <f>IF(AND($B89&gt;=DATEVALUE("1/1/2019"),$B89&lt;=DATEVALUE("12/31/2019")),1,0)</f>
        <v>0</v>
      </c>
      <c r="AA89" s="39">
        <f>IF(AND($B89&gt;=DATEVALUE("1/1/2020"),$B89&lt;=DATEVALUE("12/31/2020")),1,0)</f>
        <v>1</v>
      </c>
      <c r="AB89" s="39">
        <f>IF(AND($B89&gt;=DATEVALUE("1/1/2021"),$B89&lt;=DATEVALUE("12/31/2021")),1,0)</f>
        <v>0</v>
      </c>
      <c r="AC89" s="39">
        <f>IF(AND($B89&gt;=DATEVALUE("1/1/2022"),$B89&lt;=DATEVALUE("12/31/2022")),1,0)</f>
        <v>0</v>
      </c>
    </row>
    <row r="90" spans="1:29" x14ac:dyDescent="0.2">
      <c r="A90" s="1">
        <v>86</v>
      </c>
      <c r="B90" s="41">
        <f>'Patek Philippe Data'!C90</f>
        <v>44143</v>
      </c>
      <c r="C90">
        <f>'Patek Philippe Data'!D90</f>
        <v>148</v>
      </c>
      <c r="D90" s="42">
        <f>'Patek Philippe Data'!E90</f>
        <v>3800</v>
      </c>
      <c r="E90" s="42">
        <f>'Patek Philippe Data'!F90</f>
        <v>4750</v>
      </c>
      <c r="F90" s="43">
        <f>LN(D90)</f>
        <v>8.2427563457144775</v>
      </c>
      <c r="G90">
        <f>IF(OR('Patek Philippe Data'!L90="Stainless Steel",'Patek Philippe Data'!L90="Two-tone"),1,0)</f>
        <v>0</v>
      </c>
      <c r="H90">
        <f>IF(OR('Patek Philippe Data'!L90="YG 18K",'Patek Philippe Data'!L90="YG &lt;18K",'Patek Philippe Data'!L90="PG 18K",'Patek Philippe Data'!L90="PG &lt;18K",'Patek Philippe Data'!L90="WG 18K",'Patek Philippe Data'!L90="Mixes of 18K",'Patek Philippe Data'!L90="Mixes &lt;18K"),1,0)</f>
        <v>1</v>
      </c>
      <c r="I90">
        <f>IF('Patek Philippe Data'!L90="Platinum",1,0)</f>
        <v>0</v>
      </c>
      <c r="J90">
        <f>IF(OR('Patek Philippe Data'!P90="Stainless Steel",'Patek Philippe Data'!P90="Two-tone"),1,0)</f>
        <v>0</v>
      </c>
      <c r="K90">
        <f>IF('Patek Philippe Data'!P90="Leather",1,0)</f>
        <v>0</v>
      </c>
      <c r="L90">
        <f>IF(OR('Patek Philippe Data'!P90="YG 18K",'Patek Philippe Data'!P90="PG 18K",'Patek Philippe Data'!P90="WG 18K",'Patek Philippe Data'!P90="Mixes of 18K"),1,0)</f>
        <v>1</v>
      </c>
      <c r="M90">
        <f>IF(OR('Patek Philippe Data'!AX90="Yes",'Patek Philippe Data'!AY90="Yes",'Patek Philippe Data'!AW90="Yes"),1,0)</f>
        <v>0</v>
      </c>
      <c r="N90">
        <f>IF(OR(ISTEXT('Patek Philippe Data'!AZ90), ISTEXT('Patek Philippe Data'!BA90)),1,0)</f>
        <v>0</v>
      </c>
      <c r="O90">
        <f>IF('Patek Philippe Data'!BF90="Yes",1,0)</f>
        <v>0</v>
      </c>
      <c r="P90">
        <f>IF('Patek Philippe Data'!BG90="AA",1,0)</f>
        <v>1</v>
      </c>
      <c r="Q90">
        <f>IF('Patek Philippe Data'!BG90="AAA",1,0)</f>
        <v>0</v>
      </c>
      <c r="R90">
        <f>IF('Patek Philippe Data'!BG90="AAAA",1,0)</f>
        <v>0</v>
      </c>
      <c r="S90">
        <f>IF('Patek Philippe Data'!R90="Yes",1,0)</f>
        <v>1</v>
      </c>
      <c r="T90">
        <f>IF('Patek Philippe Data'!AR90="Yes",1,0)</f>
        <v>0</v>
      </c>
      <c r="U90">
        <f>IF(OR('Patek Philippe Data'!X90="Yes", 'Patek Philippe Data'!Y90="Yes",'Patek Philippe Data'!Z90="Yes"),1,0)</f>
        <v>0</v>
      </c>
      <c r="V90">
        <f>IF('Patek Philippe Data'!AD90="Yes",1,0)</f>
        <v>0</v>
      </c>
      <c r="W90">
        <f>IF(OR('Patek Philippe Data'!AK90="Yes",'Patek Philippe Data'!AN90="Yes"),1,0)</f>
        <v>0</v>
      </c>
      <c r="X90">
        <f>IF('Patek Philippe Data'!AO90="Yes",1,0)</f>
        <v>0</v>
      </c>
      <c r="Y90" s="39">
        <f>IF(AND($B90&gt;=DATEVALUE("1/1/2018"),$B90&lt;=DATEVALUE("12/31/2018")),1,0)</f>
        <v>0</v>
      </c>
      <c r="Z90" s="39">
        <f>IF(AND($B90&gt;=DATEVALUE("1/1/2019"),$B90&lt;=DATEVALUE("12/31/2019")),1,0)</f>
        <v>0</v>
      </c>
      <c r="AA90" s="39">
        <f>IF(AND($B90&gt;=DATEVALUE("1/1/2020"),$B90&lt;=DATEVALUE("12/31/2020")),1,0)</f>
        <v>1</v>
      </c>
      <c r="AB90" s="39">
        <f>IF(AND($B90&gt;=DATEVALUE("1/1/2021"),$B90&lt;=DATEVALUE("12/31/2021")),1,0)</f>
        <v>0</v>
      </c>
      <c r="AC90" s="39">
        <f>IF(AND($B90&gt;=DATEVALUE("1/1/2022"),$B90&lt;=DATEVALUE("12/31/2022")),1,0)</f>
        <v>0</v>
      </c>
    </row>
    <row r="91" spans="1:29" x14ac:dyDescent="0.2">
      <c r="A91" s="1">
        <v>87</v>
      </c>
      <c r="B91" s="41">
        <f>'Patek Philippe Data'!C91</f>
        <v>44143</v>
      </c>
      <c r="C91">
        <f>'Patek Philippe Data'!D91</f>
        <v>149</v>
      </c>
      <c r="D91" s="42">
        <f>'Patek Philippe Data'!E91</f>
        <v>7300</v>
      </c>
      <c r="E91" s="42">
        <f>'Patek Philippe Data'!F91</f>
        <v>9125</v>
      </c>
      <c r="F91" s="43">
        <f>LN(D91)</f>
        <v>8.8956296271364828</v>
      </c>
      <c r="G91">
        <f>IF(OR('Patek Philippe Data'!L91="Stainless Steel",'Patek Philippe Data'!L91="Two-tone"),1,0)</f>
        <v>0</v>
      </c>
      <c r="H91">
        <f>IF(OR('Patek Philippe Data'!L91="YG 18K",'Patek Philippe Data'!L91="YG &lt;18K",'Patek Philippe Data'!L91="PG 18K",'Patek Philippe Data'!L91="PG &lt;18K",'Patek Philippe Data'!L91="WG 18K",'Patek Philippe Data'!L91="Mixes of 18K",'Patek Philippe Data'!L91="Mixes &lt;18K"),1,0)</f>
        <v>1</v>
      </c>
      <c r="I91">
        <f>IF('Patek Philippe Data'!L91="Platinum",1,0)</f>
        <v>0</v>
      </c>
      <c r="J91">
        <f>IF(OR('Patek Philippe Data'!P91="Stainless Steel",'Patek Philippe Data'!P91="Two-tone"),1,0)</f>
        <v>0</v>
      </c>
      <c r="K91">
        <f>IF('Patek Philippe Data'!P91="Leather",1,0)</f>
        <v>1</v>
      </c>
      <c r="L91">
        <f>IF(OR('Patek Philippe Data'!P91="YG 18K",'Patek Philippe Data'!P91="PG 18K",'Patek Philippe Data'!P91="WG 18K",'Patek Philippe Data'!P91="Mixes of 18K"),1,0)</f>
        <v>0</v>
      </c>
      <c r="M91">
        <f>IF(OR('Patek Philippe Data'!AX91="Yes",'Patek Philippe Data'!AY91="Yes",'Patek Philippe Data'!AW91="Yes"),1,0)</f>
        <v>0</v>
      </c>
      <c r="N91">
        <f>IF(OR(ISTEXT('Patek Philippe Data'!AZ91), ISTEXT('Patek Philippe Data'!BA91)),1,0)</f>
        <v>0</v>
      </c>
      <c r="O91">
        <f>IF('Patek Philippe Data'!BF91="Yes",1,0)</f>
        <v>0</v>
      </c>
      <c r="P91">
        <f>IF('Patek Philippe Data'!BG91="AA",1,0)</f>
        <v>0</v>
      </c>
      <c r="Q91">
        <f>IF('Patek Philippe Data'!BG91="AAA",1,0)</f>
        <v>1</v>
      </c>
      <c r="R91">
        <f>IF('Patek Philippe Data'!BG91="AAAA",1,0)</f>
        <v>0</v>
      </c>
      <c r="S91">
        <f>IF('Patek Philippe Data'!R91="Yes",1,0)</f>
        <v>1</v>
      </c>
      <c r="T91">
        <f>IF('Patek Philippe Data'!AR91="Yes",1,0)</f>
        <v>0</v>
      </c>
      <c r="U91">
        <f>IF(OR('Patek Philippe Data'!X91="Yes", 'Patek Philippe Data'!Y91="Yes",'Patek Philippe Data'!Z91="Yes"),1,0)</f>
        <v>0</v>
      </c>
      <c r="V91">
        <f>IF('Patek Philippe Data'!AD91="Yes",1,0)</f>
        <v>0</v>
      </c>
      <c r="W91">
        <f>IF(OR('Patek Philippe Data'!AK91="Yes",'Patek Philippe Data'!AN91="Yes"),1,0)</f>
        <v>0</v>
      </c>
      <c r="X91">
        <f>IF('Patek Philippe Data'!AO91="Yes",1,0)</f>
        <v>0</v>
      </c>
      <c r="Y91" s="39">
        <f>IF(AND($B91&gt;=DATEVALUE("1/1/2018"),$B91&lt;=DATEVALUE("12/31/2018")),1,0)</f>
        <v>0</v>
      </c>
      <c r="Z91" s="39">
        <f>IF(AND($B91&gt;=DATEVALUE("1/1/2019"),$B91&lt;=DATEVALUE("12/31/2019")),1,0)</f>
        <v>0</v>
      </c>
      <c r="AA91" s="39">
        <f>IF(AND($B91&gt;=DATEVALUE("1/1/2020"),$B91&lt;=DATEVALUE("12/31/2020")),1,0)</f>
        <v>1</v>
      </c>
      <c r="AB91" s="39">
        <f>IF(AND($B91&gt;=DATEVALUE("1/1/2021"),$B91&lt;=DATEVALUE("12/31/2021")),1,0)</f>
        <v>0</v>
      </c>
      <c r="AC91" s="39">
        <f>IF(AND($B91&gt;=DATEVALUE("1/1/2022"),$B91&lt;=DATEVALUE("12/31/2022")),1,0)</f>
        <v>0</v>
      </c>
    </row>
    <row r="92" spans="1:29" x14ac:dyDescent="0.2">
      <c r="A92" s="1">
        <v>88</v>
      </c>
      <c r="B92" s="41">
        <f>'Patek Philippe Data'!C92</f>
        <v>44143</v>
      </c>
      <c r="C92">
        <f>'Patek Philippe Data'!D92</f>
        <v>150</v>
      </c>
      <c r="D92" s="42">
        <f>'Patek Philippe Data'!E92</f>
        <v>35000</v>
      </c>
      <c r="E92" s="42">
        <f>'Patek Philippe Data'!F92</f>
        <v>43750</v>
      </c>
      <c r="F92" s="43">
        <f>LN(D92)</f>
        <v>10.46310334047155</v>
      </c>
      <c r="G92">
        <f>IF(OR('Patek Philippe Data'!L92="Stainless Steel",'Patek Philippe Data'!L92="Two-tone"),1,0)</f>
        <v>0</v>
      </c>
      <c r="H92">
        <f>IF(OR('Patek Philippe Data'!L92="YG 18K",'Patek Philippe Data'!L92="YG &lt;18K",'Patek Philippe Data'!L92="PG 18K",'Patek Philippe Data'!L92="PG &lt;18K",'Patek Philippe Data'!L92="WG 18K",'Patek Philippe Data'!L92="Mixes of 18K",'Patek Philippe Data'!L92="Mixes &lt;18K"),1,0)</f>
        <v>1</v>
      </c>
      <c r="I92">
        <f>IF('Patek Philippe Data'!L92="Platinum",1,0)</f>
        <v>0</v>
      </c>
      <c r="J92">
        <f>IF(OR('Patek Philippe Data'!P92="Stainless Steel",'Patek Philippe Data'!P92="Two-tone"),1,0)</f>
        <v>0</v>
      </c>
      <c r="K92">
        <f>IF('Patek Philippe Data'!P92="Leather",1,0)</f>
        <v>1</v>
      </c>
      <c r="L92">
        <f>IF(OR('Patek Philippe Data'!P92="YG 18K",'Patek Philippe Data'!P92="PG 18K",'Patek Philippe Data'!P92="WG 18K",'Patek Philippe Data'!P92="Mixes of 18K"),1,0)</f>
        <v>0</v>
      </c>
      <c r="M92">
        <f>IF(OR('Patek Philippe Data'!AX92="Yes",'Patek Philippe Data'!AY92="Yes",'Patek Philippe Data'!AW92="Yes"),1,0)</f>
        <v>0</v>
      </c>
      <c r="N92">
        <f>IF(OR(ISTEXT('Patek Philippe Data'!AZ92), ISTEXT('Patek Philippe Data'!BA92)),1,0)</f>
        <v>1</v>
      </c>
      <c r="O92">
        <f>IF('Patek Philippe Data'!BF92="Yes",1,0)</f>
        <v>0</v>
      </c>
      <c r="P92">
        <f>IF('Patek Philippe Data'!BG92="AA",1,0)</f>
        <v>0</v>
      </c>
      <c r="Q92">
        <f>IF('Patek Philippe Data'!BG92="AAA",1,0)</f>
        <v>0</v>
      </c>
      <c r="R92">
        <f>IF('Patek Philippe Data'!BG92="AAAA",1,0)</f>
        <v>1</v>
      </c>
      <c r="S92">
        <f>IF('Patek Philippe Data'!R92="Yes",1,0)</f>
        <v>1</v>
      </c>
      <c r="T92">
        <f>IF('Patek Philippe Data'!AR92="Yes",1,0)</f>
        <v>0</v>
      </c>
      <c r="U92">
        <f>IF(OR('Patek Philippe Data'!X92="Yes", 'Patek Philippe Data'!Y92="Yes",'Patek Philippe Data'!Z92="Yes"),1,0)</f>
        <v>0</v>
      </c>
      <c r="V92">
        <f>IF('Patek Philippe Data'!AD92="Yes",1,0)</f>
        <v>1</v>
      </c>
      <c r="W92">
        <f>IF(OR('Patek Philippe Data'!AK92="Yes",'Patek Philippe Data'!AN92="Yes"),1,0)</f>
        <v>0</v>
      </c>
      <c r="X92">
        <f>IF('Patek Philippe Data'!AO92="Yes",1,0)</f>
        <v>0</v>
      </c>
      <c r="Y92" s="39">
        <f>IF(AND($B92&gt;=DATEVALUE("1/1/2018"),$B92&lt;=DATEVALUE("12/31/2018")),1,0)</f>
        <v>0</v>
      </c>
      <c r="Z92" s="39">
        <f>IF(AND($B92&gt;=DATEVALUE("1/1/2019"),$B92&lt;=DATEVALUE("12/31/2019")),1,0)</f>
        <v>0</v>
      </c>
      <c r="AA92" s="39">
        <f>IF(AND($B92&gt;=DATEVALUE("1/1/2020"),$B92&lt;=DATEVALUE("12/31/2020")),1,0)</f>
        <v>1</v>
      </c>
      <c r="AB92" s="39">
        <f>IF(AND($B92&gt;=DATEVALUE("1/1/2021"),$B92&lt;=DATEVALUE("12/31/2021")),1,0)</f>
        <v>0</v>
      </c>
      <c r="AC92" s="39">
        <f>IF(AND($B92&gt;=DATEVALUE("1/1/2022"),$B92&lt;=DATEVALUE("12/31/2022")),1,0)</f>
        <v>0</v>
      </c>
    </row>
    <row r="93" spans="1:29" x14ac:dyDescent="0.2">
      <c r="A93" s="1">
        <v>89</v>
      </c>
      <c r="B93" s="41">
        <f>'Patek Philippe Data'!C93</f>
        <v>44143</v>
      </c>
      <c r="C93">
        <f>'Patek Philippe Data'!D93</f>
        <v>198</v>
      </c>
      <c r="D93" s="42">
        <f>'Patek Philippe Data'!E93</f>
        <v>65000</v>
      </c>
      <c r="E93" s="42">
        <f>'Patek Philippe Data'!F93</f>
        <v>81250</v>
      </c>
      <c r="F93" s="43">
        <f>LN(D93)</f>
        <v>11.082142548877775</v>
      </c>
      <c r="G93">
        <f>IF(OR('Patek Philippe Data'!L93="Stainless Steel",'Patek Philippe Data'!L93="Two-tone"),1,0)</f>
        <v>1</v>
      </c>
      <c r="H93">
        <f>IF(OR('Patek Philippe Data'!L93="YG 18K",'Patek Philippe Data'!L93="YG &lt;18K",'Patek Philippe Data'!L93="PG 18K",'Patek Philippe Data'!L93="PG &lt;18K",'Patek Philippe Data'!L93="WG 18K",'Patek Philippe Data'!L93="Mixes of 18K",'Patek Philippe Data'!L93="Mixes &lt;18K"),1,0)</f>
        <v>0</v>
      </c>
      <c r="I93">
        <f>IF('Patek Philippe Data'!L93="Platinum",1,0)</f>
        <v>0</v>
      </c>
      <c r="J93">
        <f>IF(OR('Patek Philippe Data'!P93="Stainless Steel",'Patek Philippe Data'!P93="Two-tone"),1,0)</f>
        <v>1</v>
      </c>
      <c r="K93">
        <f>IF('Patek Philippe Data'!P93="Leather",1,0)</f>
        <v>0</v>
      </c>
      <c r="L93">
        <f>IF(OR('Patek Philippe Data'!P93="YG 18K",'Patek Philippe Data'!P93="PG 18K",'Patek Philippe Data'!P93="WG 18K",'Patek Philippe Data'!P93="Mixes of 18K"),1,0)</f>
        <v>0</v>
      </c>
      <c r="M93">
        <f>IF(OR('Patek Philippe Data'!AX93="Yes",'Patek Philippe Data'!AY93="Yes",'Patek Philippe Data'!AW93="Yes"),1,0)</f>
        <v>0</v>
      </c>
      <c r="N93">
        <f>IF(OR(ISTEXT('Patek Philippe Data'!AZ93), ISTEXT('Patek Philippe Data'!BA93)),1,0)</f>
        <v>0</v>
      </c>
      <c r="O93">
        <f>IF('Patek Philippe Data'!BF93="Yes",1,0)</f>
        <v>0</v>
      </c>
      <c r="P93">
        <f>IF('Patek Philippe Data'!BG93="AA",1,0)</f>
        <v>0</v>
      </c>
      <c r="Q93">
        <f>IF('Patek Philippe Data'!BG93="AAA",1,0)</f>
        <v>0</v>
      </c>
      <c r="R93">
        <f>IF('Patek Philippe Data'!BG93="AAAA",1,0)</f>
        <v>1</v>
      </c>
      <c r="S93">
        <f>IF('Patek Philippe Data'!R93="Yes",1,0)</f>
        <v>0</v>
      </c>
      <c r="T93">
        <f>IF('Patek Philippe Data'!AR93="Yes",1,0)</f>
        <v>0</v>
      </c>
      <c r="U93">
        <f>IF(OR('Patek Philippe Data'!X93="Yes", 'Patek Philippe Data'!Y93="Yes",'Patek Philippe Data'!Z93="Yes"),1,0)</f>
        <v>1</v>
      </c>
      <c r="V93">
        <f>IF('Patek Philippe Data'!AD93="Yes",1,0)</f>
        <v>0</v>
      </c>
      <c r="W93">
        <f>IF(OR('Patek Philippe Data'!AK93="Yes",'Patek Philippe Data'!AN93="Yes"),1,0)</f>
        <v>0</v>
      </c>
      <c r="X93">
        <f>IF('Patek Philippe Data'!AO93="Yes",1,0)</f>
        <v>0</v>
      </c>
      <c r="Y93" s="39">
        <f>IF(AND($B93&gt;=DATEVALUE("1/1/2018"),$B93&lt;=DATEVALUE("12/31/2018")),1,0)</f>
        <v>0</v>
      </c>
      <c r="Z93" s="39">
        <f>IF(AND($B93&gt;=DATEVALUE("1/1/2019"),$B93&lt;=DATEVALUE("12/31/2019")),1,0)</f>
        <v>0</v>
      </c>
      <c r="AA93" s="39">
        <f>IF(AND($B93&gt;=DATEVALUE("1/1/2020"),$B93&lt;=DATEVALUE("12/31/2020")),1,0)</f>
        <v>1</v>
      </c>
      <c r="AB93" s="39">
        <f>IF(AND($B93&gt;=DATEVALUE("1/1/2021"),$B93&lt;=DATEVALUE("12/31/2021")),1,0)</f>
        <v>0</v>
      </c>
      <c r="AC93" s="39">
        <f>IF(AND($B93&gt;=DATEVALUE("1/1/2022"),$B93&lt;=DATEVALUE("12/31/2022")),1,0)</f>
        <v>0</v>
      </c>
    </row>
    <row r="94" spans="1:29" x14ac:dyDescent="0.2">
      <c r="A94" s="1">
        <v>90</v>
      </c>
      <c r="B94" s="41">
        <f>'Patek Philippe Data'!C94</f>
        <v>44143</v>
      </c>
      <c r="C94">
        <f>'Patek Philippe Data'!D94</f>
        <v>203</v>
      </c>
      <c r="D94" s="42">
        <f>'Patek Philippe Data'!E94</f>
        <v>11000</v>
      </c>
      <c r="E94" s="42">
        <f>'Patek Philippe Data'!F94</f>
        <v>13750</v>
      </c>
      <c r="F94" s="43">
        <f>LN(D94)</f>
        <v>9.3056505517805075</v>
      </c>
      <c r="G94">
        <f>IF(OR('Patek Philippe Data'!L94="Stainless Steel",'Patek Philippe Data'!L94="Two-tone"),1,0)</f>
        <v>0</v>
      </c>
      <c r="H94">
        <f>IF(OR('Patek Philippe Data'!L94="YG 18K",'Patek Philippe Data'!L94="YG &lt;18K",'Patek Philippe Data'!L94="PG 18K",'Patek Philippe Data'!L94="PG &lt;18K",'Patek Philippe Data'!L94="WG 18K",'Patek Philippe Data'!L94="Mixes of 18K",'Patek Philippe Data'!L94="Mixes &lt;18K"),1,0)</f>
        <v>0</v>
      </c>
      <c r="I94">
        <f>IF('Patek Philippe Data'!L94="Platinum",1,0)</f>
        <v>1</v>
      </c>
      <c r="J94">
        <f>IF(OR('Patek Philippe Data'!P94="Stainless Steel",'Patek Philippe Data'!P94="Two-tone"),1,0)</f>
        <v>0</v>
      </c>
      <c r="K94">
        <f>IF('Patek Philippe Data'!P94="Leather",1,0)</f>
        <v>1</v>
      </c>
      <c r="L94">
        <f>IF(OR('Patek Philippe Data'!P94="YG 18K",'Patek Philippe Data'!P94="PG 18K",'Patek Philippe Data'!P94="WG 18K",'Patek Philippe Data'!P94="Mixes of 18K"),1,0)</f>
        <v>0</v>
      </c>
      <c r="M94">
        <f>IF(OR('Patek Philippe Data'!AX94="Yes",'Patek Philippe Data'!AY94="Yes",'Patek Philippe Data'!AW94="Yes"),1,0)</f>
        <v>0</v>
      </c>
      <c r="N94">
        <f>IF(OR(ISTEXT('Patek Philippe Data'!AZ94), ISTEXT('Patek Philippe Data'!BA94)),1,0)</f>
        <v>0</v>
      </c>
      <c r="O94">
        <f>IF('Patek Philippe Data'!BF94="Yes",1,0)</f>
        <v>0</v>
      </c>
      <c r="P94">
        <f>IF('Patek Philippe Data'!BG94="AA",1,0)</f>
        <v>1</v>
      </c>
      <c r="Q94">
        <f>IF('Patek Philippe Data'!BG94="AAA",1,0)</f>
        <v>0</v>
      </c>
      <c r="R94">
        <f>IF('Patek Philippe Data'!BG94="AAAA",1,0)</f>
        <v>0</v>
      </c>
      <c r="S94">
        <f>IF('Patek Philippe Data'!R94="Yes",1,0)</f>
        <v>1</v>
      </c>
      <c r="T94">
        <f>IF('Patek Philippe Data'!AR94="Yes",1,0)</f>
        <v>0</v>
      </c>
      <c r="U94">
        <f>IF(OR('Patek Philippe Data'!X94="Yes", 'Patek Philippe Data'!Y94="Yes",'Patek Philippe Data'!Z94="Yes"),1,0)</f>
        <v>0</v>
      </c>
      <c r="V94">
        <f>IF('Patek Philippe Data'!AD94="Yes",1,0)</f>
        <v>0</v>
      </c>
      <c r="W94">
        <f>IF(OR('Patek Philippe Data'!AK94="Yes",'Patek Philippe Data'!AN94="Yes"),1,0)</f>
        <v>0</v>
      </c>
      <c r="X94">
        <f>IF('Patek Philippe Data'!AO94="Yes",1,0)</f>
        <v>0</v>
      </c>
      <c r="Y94" s="39">
        <f>IF(AND($B94&gt;=DATEVALUE("1/1/2018"),$B94&lt;=DATEVALUE("12/31/2018")),1,0)</f>
        <v>0</v>
      </c>
      <c r="Z94" s="39">
        <f>IF(AND($B94&gt;=DATEVALUE("1/1/2019"),$B94&lt;=DATEVALUE("12/31/2019")),1,0)</f>
        <v>0</v>
      </c>
      <c r="AA94" s="39">
        <f>IF(AND($B94&gt;=DATEVALUE("1/1/2020"),$B94&lt;=DATEVALUE("12/31/2020")),1,0)</f>
        <v>1</v>
      </c>
      <c r="AB94" s="39">
        <f>IF(AND($B94&gt;=DATEVALUE("1/1/2021"),$B94&lt;=DATEVALUE("12/31/2021")),1,0)</f>
        <v>0</v>
      </c>
      <c r="AC94" s="39">
        <f>IF(AND($B94&gt;=DATEVALUE("1/1/2022"),$B94&lt;=DATEVALUE("12/31/2022")),1,0)</f>
        <v>0</v>
      </c>
    </row>
    <row r="95" spans="1:29" x14ac:dyDescent="0.2">
      <c r="A95" s="1">
        <v>91</v>
      </c>
      <c r="B95" s="41">
        <f>'Patek Philippe Data'!C95</f>
        <v>44143</v>
      </c>
      <c r="C95">
        <f>'Patek Philippe Data'!D95</f>
        <v>320</v>
      </c>
      <c r="D95" s="42">
        <f>'Patek Philippe Data'!E95</f>
        <v>46000</v>
      </c>
      <c r="E95" s="42">
        <f>'Patek Philippe Data'!F95</f>
        <v>57500</v>
      </c>
      <c r="F95" s="43">
        <f>LN(D95)</f>
        <v>10.736396675471232</v>
      </c>
      <c r="G95">
        <f>IF(OR('Patek Philippe Data'!L95="Stainless Steel",'Patek Philippe Data'!L95="Two-tone"),1,0)</f>
        <v>0</v>
      </c>
      <c r="H95">
        <f>IF(OR('Patek Philippe Data'!L95="YG 18K",'Patek Philippe Data'!L95="YG &lt;18K",'Patek Philippe Data'!L95="PG 18K",'Patek Philippe Data'!L95="PG &lt;18K",'Patek Philippe Data'!L95="WG 18K",'Patek Philippe Data'!L95="Mixes of 18K",'Patek Philippe Data'!L95="Mixes &lt;18K"),1,0)</f>
        <v>1</v>
      </c>
      <c r="I95">
        <f>IF('Patek Philippe Data'!L95="Platinum",1,0)</f>
        <v>0</v>
      </c>
      <c r="J95">
        <f>IF(OR('Patek Philippe Data'!P95="Stainless Steel",'Patek Philippe Data'!P95="Two-tone"),1,0)</f>
        <v>0</v>
      </c>
      <c r="K95">
        <f>IF('Patek Philippe Data'!P95="Leather",1,0)</f>
        <v>0</v>
      </c>
      <c r="L95">
        <f>IF(OR('Patek Philippe Data'!P95="YG 18K",'Patek Philippe Data'!P95="PG 18K",'Patek Philippe Data'!P95="WG 18K",'Patek Philippe Data'!P95="Mixes of 18K"),1,0)</f>
        <v>1</v>
      </c>
      <c r="M95">
        <f>IF(OR('Patek Philippe Data'!AX95="Yes",'Patek Philippe Data'!AY95="Yes",'Patek Philippe Data'!AW95="Yes"),1,0)</f>
        <v>0</v>
      </c>
      <c r="N95">
        <f>IF(OR(ISTEXT('Patek Philippe Data'!AZ95), ISTEXT('Patek Philippe Data'!BA95)),1,0)</f>
        <v>0</v>
      </c>
      <c r="O95">
        <f>IF('Patek Philippe Data'!BF95="Yes",1,0)</f>
        <v>0</v>
      </c>
      <c r="P95">
        <f>IF('Patek Philippe Data'!BG95="AA",1,0)</f>
        <v>0</v>
      </c>
      <c r="Q95">
        <f>IF('Patek Philippe Data'!BG95="AAA",1,0)</f>
        <v>1</v>
      </c>
      <c r="R95">
        <f>IF('Patek Philippe Data'!BG95="AAAA",1,0)</f>
        <v>0</v>
      </c>
      <c r="S95">
        <f>IF('Patek Philippe Data'!R95="Yes",1,0)</f>
        <v>0</v>
      </c>
      <c r="T95">
        <f>IF('Patek Philippe Data'!AR95="Yes",1,0)</f>
        <v>0</v>
      </c>
      <c r="U95">
        <f>IF(OR('Patek Philippe Data'!X95="Yes", 'Patek Philippe Data'!Y95="Yes",'Patek Philippe Data'!Z95="Yes"),1,0)</f>
        <v>0</v>
      </c>
      <c r="V95">
        <f>IF('Patek Philippe Data'!AD95="Yes",1,0)</f>
        <v>0</v>
      </c>
      <c r="W95">
        <f>IF(OR('Patek Philippe Data'!AK95="Yes",'Patek Philippe Data'!AN95="Yes"),1,0)</f>
        <v>1</v>
      </c>
      <c r="X95">
        <f>IF('Patek Philippe Data'!AO95="Yes",1,0)</f>
        <v>0</v>
      </c>
      <c r="Y95" s="39">
        <f>IF(AND($B95&gt;=DATEVALUE("1/1/2018"),$B95&lt;=DATEVALUE("12/31/2018")),1,0)</f>
        <v>0</v>
      </c>
      <c r="Z95" s="39">
        <f>IF(AND($B95&gt;=DATEVALUE("1/1/2019"),$B95&lt;=DATEVALUE("12/31/2019")),1,0)</f>
        <v>0</v>
      </c>
      <c r="AA95" s="39">
        <f>IF(AND($B95&gt;=DATEVALUE("1/1/2020"),$B95&lt;=DATEVALUE("12/31/2020")),1,0)</f>
        <v>1</v>
      </c>
      <c r="AB95" s="39">
        <f>IF(AND($B95&gt;=DATEVALUE("1/1/2021"),$B95&lt;=DATEVALUE("12/31/2021")),1,0)</f>
        <v>0</v>
      </c>
      <c r="AC95" s="39">
        <f>IF(AND($B95&gt;=DATEVALUE("1/1/2022"),$B95&lt;=DATEVALUE("12/31/2022")),1,0)</f>
        <v>0</v>
      </c>
    </row>
    <row r="96" spans="1:29" x14ac:dyDescent="0.2">
      <c r="A96" s="1">
        <v>92</v>
      </c>
      <c r="B96" s="41">
        <f>'Patek Philippe Data'!C96</f>
        <v>44143</v>
      </c>
      <c r="C96">
        <f>'Patek Philippe Data'!D96</f>
        <v>322</v>
      </c>
      <c r="D96" s="42">
        <f>'Patek Philippe Data'!E96</f>
        <v>14000</v>
      </c>
      <c r="E96" s="42">
        <f>'Patek Philippe Data'!F96</f>
        <v>17500</v>
      </c>
      <c r="F96" s="43">
        <f>LN(D96)</f>
        <v>9.5468126085973957</v>
      </c>
      <c r="G96">
        <f>IF(OR('Patek Philippe Data'!L96="Stainless Steel",'Patek Philippe Data'!L96="Two-tone"),1,0)</f>
        <v>0</v>
      </c>
      <c r="H96">
        <f>IF(OR('Patek Philippe Data'!L96="YG 18K",'Patek Philippe Data'!L96="YG &lt;18K",'Patek Philippe Data'!L96="PG 18K",'Patek Philippe Data'!L96="PG &lt;18K",'Patek Philippe Data'!L96="WG 18K",'Patek Philippe Data'!L96="Mixes of 18K",'Patek Philippe Data'!L96="Mixes &lt;18K"),1,0)</f>
        <v>1</v>
      </c>
      <c r="I96">
        <f>IF('Patek Philippe Data'!L96="Platinum",1,0)</f>
        <v>0</v>
      </c>
      <c r="J96">
        <f>IF(OR('Patek Philippe Data'!P96="Stainless Steel",'Patek Philippe Data'!P96="Two-tone"),1,0)</f>
        <v>0</v>
      </c>
      <c r="K96">
        <f>IF('Patek Philippe Data'!P96="Leather",1,0)</f>
        <v>1</v>
      </c>
      <c r="L96">
        <f>IF(OR('Patek Philippe Data'!P96="YG 18K",'Patek Philippe Data'!P96="PG 18K",'Patek Philippe Data'!P96="WG 18K",'Patek Philippe Data'!P96="Mixes of 18K"),1,0)</f>
        <v>0</v>
      </c>
      <c r="M96">
        <f>IF(OR('Patek Philippe Data'!AX96="Yes",'Patek Philippe Data'!AY96="Yes",'Patek Philippe Data'!AW96="Yes"),1,0)</f>
        <v>0</v>
      </c>
      <c r="N96">
        <f>IF(OR(ISTEXT('Patek Philippe Data'!AZ96), ISTEXT('Patek Philippe Data'!BA96)),1,0)</f>
        <v>1</v>
      </c>
      <c r="O96">
        <f>IF('Patek Philippe Data'!BF96="Yes",1,0)</f>
        <v>0</v>
      </c>
      <c r="P96">
        <f>IF('Patek Philippe Data'!BG96="AA",1,0)</f>
        <v>0</v>
      </c>
      <c r="Q96">
        <f>IF('Patek Philippe Data'!BG96="AAA",1,0)</f>
        <v>1</v>
      </c>
      <c r="R96">
        <f>IF('Patek Philippe Data'!BG96="AAAA",1,0)</f>
        <v>0</v>
      </c>
      <c r="S96">
        <f>IF('Patek Philippe Data'!R96="Yes",1,0)</f>
        <v>1</v>
      </c>
      <c r="T96">
        <f>IF('Patek Philippe Data'!AR96="Yes",1,0)</f>
        <v>0</v>
      </c>
      <c r="U96">
        <f>IF(OR('Patek Philippe Data'!X96="Yes", 'Patek Philippe Data'!Y96="Yes",'Patek Philippe Data'!Z96="Yes"),1,0)</f>
        <v>0</v>
      </c>
      <c r="V96">
        <f>IF('Patek Philippe Data'!AD96="Yes",1,0)</f>
        <v>0</v>
      </c>
      <c r="W96">
        <f>IF(OR('Patek Philippe Data'!AK96="Yes",'Patek Philippe Data'!AN96="Yes"),1,0)</f>
        <v>0</v>
      </c>
      <c r="X96">
        <f>IF('Patek Philippe Data'!AO96="Yes",1,0)</f>
        <v>0</v>
      </c>
      <c r="Y96" s="39">
        <f>IF(AND($B96&gt;=DATEVALUE("1/1/2018"),$B96&lt;=DATEVALUE("12/31/2018")),1,0)</f>
        <v>0</v>
      </c>
      <c r="Z96" s="39">
        <f>IF(AND($B96&gt;=DATEVALUE("1/1/2019"),$B96&lt;=DATEVALUE("12/31/2019")),1,0)</f>
        <v>0</v>
      </c>
      <c r="AA96" s="39">
        <f>IF(AND($B96&gt;=DATEVALUE("1/1/2020"),$B96&lt;=DATEVALUE("12/31/2020")),1,0)</f>
        <v>1</v>
      </c>
      <c r="AB96" s="39">
        <f>IF(AND($B96&gt;=DATEVALUE("1/1/2021"),$B96&lt;=DATEVALUE("12/31/2021")),1,0)</f>
        <v>0</v>
      </c>
      <c r="AC96" s="39">
        <f>IF(AND($B96&gt;=DATEVALUE("1/1/2022"),$B96&lt;=DATEVALUE("12/31/2022")),1,0)</f>
        <v>0</v>
      </c>
    </row>
    <row r="97" spans="1:29" x14ac:dyDescent="0.2">
      <c r="A97" s="1">
        <v>93</v>
      </c>
      <c r="B97" s="41">
        <f>'Patek Philippe Data'!C97</f>
        <v>44143</v>
      </c>
      <c r="C97">
        <f>'Patek Philippe Data'!D97</f>
        <v>323</v>
      </c>
      <c r="D97" s="42">
        <f>'Patek Philippe Data'!E97</f>
        <v>4200</v>
      </c>
      <c r="E97" s="42">
        <f>'Patek Philippe Data'!F97</f>
        <v>5250</v>
      </c>
      <c r="F97" s="43">
        <f>LN(D97)</f>
        <v>8.3428398042714598</v>
      </c>
      <c r="G97">
        <f>IF(OR('Patek Philippe Data'!L97="Stainless Steel",'Patek Philippe Data'!L97="Two-tone"),1,0)</f>
        <v>0</v>
      </c>
      <c r="H97">
        <f>IF(OR('Patek Philippe Data'!L97="YG 18K",'Patek Philippe Data'!L97="YG &lt;18K",'Patek Philippe Data'!L97="PG 18K",'Patek Philippe Data'!L97="PG &lt;18K",'Patek Philippe Data'!L97="WG 18K",'Patek Philippe Data'!L97="Mixes of 18K",'Patek Philippe Data'!L97="Mixes &lt;18K"),1,0)</f>
        <v>1</v>
      </c>
      <c r="I97">
        <f>IF('Patek Philippe Data'!L97="Platinum",1,0)</f>
        <v>0</v>
      </c>
      <c r="J97">
        <f>IF(OR('Patek Philippe Data'!P97="Stainless Steel",'Patek Philippe Data'!P97="Two-tone"),1,0)</f>
        <v>0</v>
      </c>
      <c r="K97">
        <f>IF('Patek Philippe Data'!P97="Leather",1,0)</f>
        <v>1</v>
      </c>
      <c r="L97">
        <f>IF(OR('Patek Philippe Data'!P97="YG 18K",'Patek Philippe Data'!P97="PG 18K",'Patek Philippe Data'!P97="WG 18K",'Patek Philippe Data'!P97="Mixes of 18K"),1,0)</f>
        <v>0</v>
      </c>
      <c r="M97">
        <f>IF(OR('Patek Philippe Data'!AX97="Yes",'Patek Philippe Data'!AY97="Yes",'Patek Philippe Data'!AW97="Yes"),1,0)</f>
        <v>0</v>
      </c>
      <c r="N97">
        <f>IF(OR(ISTEXT('Patek Philippe Data'!AZ97), ISTEXT('Patek Philippe Data'!BA97)),1,0)</f>
        <v>0</v>
      </c>
      <c r="O97">
        <f>IF('Patek Philippe Data'!BF97="Yes",1,0)</f>
        <v>0</v>
      </c>
      <c r="P97">
        <f>IF('Patek Philippe Data'!BG97="AA",1,0)</f>
        <v>1</v>
      </c>
      <c r="Q97">
        <f>IF('Patek Philippe Data'!BG97="AAA",1,0)</f>
        <v>0</v>
      </c>
      <c r="R97">
        <f>IF('Patek Philippe Data'!BG97="AAAA",1,0)</f>
        <v>0</v>
      </c>
      <c r="S97">
        <f>IF('Patek Philippe Data'!R97="Yes",1,0)</f>
        <v>1</v>
      </c>
      <c r="T97">
        <f>IF('Patek Philippe Data'!AR97="Yes",1,0)</f>
        <v>0</v>
      </c>
      <c r="U97">
        <f>IF(OR('Patek Philippe Data'!X97="Yes", 'Patek Philippe Data'!Y97="Yes",'Patek Philippe Data'!Z97="Yes"),1,0)</f>
        <v>0</v>
      </c>
      <c r="V97">
        <f>IF('Patek Philippe Data'!AD97="Yes",1,0)</f>
        <v>0</v>
      </c>
      <c r="W97">
        <f>IF(OR('Patek Philippe Data'!AK97="Yes",'Patek Philippe Data'!AN97="Yes"),1,0)</f>
        <v>0</v>
      </c>
      <c r="X97">
        <f>IF('Patek Philippe Data'!AO97="Yes",1,0)</f>
        <v>0</v>
      </c>
      <c r="Y97" s="39">
        <f>IF(AND($B97&gt;=DATEVALUE("1/1/2018"),$B97&lt;=DATEVALUE("12/31/2018")),1,0)</f>
        <v>0</v>
      </c>
      <c r="Z97" s="39">
        <f>IF(AND($B97&gt;=DATEVALUE("1/1/2019"),$B97&lt;=DATEVALUE("12/31/2019")),1,0)</f>
        <v>0</v>
      </c>
      <c r="AA97" s="39">
        <f>IF(AND($B97&gt;=DATEVALUE("1/1/2020"),$B97&lt;=DATEVALUE("12/31/2020")),1,0)</f>
        <v>1</v>
      </c>
      <c r="AB97" s="39">
        <f>IF(AND($B97&gt;=DATEVALUE("1/1/2021"),$B97&lt;=DATEVALUE("12/31/2021")),1,0)</f>
        <v>0</v>
      </c>
      <c r="AC97" s="39">
        <f>IF(AND($B97&gt;=DATEVALUE("1/1/2022"),$B97&lt;=DATEVALUE("12/31/2022")),1,0)</f>
        <v>0</v>
      </c>
    </row>
    <row r="98" spans="1:29" x14ac:dyDescent="0.2">
      <c r="A98" s="1">
        <v>94</v>
      </c>
      <c r="B98" s="41">
        <f>'Patek Philippe Data'!C98</f>
        <v>44143</v>
      </c>
      <c r="C98">
        <f>'Patek Philippe Data'!D98</f>
        <v>326</v>
      </c>
      <c r="D98" s="42">
        <f>'Patek Philippe Data'!E98</f>
        <v>11000</v>
      </c>
      <c r="E98" s="42">
        <f>'Patek Philippe Data'!F98</f>
        <v>13750</v>
      </c>
      <c r="F98" s="43">
        <f>LN(D98)</f>
        <v>9.3056505517805075</v>
      </c>
      <c r="G98">
        <f>IF(OR('Patek Philippe Data'!L98="Stainless Steel",'Patek Philippe Data'!L98="Two-tone"),1,0)</f>
        <v>0</v>
      </c>
      <c r="H98">
        <f>IF(OR('Patek Philippe Data'!L98="YG 18K",'Patek Philippe Data'!L98="YG &lt;18K",'Patek Philippe Data'!L98="PG 18K",'Patek Philippe Data'!L98="PG &lt;18K",'Patek Philippe Data'!L98="WG 18K",'Patek Philippe Data'!L98="Mixes of 18K",'Patek Philippe Data'!L98="Mixes &lt;18K"),1,0)</f>
        <v>1</v>
      </c>
      <c r="I98">
        <f>IF('Patek Philippe Data'!L98="Platinum",1,0)</f>
        <v>0</v>
      </c>
      <c r="J98">
        <f>IF(OR('Patek Philippe Data'!P98="Stainless Steel",'Patek Philippe Data'!P98="Two-tone"),1,0)</f>
        <v>0</v>
      </c>
      <c r="K98">
        <f>IF('Patek Philippe Data'!P98="Leather",1,0)</f>
        <v>0</v>
      </c>
      <c r="L98">
        <f>IF(OR('Patek Philippe Data'!P98="YG 18K",'Patek Philippe Data'!P98="PG 18K",'Patek Philippe Data'!P98="WG 18K",'Patek Philippe Data'!P98="Mixes of 18K"),1,0)</f>
        <v>1</v>
      </c>
      <c r="M98">
        <f>IF(OR('Patek Philippe Data'!AX98="Yes",'Patek Philippe Data'!AY98="Yes",'Patek Philippe Data'!AW98="Yes"),1,0)</f>
        <v>0</v>
      </c>
      <c r="N98">
        <f>IF(OR(ISTEXT('Patek Philippe Data'!AZ98), ISTEXT('Patek Philippe Data'!BA98)),1,0)</f>
        <v>0</v>
      </c>
      <c r="O98">
        <f>IF('Patek Philippe Data'!BF98="Yes",1,0)</f>
        <v>0</v>
      </c>
      <c r="P98">
        <f>IF('Patek Philippe Data'!BG98="AA",1,0)</f>
        <v>0</v>
      </c>
      <c r="Q98">
        <f>IF('Patek Philippe Data'!BG98="AAA",1,0)</f>
        <v>1</v>
      </c>
      <c r="R98">
        <f>IF('Patek Philippe Data'!BG98="AAAA",1,0)</f>
        <v>0</v>
      </c>
      <c r="S98">
        <f>IF('Patek Philippe Data'!R98="Yes",1,0)</f>
        <v>1</v>
      </c>
      <c r="T98">
        <f>IF('Patek Philippe Data'!AR98="Yes",1,0)</f>
        <v>0</v>
      </c>
      <c r="U98">
        <f>IF(OR('Patek Philippe Data'!X98="Yes", 'Patek Philippe Data'!Y98="Yes",'Patek Philippe Data'!Z98="Yes"),1,0)</f>
        <v>0</v>
      </c>
      <c r="V98">
        <f>IF('Patek Philippe Data'!AD98="Yes",1,0)</f>
        <v>0</v>
      </c>
      <c r="W98">
        <f>IF(OR('Patek Philippe Data'!AK98="Yes",'Patek Philippe Data'!AN98="Yes"),1,0)</f>
        <v>0</v>
      </c>
      <c r="X98">
        <f>IF('Patek Philippe Data'!AO98="Yes",1,0)</f>
        <v>0</v>
      </c>
      <c r="Y98" s="39">
        <f>IF(AND($B98&gt;=DATEVALUE("1/1/2018"),$B98&lt;=DATEVALUE("12/31/2018")),1,0)</f>
        <v>0</v>
      </c>
      <c r="Z98" s="39">
        <f>IF(AND($B98&gt;=DATEVALUE("1/1/2019"),$B98&lt;=DATEVALUE("12/31/2019")),1,0)</f>
        <v>0</v>
      </c>
      <c r="AA98" s="39">
        <f>IF(AND($B98&gt;=DATEVALUE("1/1/2020"),$B98&lt;=DATEVALUE("12/31/2020")),1,0)</f>
        <v>1</v>
      </c>
      <c r="AB98" s="39">
        <f>IF(AND($B98&gt;=DATEVALUE("1/1/2021"),$B98&lt;=DATEVALUE("12/31/2021")),1,0)</f>
        <v>0</v>
      </c>
      <c r="AC98" s="39">
        <f>IF(AND($B98&gt;=DATEVALUE("1/1/2022"),$B98&lt;=DATEVALUE("12/31/2022")),1,0)</f>
        <v>0</v>
      </c>
    </row>
    <row r="99" spans="1:29" x14ac:dyDescent="0.2">
      <c r="A99" s="1">
        <v>95</v>
      </c>
      <c r="B99" s="41">
        <f>'Patek Philippe Data'!C99</f>
        <v>44143</v>
      </c>
      <c r="C99">
        <f>'Patek Philippe Data'!D99</f>
        <v>329</v>
      </c>
      <c r="D99" s="42">
        <f>'Patek Philippe Data'!E99</f>
        <v>5000</v>
      </c>
      <c r="E99" s="42">
        <f>'Patek Philippe Data'!F99</f>
        <v>6250</v>
      </c>
      <c r="F99" s="43">
        <f>LN(D99)</f>
        <v>8.5171931914162382</v>
      </c>
      <c r="G99">
        <f>IF(OR('Patek Philippe Data'!L99="Stainless Steel",'Patek Philippe Data'!L99="Two-tone"),1,0)</f>
        <v>0</v>
      </c>
      <c r="H99">
        <f>IF(OR('Patek Philippe Data'!L99="YG 18K",'Patek Philippe Data'!L99="YG &lt;18K",'Patek Philippe Data'!L99="PG 18K",'Patek Philippe Data'!L99="PG &lt;18K",'Patek Philippe Data'!L99="WG 18K",'Patek Philippe Data'!L99="Mixes of 18K",'Patek Philippe Data'!L99="Mixes &lt;18K"),1,0)</f>
        <v>1</v>
      </c>
      <c r="I99">
        <f>IF('Patek Philippe Data'!L99="Platinum",1,0)</f>
        <v>0</v>
      </c>
      <c r="J99">
        <f>IF(OR('Patek Philippe Data'!P99="Stainless Steel",'Patek Philippe Data'!P99="Two-tone"),1,0)</f>
        <v>0</v>
      </c>
      <c r="K99">
        <f>IF('Patek Philippe Data'!P99="Leather",1,0)</f>
        <v>1</v>
      </c>
      <c r="L99">
        <f>IF(OR('Patek Philippe Data'!P99="YG 18K",'Patek Philippe Data'!P99="PG 18K",'Patek Philippe Data'!P99="WG 18K",'Patek Philippe Data'!P99="Mixes of 18K"),1,0)</f>
        <v>0</v>
      </c>
      <c r="M99">
        <f>IF(OR('Patek Philippe Data'!AX99="Yes",'Patek Philippe Data'!AY99="Yes",'Patek Philippe Data'!AW99="Yes"),1,0)</f>
        <v>0</v>
      </c>
      <c r="N99">
        <f>IF(OR(ISTEXT('Patek Philippe Data'!AZ99), ISTEXT('Patek Philippe Data'!BA99)),1,0)</f>
        <v>0</v>
      </c>
      <c r="O99">
        <f>IF('Patek Philippe Data'!BF99="Yes",1,0)</f>
        <v>0</v>
      </c>
      <c r="P99">
        <f>IF('Patek Philippe Data'!BG99="AA",1,0)</f>
        <v>1</v>
      </c>
      <c r="Q99">
        <f>IF('Patek Philippe Data'!BG99="AAA",1,0)</f>
        <v>0</v>
      </c>
      <c r="R99">
        <f>IF('Patek Philippe Data'!BG99="AAAA",1,0)</f>
        <v>0</v>
      </c>
      <c r="S99">
        <f>IF('Patek Philippe Data'!R99="Yes",1,0)</f>
        <v>1</v>
      </c>
      <c r="T99">
        <f>IF('Patek Philippe Data'!AR99="Yes",1,0)</f>
        <v>0</v>
      </c>
      <c r="U99">
        <f>IF(OR('Patek Philippe Data'!X99="Yes", 'Patek Philippe Data'!Y99="Yes",'Patek Philippe Data'!Z99="Yes"),1,0)</f>
        <v>0</v>
      </c>
      <c r="V99">
        <f>IF('Patek Philippe Data'!AD99="Yes",1,0)</f>
        <v>0</v>
      </c>
      <c r="W99">
        <f>IF(OR('Patek Philippe Data'!AK99="Yes",'Patek Philippe Data'!AN99="Yes"),1,0)</f>
        <v>0</v>
      </c>
      <c r="X99">
        <f>IF('Patek Philippe Data'!AO99="Yes",1,0)</f>
        <v>0</v>
      </c>
      <c r="Y99" s="39">
        <f>IF(AND($B99&gt;=DATEVALUE("1/1/2018"),$B99&lt;=DATEVALUE("12/31/2018")),1,0)</f>
        <v>0</v>
      </c>
      <c r="Z99" s="39">
        <f>IF(AND($B99&gt;=DATEVALUE("1/1/2019"),$B99&lt;=DATEVALUE("12/31/2019")),1,0)</f>
        <v>0</v>
      </c>
      <c r="AA99" s="39">
        <f>IF(AND($B99&gt;=DATEVALUE("1/1/2020"),$B99&lt;=DATEVALUE("12/31/2020")),1,0)</f>
        <v>1</v>
      </c>
      <c r="AB99" s="39">
        <f>IF(AND($B99&gt;=DATEVALUE("1/1/2021"),$B99&lt;=DATEVALUE("12/31/2021")),1,0)</f>
        <v>0</v>
      </c>
      <c r="AC99" s="39">
        <f>IF(AND($B99&gt;=DATEVALUE("1/1/2022"),$B99&lt;=DATEVALUE("12/31/2022")),1,0)</f>
        <v>0</v>
      </c>
    </row>
    <row r="100" spans="1:29" x14ac:dyDescent="0.2">
      <c r="A100" s="1">
        <v>96</v>
      </c>
      <c r="B100" s="41">
        <f>'Patek Philippe Data'!C100</f>
        <v>44143</v>
      </c>
      <c r="C100">
        <f>'Patek Philippe Data'!D100</f>
        <v>330</v>
      </c>
      <c r="D100" s="42">
        <f>'Patek Philippe Data'!E100</f>
        <v>70000</v>
      </c>
      <c r="E100" s="42">
        <f>'Patek Philippe Data'!F100</f>
        <v>87500</v>
      </c>
      <c r="F100" s="43">
        <f>LN(D100)</f>
        <v>11.156250521031495</v>
      </c>
      <c r="G100">
        <f>IF(OR('Patek Philippe Data'!L100="Stainless Steel",'Patek Philippe Data'!L100="Two-tone"),1,0)</f>
        <v>1</v>
      </c>
      <c r="H100">
        <f>IF(OR('Patek Philippe Data'!L100="YG 18K",'Patek Philippe Data'!L100="YG &lt;18K",'Patek Philippe Data'!L100="PG 18K",'Patek Philippe Data'!L100="PG &lt;18K",'Patek Philippe Data'!L100="WG 18K",'Patek Philippe Data'!L100="Mixes of 18K",'Patek Philippe Data'!L100="Mixes &lt;18K"),1,0)</f>
        <v>0</v>
      </c>
      <c r="I100">
        <f>IF('Patek Philippe Data'!L100="Platinum",1,0)</f>
        <v>0</v>
      </c>
      <c r="J100">
        <f>IF(OR('Patek Philippe Data'!P100="Stainless Steel",'Patek Philippe Data'!P100="Two-tone"),1,0)</f>
        <v>1</v>
      </c>
      <c r="K100">
        <f>IF('Patek Philippe Data'!P100="Leather",1,0)</f>
        <v>0</v>
      </c>
      <c r="L100">
        <f>IF(OR('Patek Philippe Data'!P100="YG 18K",'Patek Philippe Data'!P100="PG 18K",'Patek Philippe Data'!P100="WG 18K",'Patek Philippe Data'!P100="Mixes of 18K"),1,0)</f>
        <v>0</v>
      </c>
      <c r="M100">
        <f>IF(OR('Patek Philippe Data'!AX100="Yes",'Patek Philippe Data'!AY100="Yes",'Patek Philippe Data'!AW100="Yes"),1,0)</f>
        <v>0</v>
      </c>
      <c r="N100">
        <f>IF(OR(ISTEXT('Patek Philippe Data'!AZ100), ISTEXT('Patek Philippe Data'!BA100)),1,0)</f>
        <v>0</v>
      </c>
      <c r="O100">
        <f>IF('Patek Philippe Data'!BF100="Yes",1,0)</f>
        <v>0</v>
      </c>
      <c r="P100">
        <f>IF('Patek Philippe Data'!BG100="AA",1,0)</f>
        <v>0</v>
      </c>
      <c r="Q100">
        <f>IF('Patek Philippe Data'!BG100="AAA",1,0)</f>
        <v>0</v>
      </c>
      <c r="R100">
        <f>IF('Patek Philippe Data'!BG100="AAAA",1,0)</f>
        <v>1</v>
      </c>
      <c r="S100">
        <f>IF('Patek Philippe Data'!R100="Yes",1,0)</f>
        <v>0</v>
      </c>
      <c r="T100">
        <f>IF('Patek Philippe Data'!AR100="Yes",1,0)</f>
        <v>0</v>
      </c>
      <c r="U100">
        <f>IF(OR('Patek Philippe Data'!X100="Yes", 'Patek Philippe Data'!Y100="Yes",'Patek Philippe Data'!Z100="Yes"),1,0)</f>
        <v>1</v>
      </c>
      <c r="V100">
        <f>IF('Patek Philippe Data'!AD100="Yes",1,0)</f>
        <v>0</v>
      </c>
      <c r="W100">
        <f>IF(OR('Patek Philippe Data'!AK100="Yes",'Patek Philippe Data'!AN100="Yes"),1,0)</f>
        <v>0</v>
      </c>
      <c r="X100">
        <f>IF('Patek Philippe Data'!AO100="Yes",1,0)</f>
        <v>0</v>
      </c>
      <c r="Y100" s="39">
        <f>IF(AND($B100&gt;=DATEVALUE("1/1/2018"),$B100&lt;=DATEVALUE("12/31/2018")),1,0)</f>
        <v>0</v>
      </c>
      <c r="Z100" s="39">
        <f>IF(AND($B100&gt;=DATEVALUE("1/1/2019"),$B100&lt;=DATEVALUE("12/31/2019")),1,0)</f>
        <v>0</v>
      </c>
      <c r="AA100" s="39">
        <f>IF(AND($B100&gt;=DATEVALUE("1/1/2020"),$B100&lt;=DATEVALUE("12/31/2020")),1,0)</f>
        <v>1</v>
      </c>
      <c r="AB100" s="39">
        <f>IF(AND($B100&gt;=DATEVALUE("1/1/2021"),$B100&lt;=DATEVALUE("12/31/2021")),1,0)</f>
        <v>0</v>
      </c>
      <c r="AC100" s="39">
        <f>IF(AND($B100&gt;=DATEVALUE("1/1/2022"),$B100&lt;=DATEVALUE("12/31/2022")),1,0)</f>
        <v>0</v>
      </c>
    </row>
    <row r="101" spans="1:29" x14ac:dyDescent="0.2">
      <c r="A101" s="1">
        <v>97</v>
      </c>
      <c r="B101" s="41">
        <f>'Patek Philippe Data'!C101</f>
        <v>44143</v>
      </c>
      <c r="C101">
        <f>'Patek Philippe Data'!D101</f>
        <v>453</v>
      </c>
      <c r="D101" s="42">
        <f>'Patek Philippe Data'!E101</f>
        <v>22000</v>
      </c>
      <c r="E101" s="42">
        <f>'Patek Philippe Data'!F101</f>
        <v>27500</v>
      </c>
      <c r="F101" s="43">
        <f>LN(D101)</f>
        <v>9.9987977323404529</v>
      </c>
      <c r="G101">
        <f>IF(OR('Patek Philippe Data'!L101="Stainless Steel",'Patek Philippe Data'!L101="Two-tone"),1,0)</f>
        <v>0</v>
      </c>
      <c r="H101">
        <f>IF(OR('Patek Philippe Data'!L101="YG 18K",'Patek Philippe Data'!L101="YG &lt;18K",'Patek Philippe Data'!L101="PG 18K",'Patek Philippe Data'!L101="PG &lt;18K",'Patek Philippe Data'!L101="WG 18K",'Patek Philippe Data'!L101="Mixes of 18K",'Patek Philippe Data'!L101="Mixes &lt;18K"),1,0)</f>
        <v>0</v>
      </c>
      <c r="I101">
        <f>IF('Patek Philippe Data'!L101="Platinum",1,0)</f>
        <v>1</v>
      </c>
      <c r="J101">
        <f>IF(OR('Patek Philippe Data'!P101="Stainless Steel",'Patek Philippe Data'!P101="Two-tone"),1,0)</f>
        <v>0</v>
      </c>
      <c r="K101">
        <f>IF('Patek Philippe Data'!P101="Leather",1,0)</f>
        <v>1</v>
      </c>
      <c r="L101">
        <f>IF(OR('Patek Philippe Data'!P101="YG 18K",'Patek Philippe Data'!P101="PG 18K",'Patek Philippe Data'!P101="WG 18K",'Patek Philippe Data'!P101="Mixes of 18K"),1,0)</f>
        <v>0</v>
      </c>
      <c r="M101">
        <f>IF(OR('Patek Philippe Data'!AX101="Yes",'Patek Philippe Data'!AY101="Yes",'Patek Philippe Data'!AW101="Yes"),1,0)</f>
        <v>1</v>
      </c>
      <c r="N101">
        <f>IF(OR(ISTEXT('Patek Philippe Data'!AZ101), ISTEXT('Patek Philippe Data'!BA101)),1,0)</f>
        <v>0</v>
      </c>
      <c r="O101">
        <f>IF('Patek Philippe Data'!BF101="Yes",1,0)</f>
        <v>0</v>
      </c>
      <c r="P101">
        <f>IF('Patek Philippe Data'!BG101="AA",1,0)</f>
        <v>0</v>
      </c>
      <c r="Q101">
        <f>IF('Patek Philippe Data'!BG101="AAA",1,0)</f>
        <v>1</v>
      </c>
      <c r="R101">
        <f>IF('Patek Philippe Data'!BG101="AAAA",1,0)</f>
        <v>0</v>
      </c>
      <c r="S101">
        <f>IF('Patek Philippe Data'!R101="Yes",1,0)</f>
        <v>1</v>
      </c>
      <c r="T101">
        <f>IF('Patek Philippe Data'!AR101="Yes",1,0)</f>
        <v>0</v>
      </c>
      <c r="U101">
        <f>IF(OR('Patek Philippe Data'!X101="Yes", 'Patek Philippe Data'!Y101="Yes",'Patek Philippe Data'!Z101="Yes"),1,0)</f>
        <v>0</v>
      </c>
      <c r="V101">
        <f>IF('Patek Philippe Data'!AD101="Yes",1,0)</f>
        <v>0</v>
      </c>
      <c r="W101">
        <f>IF(OR('Patek Philippe Data'!AK101="Yes",'Patek Philippe Data'!AN101="Yes"),1,0)</f>
        <v>0</v>
      </c>
      <c r="X101">
        <f>IF('Patek Philippe Data'!AO101="Yes",1,0)</f>
        <v>0</v>
      </c>
      <c r="Y101" s="39">
        <f>IF(AND($B101&gt;=DATEVALUE("1/1/2018"),$B101&lt;=DATEVALUE("12/31/2018")),1,0)</f>
        <v>0</v>
      </c>
      <c r="Z101" s="39">
        <f>IF(AND($B101&gt;=DATEVALUE("1/1/2019"),$B101&lt;=DATEVALUE("12/31/2019")),1,0)</f>
        <v>0</v>
      </c>
      <c r="AA101" s="39">
        <f>IF(AND($B101&gt;=DATEVALUE("1/1/2020"),$B101&lt;=DATEVALUE("12/31/2020")),1,0)</f>
        <v>1</v>
      </c>
      <c r="AB101" s="39">
        <f>IF(AND($B101&gt;=DATEVALUE("1/1/2021"),$B101&lt;=DATEVALUE("12/31/2021")),1,0)</f>
        <v>0</v>
      </c>
      <c r="AC101" s="39">
        <f>IF(AND($B101&gt;=DATEVALUE("1/1/2022"),$B101&lt;=DATEVALUE("12/31/2022")),1,0)</f>
        <v>0</v>
      </c>
    </row>
    <row r="102" spans="1:29" x14ac:dyDescent="0.2">
      <c r="A102" s="1">
        <v>98</v>
      </c>
      <c r="B102" s="41">
        <f>'Patek Philippe Data'!C102</f>
        <v>44143</v>
      </c>
      <c r="C102">
        <f>'Patek Philippe Data'!D102</f>
        <v>454</v>
      </c>
      <c r="D102" s="42">
        <f>'Patek Philippe Data'!E102</f>
        <v>3300</v>
      </c>
      <c r="E102" s="42">
        <f>'Patek Philippe Data'!F102</f>
        <v>4125</v>
      </c>
      <c r="F102" s="43">
        <f>LN(D102)</f>
        <v>8.1016777474545716</v>
      </c>
      <c r="G102">
        <f>IF(OR('Patek Philippe Data'!L102="Stainless Steel",'Patek Philippe Data'!L102="Two-tone"),1,0)</f>
        <v>0</v>
      </c>
      <c r="H102">
        <f>IF(OR('Patek Philippe Data'!L102="YG 18K",'Patek Philippe Data'!L102="YG &lt;18K",'Patek Philippe Data'!L102="PG 18K",'Patek Philippe Data'!L102="PG &lt;18K",'Patek Philippe Data'!L102="WG 18K",'Patek Philippe Data'!L102="Mixes of 18K",'Patek Philippe Data'!L102="Mixes &lt;18K"),1,0)</f>
        <v>1</v>
      </c>
      <c r="I102">
        <f>IF('Patek Philippe Data'!L102="Platinum",1,0)</f>
        <v>0</v>
      </c>
      <c r="J102">
        <f>IF(OR('Patek Philippe Data'!P102="Stainless Steel",'Patek Philippe Data'!P102="Two-tone"),1,0)</f>
        <v>0</v>
      </c>
      <c r="K102">
        <f>IF('Patek Philippe Data'!P102="Leather",1,0)</f>
        <v>1</v>
      </c>
      <c r="L102">
        <f>IF(OR('Patek Philippe Data'!P102="YG 18K",'Patek Philippe Data'!P102="PG 18K",'Patek Philippe Data'!P102="WG 18K",'Patek Philippe Data'!P102="Mixes of 18K"),1,0)</f>
        <v>0</v>
      </c>
      <c r="M102">
        <f>IF(OR('Patek Philippe Data'!AX102="Yes",'Patek Philippe Data'!AY102="Yes",'Patek Philippe Data'!AW102="Yes"),1,0)</f>
        <v>0</v>
      </c>
      <c r="N102">
        <f>IF(OR(ISTEXT('Patek Philippe Data'!AZ102), ISTEXT('Patek Philippe Data'!BA102)),1,0)</f>
        <v>0</v>
      </c>
      <c r="O102">
        <f>IF('Patek Philippe Data'!BF102="Yes",1,0)</f>
        <v>0</v>
      </c>
      <c r="P102">
        <f>IF('Patek Philippe Data'!BG102="AA",1,0)</f>
        <v>1</v>
      </c>
      <c r="Q102">
        <f>IF('Patek Philippe Data'!BG102="AAA",1,0)</f>
        <v>0</v>
      </c>
      <c r="R102">
        <f>IF('Patek Philippe Data'!BG102="AAAA",1,0)</f>
        <v>0</v>
      </c>
      <c r="S102">
        <f>IF('Patek Philippe Data'!R102="Yes",1,0)</f>
        <v>1</v>
      </c>
      <c r="T102">
        <f>IF('Patek Philippe Data'!AR102="Yes",1,0)</f>
        <v>0</v>
      </c>
      <c r="U102">
        <f>IF(OR('Patek Philippe Data'!X102="Yes", 'Patek Philippe Data'!Y102="Yes",'Patek Philippe Data'!Z102="Yes"),1,0)</f>
        <v>0</v>
      </c>
      <c r="V102">
        <f>IF('Patek Philippe Data'!AD102="Yes",1,0)</f>
        <v>0</v>
      </c>
      <c r="W102">
        <f>IF(OR('Patek Philippe Data'!AK102="Yes",'Patek Philippe Data'!AN102="Yes"),1,0)</f>
        <v>0</v>
      </c>
      <c r="X102">
        <f>IF('Patek Philippe Data'!AO102="Yes",1,0)</f>
        <v>0</v>
      </c>
      <c r="Y102" s="39">
        <f>IF(AND($B102&gt;=DATEVALUE("1/1/2018"),$B102&lt;=DATEVALUE("12/31/2018")),1,0)</f>
        <v>0</v>
      </c>
      <c r="Z102" s="39">
        <f>IF(AND($B102&gt;=DATEVALUE("1/1/2019"),$B102&lt;=DATEVALUE("12/31/2019")),1,0)</f>
        <v>0</v>
      </c>
      <c r="AA102" s="39">
        <f>IF(AND($B102&gt;=DATEVALUE("1/1/2020"),$B102&lt;=DATEVALUE("12/31/2020")),1,0)</f>
        <v>1</v>
      </c>
      <c r="AB102" s="39">
        <f>IF(AND($B102&gt;=DATEVALUE("1/1/2021"),$B102&lt;=DATEVALUE("12/31/2021")),1,0)</f>
        <v>0</v>
      </c>
      <c r="AC102" s="39">
        <f>IF(AND($B102&gt;=DATEVALUE("1/1/2022"),$B102&lt;=DATEVALUE("12/31/2022")),1,0)</f>
        <v>0</v>
      </c>
    </row>
    <row r="103" spans="1:29" x14ac:dyDescent="0.2">
      <c r="A103" s="1">
        <v>99</v>
      </c>
      <c r="B103" s="41">
        <f>'Patek Philippe Data'!C103</f>
        <v>44143</v>
      </c>
      <c r="C103">
        <f>'Patek Philippe Data'!D103</f>
        <v>455</v>
      </c>
      <c r="D103" s="42">
        <f>'Patek Philippe Data'!E103</f>
        <v>5100</v>
      </c>
      <c r="E103" s="42">
        <f>'Patek Philippe Data'!F103</f>
        <v>6375</v>
      </c>
      <c r="F103" s="43">
        <f>LN(D103)</f>
        <v>8.536995818712418</v>
      </c>
      <c r="G103">
        <f>IF(OR('Patek Philippe Data'!L103="Stainless Steel",'Patek Philippe Data'!L103="Two-tone"),1,0)</f>
        <v>0</v>
      </c>
      <c r="H103">
        <f>IF(OR('Patek Philippe Data'!L103="YG 18K",'Patek Philippe Data'!L103="YG &lt;18K",'Patek Philippe Data'!L103="PG 18K",'Patek Philippe Data'!L103="PG &lt;18K",'Patek Philippe Data'!L103="WG 18K",'Patek Philippe Data'!L103="Mixes of 18K",'Patek Philippe Data'!L103="Mixes &lt;18K"),1,0)</f>
        <v>1</v>
      </c>
      <c r="I103">
        <f>IF('Patek Philippe Data'!L103="Platinum",1,0)</f>
        <v>0</v>
      </c>
      <c r="J103">
        <f>IF(OR('Patek Philippe Data'!P103="Stainless Steel",'Patek Philippe Data'!P103="Two-tone"),1,0)</f>
        <v>0</v>
      </c>
      <c r="K103">
        <f>IF('Patek Philippe Data'!P103="Leather",1,0)</f>
        <v>1</v>
      </c>
      <c r="L103">
        <f>IF(OR('Patek Philippe Data'!P103="YG 18K",'Patek Philippe Data'!P103="PG 18K",'Patek Philippe Data'!P103="WG 18K",'Patek Philippe Data'!P103="Mixes of 18K"),1,0)</f>
        <v>0</v>
      </c>
      <c r="M103">
        <f>IF(OR('Patek Philippe Data'!AX103="Yes",'Patek Philippe Data'!AY103="Yes",'Patek Philippe Data'!AW103="Yes"),1,0)</f>
        <v>0</v>
      </c>
      <c r="N103">
        <f>IF(OR(ISTEXT('Patek Philippe Data'!AZ103), ISTEXT('Patek Philippe Data'!BA103)),1,0)</f>
        <v>1</v>
      </c>
      <c r="O103">
        <f>IF('Patek Philippe Data'!BF103="Yes",1,0)</f>
        <v>0</v>
      </c>
      <c r="P103">
        <f>IF('Patek Philippe Data'!BG103="AA",1,0)</f>
        <v>1</v>
      </c>
      <c r="Q103">
        <f>IF('Patek Philippe Data'!BG103="AAA",1,0)</f>
        <v>0</v>
      </c>
      <c r="R103">
        <f>IF('Patek Philippe Data'!BG103="AAAA",1,0)</f>
        <v>0</v>
      </c>
      <c r="S103">
        <f>IF('Patek Philippe Data'!R103="Yes",1,0)</f>
        <v>1</v>
      </c>
      <c r="T103">
        <f>IF('Patek Philippe Data'!AR103="Yes",1,0)</f>
        <v>0</v>
      </c>
      <c r="U103">
        <f>IF(OR('Patek Philippe Data'!X103="Yes", 'Patek Philippe Data'!Y103="Yes",'Patek Philippe Data'!Z103="Yes"),1,0)</f>
        <v>0</v>
      </c>
      <c r="V103">
        <f>IF('Patek Philippe Data'!AD103="Yes",1,0)</f>
        <v>0</v>
      </c>
      <c r="W103">
        <f>IF(OR('Patek Philippe Data'!AK103="Yes",'Patek Philippe Data'!AN103="Yes"),1,0)</f>
        <v>0</v>
      </c>
      <c r="X103">
        <f>IF('Patek Philippe Data'!AO103="Yes",1,0)</f>
        <v>0</v>
      </c>
      <c r="Y103" s="39">
        <f>IF(AND($B103&gt;=DATEVALUE("1/1/2018"),$B103&lt;=DATEVALUE("12/31/2018")),1,0)</f>
        <v>0</v>
      </c>
      <c r="Z103" s="39">
        <f>IF(AND($B103&gt;=DATEVALUE("1/1/2019"),$B103&lt;=DATEVALUE("12/31/2019")),1,0)</f>
        <v>0</v>
      </c>
      <c r="AA103" s="39">
        <f>IF(AND($B103&gt;=DATEVALUE("1/1/2020"),$B103&lt;=DATEVALUE("12/31/2020")),1,0)</f>
        <v>1</v>
      </c>
      <c r="AB103" s="39">
        <f>IF(AND($B103&gt;=DATEVALUE("1/1/2021"),$B103&lt;=DATEVALUE("12/31/2021")),1,0)</f>
        <v>0</v>
      </c>
      <c r="AC103" s="39">
        <f>IF(AND($B103&gt;=DATEVALUE("1/1/2022"),$B103&lt;=DATEVALUE("12/31/2022")),1,0)</f>
        <v>0</v>
      </c>
    </row>
    <row r="104" spans="1:29" x14ac:dyDescent="0.2">
      <c r="A104" s="1">
        <v>100</v>
      </c>
      <c r="B104" s="41">
        <f>'Patek Philippe Data'!C104</f>
        <v>44143</v>
      </c>
      <c r="C104">
        <f>'Patek Philippe Data'!D104</f>
        <v>461</v>
      </c>
      <c r="D104" s="42">
        <f>'Patek Philippe Data'!E104</f>
        <v>6000</v>
      </c>
      <c r="E104" s="42">
        <f>'Patek Philippe Data'!F104</f>
        <v>7500</v>
      </c>
      <c r="F104" s="43">
        <f>LN(D104)</f>
        <v>8.6995147482101913</v>
      </c>
      <c r="G104">
        <f>IF(OR('Patek Philippe Data'!L104="Stainless Steel",'Patek Philippe Data'!L104="Two-tone"),1,0)</f>
        <v>0</v>
      </c>
      <c r="H104">
        <f>IF(OR('Patek Philippe Data'!L104="YG 18K",'Patek Philippe Data'!L104="YG &lt;18K",'Patek Philippe Data'!L104="PG 18K",'Patek Philippe Data'!L104="PG &lt;18K",'Patek Philippe Data'!L104="WG 18K",'Patek Philippe Data'!L104="Mixes of 18K",'Patek Philippe Data'!L104="Mixes &lt;18K"),1,0)</f>
        <v>1</v>
      </c>
      <c r="I104">
        <f>IF('Patek Philippe Data'!L104="Platinum",1,0)</f>
        <v>0</v>
      </c>
      <c r="J104">
        <f>IF(OR('Patek Philippe Data'!P104="Stainless Steel",'Patek Philippe Data'!P104="Two-tone"),1,0)</f>
        <v>0</v>
      </c>
      <c r="K104">
        <f>IF('Patek Philippe Data'!P104="Leather",1,0)</f>
        <v>0</v>
      </c>
      <c r="L104">
        <f>IF(OR('Patek Philippe Data'!P104="YG 18K",'Patek Philippe Data'!P104="PG 18K",'Patek Philippe Data'!P104="WG 18K",'Patek Philippe Data'!P104="Mixes of 18K"),1,0)</f>
        <v>1</v>
      </c>
      <c r="M104">
        <f>IF(OR('Patek Philippe Data'!AX104="Yes",'Patek Philippe Data'!AY104="Yes",'Patek Philippe Data'!AW104="Yes"),1,0)</f>
        <v>0</v>
      </c>
      <c r="N104">
        <f>IF(OR(ISTEXT('Patek Philippe Data'!AZ104), ISTEXT('Patek Philippe Data'!BA104)),1,0)</f>
        <v>0</v>
      </c>
      <c r="O104">
        <f>IF('Patek Philippe Data'!BF104="Yes",1,0)</f>
        <v>0</v>
      </c>
      <c r="P104">
        <f>IF('Patek Philippe Data'!BG104="AA",1,0)</f>
        <v>1</v>
      </c>
      <c r="Q104">
        <f>IF('Patek Philippe Data'!BG104="AAA",1,0)</f>
        <v>0</v>
      </c>
      <c r="R104">
        <f>IF('Patek Philippe Data'!BG104="AAAA",1,0)</f>
        <v>0</v>
      </c>
      <c r="S104">
        <f>IF('Patek Philippe Data'!R104="Yes",1,0)</f>
        <v>1</v>
      </c>
      <c r="T104">
        <f>IF('Patek Philippe Data'!AR104="Yes",1,0)</f>
        <v>0</v>
      </c>
      <c r="U104">
        <f>IF(OR('Patek Philippe Data'!X104="Yes", 'Patek Philippe Data'!Y104="Yes",'Patek Philippe Data'!Z104="Yes"),1,0)</f>
        <v>0</v>
      </c>
      <c r="V104">
        <f>IF('Patek Philippe Data'!AD104="Yes",1,0)</f>
        <v>0</v>
      </c>
      <c r="W104">
        <f>IF(OR('Patek Philippe Data'!AK104="Yes",'Patek Philippe Data'!AN104="Yes"),1,0)</f>
        <v>0</v>
      </c>
      <c r="X104">
        <f>IF('Patek Philippe Data'!AO104="Yes",1,0)</f>
        <v>0</v>
      </c>
      <c r="Y104" s="39">
        <f>IF(AND($B104&gt;=DATEVALUE("1/1/2018"),$B104&lt;=DATEVALUE("12/31/2018")),1,0)</f>
        <v>0</v>
      </c>
      <c r="Z104" s="39">
        <f>IF(AND($B104&gt;=DATEVALUE("1/1/2019"),$B104&lt;=DATEVALUE("12/31/2019")),1,0)</f>
        <v>0</v>
      </c>
      <c r="AA104" s="39">
        <f>IF(AND($B104&gt;=DATEVALUE("1/1/2020"),$B104&lt;=DATEVALUE("12/31/2020")),1,0)</f>
        <v>1</v>
      </c>
      <c r="AB104" s="39">
        <f>IF(AND($B104&gt;=DATEVALUE("1/1/2021"),$B104&lt;=DATEVALUE("12/31/2021")),1,0)</f>
        <v>0</v>
      </c>
      <c r="AC104" s="39">
        <f>IF(AND($B104&gt;=DATEVALUE("1/1/2022"),$B104&lt;=DATEVALUE("12/31/2022")),1,0)</f>
        <v>0</v>
      </c>
    </row>
    <row r="105" spans="1:29" x14ac:dyDescent="0.2">
      <c r="A105" s="1">
        <v>101</v>
      </c>
      <c r="B105" s="41">
        <f>'Patek Philippe Data'!C105</f>
        <v>44010</v>
      </c>
      <c r="C105">
        <f>'Patek Philippe Data'!D105</f>
        <v>127</v>
      </c>
      <c r="D105" s="42">
        <f>'Patek Philippe Data'!E105</f>
        <v>4600</v>
      </c>
      <c r="E105" s="42">
        <f>'Patek Philippe Data'!F105</f>
        <v>5750</v>
      </c>
      <c r="F105" s="43">
        <f>LN(D105)</f>
        <v>8.4338115824771869</v>
      </c>
      <c r="G105">
        <f>IF(OR('Patek Philippe Data'!L105="Stainless Steel",'Patek Philippe Data'!L105="Two-tone"),1,0)</f>
        <v>0</v>
      </c>
      <c r="H105">
        <f>IF(OR('Patek Philippe Data'!L105="YG 18K",'Patek Philippe Data'!L105="YG &lt;18K",'Patek Philippe Data'!L105="PG 18K",'Patek Philippe Data'!L105="PG &lt;18K",'Patek Philippe Data'!L105="WG 18K",'Patek Philippe Data'!L105="Mixes of 18K",'Patek Philippe Data'!L105="Mixes &lt;18K"),1,0)</f>
        <v>1</v>
      </c>
      <c r="I105">
        <f>IF('Patek Philippe Data'!L105="Platinum",1,0)</f>
        <v>0</v>
      </c>
      <c r="J105">
        <f>IF(OR('Patek Philippe Data'!P105="Stainless Steel",'Patek Philippe Data'!P105="Two-tone"),1,0)</f>
        <v>0</v>
      </c>
      <c r="K105">
        <f>IF('Patek Philippe Data'!P105="Leather",1,0)</f>
        <v>1</v>
      </c>
      <c r="L105">
        <f>IF(OR('Patek Philippe Data'!P105="YG 18K",'Patek Philippe Data'!P105="PG 18K",'Patek Philippe Data'!P105="WG 18K",'Patek Philippe Data'!P105="Mixes of 18K"),1,0)</f>
        <v>0</v>
      </c>
      <c r="M105">
        <f>IF(OR('Patek Philippe Data'!AX105="Yes",'Patek Philippe Data'!AY105="Yes",'Patek Philippe Data'!AW105="Yes"),1,0)</f>
        <v>0</v>
      </c>
      <c r="N105">
        <f>IF(OR(ISTEXT('Patek Philippe Data'!AZ105), ISTEXT('Patek Philippe Data'!BA105)),1,0)</f>
        <v>0</v>
      </c>
      <c r="O105">
        <f>IF('Patek Philippe Data'!BF105="Yes",1,0)</f>
        <v>0</v>
      </c>
      <c r="P105">
        <f>IF('Patek Philippe Data'!BG105="AA",1,0)</f>
        <v>1</v>
      </c>
      <c r="Q105">
        <f>IF('Patek Philippe Data'!BG105="AAA",1,0)</f>
        <v>0</v>
      </c>
      <c r="R105">
        <f>IF('Patek Philippe Data'!BG105="AAAA",1,0)</f>
        <v>0</v>
      </c>
      <c r="S105">
        <f>IF('Patek Philippe Data'!R105="Yes",1,0)</f>
        <v>1</v>
      </c>
      <c r="T105">
        <f>IF('Patek Philippe Data'!AR105="Yes",1,0)</f>
        <v>0</v>
      </c>
      <c r="U105">
        <f>IF(OR('Patek Philippe Data'!X105="Yes", 'Patek Philippe Data'!Y105="Yes",'Patek Philippe Data'!Z105="Yes"),1,0)</f>
        <v>0</v>
      </c>
      <c r="V105">
        <f>IF('Patek Philippe Data'!AD105="Yes",1,0)</f>
        <v>0</v>
      </c>
      <c r="W105">
        <f>IF(OR('Patek Philippe Data'!AK105="Yes",'Patek Philippe Data'!AN105="Yes"),1,0)</f>
        <v>0</v>
      </c>
      <c r="X105">
        <f>IF('Patek Philippe Data'!AO105="Yes",1,0)</f>
        <v>0</v>
      </c>
      <c r="Y105" s="39">
        <f>IF(AND($B105&gt;=DATEVALUE("1/1/2018"),$B105&lt;=DATEVALUE("12/31/2018")),1,0)</f>
        <v>0</v>
      </c>
      <c r="Z105" s="39">
        <f>IF(AND($B105&gt;=DATEVALUE("1/1/2019"),$B105&lt;=DATEVALUE("12/31/2019")),1,0)</f>
        <v>0</v>
      </c>
      <c r="AA105" s="39">
        <f>IF(AND($B105&gt;=DATEVALUE("1/1/2020"),$B105&lt;=DATEVALUE("12/31/2020")),1,0)</f>
        <v>1</v>
      </c>
      <c r="AB105" s="39">
        <f>IF(AND($B105&gt;=DATEVALUE("1/1/2021"),$B105&lt;=DATEVALUE("12/31/2021")),1,0)</f>
        <v>0</v>
      </c>
      <c r="AC105" s="39">
        <f>IF(AND($B105&gt;=DATEVALUE("1/1/2022"),$B105&lt;=DATEVALUE("12/31/2022")),1,0)</f>
        <v>0</v>
      </c>
    </row>
    <row r="106" spans="1:29" x14ac:dyDescent="0.2">
      <c r="A106" s="1">
        <v>102</v>
      </c>
      <c r="B106" s="41">
        <f>'Patek Philippe Data'!C106</f>
        <v>44010</v>
      </c>
      <c r="C106">
        <f>'Patek Philippe Data'!D106</f>
        <v>128</v>
      </c>
      <c r="D106" s="42">
        <f>'Patek Philippe Data'!E106</f>
        <v>3200</v>
      </c>
      <c r="E106" s="42">
        <f>'Patek Philippe Data'!F106</f>
        <v>4000</v>
      </c>
      <c r="F106" s="43">
        <f>LN(D106)</f>
        <v>8.0709060887878188</v>
      </c>
      <c r="G106">
        <f>IF(OR('Patek Philippe Data'!L106="Stainless Steel",'Patek Philippe Data'!L106="Two-tone"),1,0)</f>
        <v>0</v>
      </c>
      <c r="H106">
        <f>IF(OR('Patek Philippe Data'!L106="YG 18K",'Patek Philippe Data'!L106="YG &lt;18K",'Patek Philippe Data'!L106="PG 18K",'Patek Philippe Data'!L106="PG &lt;18K",'Patek Philippe Data'!L106="WG 18K",'Patek Philippe Data'!L106="Mixes of 18K",'Patek Philippe Data'!L106="Mixes &lt;18K"),1,0)</f>
        <v>1</v>
      </c>
      <c r="I106">
        <f>IF('Patek Philippe Data'!L106="Platinum",1,0)</f>
        <v>0</v>
      </c>
      <c r="J106">
        <f>IF(OR('Patek Philippe Data'!P106="Stainless Steel",'Patek Philippe Data'!P106="Two-tone"),1,0)</f>
        <v>0</v>
      </c>
      <c r="K106">
        <f>IF('Patek Philippe Data'!P106="Leather",1,0)</f>
        <v>1</v>
      </c>
      <c r="L106">
        <f>IF(OR('Patek Philippe Data'!P106="YG 18K",'Patek Philippe Data'!P106="PG 18K",'Patek Philippe Data'!P106="WG 18K",'Patek Philippe Data'!P106="Mixes of 18K"),1,0)</f>
        <v>0</v>
      </c>
      <c r="M106">
        <f>IF(OR('Patek Philippe Data'!AX106="Yes",'Patek Philippe Data'!AY106="Yes",'Patek Philippe Data'!AW106="Yes"),1,0)</f>
        <v>0</v>
      </c>
      <c r="N106">
        <f>IF(OR(ISTEXT('Patek Philippe Data'!AZ106), ISTEXT('Patek Philippe Data'!BA106)),1,0)</f>
        <v>0</v>
      </c>
      <c r="O106">
        <f>IF('Patek Philippe Data'!BF106="Yes",1,0)</f>
        <v>0</v>
      </c>
      <c r="P106">
        <f>IF('Patek Philippe Data'!BG106="AA",1,0)</f>
        <v>1</v>
      </c>
      <c r="Q106">
        <f>IF('Patek Philippe Data'!BG106="AAA",1,0)</f>
        <v>0</v>
      </c>
      <c r="R106">
        <f>IF('Patek Philippe Data'!BG106="AAAA",1,0)</f>
        <v>0</v>
      </c>
      <c r="S106">
        <f>IF('Patek Philippe Data'!R106="Yes",1,0)</f>
        <v>1</v>
      </c>
      <c r="T106">
        <f>IF('Patek Philippe Data'!AR106="Yes",1,0)</f>
        <v>0</v>
      </c>
      <c r="U106">
        <f>IF(OR('Patek Philippe Data'!X106="Yes", 'Patek Philippe Data'!Y106="Yes",'Patek Philippe Data'!Z106="Yes"),1,0)</f>
        <v>0</v>
      </c>
      <c r="V106">
        <f>IF('Patek Philippe Data'!AD106="Yes",1,0)</f>
        <v>0</v>
      </c>
      <c r="W106">
        <f>IF(OR('Patek Philippe Data'!AK106="Yes",'Patek Philippe Data'!AN106="Yes"),1,0)</f>
        <v>0</v>
      </c>
      <c r="X106">
        <f>IF('Patek Philippe Data'!AO106="Yes",1,0)</f>
        <v>0</v>
      </c>
      <c r="Y106" s="39">
        <f>IF(AND($B106&gt;=DATEVALUE("1/1/2018"),$B106&lt;=DATEVALUE("12/31/2018")),1,0)</f>
        <v>0</v>
      </c>
      <c r="Z106" s="39">
        <f>IF(AND($B106&gt;=DATEVALUE("1/1/2019"),$B106&lt;=DATEVALUE("12/31/2019")),1,0)</f>
        <v>0</v>
      </c>
      <c r="AA106" s="39">
        <f>IF(AND($B106&gt;=DATEVALUE("1/1/2020"),$B106&lt;=DATEVALUE("12/31/2020")),1,0)</f>
        <v>1</v>
      </c>
      <c r="AB106" s="39">
        <f>IF(AND($B106&gt;=DATEVALUE("1/1/2021"),$B106&lt;=DATEVALUE("12/31/2021")),1,0)</f>
        <v>0</v>
      </c>
      <c r="AC106" s="39">
        <f>IF(AND($B106&gt;=DATEVALUE("1/1/2022"),$B106&lt;=DATEVALUE("12/31/2022")),1,0)</f>
        <v>0</v>
      </c>
    </row>
    <row r="107" spans="1:29" x14ac:dyDescent="0.2">
      <c r="A107" s="1">
        <v>103</v>
      </c>
      <c r="B107" s="41">
        <f>'Patek Philippe Data'!C107</f>
        <v>44010</v>
      </c>
      <c r="C107">
        <f>'Patek Philippe Data'!D107</f>
        <v>129</v>
      </c>
      <c r="D107" s="42">
        <f>'Patek Philippe Data'!E107</f>
        <v>3500</v>
      </c>
      <c r="E107" s="42">
        <f>'Patek Philippe Data'!F107</f>
        <v>4375</v>
      </c>
      <c r="F107" s="43">
        <f>LN(D107)</f>
        <v>8.1605182474775049</v>
      </c>
      <c r="G107">
        <f>IF(OR('Patek Philippe Data'!L107="Stainless Steel",'Patek Philippe Data'!L107="Two-tone"),1,0)</f>
        <v>0</v>
      </c>
      <c r="H107">
        <f>IF(OR('Patek Philippe Data'!L107="YG 18K",'Patek Philippe Data'!L107="YG &lt;18K",'Patek Philippe Data'!L107="PG 18K",'Patek Philippe Data'!L107="PG &lt;18K",'Patek Philippe Data'!L107="WG 18K",'Patek Philippe Data'!L107="Mixes of 18K",'Patek Philippe Data'!L107="Mixes &lt;18K"),1,0)</f>
        <v>1</v>
      </c>
      <c r="I107">
        <f>IF('Patek Philippe Data'!L107="Platinum",1,0)</f>
        <v>0</v>
      </c>
      <c r="J107">
        <f>IF(OR('Patek Philippe Data'!P107="Stainless Steel",'Patek Philippe Data'!P107="Two-tone"),1,0)</f>
        <v>0</v>
      </c>
      <c r="K107">
        <f>IF('Patek Philippe Data'!P107="Leather",1,0)</f>
        <v>0</v>
      </c>
      <c r="L107">
        <f>IF(OR('Patek Philippe Data'!P107="YG 18K",'Patek Philippe Data'!P107="PG 18K",'Patek Philippe Data'!P107="WG 18K",'Patek Philippe Data'!P107="Mixes of 18K"),1,0)</f>
        <v>1</v>
      </c>
      <c r="M107">
        <f>IF(OR('Patek Philippe Data'!AX107="Yes",'Patek Philippe Data'!AY107="Yes",'Patek Philippe Data'!AW107="Yes"),1,0)</f>
        <v>0</v>
      </c>
      <c r="N107">
        <f>IF(OR(ISTEXT('Patek Philippe Data'!AZ107), ISTEXT('Patek Philippe Data'!BA107)),1,0)</f>
        <v>0</v>
      </c>
      <c r="O107">
        <f>IF('Patek Philippe Data'!BF107="Yes",1,0)</f>
        <v>0</v>
      </c>
      <c r="P107">
        <f>IF('Patek Philippe Data'!BG107="AA",1,0)</f>
        <v>1</v>
      </c>
      <c r="Q107">
        <f>IF('Patek Philippe Data'!BG107="AAA",1,0)</f>
        <v>0</v>
      </c>
      <c r="R107">
        <f>IF('Patek Philippe Data'!BG107="AAAA",1,0)</f>
        <v>0</v>
      </c>
      <c r="S107">
        <f>IF('Patek Philippe Data'!R107="Yes",1,0)</f>
        <v>1</v>
      </c>
      <c r="T107">
        <f>IF('Patek Philippe Data'!AR107="Yes",1,0)</f>
        <v>0</v>
      </c>
      <c r="U107">
        <f>IF(OR('Patek Philippe Data'!X107="Yes", 'Patek Philippe Data'!Y107="Yes",'Patek Philippe Data'!Z107="Yes"),1,0)</f>
        <v>0</v>
      </c>
      <c r="V107">
        <f>IF('Patek Philippe Data'!AD107="Yes",1,0)</f>
        <v>0</v>
      </c>
      <c r="W107">
        <f>IF(OR('Patek Philippe Data'!AK107="Yes",'Patek Philippe Data'!AN107="Yes"),1,0)</f>
        <v>0</v>
      </c>
      <c r="X107">
        <f>IF('Patek Philippe Data'!AO107="Yes",1,0)</f>
        <v>0</v>
      </c>
      <c r="Y107" s="39">
        <f>IF(AND($B107&gt;=DATEVALUE("1/1/2018"),$B107&lt;=DATEVALUE("12/31/2018")),1,0)</f>
        <v>0</v>
      </c>
      <c r="Z107" s="39">
        <f>IF(AND($B107&gt;=DATEVALUE("1/1/2019"),$B107&lt;=DATEVALUE("12/31/2019")),1,0)</f>
        <v>0</v>
      </c>
      <c r="AA107" s="39">
        <f>IF(AND($B107&gt;=DATEVALUE("1/1/2020"),$B107&lt;=DATEVALUE("12/31/2020")),1,0)</f>
        <v>1</v>
      </c>
      <c r="AB107" s="39">
        <f>IF(AND($B107&gt;=DATEVALUE("1/1/2021"),$B107&lt;=DATEVALUE("12/31/2021")),1,0)</f>
        <v>0</v>
      </c>
      <c r="AC107" s="39">
        <f>IF(AND($B107&gt;=DATEVALUE("1/1/2022"),$B107&lt;=DATEVALUE("12/31/2022")),1,0)</f>
        <v>0</v>
      </c>
    </row>
    <row r="108" spans="1:29" x14ac:dyDescent="0.2">
      <c r="A108" s="1">
        <v>104</v>
      </c>
      <c r="B108" s="41">
        <f>'Patek Philippe Data'!C108</f>
        <v>44010</v>
      </c>
      <c r="C108">
        <f>'Patek Philippe Data'!D108</f>
        <v>130</v>
      </c>
      <c r="D108" s="42">
        <f>'Patek Philippe Data'!E108</f>
        <v>14000</v>
      </c>
      <c r="E108" s="42">
        <f>'Patek Philippe Data'!F108</f>
        <v>17500</v>
      </c>
      <c r="F108" s="43">
        <f>LN(D108)</f>
        <v>9.5468126085973957</v>
      </c>
      <c r="G108">
        <f>IF(OR('Patek Philippe Data'!L108="Stainless Steel",'Patek Philippe Data'!L108="Two-tone"),1,0)</f>
        <v>0</v>
      </c>
      <c r="H108">
        <f>IF(OR('Patek Philippe Data'!L108="YG 18K",'Patek Philippe Data'!L108="YG &lt;18K",'Patek Philippe Data'!L108="PG 18K",'Patek Philippe Data'!L108="PG &lt;18K",'Patek Philippe Data'!L108="WG 18K",'Patek Philippe Data'!L108="Mixes of 18K",'Patek Philippe Data'!L108="Mixes &lt;18K"),1,0)</f>
        <v>1</v>
      </c>
      <c r="I108">
        <f>IF('Patek Philippe Data'!L108="Platinum",1,0)</f>
        <v>0</v>
      </c>
      <c r="J108">
        <f>IF(OR('Patek Philippe Data'!P108="Stainless Steel",'Patek Philippe Data'!P108="Two-tone"),1,0)</f>
        <v>0</v>
      </c>
      <c r="K108">
        <f>IF('Patek Philippe Data'!P108="Leather",1,0)</f>
        <v>1</v>
      </c>
      <c r="L108">
        <f>IF(OR('Patek Philippe Data'!P108="YG 18K",'Patek Philippe Data'!P108="PG 18K",'Patek Philippe Data'!P108="WG 18K",'Patek Philippe Data'!P108="Mixes of 18K"),1,0)</f>
        <v>0</v>
      </c>
      <c r="M108">
        <f>IF(OR('Patek Philippe Data'!AX108="Yes",'Patek Philippe Data'!AY108="Yes",'Patek Philippe Data'!AW108="Yes"),1,0)</f>
        <v>1</v>
      </c>
      <c r="N108">
        <f>IF(OR(ISTEXT('Patek Philippe Data'!AZ108), ISTEXT('Patek Philippe Data'!BA108)),1,0)</f>
        <v>0</v>
      </c>
      <c r="O108">
        <f>IF('Patek Philippe Data'!BF108="Yes",1,0)</f>
        <v>0</v>
      </c>
      <c r="P108">
        <f>IF('Patek Philippe Data'!BG108="AA",1,0)</f>
        <v>0</v>
      </c>
      <c r="Q108">
        <f>IF('Patek Philippe Data'!BG108="AAA",1,0)</f>
        <v>1</v>
      </c>
      <c r="R108">
        <f>IF('Patek Philippe Data'!BG108="AAAA",1,0)</f>
        <v>0</v>
      </c>
      <c r="S108">
        <f>IF('Patek Philippe Data'!R108="Yes",1,0)</f>
        <v>1</v>
      </c>
      <c r="T108">
        <f>IF('Patek Philippe Data'!AR108="Yes",1,0)</f>
        <v>0</v>
      </c>
      <c r="U108">
        <f>IF(OR('Patek Philippe Data'!X108="Yes", 'Patek Philippe Data'!Y108="Yes",'Patek Philippe Data'!Z108="Yes"),1,0)</f>
        <v>0</v>
      </c>
      <c r="V108">
        <f>IF('Patek Philippe Data'!AD108="Yes",1,0)</f>
        <v>0</v>
      </c>
      <c r="W108">
        <f>IF(OR('Patek Philippe Data'!AK108="Yes",'Patek Philippe Data'!AN108="Yes"),1,0)</f>
        <v>0</v>
      </c>
      <c r="X108">
        <f>IF('Patek Philippe Data'!AO108="Yes",1,0)</f>
        <v>0</v>
      </c>
      <c r="Y108" s="39">
        <f>IF(AND($B108&gt;=DATEVALUE("1/1/2018"),$B108&lt;=DATEVALUE("12/31/2018")),1,0)</f>
        <v>0</v>
      </c>
      <c r="Z108" s="39">
        <f>IF(AND($B108&gt;=DATEVALUE("1/1/2019"),$B108&lt;=DATEVALUE("12/31/2019")),1,0)</f>
        <v>0</v>
      </c>
      <c r="AA108" s="39">
        <f>IF(AND($B108&gt;=DATEVALUE("1/1/2020"),$B108&lt;=DATEVALUE("12/31/2020")),1,0)</f>
        <v>1</v>
      </c>
      <c r="AB108" s="39">
        <f>IF(AND($B108&gt;=DATEVALUE("1/1/2021"),$B108&lt;=DATEVALUE("12/31/2021")),1,0)</f>
        <v>0</v>
      </c>
      <c r="AC108" s="39">
        <f>IF(AND($B108&gt;=DATEVALUE("1/1/2022"),$B108&lt;=DATEVALUE("12/31/2022")),1,0)</f>
        <v>0</v>
      </c>
    </row>
    <row r="109" spans="1:29" x14ac:dyDescent="0.2">
      <c r="A109" s="1">
        <v>105</v>
      </c>
      <c r="B109" s="41">
        <f>'Patek Philippe Data'!C109</f>
        <v>44010</v>
      </c>
      <c r="C109">
        <f>'Patek Philippe Data'!D109</f>
        <v>133</v>
      </c>
      <c r="D109" s="42">
        <f>'Patek Philippe Data'!E109</f>
        <v>5500</v>
      </c>
      <c r="E109" s="42">
        <f>'Patek Philippe Data'!F109</f>
        <v>6875</v>
      </c>
      <c r="F109" s="43">
        <f>LN(D109)</f>
        <v>8.6125033712205621</v>
      </c>
      <c r="G109">
        <f>IF(OR('Patek Philippe Data'!L109="Stainless Steel",'Patek Philippe Data'!L109="Two-tone"),1,0)</f>
        <v>0</v>
      </c>
      <c r="H109">
        <f>IF(OR('Patek Philippe Data'!L109="YG 18K",'Patek Philippe Data'!L109="YG &lt;18K",'Patek Philippe Data'!L109="PG 18K",'Patek Philippe Data'!L109="PG &lt;18K",'Patek Philippe Data'!L109="WG 18K",'Patek Philippe Data'!L109="Mixes of 18K",'Patek Philippe Data'!L109="Mixes &lt;18K"),1,0)</f>
        <v>1</v>
      </c>
      <c r="I109">
        <f>IF('Patek Philippe Data'!L109="Platinum",1,0)</f>
        <v>0</v>
      </c>
      <c r="J109">
        <f>IF(OR('Patek Philippe Data'!P109="Stainless Steel",'Patek Philippe Data'!P109="Two-tone"),1,0)</f>
        <v>0</v>
      </c>
      <c r="K109">
        <f>IF('Patek Philippe Data'!P109="Leather",1,0)</f>
        <v>0</v>
      </c>
      <c r="L109">
        <f>IF(OR('Patek Philippe Data'!P109="YG 18K",'Patek Philippe Data'!P109="PG 18K",'Patek Philippe Data'!P109="WG 18K",'Patek Philippe Data'!P109="Mixes of 18K"),1,0)</f>
        <v>1</v>
      </c>
      <c r="M109">
        <f>IF(OR('Patek Philippe Data'!AX109="Yes",'Patek Philippe Data'!AY109="Yes",'Patek Philippe Data'!AW109="Yes"),1,0)</f>
        <v>0</v>
      </c>
      <c r="N109">
        <f>IF(OR(ISTEXT('Patek Philippe Data'!AZ109), ISTEXT('Patek Philippe Data'!BA109)),1,0)</f>
        <v>0</v>
      </c>
      <c r="O109">
        <f>IF('Patek Philippe Data'!BF109="Yes",1,0)</f>
        <v>0</v>
      </c>
      <c r="P109">
        <f>IF('Patek Philippe Data'!BG109="AA",1,0)</f>
        <v>1</v>
      </c>
      <c r="Q109">
        <f>IF('Patek Philippe Data'!BG109="AAA",1,0)</f>
        <v>0</v>
      </c>
      <c r="R109">
        <f>IF('Patek Philippe Data'!BG109="AAAA",1,0)</f>
        <v>0</v>
      </c>
      <c r="S109">
        <f>IF('Patek Philippe Data'!R109="Yes",1,0)</f>
        <v>1</v>
      </c>
      <c r="T109">
        <f>IF('Patek Philippe Data'!AR109="Yes",1,0)</f>
        <v>0</v>
      </c>
      <c r="U109">
        <f>IF(OR('Patek Philippe Data'!X109="Yes", 'Patek Philippe Data'!Y109="Yes",'Patek Philippe Data'!Z109="Yes"),1,0)</f>
        <v>0</v>
      </c>
      <c r="V109">
        <f>IF('Patek Philippe Data'!AD109="Yes",1,0)</f>
        <v>0</v>
      </c>
      <c r="W109">
        <f>IF(OR('Patek Philippe Data'!AK109="Yes",'Patek Philippe Data'!AN109="Yes"),1,0)</f>
        <v>0</v>
      </c>
      <c r="X109">
        <f>IF('Patek Philippe Data'!AO109="Yes",1,0)</f>
        <v>0</v>
      </c>
      <c r="Y109" s="39">
        <f>IF(AND($B109&gt;=DATEVALUE("1/1/2018"),$B109&lt;=DATEVALUE("12/31/2018")),1,0)</f>
        <v>0</v>
      </c>
      <c r="Z109" s="39">
        <f>IF(AND($B109&gt;=DATEVALUE("1/1/2019"),$B109&lt;=DATEVALUE("12/31/2019")),1,0)</f>
        <v>0</v>
      </c>
      <c r="AA109" s="39">
        <f>IF(AND($B109&gt;=DATEVALUE("1/1/2020"),$B109&lt;=DATEVALUE("12/31/2020")),1,0)</f>
        <v>1</v>
      </c>
      <c r="AB109" s="39">
        <f>IF(AND($B109&gt;=DATEVALUE("1/1/2021"),$B109&lt;=DATEVALUE("12/31/2021")),1,0)</f>
        <v>0</v>
      </c>
      <c r="AC109" s="39">
        <f>IF(AND($B109&gt;=DATEVALUE("1/1/2022"),$B109&lt;=DATEVALUE("12/31/2022")),1,0)</f>
        <v>0</v>
      </c>
    </row>
    <row r="110" spans="1:29" x14ac:dyDescent="0.2">
      <c r="A110" s="1">
        <v>106</v>
      </c>
      <c r="B110" s="41">
        <f>'Patek Philippe Data'!C110</f>
        <v>44010</v>
      </c>
      <c r="C110">
        <f>'Patek Philippe Data'!D110</f>
        <v>138</v>
      </c>
      <c r="D110" s="42">
        <f>'Patek Philippe Data'!E110</f>
        <v>6000</v>
      </c>
      <c r="E110" s="42">
        <f>'Patek Philippe Data'!F110</f>
        <v>7500</v>
      </c>
      <c r="F110" s="43">
        <f>LN(D110)</f>
        <v>8.6995147482101913</v>
      </c>
      <c r="G110">
        <f>IF(OR('Patek Philippe Data'!L110="Stainless Steel",'Patek Philippe Data'!L110="Two-tone"),1,0)</f>
        <v>0</v>
      </c>
      <c r="H110">
        <f>IF(OR('Patek Philippe Data'!L110="YG 18K",'Patek Philippe Data'!L110="YG &lt;18K",'Patek Philippe Data'!L110="PG 18K",'Patek Philippe Data'!L110="PG &lt;18K",'Patek Philippe Data'!L110="WG 18K",'Patek Philippe Data'!L110="Mixes of 18K",'Patek Philippe Data'!L110="Mixes &lt;18K"),1,0)</f>
        <v>1</v>
      </c>
      <c r="I110">
        <f>IF('Patek Philippe Data'!L110="Platinum",1,0)</f>
        <v>0</v>
      </c>
      <c r="J110">
        <f>IF(OR('Patek Philippe Data'!P110="Stainless Steel",'Patek Philippe Data'!P110="Two-tone"),1,0)</f>
        <v>0</v>
      </c>
      <c r="K110">
        <f>IF('Patek Philippe Data'!P110="Leather",1,0)</f>
        <v>1</v>
      </c>
      <c r="L110">
        <f>IF(OR('Patek Philippe Data'!P110="YG 18K",'Patek Philippe Data'!P110="PG 18K",'Patek Philippe Data'!P110="WG 18K",'Patek Philippe Data'!P110="Mixes of 18K"),1,0)</f>
        <v>0</v>
      </c>
      <c r="M110">
        <f>IF(OR('Patek Philippe Data'!AX110="Yes",'Patek Philippe Data'!AY110="Yes",'Patek Philippe Data'!AW110="Yes"),1,0)</f>
        <v>0</v>
      </c>
      <c r="N110">
        <f>IF(OR(ISTEXT('Patek Philippe Data'!AZ110), ISTEXT('Patek Philippe Data'!BA110)),1,0)</f>
        <v>0</v>
      </c>
      <c r="O110">
        <f>IF('Patek Philippe Data'!BF110="Yes",1,0)</f>
        <v>0</v>
      </c>
      <c r="P110">
        <f>IF('Patek Philippe Data'!BG110="AA",1,0)</f>
        <v>1</v>
      </c>
      <c r="Q110">
        <f>IF('Patek Philippe Data'!BG110="AAA",1,0)</f>
        <v>0</v>
      </c>
      <c r="R110">
        <f>IF('Patek Philippe Data'!BG110="AAAA",1,0)</f>
        <v>0</v>
      </c>
      <c r="S110">
        <f>IF('Patek Philippe Data'!R110="Yes",1,0)</f>
        <v>1</v>
      </c>
      <c r="T110">
        <f>IF('Patek Philippe Data'!AR110="Yes",1,0)</f>
        <v>0</v>
      </c>
      <c r="U110">
        <f>IF(OR('Patek Philippe Data'!X110="Yes", 'Patek Philippe Data'!Y110="Yes",'Patek Philippe Data'!Z110="Yes"),1,0)</f>
        <v>0</v>
      </c>
      <c r="V110">
        <f>IF('Patek Philippe Data'!AD110="Yes",1,0)</f>
        <v>0</v>
      </c>
      <c r="W110">
        <f>IF(OR('Patek Philippe Data'!AK110="Yes",'Patek Philippe Data'!AN110="Yes"),1,0)</f>
        <v>0</v>
      </c>
      <c r="X110">
        <f>IF('Patek Philippe Data'!AO110="Yes",1,0)</f>
        <v>0</v>
      </c>
      <c r="Y110" s="39">
        <f>IF(AND($B110&gt;=DATEVALUE("1/1/2018"),$B110&lt;=DATEVALUE("12/31/2018")),1,0)</f>
        <v>0</v>
      </c>
      <c r="Z110" s="39">
        <f>IF(AND($B110&gt;=DATEVALUE("1/1/2019"),$B110&lt;=DATEVALUE("12/31/2019")),1,0)</f>
        <v>0</v>
      </c>
      <c r="AA110" s="39">
        <f>IF(AND($B110&gt;=DATEVALUE("1/1/2020"),$B110&lt;=DATEVALUE("12/31/2020")),1,0)</f>
        <v>1</v>
      </c>
      <c r="AB110" s="39">
        <f>IF(AND($B110&gt;=DATEVALUE("1/1/2021"),$B110&lt;=DATEVALUE("12/31/2021")),1,0)</f>
        <v>0</v>
      </c>
      <c r="AC110" s="39">
        <f>IF(AND($B110&gt;=DATEVALUE("1/1/2022"),$B110&lt;=DATEVALUE("12/31/2022")),1,0)</f>
        <v>0</v>
      </c>
    </row>
    <row r="111" spans="1:29" x14ac:dyDescent="0.2">
      <c r="A111" s="1">
        <v>107</v>
      </c>
      <c r="B111" s="41">
        <f>'Patek Philippe Data'!C111</f>
        <v>44010</v>
      </c>
      <c r="C111">
        <f>'Patek Philippe Data'!D111</f>
        <v>298</v>
      </c>
      <c r="D111" s="42">
        <f>'Patek Philippe Data'!E111</f>
        <v>16000</v>
      </c>
      <c r="E111" s="42">
        <f>'Patek Philippe Data'!F111</f>
        <v>20000</v>
      </c>
      <c r="F111" s="43">
        <f>LN(D111)</f>
        <v>9.6803440012219184</v>
      </c>
      <c r="G111">
        <f>IF(OR('Patek Philippe Data'!L111="Stainless Steel",'Patek Philippe Data'!L111="Two-tone"),1,0)</f>
        <v>0</v>
      </c>
      <c r="H111">
        <f>IF(OR('Patek Philippe Data'!L111="YG 18K",'Patek Philippe Data'!L111="YG &lt;18K",'Patek Philippe Data'!L111="PG 18K",'Patek Philippe Data'!L111="PG &lt;18K",'Patek Philippe Data'!L111="WG 18K",'Patek Philippe Data'!L111="Mixes of 18K",'Patek Philippe Data'!L111="Mixes &lt;18K"),1,0)</f>
        <v>1</v>
      </c>
      <c r="I111">
        <f>IF('Patek Philippe Data'!L111="Platinum",1,0)</f>
        <v>0</v>
      </c>
      <c r="J111">
        <f>IF(OR('Patek Philippe Data'!P111="Stainless Steel",'Patek Philippe Data'!P111="Two-tone"),1,0)</f>
        <v>0</v>
      </c>
      <c r="K111">
        <f>IF('Patek Philippe Data'!P111="Leather",1,0)</f>
        <v>1</v>
      </c>
      <c r="L111">
        <f>IF(OR('Patek Philippe Data'!P111="YG 18K",'Patek Philippe Data'!P111="PG 18K",'Patek Philippe Data'!P111="WG 18K",'Patek Philippe Data'!P111="Mixes of 18K"),1,0)</f>
        <v>0</v>
      </c>
      <c r="M111">
        <f>IF(OR('Patek Philippe Data'!AX111="Yes",'Patek Philippe Data'!AY111="Yes",'Patek Philippe Data'!AW111="Yes"),1,0)</f>
        <v>0</v>
      </c>
      <c r="N111">
        <f>IF(OR(ISTEXT('Patek Philippe Data'!AZ111), ISTEXT('Patek Philippe Data'!BA111)),1,0)</f>
        <v>0</v>
      </c>
      <c r="O111">
        <f>IF('Patek Philippe Data'!BF111="Yes",1,0)</f>
        <v>0</v>
      </c>
      <c r="P111">
        <f>IF('Patek Philippe Data'!BG111="AA",1,0)</f>
        <v>0</v>
      </c>
      <c r="Q111">
        <f>IF('Patek Philippe Data'!BG111="AAA",1,0)</f>
        <v>1</v>
      </c>
      <c r="R111">
        <f>IF('Patek Philippe Data'!BG111="AAAA",1,0)</f>
        <v>0</v>
      </c>
      <c r="S111">
        <f>IF('Patek Philippe Data'!R111="Yes",1,0)</f>
        <v>0</v>
      </c>
      <c r="T111">
        <f>IF('Patek Philippe Data'!AR111="Yes",1,0)</f>
        <v>1</v>
      </c>
      <c r="U111">
        <f>IF(OR('Patek Philippe Data'!X111="Yes", 'Patek Philippe Data'!Y111="Yes",'Patek Philippe Data'!Z111="Yes"),1,0)</f>
        <v>0</v>
      </c>
      <c r="V111">
        <f>IF('Patek Philippe Data'!AD111="Yes",1,0)</f>
        <v>0</v>
      </c>
      <c r="W111">
        <f>IF(OR('Patek Philippe Data'!AK111="Yes",'Patek Philippe Data'!AN111="Yes"),1,0)</f>
        <v>0</v>
      </c>
      <c r="X111">
        <f>IF('Patek Philippe Data'!AO111="Yes",1,0)</f>
        <v>0</v>
      </c>
      <c r="Y111" s="39">
        <f>IF(AND($B111&gt;=DATEVALUE("1/1/2018"),$B111&lt;=DATEVALUE("12/31/2018")),1,0)</f>
        <v>0</v>
      </c>
      <c r="Z111" s="39">
        <f>IF(AND($B111&gt;=DATEVALUE("1/1/2019"),$B111&lt;=DATEVALUE("12/31/2019")),1,0)</f>
        <v>0</v>
      </c>
      <c r="AA111" s="39">
        <f>IF(AND($B111&gt;=DATEVALUE("1/1/2020"),$B111&lt;=DATEVALUE("12/31/2020")),1,0)</f>
        <v>1</v>
      </c>
      <c r="AB111" s="39">
        <f>IF(AND($B111&gt;=DATEVALUE("1/1/2021"),$B111&lt;=DATEVALUE("12/31/2021")),1,0)</f>
        <v>0</v>
      </c>
      <c r="AC111" s="39">
        <f>IF(AND($B111&gt;=DATEVALUE("1/1/2022"),$B111&lt;=DATEVALUE("12/31/2022")),1,0)</f>
        <v>0</v>
      </c>
    </row>
    <row r="112" spans="1:29" x14ac:dyDescent="0.2">
      <c r="A112" s="1">
        <v>108</v>
      </c>
      <c r="B112" s="41">
        <f>'Patek Philippe Data'!C112</f>
        <v>44010</v>
      </c>
      <c r="C112">
        <f>'Patek Philippe Data'!D112</f>
        <v>301</v>
      </c>
      <c r="D112" s="42">
        <f>'Patek Philippe Data'!E112</f>
        <v>100000</v>
      </c>
      <c r="E112" s="42">
        <f>'Patek Philippe Data'!F112</f>
        <v>125000</v>
      </c>
      <c r="F112" s="43">
        <f>LN(D112)</f>
        <v>11.512925464970229</v>
      </c>
      <c r="G112">
        <f>IF(OR('Patek Philippe Data'!L112="Stainless Steel",'Patek Philippe Data'!L112="Two-tone"),1,0)</f>
        <v>1</v>
      </c>
      <c r="H112">
        <f>IF(OR('Patek Philippe Data'!L112="YG 18K",'Patek Philippe Data'!L112="YG &lt;18K",'Patek Philippe Data'!L112="PG 18K",'Patek Philippe Data'!L112="PG &lt;18K",'Patek Philippe Data'!L112="WG 18K",'Patek Philippe Data'!L112="Mixes of 18K",'Patek Philippe Data'!L112="Mixes &lt;18K"),1,0)</f>
        <v>0</v>
      </c>
      <c r="I112">
        <f>IF('Patek Philippe Data'!L112="Platinum",1,0)</f>
        <v>0</v>
      </c>
      <c r="J112">
        <f>IF(OR('Patek Philippe Data'!P112="Stainless Steel",'Patek Philippe Data'!P112="Two-tone"),1,0)</f>
        <v>1</v>
      </c>
      <c r="K112">
        <f>IF('Patek Philippe Data'!P112="Leather",1,0)</f>
        <v>0</v>
      </c>
      <c r="L112">
        <f>IF(OR('Patek Philippe Data'!P112="YG 18K",'Patek Philippe Data'!P112="PG 18K",'Patek Philippe Data'!P112="WG 18K",'Patek Philippe Data'!P112="Mixes of 18K"),1,0)</f>
        <v>0</v>
      </c>
      <c r="M112">
        <f>IF(OR('Patek Philippe Data'!AX112="Yes",'Patek Philippe Data'!AY112="Yes",'Patek Philippe Data'!AW112="Yes"),1,0)</f>
        <v>0</v>
      </c>
      <c r="N112">
        <f>IF(OR(ISTEXT('Patek Philippe Data'!AZ112), ISTEXT('Patek Philippe Data'!BA112)),1,0)</f>
        <v>0</v>
      </c>
      <c r="O112">
        <f>IF('Patek Philippe Data'!BF112="Yes",1,0)</f>
        <v>0</v>
      </c>
      <c r="P112">
        <f>IF('Patek Philippe Data'!BG112="AA",1,0)</f>
        <v>0</v>
      </c>
      <c r="Q112">
        <f>IF('Patek Philippe Data'!BG112="AAA",1,0)</f>
        <v>1</v>
      </c>
      <c r="R112">
        <f>IF('Patek Philippe Data'!BG112="AAAA",1,0)</f>
        <v>0</v>
      </c>
      <c r="S112">
        <f>IF('Patek Philippe Data'!R112="Yes",1,0)</f>
        <v>0</v>
      </c>
      <c r="T112">
        <f>IF('Patek Philippe Data'!AR112="Yes",1,0)</f>
        <v>0</v>
      </c>
      <c r="U112">
        <f>IF(OR('Patek Philippe Data'!X112="Yes", 'Patek Philippe Data'!Y112="Yes",'Patek Philippe Data'!Z112="Yes"),1,0)</f>
        <v>1</v>
      </c>
      <c r="V112">
        <f>IF('Patek Philippe Data'!AD112="Yes",1,0)</f>
        <v>0</v>
      </c>
      <c r="W112">
        <f>IF(OR('Patek Philippe Data'!AK112="Yes",'Patek Philippe Data'!AN112="Yes"),1,0)</f>
        <v>0</v>
      </c>
      <c r="X112">
        <f>IF('Patek Philippe Data'!AO112="Yes",1,0)</f>
        <v>0</v>
      </c>
      <c r="Y112" s="39">
        <f>IF(AND($B112&gt;=DATEVALUE("1/1/2018"),$B112&lt;=DATEVALUE("12/31/2018")),1,0)</f>
        <v>0</v>
      </c>
      <c r="Z112" s="39">
        <f>IF(AND($B112&gt;=DATEVALUE("1/1/2019"),$B112&lt;=DATEVALUE("12/31/2019")),1,0)</f>
        <v>0</v>
      </c>
      <c r="AA112" s="39">
        <f>IF(AND($B112&gt;=DATEVALUE("1/1/2020"),$B112&lt;=DATEVALUE("12/31/2020")),1,0)</f>
        <v>1</v>
      </c>
      <c r="AB112" s="39">
        <f>IF(AND($B112&gt;=DATEVALUE("1/1/2021"),$B112&lt;=DATEVALUE("12/31/2021")),1,0)</f>
        <v>0</v>
      </c>
      <c r="AC112" s="39">
        <f>IF(AND($B112&gt;=DATEVALUE("1/1/2022"),$B112&lt;=DATEVALUE("12/31/2022")),1,0)</f>
        <v>0</v>
      </c>
    </row>
    <row r="113" spans="1:29" x14ac:dyDescent="0.2">
      <c r="A113" s="1">
        <v>109</v>
      </c>
      <c r="B113" s="41">
        <f>'Patek Philippe Data'!C113</f>
        <v>44010</v>
      </c>
      <c r="C113">
        <f>'Patek Philippe Data'!D113</f>
        <v>302</v>
      </c>
      <c r="D113" s="42">
        <f>'Patek Philippe Data'!E113</f>
        <v>60000</v>
      </c>
      <c r="E113" s="42">
        <f>'Patek Philippe Data'!F113</f>
        <v>75000</v>
      </c>
      <c r="F113" s="43">
        <f>LN(D113)</f>
        <v>11.002099841204238</v>
      </c>
      <c r="G113">
        <f>IF(OR('Patek Philippe Data'!L113="Stainless Steel",'Patek Philippe Data'!L113="Two-tone"),1,0)</f>
        <v>1</v>
      </c>
      <c r="H113">
        <f>IF(OR('Patek Philippe Data'!L113="YG 18K",'Patek Philippe Data'!L113="YG &lt;18K",'Patek Philippe Data'!L113="PG 18K",'Patek Philippe Data'!L113="PG &lt;18K",'Patek Philippe Data'!L113="WG 18K",'Patek Philippe Data'!L113="Mixes of 18K",'Patek Philippe Data'!L113="Mixes &lt;18K"),1,0)</f>
        <v>0</v>
      </c>
      <c r="I113">
        <f>IF('Patek Philippe Data'!L113="Platinum",1,0)</f>
        <v>0</v>
      </c>
      <c r="J113">
        <f>IF(OR('Patek Philippe Data'!P113="Stainless Steel",'Patek Philippe Data'!P113="Two-tone"),1,0)</f>
        <v>1</v>
      </c>
      <c r="K113">
        <f>IF('Patek Philippe Data'!P113="Leather",1,0)</f>
        <v>0</v>
      </c>
      <c r="L113">
        <f>IF(OR('Patek Philippe Data'!P113="YG 18K",'Patek Philippe Data'!P113="PG 18K",'Patek Philippe Data'!P113="WG 18K",'Patek Philippe Data'!P113="Mixes of 18K"),1,0)</f>
        <v>0</v>
      </c>
      <c r="M113">
        <f>IF(OR('Patek Philippe Data'!AX113="Yes",'Patek Philippe Data'!AY113="Yes",'Patek Philippe Data'!AW113="Yes"),1,0)</f>
        <v>0</v>
      </c>
      <c r="N113">
        <f>IF(OR(ISTEXT('Patek Philippe Data'!AZ113), ISTEXT('Patek Philippe Data'!BA113)),1,0)</f>
        <v>0</v>
      </c>
      <c r="O113">
        <f>IF('Patek Philippe Data'!BF113="Yes",1,0)</f>
        <v>0</v>
      </c>
      <c r="P113">
        <f>IF('Patek Philippe Data'!BG113="AA",1,0)</f>
        <v>0</v>
      </c>
      <c r="Q113">
        <f>IF('Patek Philippe Data'!BG113="AAA",1,0)</f>
        <v>1</v>
      </c>
      <c r="R113">
        <f>IF('Patek Philippe Data'!BG113="AAAA",1,0)</f>
        <v>0</v>
      </c>
      <c r="S113">
        <f>IF('Patek Philippe Data'!R113="Yes",1,0)</f>
        <v>0</v>
      </c>
      <c r="T113">
        <f>IF('Patek Philippe Data'!AR113="Yes",1,0)</f>
        <v>0</v>
      </c>
      <c r="U113">
        <f>IF(OR('Patek Philippe Data'!X113="Yes", 'Patek Philippe Data'!Y113="Yes",'Patek Philippe Data'!Z113="Yes"),1,0)</f>
        <v>1</v>
      </c>
      <c r="V113">
        <f>IF('Patek Philippe Data'!AD113="Yes",1,0)</f>
        <v>0</v>
      </c>
      <c r="W113">
        <f>IF(OR('Patek Philippe Data'!AK113="Yes",'Patek Philippe Data'!AN113="Yes"),1,0)</f>
        <v>0</v>
      </c>
      <c r="X113">
        <f>IF('Patek Philippe Data'!AO113="Yes",1,0)</f>
        <v>0</v>
      </c>
      <c r="Y113" s="39">
        <f>IF(AND($B113&gt;=DATEVALUE("1/1/2018"),$B113&lt;=DATEVALUE("12/31/2018")),1,0)</f>
        <v>0</v>
      </c>
      <c r="Z113" s="39">
        <f>IF(AND($B113&gt;=DATEVALUE("1/1/2019"),$B113&lt;=DATEVALUE("12/31/2019")),1,0)</f>
        <v>0</v>
      </c>
      <c r="AA113" s="39">
        <f>IF(AND($B113&gt;=DATEVALUE("1/1/2020"),$B113&lt;=DATEVALUE("12/31/2020")),1,0)</f>
        <v>1</v>
      </c>
      <c r="AB113" s="39">
        <f>IF(AND($B113&gt;=DATEVALUE("1/1/2021"),$B113&lt;=DATEVALUE("12/31/2021")),1,0)</f>
        <v>0</v>
      </c>
      <c r="AC113" s="39">
        <f>IF(AND($B113&gt;=DATEVALUE("1/1/2022"),$B113&lt;=DATEVALUE("12/31/2022")),1,0)</f>
        <v>0</v>
      </c>
    </row>
    <row r="114" spans="1:29" x14ac:dyDescent="0.2">
      <c r="A114" s="1">
        <v>110</v>
      </c>
      <c r="B114" s="41">
        <f>'Patek Philippe Data'!C114</f>
        <v>43911</v>
      </c>
      <c r="C114">
        <f>'Patek Philippe Data'!D114</f>
        <v>174</v>
      </c>
      <c r="D114" s="42">
        <f>'Patek Philippe Data'!E114</f>
        <v>10000</v>
      </c>
      <c r="E114" s="42">
        <f>'Patek Philippe Data'!F114</f>
        <v>12500</v>
      </c>
      <c r="F114" s="43">
        <f>LN(D114)</f>
        <v>9.2103403719761836</v>
      </c>
      <c r="G114">
        <f>IF(OR('Patek Philippe Data'!L114="Stainless Steel",'Patek Philippe Data'!L114="Two-tone"),1,0)</f>
        <v>1</v>
      </c>
      <c r="H114">
        <f>IF(OR('Patek Philippe Data'!L114="YG 18K",'Patek Philippe Data'!L114="YG &lt;18K",'Patek Philippe Data'!L114="PG 18K",'Patek Philippe Data'!L114="PG &lt;18K",'Patek Philippe Data'!L114="WG 18K",'Patek Philippe Data'!L114="Mixes of 18K",'Patek Philippe Data'!L114="Mixes &lt;18K"),1,0)</f>
        <v>0</v>
      </c>
      <c r="I114">
        <f>IF('Patek Philippe Data'!L114="Platinum",1,0)</f>
        <v>0</v>
      </c>
      <c r="J114">
        <f>IF(OR('Patek Philippe Data'!P114="Stainless Steel",'Patek Philippe Data'!P114="Two-tone"),1,0)</f>
        <v>0</v>
      </c>
      <c r="K114">
        <f>IF('Patek Philippe Data'!P114="Leather",1,0)</f>
        <v>1</v>
      </c>
      <c r="L114">
        <f>IF(OR('Patek Philippe Data'!P114="YG 18K",'Patek Philippe Data'!P114="PG 18K",'Patek Philippe Data'!P114="WG 18K",'Patek Philippe Data'!P114="Mixes of 18K"),1,0)</f>
        <v>0</v>
      </c>
      <c r="M114">
        <f>IF(OR('Patek Philippe Data'!AX114="Yes",'Patek Philippe Data'!AY114="Yes",'Patek Philippe Data'!AW114="Yes"),1,0)</f>
        <v>0</v>
      </c>
      <c r="N114">
        <f>IF(OR(ISTEXT('Patek Philippe Data'!AZ114), ISTEXT('Patek Philippe Data'!BA114)),1,0)</f>
        <v>0</v>
      </c>
      <c r="O114">
        <f>IF('Patek Philippe Data'!BF114="Yes",1,0)</f>
        <v>0</v>
      </c>
      <c r="P114">
        <f>IF('Patek Philippe Data'!BG114="AA",1,0)</f>
        <v>1</v>
      </c>
      <c r="Q114">
        <f>IF('Patek Philippe Data'!BG114="AAA",1,0)</f>
        <v>0</v>
      </c>
      <c r="R114">
        <f>IF('Patek Philippe Data'!BG114="AAAA",1,0)</f>
        <v>0</v>
      </c>
      <c r="S114">
        <f>IF('Patek Philippe Data'!R114="Yes",1,0)</f>
        <v>1</v>
      </c>
      <c r="T114">
        <f>IF('Patek Philippe Data'!AR114="Yes",1,0)</f>
        <v>0</v>
      </c>
      <c r="U114">
        <f>IF(OR('Patek Philippe Data'!X114="Yes", 'Patek Philippe Data'!Y114="Yes",'Patek Philippe Data'!Z114="Yes"),1,0)</f>
        <v>0</v>
      </c>
      <c r="V114">
        <f>IF('Patek Philippe Data'!AD114="Yes",1,0)</f>
        <v>0</v>
      </c>
      <c r="W114">
        <f>IF(OR('Patek Philippe Data'!AK114="Yes",'Patek Philippe Data'!AN114="Yes"),1,0)</f>
        <v>0</v>
      </c>
      <c r="X114">
        <f>IF('Patek Philippe Data'!AO114="Yes",1,0)</f>
        <v>0</v>
      </c>
      <c r="Y114" s="39">
        <f>IF(AND($B114&gt;=DATEVALUE("1/1/2018"),$B114&lt;=DATEVALUE("12/31/2018")),1,0)</f>
        <v>0</v>
      </c>
      <c r="Z114" s="39">
        <f>IF(AND($B114&gt;=DATEVALUE("1/1/2019"),$B114&lt;=DATEVALUE("12/31/2019")),1,0)</f>
        <v>0</v>
      </c>
      <c r="AA114" s="39">
        <f>IF(AND($B114&gt;=DATEVALUE("1/1/2020"),$B114&lt;=DATEVALUE("12/31/2020")),1,0)</f>
        <v>1</v>
      </c>
      <c r="AB114" s="39">
        <f>IF(AND($B114&gt;=DATEVALUE("1/1/2021"),$B114&lt;=DATEVALUE("12/31/2021")),1,0)</f>
        <v>0</v>
      </c>
      <c r="AC114" s="39">
        <f>IF(AND($B114&gt;=DATEVALUE("1/1/2022"),$B114&lt;=DATEVALUE("12/31/2022")),1,0)</f>
        <v>0</v>
      </c>
    </row>
    <row r="115" spans="1:29" x14ac:dyDescent="0.2">
      <c r="A115" s="1">
        <v>111</v>
      </c>
      <c r="B115" s="41">
        <f>'Patek Philippe Data'!C115</f>
        <v>43911</v>
      </c>
      <c r="C115">
        <f>'Patek Philippe Data'!D115</f>
        <v>245</v>
      </c>
      <c r="D115" s="42">
        <f>'Patek Philippe Data'!E115</f>
        <v>5300</v>
      </c>
      <c r="E115" s="42">
        <f>'Patek Philippe Data'!F115</f>
        <v>6625</v>
      </c>
      <c r="F115" s="43">
        <f>LN(D115)</f>
        <v>8.5754620995402124</v>
      </c>
      <c r="G115">
        <f>IF(OR('Patek Philippe Data'!L115="Stainless Steel",'Patek Philippe Data'!L115="Two-tone"),1,0)</f>
        <v>0</v>
      </c>
      <c r="H115">
        <f>IF(OR('Patek Philippe Data'!L115="YG 18K",'Patek Philippe Data'!L115="YG &lt;18K",'Patek Philippe Data'!L115="PG 18K",'Patek Philippe Data'!L115="PG &lt;18K",'Patek Philippe Data'!L115="WG 18K",'Patek Philippe Data'!L115="Mixes of 18K",'Patek Philippe Data'!L115="Mixes &lt;18K"),1,0)</f>
        <v>1</v>
      </c>
      <c r="I115">
        <f>IF('Patek Philippe Data'!L115="Platinum",1,0)</f>
        <v>0</v>
      </c>
      <c r="J115">
        <f>IF(OR('Patek Philippe Data'!P115="Stainless Steel",'Patek Philippe Data'!P115="Two-tone"),1,0)</f>
        <v>0</v>
      </c>
      <c r="K115">
        <f>IF('Patek Philippe Data'!P115="Leather",1,0)</f>
        <v>1</v>
      </c>
      <c r="L115">
        <f>IF(OR('Patek Philippe Data'!P115="YG 18K",'Patek Philippe Data'!P115="PG 18K",'Patek Philippe Data'!P115="WG 18K",'Patek Philippe Data'!P115="Mixes of 18K"),1,0)</f>
        <v>0</v>
      </c>
      <c r="M115">
        <f>IF(OR('Patek Philippe Data'!AX115="Yes",'Patek Philippe Data'!AY115="Yes",'Patek Philippe Data'!AW115="Yes"),1,0)</f>
        <v>0</v>
      </c>
      <c r="N115">
        <f>IF(OR(ISTEXT('Patek Philippe Data'!AZ115), ISTEXT('Patek Philippe Data'!BA115)),1,0)</f>
        <v>0</v>
      </c>
      <c r="O115">
        <f>IF('Patek Philippe Data'!BF115="Yes",1,0)</f>
        <v>0</v>
      </c>
      <c r="P115">
        <f>IF('Patek Philippe Data'!BG115="AA",1,0)</f>
        <v>1</v>
      </c>
      <c r="Q115">
        <f>IF('Patek Philippe Data'!BG115="AAA",1,0)</f>
        <v>0</v>
      </c>
      <c r="R115">
        <f>IF('Patek Philippe Data'!BG115="AAAA",1,0)</f>
        <v>0</v>
      </c>
      <c r="S115">
        <f>IF('Patek Philippe Data'!R115="Yes",1,0)</f>
        <v>1</v>
      </c>
      <c r="T115">
        <f>IF('Patek Philippe Data'!AR115="Yes",1,0)</f>
        <v>0</v>
      </c>
      <c r="U115">
        <f>IF(OR('Patek Philippe Data'!X115="Yes", 'Patek Philippe Data'!Y115="Yes",'Patek Philippe Data'!Z115="Yes"),1,0)</f>
        <v>0</v>
      </c>
      <c r="V115">
        <f>IF('Patek Philippe Data'!AD115="Yes",1,0)</f>
        <v>0</v>
      </c>
      <c r="W115">
        <f>IF(OR('Patek Philippe Data'!AK115="Yes",'Patek Philippe Data'!AN115="Yes"),1,0)</f>
        <v>0</v>
      </c>
      <c r="X115">
        <f>IF('Patek Philippe Data'!AO115="Yes",1,0)</f>
        <v>0</v>
      </c>
      <c r="Y115" s="39">
        <f>IF(AND($B115&gt;=DATEVALUE("1/1/2018"),$B115&lt;=DATEVALUE("12/31/2018")),1,0)</f>
        <v>0</v>
      </c>
      <c r="Z115" s="39">
        <f>IF(AND($B115&gt;=DATEVALUE("1/1/2019"),$B115&lt;=DATEVALUE("12/31/2019")),1,0)</f>
        <v>0</v>
      </c>
      <c r="AA115" s="39">
        <f>IF(AND($B115&gt;=DATEVALUE("1/1/2020"),$B115&lt;=DATEVALUE("12/31/2020")),1,0)</f>
        <v>1</v>
      </c>
      <c r="AB115" s="39">
        <f>IF(AND($B115&gt;=DATEVALUE("1/1/2021"),$B115&lt;=DATEVALUE("12/31/2021")),1,0)</f>
        <v>0</v>
      </c>
      <c r="AC115" s="39">
        <f>IF(AND($B115&gt;=DATEVALUE("1/1/2022"),$B115&lt;=DATEVALUE("12/31/2022")),1,0)</f>
        <v>0</v>
      </c>
    </row>
    <row r="116" spans="1:29" x14ac:dyDescent="0.2">
      <c r="A116" s="1">
        <v>112</v>
      </c>
      <c r="B116" s="41">
        <f>'Patek Philippe Data'!C116</f>
        <v>43911</v>
      </c>
      <c r="C116">
        <f>'Patek Philippe Data'!D116</f>
        <v>247</v>
      </c>
      <c r="D116" s="42">
        <f>'Patek Philippe Data'!E116</f>
        <v>28000</v>
      </c>
      <c r="E116" s="42">
        <f>'Patek Philippe Data'!F116</f>
        <v>35000</v>
      </c>
      <c r="F116" s="43">
        <f>LN(D116)</f>
        <v>10.239959789157341</v>
      </c>
      <c r="G116">
        <f>IF(OR('Patek Philippe Data'!L116="Stainless Steel",'Patek Philippe Data'!L116="Two-tone"),1,0)</f>
        <v>0</v>
      </c>
      <c r="H116">
        <f>IF(OR('Patek Philippe Data'!L116="YG 18K",'Patek Philippe Data'!L116="YG &lt;18K",'Patek Philippe Data'!L116="PG 18K",'Patek Philippe Data'!L116="PG &lt;18K",'Patek Philippe Data'!L116="WG 18K",'Patek Philippe Data'!L116="Mixes of 18K",'Patek Philippe Data'!L116="Mixes &lt;18K"),1,0)</f>
        <v>1</v>
      </c>
      <c r="I116">
        <f>IF('Patek Philippe Data'!L116="Platinum",1,0)</f>
        <v>0</v>
      </c>
      <c r="J116">
        <f>IF(OR('Patek Philippe Data'!P116="Stainless Steel",'Patek Philippe Data'!P116="Two-tone"),1,0)</f>
        <v>0</v>
      </c>
      <c r="K116">
        <f>IF('Patek Philippe Data'!P116="Leather",1,0)</f>
        <v>1</v>
      </c>
      <c r="L116">
        <f>IF(OR('Patek Philippe Data'!P116="YG 18K",'Patek Philippe Data'!P116="PG 18K",'Patek Philippe Data'!P116="WG 18K",'Patek Philippe Data'!P116="Mixes of 18K"),1,0)</f>
        <v>0</v>
      </c>
      <c r="M116">
        <f>IF(OR('Patek Philippe Data'!AX116="Yes",'Patek Philippe Data'!AY116="Yes",'Patek Philippe Data'!AW116="Yes"),1,0)</f>
        <v>0</v>
      </c>
      <c r="N116">
        <f>IF(OR(ISTEXT('Patek Philippe Data'!AZ116), ISTEXT('Patek Philippe Data'!BA116)),1,0)</f>
        <v>0</v>
      </c>
      <c r="O116">
        <f>IF('Patek Philippe Data'!BF116="Yes",1,0)</f>
        <v>0</v>
      </c>
      <c r="P116">
        <f>IF('Patek Philippe Data'!BG116="AA",1,0)</f>
        <v>0</v>
      </c>
      <c r="Q116">
        <f>IF('Patek Philippe Data'!BG116="AAA",1,0)</f>
        <v>0</v>
      </c>
      <c r="R116">
        <f>IF('Patek Philippe Data'!BG116="AAAA",1,0)</f>
        <v>1</v>
      </c>
      <c r="S116">
        <f>IF('Patek Philippe Data'!R116="Yes",1,0)</f>
        <v>1</v>
      </c>
      <c r="T116">
        <f>IF('Patek Philippe Data'!AR116="Yes",1,0)</f>
        <v>0</v>
      </c>
      <c r="U116">
        <f>IF(OR('Patek Philippe Data'!X116="Yes", 'Patek Philippe Data'!Y116="Yes",'Patek Philippe Data'!Z116="Yes"),1,0)</f>
        <v>0</v>
      </c>
      <c r="V116">
        <f>IF('Patek Philippe Data'!AD116="Yes",1,0)</f>
        <v>0</v>
      </c>
      <c r="W116">
        <f>IF(OR('Patek Philippe Data'!AK116="Yes",'Patek Philippe Data'!AN116="Yes"),1,0)</f>
        <v>0</v>
      </c>
      <c r="X116">
        <f>IF('Patek Philippe Data'!AO116="Yes",1,0)</f>
        <v>0</v>
      </c>
      <c r="Y116" s="39">
        <f>IF(AND($B116&gt;=DATEVALUE("1/1/2018"),$B116&lt;=DATEVALUE("12/31/2018")),1,0)</f>
        <v>0</v>
      </c>
      <c r="Z116" s="39">
        <f>IF(AND($B116&gt;=DATEVALUE("1/1/2019"),$B116&lt;=DATEVALUE("12/31/2019")),1,0)</f>
        <v>0</v>
      </c>
      <c r="AA116" s="39">
        <f>IF(AND($B116&gt;=DATEVALUE("1/1/2020"),$B116&lt;=DATEVALUE("12/31/2020")),1,0)</f>
        <v>1</v>
      </c>
      <c r="AB116" s="39">
        <f>IF(AND($B116&gt;=DATEVALUE("1/1/2021"),$B116&lt;=DATEVALUE("12/31/2021")),1,0)</f>
        <v>0</v>
      </c>
      <c r="AC116" s="39">
        <f>IF(AND($B116&gt;=DATEVALUE("1/1/2022"),$B116&lt;=DATEVALUE("12/31/2022")),1,0)</f>
        <v>0</v>
      </c>
    </row>
    <row r="117" spans="1:29" x14ac:dyDescent="0.2">
      <c r="A117" s="1">
        <v>113</v>
      </c>
      <c r="B117" s="41">
        <f>'Patek Philippe Data'!C117</f>
        <v>43911</v>
      </c>
      <c r="C117">
        <f>'Patek Philippe Data'!D117</f>
        <v>248</v>
      </c>
      <c r="D117" s="42">
        <f>'Patek Philippe Data'!E117</f>
        <v>20000</v>
      </c>
      <c r="E117" s="42">
        <f>'Patek Philippe Data'!F117</f>
        <v>25000</v>
      </c>
      <c r="F117" s="43">
        <f>LN(D117)</f>
        <v>9.9034875525361272</v>
      </c>
      <c r="G117">
        <f>IF(OR('Patek Philippe Data'!L117="Stainless Steel",'Patek Philippe Data'!L117="Two-tone"),1,0)</f>
        <v>0</v>
      </c>
      <c r="H117">
        <f>IF(OR('Patek Philippe Data'!L117="YG 18K",'Patek Philippe Data'!L117="YG &lt;18K",'Patek Philippe Data'!L117="PG 18K",'Patek Philippe Data'!L117="PG &lt;18K",'Patek Philippe Data'!L117="WG 18K",'Patek Philippe Data'!L117="Mixes of 18K",'Patek Philippe Data'!L117="Mixes &lt;18K"),1,0)</f>
        <v>1</v>
      </c>
      <c r="I117">
        <f>IF('Patek Philippe Data'!L117="Platinum",1,0)</f>
        <v>0</v>
      </c>
      <c r="J117">
        <f>IF(OR('Patek Philippe Data'!P117="Stainless Steel",'Patek Philippe Data'!P117="Two-tone"),1,0)</f>
        <v>0</v>
      </c>
      <c r="K117">
        <f>IF('Patek Philippe Data'!P117="Leather",1,0)</f>
        <v>1</v>
      </c>
      <c r="L117">
        <f>IF(OR('Patek Philippe Data'!P117="YG 18K",'Patek Philippe Data'!P117="PG 18K",'Patek Philippe Data'!P117="WG 18K",'Patek Philippe Data'!P117="Mixes of 18K"),1,0)</f>
        <v>0</v>
      </c>
      <c r="M117">
        <f>IF(OR('Patek Philippe Data'!AX117="Yes",'Patek Philippe Data'!AY117="Yes",'Patek Philippe Data'!AW117="Yes"),1,0)</f>
        <v>0</v>
      </c>
      <c r="N117">
        <f>IF(OR(ISTEXT('Patek Philippe Data'!AZ117), ISTEXT('Patek Philippe Data'!BA117)),1,0)</f>
        <v>0</v>
      </c>
      <c r="O117">
        <f>IF('Patek Philippe Data'!BF117="Yes",1,0)</f>
        <v>0</v>
      </c>
      <c r="P117">
        <f>IF('Patek Philippe Data'!BG117="AA",1,0)</f>
        <v>0</v>
      </c>
      <c r="Q117">
        <f>IF('Patek Philippe Data'!BG117="AAA",1,0)</f>
        <v>0</v>
      </c>
      <c r="R117">
        <f>IF('Patek Philippe Data'!BG117="AAAA",1,0)</f>
        <v>1</v>
      </c>
      <c r="S117">
        <f>IF('Patek Philippe Data'!R117="Yes",1,0)</f>
        <v>0</v>
      </c>
      <c r="T117">
        <f>IF('Patek Philippe Data'!AR117="Yes",1,0)</f>
        <v>1</v>
      </c>
      <c r="U117">
        <f>IF(OR('Patek Philippe Data'!X117="Yes", 'Patek Philippe Data'!Y117="Yes",'Patek Philippe Data'!Z117="Yes"),1,0)</f>
        <v>0</v>
      </c>
      <c r="V117">
        <f>IF('Patek Philippe Data'!AD117="Yes",1,0)</f>
        <v>0</v>
      </c>
      <c r="W117">
        <f>IF(OR('Patek Philippe Data'!AK117="Yes",'Patek Philippe Data'!AN117="Yes"),1,0)</f>
        <v>0</v>
      </c>
      <c r="X117">
        <f>IF('Patek Philippe Data'!AO117="Yes",1,0)</f>
        <v>0</v>
      </c>
      <c r="Y117" s="39">
        <f>IF(AND($B117&gt;=DATEVALUE("1/1/2018"),$B117&lt;=DATEVALUE("12/31/2018")),1,0)</f>
        <v>0</v>
      </c>
      <c r="Z117" s="39">
        <f>IF(AND($B117&gt;=DATEVALUE("1/1/2019"),$B117&lt;=DATEVALUE("12/31/2019")),1,0)</f>
        <v>0</v>
      </c>
      <c r="AA117" s="39">
        <f>IF(AND($B117&gt;=DATEVALUE("1/1/2020"),$B117&lt;=DATEVALUE("12/31/2020")),1,0)</f>
        <v>1</v>
      </c>
      <c r="AB117" s="39">
        <f>IF(AND($B117&gt;=DATEVALUE("1/1/2021"),$B117&lt;=DATEVALUE("12/31/2021")),1,0)</f>
        <v>0</v>
      </c>
      <c r="AC117" s="39">
        <f>IF(AND($B117&gt;=DATEVALUE("1/1/2022"),$B117&lt;=DATEVALUE("12/31/2022")),1,0)</f>
        <v>0</v>
      </c>
    </row>
    <row r="118" spans="1:29" x14ac:dyDescent="0.2">
      <c r="A118" s="1">
        <v>114</v>
      </c>
      <c r="B118" s="41">
        <f>'Patek Philippe Data'!C118</f>
        <v>43911</v>
      </c>
      <c r="C118">
        <f>'Patek Philippe Data'!D118</f>
        <v>268</v>
      </c>
      <c r="D118" s="42">
        <f>'Patek Philippe Data'!E118</f>
        <v>5100</v>
      </c>
      <c r="E118" s="42">
        <f>'Patek Philippe Data'!F118</f>
        <v>6375</v>
      </c>
      <c r="F118" s="43">
        <f>LN(D118)</f>
        <v>8.536995818712418</v>
      </c>
      <c r="G118">
        <f>IF(OR('Patek Philippe Data'!L118="Stainless Steel",'Patek Philippe Data'!L118="Two-tone"),1,0)</f>
        <v>0</v>
      </c>
      <c r="H118">
        <f>IF(OR('Patek Philippe Data'!L118="YG 18K",'Patek Philippe Data'!L118="YG &lt;18K",'Patek Philippe Data'!L118="PG 18K",'Patek Philippe Data'!L118="PG &lt;18K",'Patek Philippe Data'!L118="WG 18K",'Patek Philippe Data'!L118="Mixes of 18K",'Patek Philippe Data'!L118="Mixes &lt;18K"),1,0)</f>
        <v>1</v>
      </c>
      <c r="I118">
        <f>IF('Patek Philippe Data'!L118="Platinum",1,0)</f>
        <v>0</v>
      </c>
      <c r="J118">
        <f>IF(OR('Patek Philippe Data'!P118="Stainless Steel",'Patek Philippe Data'!P118="Two-tone"),1,0)</f>
        <v>0</v>
      </c>
      <c r="K118">
        <f>IF('Patek Philippe Data'!P118="Leather",1,0)</f>
        <v>1</v>
      </c>
      <c r="L118">
        <f>IF(OR('Patek Philippe Data'!P118="YG 18K",'Patek Philippe Data'!P118="PG 18K",'Patek Philippe Data'!P118="WG 18K",'Patek Philippe Data'!P118="Mixes of 18K"),1,0)</f>
        <v>0</v>
      </c>
      <c r="M118">
        <f>IF(OR('Patek Philippe Data'!AX118="Yes",'Patek Philippe Data'!AY118="Yes",'Patek Philippe Data'!AW118="Yes"),1,0)</f>
        <v>0</v>
      </c>
      <c r="N118">
        <f>IF(OR(ISTEXT('Patek Philippe Data'!AZ118), ISTEXT('Patek Philippe Data'!BA118)),1,0)</f>
        <v>0</v>
      </c>
      <c r="O118">
        <f>IF('Patek Philippe Data'!BF118="Yes",1,0)</f>
        <v>0</v>
      </c>
      <c r="P118">
        <f>IF('Patek Philippe Data'!BG118="AA",1,0)</f>
        <v>1</v>
      </c>
      <c r="Q118">
        <f>IF('Patek Philippe Data'!BG118="AAA",1,0)</f>
        <v>0</v>
      </c>
      <c r="R118">
        <f>IF('Patek Philippe Data'!BG118="AAAA",1,0)</f>
        <v>0</v>
      </c>
      <c r="S118">
        <f>IF('Patek Philippe Data'!R118="Yes",1,0)</f>
        <v>1</v>
      </c>
      <c r="T118">
        <f>IF('Patek Philippe Data'!AR118="Yes",1,0)</f>
        <v>0</v>
      </c>
      <c r="U118">
        <f>IF(OR('Patek Philippe Data'!X118="Yes", 'Patek Philippe Data'!Y118="Yes",'Patek Philippe Data'!Z118="Yes"),1,0)</f>
        <v>0</v>
      </c>
      <c r="V118">
        <f>IF('Patek Philippe Data'!AD118="Yes",1,0)</f>
        <v>0</v>
      </c>
      <c r="W118">
        <f>IF(OR('Patek Philippe Data'!AK118="Yes",'Patek Philippe Data'!AN118="Yes"),1,0)</f>
        <v>0</v>
      </c>
      <c r="X118">
        <f>IF('Patek Philippe Data'!AO118="Yes",1,0)</f>
        <v>0</v>
      </c>
      <c r="Y118" s="39">
        <f>IF(AND($B118&gt;=DATEVALUE("1/1/2018"),$B118&lt;=DATEVALUE("12/31/2018")),1,0)</f>
        <v>0</v>
      </c>
      <c r="Z118" s="39">
        <f>IF(AND($B118&gt;=DATEVALUE("1/1/2019"),$B118&lt;=DATEVALUE("12/31/2019")),1,0)</f>
        <v>0</v>
      </c>
      <c r="AA118" s="39">
        <f>IF(AND($B118&gt;=DATEVALUE("1/1/2020"),$B118&lt;=DATEVALUE("12/31/2020")),1,0)</f>
        <v>1</v>
      </c>
      <c r="AB118" s="39">
        <f>IF(AND($B118&gt;=DATEVALUE("1/1/2021"),$B118&lt;=DATEVALUE("12/31/2021")),1,0)</f>
        <v>0</v>
      </c>
      <c r="AC118" s="39">
        <f>IF(AND($B118&gt;=DATEVALUE("1/1/2022"),$B118&lt;=DATEVALUE("12/31/2022")),1,0)</f>
        <v>0</v>
      </c>
    </row>
    <row r="119" spans="1:29" x14ac:dyDescent="0.2">
      <c r="A119" s="1">
        <v>115</v>
      </c>
      <c r="B119" s="41">
        <f>'Patek Philippe Data'!C119</f>
        <v>43911</v>
      </c>
      <c r="C119">
        <f>'Patek Philippe Data'!D119</f>
        <v>271</v>
      </c>
      <c r="D119" s="42">
        <f>'Patek Philippe Data'!E119</f>
        <v>68000</v>
      </c>
      <c r="E119" s="42">
        <f>'Patek Philippe Data'!F119</f>
        <v>85000</v>
      </c>
      <c r="F119" s="43">
        <f>LN(D119)</f>
        <v>11.127262984158243</v>
      </c>
      <c r="G119">
        <f>IF(OR('Patek Philippe Data'!L119="Stainless Steel",'Patek Philippe Data'!L119="Two-tone"),1,0)</f>
        <v>0</v>
      </c>
      <c r="H119">
        <f>IF(OR('Patek Philippe Data'!L119="YG 18K",'Patek Philippe Data'!L119="YG &lt;18K",'Patek Philippe Data'!L119="PG 18K",'Patek Philippe Data'!L119="PG &lt;18K",'Patek Philippe Data'!L119="WG 18K",'Patek Philippe Data'!L119="Mixes of 18K",'Patek Philippe Data'!L119="Mixes &lt;18K"),1,0)</f>
        <v>1</v>
      </c>
      <c r="I119">
        <f>IF('Patek Philippe Data'!L119="Platinum",1,0)</f>
        <v>0</v>
      </c>
      <c r="J119">
        <f>IF(OR('Patek Philippe Data'!P119="Stainless Steel",'Patek Philippe Data'!P119="Two-tone"),1,0)</f>
        <v>0</v>
      </c>
      <c r="K119">
        <f>IF('Patek Philippe Data'!P119="Leather",1,0)</f>
        <v>1</v>
      </c>
      <c r="L119">
        <f>IF(OR('Patek Philippe Data'!P119="YG 18K",'Patek Philippe Data'!P119="PG 18K",'Patek Philippe Data'!P119="WG 18K",'Patek Philippe Data'!P119="Mixes of 18K"),1,0)</f>
        <v>0</v>
      </c>
      <c r="M119">
        <f>IF(OR('Patek Philippe Data'!AX119="Yes",'Patek Philippe Data'!AY119="Yes",'Patek Philippe Data'!AW119="Yes"),1,0)</f>
        <v>0</v>
      </c>
      <c r="N119">
        <f>IF(OR(ISTEXT('Patek Philippe Data'!AZ119), ISTEXT('Patek Philippe Data'!BA119)),1,0)</f>
        <v>0</v>
      </c>
      <c r="O119">
        <f>IF('Patek Philippe Data'!BF119="Yes",1,0)</f>
        <v>0</v>
      </c>
      <c r="P119">
        <f>IF('Patek Philippe Data'!BG119="AA",1,0)</f>
        <v>1</v>
      </c>
      <c r="Q119">
        <f>IF('Patek Philippe Data'!BG119="AAA",1,0)</f>
        <v>0</v>
      </c>
      <c r="R119">
        <f>IF('Patek Philippe Data'!BG119="AAAA",1,0)</f>
        <v>0</v>
      </c>
      <c r="S119">
        <f>IF('Patek Philippe Data'!R119="Yes",1,0)</f>
        <v>0</v>
      </c>
      <c r="T119">
        <f>IF('Patek Philippe Data'!AR119="Yes",1,0)</f>
        <v>0</v>
      </c>
      <c r="U119">
        <f>IF(OR('Patek Philippe Data'!X119="Yes", 'Patek Philippe Data'!Y119="Yes",'Patek Philippe Data'!Z119="Yes"),1,0)</f>
        <v>0</v>
      </c>
      <c r="V119">
        <f>IF('Patek Philippe Data'!AD119="Yes",1,0)</f>
        <v>0</v>
      </c>
      <c r="W119">
        <f>IF(OR('Patek Philippe Data'!AK119="Yes",'Patek Philippe Data'!AN119="Yes"),1,0)</f>
        <v>0</v>
      </c>
      <c r="X119">
        <f>IF('Patek Philippe Data'!AO119="Yes",1,0)</f>
        <v>1</v>
      </c>
      <c r="Y119" s="39">
        <f>IF(AND($B119&gt;=DATEVALUE("1/1/2018"),$B119&lt;=DATEVALUE("12/31/2018")),1,0)</f>
        <v>0</v>
      </c>
      <c r="Z119" s="39">
        <f>IF(AND($B119&gt;=DATEVALUE("1/1/2019"),$B119&lt;=DATEVALUE("12/31/2019")),1,0)</f>
        <v>0</v>
      </c>
      <c r="AA119" s="39">
        <f>IF(AND($B119&gt;=DATEVALUE("1/1/2020"),$B119&lt;=DATEVALUE("12/31/2020")),1,0)</f>
        <v>1</v>
      </c>
      <c r="AB119" s="39">
        <f>IF(AND($B119&gt;=DATEVALUE("1/1/2021"),$B119&lt;=DATEVALUE("12/31/2021")),1,0)</f>
        <v>0</v>
      </c>
      <c r="AC119" s="39">
        <f>IF(AND($B119&gt;=DATEVALUE("1/1/2022"),$B119&lt;=DATEVALUE("12/31/2022")),1,0)</f>
        <v>0</v>
      </c>
    </row>
    <row r="120" spans="1:29" x14ac:dyDescent="0.2">
      <c r="A120" s="1">
        <v>116</v>
      </c>
      <c r="B120" s="41">
        <f>'Patek Philippe Data'!C120</f>
        <v>43911</v>
      </c>
      <c r="C120">
        <f>'Patek Philippe Data'!D120</f>
        <v>287</v>
      </c>
      <c r="D120" s="42">
        <f>'Patek Philippe Data'!E120</f>
        <v>70000</v>
      </c>
      <c r="E120" s="42">
        <f>'Patek Philippe Data'!F120</f>
        <v>87500</v>
      </c>
      <c r="F120" s="43">
        <f>LN(D120)</f>
        <v>11.156250521031495</v>
      </c>
      <c r="G120">
        <f>IF(OR('Patek Philippe Data'!L120="Stainless Steel",'Patek Philippe Data'!L120="Two-tone"),1,0)</f>
        <v>1</v>
      </c>
      <c r="H120">
        <f>IF(OR('Patek Philippe Data'!L120="YG 18K",'Patek Philippe Data'!L120="YG &lt;18K",'Patek Philippe Data'!L120="PG 18K",'Patek Philippe Data'!L120="PG &lt;18K",'Patek Philippe Data'!L120="WG 18K",'Patek Philippe Data'!L120="Mixes of 18K",'Patek Philippe Data'!L120="Mixes &lt;18K"),1,0)</f>
        <v>0</v>
      </c>
      <c r="I120">
        <f>IF('Patek Philippe Data'!L120="Platinum",1,0)</f>
        <v>0</v>
      </c>
      <c r="J120">
        <f>IF(OR('Patek Philippe Data'!P120="Stainless Steel",'Patek Philippe Data'!P120="Two-tone"),1,0)</f>
        <v>1</v>
      </c>
      <c r="K120">
        <f>IF('Patek Philippe Data'!P120="Leather",1,0)</f>
        <v>0</v>
      </c>
      <c r="L120">
        <f>IF(OR('Patek Philippe Data'!P120="YG 18K",'Patek Philippe Data'!P120="PG 18K",'Patek Philippe Data'!P120="WG 18K",'Patek Philippe Data'!P120="Mixes of 18K"),1,0)</f>
        <v>0</v>
      </c>
      <c r="M120">
        <f>IF(OR('Patek Philippe Data'!AX120="Yes",'Patek Philippe Data'!AY120="Yes",'Patek Philippe Data'!AW120="Yes"),1,0)</f>
        <v>0</v>
      </c>
      <c r="N120">
        <f>IF(OR(ISTEXT('Patek Philippe Data'!AZ120), ISTEXT('Patek Philippe Data'!BA120)),1,0)</f>
        <v>0</v>
      </c>
      <c r="O120">
        <f>IF('Patek Philippe Data'!BF120="Yes",1,0)</f>
        <v>0</v>
      </c>
      <c r="P120">
        <f>IF('Patek Philippe Data'!BG120="AA",1,0)</f>
        <v>0</v>
      </c>
      <c r="Q120">
        <f>IF('Patek Philippe Data'!BG120="AAA",1,0)</f>
        <v>1</v>
      </c>
      <c r="R120">
        <f>IF('Patek Philippe Data'!BG120="AAAA",1,0)</f>
        <v>0</v>
      </c>
      <c r="S120">
        <f>IF('Patek Philippe Data'!R120="Yes",1,0)</f>
        <v>0</v>
      </c>
      <c r="T120">
        <f>IF('Patek Philippe Data'!AR120="Yes",1,0)</f>
        <v>0</v>
      </c>
      <c r="U120">
        <f>IF(OR('Patek Philippe Data'!X120="Yes", 'Patek Philippe Data'!Y120="Yes",'Patek Philippe Data'!Z120="Yes"),1,0)</f>
        <v>1</v>
      </c>
      <c r="V120">
        <f>IF('Patek Philippe Data'!AD120="Yes",1,0)</f>
        <v>0</v>
      </c>
      <c r="W120">
        <f>IF(OR('Patek Philippe Data'!AK120="Yes",'Patek Philippe Data'!AN120="Yes"),1,0)</f>
        <v>0</v>
      </c>
      <c r="X120">
        <f>IF('Patek Philippe Data'!AO120="Yes",1,0)</f>
        <v>0</v>
      </c>
      <c r="Y120" s="39">
        <f>IF(AND($B120&gt;=DATEVALUE("1/1/2018"),$B120&lt;=DATEVALUE("12/31/2018")),1,0)</f>
        <v>0</v>
      </c>
      <c r="Z120" s="39">
        <f>IF(AND($B120&gt;=DATEVALUE("1/1/2019"),$B120&lt;=DATEVALUE("12/31/2019")),1,0)</f>
        <v>0</v>
      </c>
      <c r="AA120" s="39">
        <f>IF(AND($B120&gt;=DATEVALUE("1/1/2020"),$B120&lt;=DATEVALUE("12/31/2020")),1,0)</f>
        <v>1</v>
      </c>
      <c r="AB120" s="39">
        <f>IF(AND($B120&gt;=DATEVALUE("1/1/2021"),$B120&lt;=DATEVALUE("12/31/2021")),1,0)</f>
        <v>0</v>
      </c>
      <c r="AC120" s="39">
        <f>IF(AND($B120&gt;=DATEVALUE("1/1/2022"),$B120&lt;=DATEVALUE("12/31/2022")),1,0)</f>
        <v>0</v>
      </c>
    </row>
    <row r="121" spans="1:29" x14ac:dyDescent="0.2">
      <c r="A121" s="1">
        <v>117</v>
      </c>
      <c r="B121" s="41">
        <f>'Patek Philippe Data'!C121</f>
        <v>43779</v>
      </c>
      <c r="C121">
        <f>'Patek Philippe Data'!D121</f>
        <v>184</v>
      </c>
      <c r="D121" s="42">
        <f>'Patek Philippe Data'!E121</f>
        <v>7000</v>
      </c>
      <c r="E121" s="42">
        <f>'Patek Philippe Data'!F121</f>
        <v>8750</v>
      </c>
      <c r="F121" s="43">
        <f>LN(D121)</f>
        <v>8.8536654280374503</v>
      </c>
      <c r="G121">
        <f>IF(OR('Patek Philippe Data'!L121="Stainless Steel",'Patek Philippe Data'!L121="Two-tone"),1,0)</f>
        <v>0</v>
      </c>
      <c r="H121">
        <f>IF(OR('Patek Philippe Data'!L121="YG 18K",'Patek Philippe Data'!L121="YG &lt;18K",'Patek Philippe Data'!L121="PG 18K",'Patek Philippe Data'!L121="PG &lt;18K",'Patek Philippe Data'!L121="WG 18K",'Patek Philippe Data'!L121="Mixes of 18K",'Patek Philippe Data'!L121="Mixes &lt;18K"),1,0)</f>
        <v>1</v>
      </c>
      <c r="I121">
        <f>IF('Patek Philippe Data'!L121="Platinum",1,0)</f>
        <v>0</v>
      </c>
      <c r="J121">
        <f>IF(OR('Patek Philippe Data'!P121="Stainless Steel",'Patek Philippe Data'!P121="Two-tone"),1,0)</f>
        <v>0</v>
      </c>
      <c r="K121">
        <f>IF('Patek Philippe Data'!P121="Leather",1,0)</f>
        <v>1</v>
      </c>
      <c r="L121">
        <f>IF(OR('Patek Philippe Data'!P121="YG 18K",'Patek Philippe Data'!P121="PG 18K",'Patek Philippe Data'!P121="WG 18K",'Patek Philippe Data'!P121="Mixes of 18K"),1,0)</f>
        <v>0</v>
      </c>
      <c r="M121">
        <f>IF(OR('Patek Philippe Data'!AX121="Yes",'Patek Philippe Data'!AY121="Yes",'Patek Philippe Data'!AW121="Yes"),1,0)</f>
        <v>0</v>
      </c>
      <c r="N121">
        <f>IF(OR(ISTEXT('Patek Philippe Data'!AZ121), ISTEXT('Patek Philippe Data'!BA121)),1,0)</f>
        <v>0</v>
      </c>
      <c r="O121">
        <f>IF('Patek Philippe Data'!BF121="Yes",1,0)</f>
        <v>0</v>
      </c>
      <c r="P121">
        <f>IF('Patek Philippe Data'!BG121="AA",1,0)</f>
        <v>1</v>
      </c>
      <c r="Q121">
        <f>IF('Patek Philippe Data'!BG121="AAA",1,0)</f>
        <v>0</v>
      </c>
      <c r="R121">
        <f>IF('Patek Philippe Data'!BG121="AAAA",1,0)</f>
        <v>0</v>
      </c>
      <c r="S121">
        <f>IF('Patek Philippe Data'!R121="Yes",1,0)</f>
        <v>1</v>
      </c>
      <c r="T121">
        <f>IF('Patek Philippe Data'!AR121="Yes",1,0)</f>
        <v>0</v>
      </c>
      <c r="U121">
        <f>IF(OR('Patek Philippe Data'!X121="Yes", 'Patek Philippe Data'!Y121="Yes",'Patek Philippe Data'!Z121="Yes"),1,0)</f>
        <v>0</v>
      </c>
      <c r="V121">
        <f>IF('Patek Philippe Data'!AD121="Yes",1,0)</f>
        <v>0</v>
      </c>
      <c r="W121">
        <f>IF(OR('Patek Philippe Data'!AK121="Yes",'Patek Philippe Data'!AN121="Yes"),1,0)</f>
        <v>0</v>
      </c>
      <c r="X121">
        <f>IF('Patek Philippe Data'!AO121="Yes",1,0)</f>
        <v>0</v>
      </c>
      <c r="Y121" s="39">
        <f>IF(AND($B121&gt;=DATEVALUE("1/1/2018"),$B121&lt;=DATEVALUE("12/31/2018")),1,0)</f>
        <v>0</v>
      </c>
      <c r="Z121" s="39">
        <f>IF(AND($B121&gt;=DATEVALUE("1/1/2019"),$B121&lt;=DATEVALUE("12/31/2019")),1,0)</f>
        <v>1</v>
      </c>
      <c r="AA121" s="39">
        <f>IF(AND($B121&gt;=DATEVALUE("1/1/2020"),$B121&lt;=DATEVALUE("12/31/2020")),1,0)</f>
        <v>0</v>
      </c>
      <c r="AB121" s="39">
        <f>IF(AND($B121&gt;=DATEVALUE("1/1/2021"),$B121&lt;=DATEVALUE("12/31/2021")),1,0)</f>
        <v>0</v>
      </c>
      <c r="AC121" s="39">
        <f>IF(AND($B121&gt;=DATEVALUE("1/1/2022"),$B121&lt;=DATEVALUE("12/31/2022")),1,0)</f>
        <v>0</v>
      </c>
    </row>
    <row r="122" spans="1:29" x14ac:dyDescent="0.2">
      <c r="A122" s="1">
        <v>118</v>
      </c>
      <c r="B122" s="41">
        <f>'Patek Philippe Data'!C122</f>
        <v>43779</v>
      </c>
      <c r="C122">
        <f>'Patek Philippe Data'!D122</f>
        <v>192</v>
      </c>
      <c r="D122" s="42">
        <f>'Patek Philippe Data'!E122</f>
        <v>4300</v>
      </c>
      <c r="E122" s="42">
        <f>'Patek Philippe Data'!F122</f>
        <v>5375</v>
      </c>
      <c r="F122" s="43">
        <f>LN(D122)</f>
        <v>8.3663703016816537</v>
      </c>
      <c r="G122">
        <f>IF(OR('Patek Philippe Data'!L122="Stainless Steel",'Patek Philippe Data'!L122="Two-tone"),1,0)</f>
        <v>0</v>
      </c>
      <c r="H122">
        <f>IF(OR('Patek Philippe Data'!L122="YG 18K",'Patek Philippe Data'!L122="YG &lt;18K",'Patek Philippe Data'!L122="PG 18K",'Patek Philippe Data'!L122="PG &lt;18K",'Patek Philippe Data'!L122="WG 18K",'Patek Philippe Data'!L122="Mixes of 18K",'Patek Philippe Data'!L122="Mixes &lt;18K"),1,0)</f>
        <v>1</v>
      </c>
      <c r="I122">
        <f>IF('Patek Philippe Data'!L122="Platinum",1,0)</f>
        <v>0</v>
      </c>
      <c r="J122">
        <f>IF(OR('Patek Philippe Data'!P122="Stainless Steel",'Patek Philippe Data'!P122="Two-tone"),1,0)</f>
        <v>0</v>
      </c>
      <c r="K122">
        <f>IF('Patek Philippe Data'!P122="Leather",1,0)</f>
        <v>1</v>
      </c>
      <c r="L122">
        <f>IF(OR('Patek Philippe Data'!P122="YG 18K",'Patek Philippe Data'!P122="PG 18K",'Patek Philippe Data'!P122="WG 18K",'Patek Philippe Data'!P122="Mixes of 18K"),1,0)</f>
        <v>0</v>
      </c>
      <c r="M122">
        <f>IF(OR('Patek Philippe Data'!AX122="Yes",'Patek Philippe Data'!AY122="Yes",'Patek Philippe Data'!AW122="Yes"),1,0)</f>
        <v>0</v>
      </c>
      <c r="N122">
        <f>IF(OR(ISTEXT('Patek Philippe Data'!AZ122), ISTEXT('Patek Philippe Data'!BA122)),1,0)</f>
        <v>0</v>
      </c>
      <c r="O122">
        <f>IF('Patek Philippe Data'!BF122="Yes",1,0)</f>
        <v>0</v>
      </c>
      <c r="P122">
        <f>IF('Patek Philippe Data'!BG122="AA",1,0)</f>
        <v>1</v>
      </c>
      <c r="Q122">
        <f>IF('Patek Philippe Data'!BG122="AAA",1,0)</f>
        <v>0</v>
      </c>
      <c r="R122">
        <f>IF('Patek Philippe Data'!BG122="AAAA",1,0)</f>
        <v>0</v>
      </c>
      <c r="S122">
        <f>IF('Patek Philippe Data'!R122="Yes",1,0)</f>
        <v>1</v>
      </c>
      <c r="T122">
        <f>IF('Patek Philippe Data'!AR122="Yes",1,0)</f>
        <v>0</v>
      </c>
      <c r="U122">
        <f>IF(OR('Patek Philippe Data'!X122="Yes", 'Patek Philippe Data'!Y122="Yes",'Patek Philippe Data'!Z122="Yes"),1,0)</f>
        <v>0</v>
      </c>
      <c r="V122">
        <f>IF('Patek Philippe Data'!AD122="Yes",1,0)</f>
        <v>0</v>
      </c>
      <c r="W122">
        <f>IF(OR('Patek Philippe Data'!AK122="Yes",'Patek Philippe Data'!AN122="Yes"),1,0)</f>
        <v>0</v>
      </c>
      <c r="X122">
        <f>IF('Patek Philippe Data'!AO122="Yes",1,0)</f>
        <v>0</v>
      </c>
      <c r="Y122" s="39">
        <f>IF(AND($B122&gt;=DATEVALUE("1/1/2018"),$B122&lt;=DATEVALUE("12/31/2018")),1,0)</f>
        <v>0</v>
      </c>
      <c r="Z122" s="39">
        <f>IF(AND($B122&gt;=DATEVALUE("1/1/2019"),$B122&lt;=DATEVALUE("12/31/2019")),1,0)</f>
        <v>1</v>
      </c>
      <c r="AA122" s="39">
        <f>IF(AND($B122&gt;=DATEVALUE("1/1/2020"),$B122&lt;=DATEVALUE("12/31/2020")),1,0)</f>
        <v>0</v>
      </c>
      <c r="AB122" s="39">
        <f>IF(AND($B122&gt;=DATEVALUE("1/1/2021"),$B122&lt;=DATEVALUE("12/31/2021")),1,0)</f>
        <v>0</v>
      </c>
      <c r="AC122" s="39">
        <f>IF(AND($B122&gt;=DATEVALUE("1/1/2022"),$B122&lt;=DATEVALUE("12/31/2022")),1,0)</f>
        <v>0</v>
      </c>
    </row>
    <row r="123" spans="1:29" x14ac:dyDescent="0.2">
      <c r="A123" s="1">
        <v>119</v>
      </c>
      <c r="B123" s="41">
        <f>'Patek Philippe Data'!C123</f>
        <v>43779</v>
      </c>
      <c r="C123">
        <f>'Patek Philippe Data'!D123</f>
        <v>193</v>
      </c>
      <c r="D123" s="42">
        <f>'Patek Philippe Data'!E123</f>
        <v>6000</v>
      </c>
      <c r="E123" s="42">
        <f>'Patek Philippe Data'!F123</f>
        <v>7500</v>
      </c>
      <c r="F123" s="43">
        <f>LN(D123)</f>
        <v>8.6995147482101913</v>
      </c>
      <c r="G123">
        <f>IF(OR('Patek Philippe Data'!L123="Stainless Steel",'Patek Philippe Data'!L123="Two-tone"),1,0)</f>
        <v>0</v>
      </c>
      <c r="H123">
        <f>IF(OR('Patek Philippe Data'!L123="YG 18K",'Patek Philippe Data'!L123="YG &lt;18K",'Patek Philippe Data'!L123="PG 18K",'Patek Philippe Data'!L123="PG &lt;18K",'Patek Philippe Data'!L123="WG 18K",'Patek Philippe Data'!L123="Mixes of 18K",'Patek Philippe Data'!L123="Mixes &lt;18K"),1,0)</f>
        <v>1</v>
      </c>
      <c r="I123">
        <f>IF('Patek Philippe Data'!L123="Platinum",1,0)</f>
        <v>0</v>
      </c>
      <c r="J123">
        <f>IF(OR('Patek Philippe Data'!P123="Stainless Steel",'Patek Philippe Data'!P123="Two-tone"),1,0)</f>
        <v>0</v>
      </c>
      <c r="K123">
        <f>IF('Patek Philippe Data'!P123="Leather",1,0)</f>
        <v>1</v>
      </c>
      <c r="L123">
        <f>IF(OR('Patek Philippe Data'!P123="YG 18K",'Patek Philippe Data'!P123="PG 18K",'Patek Philippe Data'!P123="WG 18K",'Patek Philippe Data'!P123="Mixes of 18K"),1,0)</f>
        <v>0</v>
      </c>
      <c r="M123">
        <f>IF(OR('Patek Philippe Data'!AX123="Yes",'Patek Philippe Data'!AY123="Yes",'Patek Philippe Data'!AW123="Yes"),1,0)</f>
        <v>0</v>
      </c>
      <c r="N123">
        <f>IF(OR(ISTEXT('Patek Philippe Data'!AZ123), ISTEXT('Patek Philippe Data'!BA123)),1,0)</f>
        <v>0</v>
      </c>
      <c r="O123">
        <f>IF('Patek Philippe Data'!BF123="Yes",1,0)</f>
        <v>0</v>
      </c>
      <c r="P123">
        <f>IF('Patek Philippe Data'!BG123="AA",1,0)</f>
        <v>1</v>
      </c>
      <c r="Q123">
        <f>IF('Patek Philippe Data'!BG123="AAA",1,0)</f>
        <v>0</v>
      </c>
      <c r="R123">
        <f>IF('Patek Philippe Data'!BG123="AAAA",1,0)</f>
        <v>0</v>
      </c>
      <c r="S123">
        <f>IF('Patek Philippe Data'!R123="Yes",1,0)</f>
        <v>1</v>
      </c>
      <c r="T123">
        <f>IF('Patek Philippe Data'!AR123="Yes",1,0)</f>
        <v>0</v>
      </c>
      <c r="U123">
        <f>IF(OR('Patek Philippe Data'!X123="Yes", 'Patek Philippe Data'!Y123="Yes",'Patek Philippe Data'!Z123="Yes"),1,0)</f>
        <v>0</v>
      </c>
      <c r="V123">
        <f>IF('Patek Philippe Data'!AD123="Yes",1,0)</f>
        <v>0</v>
      </c>
      <c r="W123">
        <f>IF(OR('Patek Philippe Data'!AK123="Yes",'Patek Philippe Data'!AN123="Yes"),1,0)</f>
        <v>0</v>
      </c>
      <c r="X123">
        <f>IF('Patek Philippe Data'!AO123="Yes",1,0)</f>
        <v>0</v>
      </c>
      <c r="Y123" s="39">
        <f>IF(AND($B123&gt;=DATEVALUE("1/1/2018"),$B123&lt;=DATEVALUE("12/31/2018")),1,0)</f>
        <v>0</v>
      </c>
      <c r="Z123" s="39">
        <f>IF(AND($B123&gt;=DATEVALUE("1/1/2019"),$B123&lt;=DATEVALUE("12/31/2019")),1,0)</f>
        <v>1</v>
      </c>
      <c r="AA123" s="39">
        <f>IF(AND($B123&gt;=DATEVALUE("1/1/2020"),$B123&lt;=DATEVALUE("12/31/2020")),1,0)</f>
        <v>0</v>
      </c>
      <c r="AB123" s="39">
        <f>IF(AND($B123&gt;=DATEVALUE("1/1/2021"),$B123&lt;=DATEVALUE("12/31/2021")),1,0)</f>
        <v>0</v>
      </c>
      <c r="AC123" s="39">
        <f>IF(AND($B123&gt;=DATEVALUE("1/1/2022"),$B123&lt;=DATEVALUE("12/31/2022")),1,0)</f>
        <v>0</v>
      </c>
    </row>
    <row r="124" spans="1:29" x14ac:dyDescent="0.2">
      <c r="A124" s="1">
        <v>120</v>
      </c>
      <c r="B124" s="41">
        <f>'Patek Philippe Data'!C124</f>
        <v>43779</v>
      </c>
      <c r="C124">
        <f>'Patek Philippe Data'!D124</f>
        <v>194</v>
      </c>
      <c r="D124" s="42">
        <f>'Patek Philippe Data'!E124</f>
        <v>11000</v>
      </c>
      <c r="E124" s="42">
        <f>'Patek Philippe Data'!F124</f>
        <v>13750</v>
      </c>
      <c r="F124" s="43">
        <f>LN(D124)</f>
        <v>9.3056505517805075</v>
      </c>
      <c r="G124">
        <f>IF(OR('Patek Philippe Data'!L124="Stainless Steel",'Patek Philippe Data'!L124="Two-tone"),1,0)</f>
        <v>1</v>
      </c>
      <c r="H124">
        <f>IF(OR('Patek Philippe Data'!L124="YG 18K",'Patek Philippe Data'!L124="YG &lt;18K",'Patek Philippe Data'!L124="PG 18K",'Patek Philippe Data'!L124="PG &lt;18K",'Patek Philippe Data'!L124="WG 18K",'Patek Philippe Data'!L124="Mixes of 18K",'Patek Philippe Data'!L124="Mixes &lt;18K"),1,0)</f>
        <v>0</v>
      </c>
      <c r="I124">
        <f>IF('Patek Philippe Data'!L124="Platinum",1,0)</f>
        <v>0</v>
      </c>
      <c r="J124">
        <f>IF(OR('Patek Philippe Data'!P124="Stainless Steel",'Patek Philippe Data'!P124="Two-tone"),1,0)</f>
        <v>0</v>
      </c>
      <c r="K124">
        <f>IF('Patek Philippe Data'!P124="Leather",1,0)</f>
        <v>1</v>
      </c>
      <c r="L124">
        <f>IF(OR('Patek Philippe Data'!P124="YG 18K",'Patek Philippe Data'!P124="PG 18K",'Patek Philippe Data'!P124="WG 18K",'Patek Philippe Data'!P124="Mixes of 18K"),1,0)</f>
        <v>0</v>
      </c>
      <c r="M124">
        <f>IF(OR('Patek Philippe Data'!AX124="Yes",'Patek Philippe Data'!AY124="Yes",'Patek Philippe Data'!AW124="Yes"),1,0)</f>
        <v>0</v>
      </c>
      <c r="N124">
        <f>IF(OR(ISTEXT('Patek Philippe Data'!AZ124), ISTEXT('Patek Philippe Data'!BA124)),1,0)</f>
        <v>0</v>
      </c>
      <c r="O124">
        <f>IF('Patek Philippe Data'!BF124="Yes",1,0)</f>
        <v>0</v>
      </c>
      <c r="P124">
        <f>IF('Patek Philippe Data'!BG124="AA",1,0)</f>
        <v>0</v>
      </c>
      <c r="Q124">
        <f>IF('Patek Philippe Data'!BG124="AAA",1,0)</f>
        <v>1</v>
      </c>
      <c r="R124">
        <f>IF('Patek Philippe Data'!BG124="AAAA",1,0)</f>
        <v>0</v>
      </c>
      <c r="S124">
        <f>IF('Patek Philippe Data'!R124="Yes",1,0)</f>
        <v>1</v>
      </c>
      <c r="T124">
        <f>IF('Patek Philippe Data'!AR124="Yes",1,0)</f>
        <v>0</v>
      </c>
      <c r="U124">
        <f>IF(OR('Patek Philippe Data'!X124="Yes", 'Patek Philippe Data'!Y124="Yes",'Patek Philippe Data'!Z124="Yes"),1,0)</f>
        <v>0</v>
      </c>
      <c r="V124">
        <f>IF('Patek Philippe Data'!AD124="Yes",1,0)</f>
        <v>0</v>
      </c>
      <c r="W124">
        <f>IF(OR('Patek Philippe Data'!AK124="Yes",'Patek Philippe Data'!AN124="Yes"),1,0)</f>
        <v>0</v>
      </c>
      <c r="X124">
        <f>IF('Patek Philippe Data'!AO124="Yes",1,0)</f>
        <v>0</v>
      </c>
      <c r="Y124" s="39">
        <f>IF(AND($B124&gt;=DATEVALUE("1/1/2018"),$B124&lt;=DATEVALUE("12/31/2018")),1,0)</f>
        <v>0</v>
      </c>
      <c r="Z124" s="39">
        <f>IF(AND($B124&gt;=DATEVALUE("1/1/2019"),$B124&lt;=DATEVALUE("12/31/2019")),1,0)</f>
        <v>1</v>
      </c>
      <c r="AA124" s="39">
        <f>IF(AND($B124&gt;=DATEVALUE("1/1/2020"),$B124&lt;=DATEVALUE("12/31/2020")),1,0)</f>
        <v>0</v>
      </c>
      <c r="AB124" s="39">
        <f>IF(AND($B124&gt;=DATEVALUE("1/1/2021"),$B124&lt;=DATEVALUE("12/31/2021")),1,0)</f>
        <v>0</v>
      </c>
      <c r="AC124" s="39">
        <f>IF(AND($B124&gt;=DATEVALUE("1/1/2022"),$B124&lt;=DATEVALUE("12/31/2022")),1,0)</f>
        <v>0</v>
      </c>
    </row>
    <row r="125" spans="1:29" x14ac:dyDescent="0.2">
      <c r="A125" s="1">
        <v>121</v>
      </c>
      <c r="B125" s="41">
        <f>'Patek Philippe Data'!C125</f>
        <v>43779</v>
      </c>
      <c r="C125">
        <f>'Patek Philippe Data'!D125</f>
        <v>195</v>
      </c>
      <c r="D125" s="42">
        <f>'Patek Philippe Data'!E125</f>
        <v>4300</v>
      </c>
      <c r="E125" s="42">
        <f>'Patek Philippe Data'!F125</f>
        <v>5375</v>
      </c>
      <c r="F125" s="43">
        <f>LN(D125)</f>
        <v>8.3663703016816537</v>
      </c>
      <c r="G125">
        <f>IF(OR('Patek Philippe Data'!L125="Stainless Steel",'Patek Philippe Data'!L125="Two-tone"),1,0)</f>
        <v>0</v>
      </c>
      <c r="H125">
        <f>IF(OR('Patek Philippe Data'!L125="YG 18K",'Patek Philippe Data'!L125="YG &lt;18K",'Patek Philippe Data'!L125="PG 18K",'Patek Philippe Data'!L125="PG &lt;18K",'Patek Philippe Data'!L125="WG 18K",'Patek Philippe Data'!L125="Mixes of 18K",'Patek Philippe Data'!L125="Mixes &lt;18K"),1,0)</f>
        <v>1</v>
      </c>
      <c r="I125">
        <f>IF('Patek Philippe Data'!L125="Platinum",1,0)</f>
        <v>0</v>
      </c>
      <c r="J125">
        <f>IF(OR('Patek Philippe Data'!P125="Stainless Steel",'Patek Philippe Data'!P125="Two-tone"),1,0)</f>
        <v>0</v>
      </c>
      <c r="K125">
        <f>IF('Patek Philippe Data'!P125="Leather",1,0)</f>
        <v>0</v>
      </c>
      <c r="L125">
        <f>IF(OR('Patek Philippe Data'!P125="YG 18K",'Patek Philippe Data'!P125="PG 18K",'Patek Philippe Data'!P125="WG 18K",'Patek Philippe Data'!P125="Mixes of 18K"),1,0)</f>
        <v>1</v>
      </c>
      <c r="M125">
        <f>IF(OR('Patek Philippe Data'!AX125="Yes",'Patek Philippe Data'!AY125="Yes",'Patek Philippe Data'!AW125="Yes"),1,0)</f>
        <v>0</v>
      </c>
      <c r="N125">
        <f>IF(OR(ISTEXT('Patek Philippe Data'!AZ125), ISTEXT('Patek Philippe Data'!BA125)),1,0)</f>
        <v>1</v>
      </c>
      <c r="O125">
        <f>IF('Patek Philippe Data'!BF125="Yes",1,0)</f>
        <v>0</v>
      </c>
      <c r="P125">
        <f>IF('Patek Philippe Data'!BG125="AA",1,0)</f>
        <v>1</v>
      </c>
      <c r="Q125">
        <f>IF('Patek Philippe Data'!BG125="AAA",1,0)</f>
        <v>0</v>
      </c>
      <c r="R125">
        <f>IF('Patek Philippe Data'!BG125="AAAA",1,0)</f>
        <v>0</v>
      </c>
      <c r="S125">
        <f>IF('Patek Philippe Data'!R125="Yes",1,0)</f>
        <v>1</v>
      </c>
      <c r="T125">
        <f>IF('Patek Philippe Data'!AR125="Yes",1,0)</f>
        <v>0</v>
      </c>
      <c r="U125">
        <f>IF(OR('Patek Philippe Data'!X125="Yes", 'Patek Philippe Data'!Y125="Yes",'Patek Philippe Data'!Z125="Yes"),1,0)</f>
        <v>0</v>
      </c>
      <c r="V125">
        <f>IF('Patek Philippe Data'!AD125="Yes",1,0)</f>
        <v>0</v>
      </c>
      <c r="W125">
        <f>IF(OR('Patek Philippe Data'!AK125="Yes",'Patek Philippe Data'!AN125="Yes"),1,0)</f>
        <v>0</v>
      </c>
      <c r="X125">
        <f>IF('Patek Philippe Data'!AO125="Yes",1,0)</f>
        <v>0</v>
      </c>
      <c r="Y125" s="39">
        <f>IF(AND($B125&gt;=DATEVALUE("1/1/2018"),$B125&lt;=DATEVALUE("12/31/2018")),1,0)</f>
        <v>0</v>
      </c>
      <c r="Z125" s="39">
        <f>IF(AND($B125&gt;=DATEVALUE("1/1/2019"),$B125&lt;=DATEVALUE("12/31/2019")),1,0)</f>
        <v>1</v>
      </c>
      <c r="AA125" s="39">
        <f>IF(AND($B125&gt;=DATEVALUE("1/1/2020"),$B125&lt;=DATEVALUE("12/31/2020")),1,0)</f>
        <v>0</v>
      </c>
      <c r="AB125" s="39">
        <f>IF(AND($B125&gt;=DATEVALUE("1/1/2021"),$B125&lt;=DATEVALUE("12/31/2021")),1,0)</f>
        <v>0</v>
      </c>
      <c r="AC125" s="39">
        <f>IF(AND($B125&gt;=DATEVALUE("1/1/2022"),$B125&lt;=DATEVALUE("12/31/2022")),1,0)</f>
        <v>0</v>
      </c>
    </row>
    <row r="126" spans="1:29" x14ac:dyDescent="0.2">
      <c r="A126" s="1">
        <v>122</v>
      </c>
      <c r="B126" s="41">
        <f>'Patek Philippe Data'!C126</f>
        <v>43779</v>
      </c>
      <c r="C126">
        <f>'Patek Philippe Data'!D126</f>
        <v>196</v>
      </c>
      <c r="D126" s="42">
        <f>'Patek Philippe Data'!E126</f>
        <v>4000</v>
      </c>
      <c r="E126" s="42">
        <f>'Patek Philippe Data'!F126</f>
        <v>5000</v>
      </c>
      <c r="F126" s="43">
        <f>LN(D126)</f>
        <v>8.2940496401020276</v>
      </c>
      <c r="G126">
        <f>IF(OR('Patek Philippe Data'!L126="Stainless Steel",'Patek Philippe Data'!L126="Two-tone"),1,0)</f>
        <v>0</v>
      </c>
      <c r="H126">
        <f>IF(OR('Patek Philippe Data'!L126="YG 18K",'Patek Philippe Data'!L126="YG &lt;18K",'Patek Philippe Data'!L126="PG 18K",'Patek Philippe Data'!L126="PG &lt;18K",'Patek Philippe Data'!L126="WG 18K",'Patek Philippe Data'!L126="Mixes of 18K",'Patek Philippe Data'!L126="Mixes &lt;18K"),1,0)</f>
        <v>1</v>
      </c>
      <c r="I126">
        <f>IF('Patek Philippe Data'!L126="Platinum",1,0)</f>
        <v>0</v>
      </c>
      <c r="J126">
        <f>IF(OR('Patek Philippe Data'!P126="Stainless Steel",'Patek Philippe Data'!P126="Two-tone"),1,0)</f>
        <v>0</v>
      </c>
      <c r="K126">
        <f>IF('Patek Philippe Data'!P126="Leather",1,0)</f>
        <v>0</v>
      </c>
      <c r="L126">
        <f>IF(OR('Patek Philippe Data'!P126="YG 18K",'Patek Philippe Data'!P126="PG 18K",'Patek Philippe Data'!P126="WG 18K",'Patek Philippe Data'!P126="Mixes of 18K"),1,0)</f>
        <v>1</v>
      </c>
      <c r="M126">
        <f>IF(OR('Patek Philippe Data'!AX126="Yes",'Patek Philippe Data'!AY126="Yes",'Patek Philippe Data'!AW126="Yes"),1,0)</f>
        <v>0</v>
      </c>
      <c r="N126">
        <f>IF(OR(ISTEXT('Patek Philippe Data'!AZ126), ISTEXT('Patek Philippe Data'!BA126)),1,0)</f>
        <v>0</v>
      </c>
      <c r="O126">
        <f>IF('Patek Philippe Data'!BF126="Yes",1,0)</f>
        <v>0</v>
      </c>
      <c r="P126">
        <f>IF('Patek Philippe Data'!BG126="AA",1,0)</f>
        <v>1</v>
      </c>
      <c r="Q126">
        <f>IF('Patek Philippe Data'!BG126="AAA",1,0)</f>
        <v>0</v>
      </c>
      <c r="R126">
        <f>IF('Patek Philippe Data'!BG126="AAAA",1,0)</f>
        <v>0</v>
      </c>
      <c r="S126">
        <f>IF('Patek Philippe Data'!R126="Yes",1,0)</f>
        <v>1</v>
      </c>
      <c r="T126">
        <f>IF('Patek Philippe Data'!AR126="Yes",1,0)</f>
        <v>0</v>
      </c>
      <c r="U126">
        <f>IF(OR('Patek Philippe Data'!X126="Yes", 'Patek Philippe Data'!Y126="Yes",'Patek Philippe Data'!Z126="Yes"),1,0)</f>
        <v>0</v>
      </c>
      <c r="V126">
        <f>IF('Patek Philippe Data'!AD126="Yes",1,0)</f>
        <v>0</v>
      </c>
      <c r="W126">
        <f>IF(OR('Patek Philippe Data'!AK126="Yes",'Patek Philippe Data'!AN126="Yes"),1,0)</f>
        <v>0</v>
      </c>
      <c r="X126">
        <f>IF('Patek Philippe Data'!AO126="Yes",1,0)</f>
        <v>0</v>
      </c>
      <c r="Y126" s="39">
        <f>IF(AND($B126&gt;=DATEVALUE("1/1/2018"),$B126&lt;=DATEVALUE("12/31/2018")),1,0)</f>
        <v>0</v>
      </c>
      <c r="Z126" s="39">
        <f>IF(AND($B126&gt;=DATEVALUE("1/1/2019"),$B126&lt;=DATEVALUE("12/31/2019")),1,0)</f>
        <v>1</v>
      </c>
      <c r="AA126" s="39">
        <f>IF(AND($B126&gt;=DATEVALUE("1/1/2020"),$B126&lt;=DATEVALUE("12/31/2020")),1,0)</f>
        <v>0</v>
      </c>
      <c r="AB126" s="39">
        <f>IF(AND($B126&gt;=DATEVALUE("1/1/2021"),$B126&lt;=DATEVALUE("12/31/2021")),1,0)</f>
        <v>0</v>
      </c>
      <c r="AC126" s="39">
        <f>IF(AND($B126&gt;=DATEVALUE("1/1/2022"),$B126&lt;=DATEVALUE("12/31/2022")),1,0)</f>
        <v>0</v>
      </c>
    </row>
    <row r="127" spans="1:29" x14ac:dyDescent="0.2">
      <c r="A127" s="1">
        <v>123</v>
      </c>
      <c r="B127" s="41">
        <f>'Patek Philippe Data'!C127</f>
        <v>43779</v>
      </c>
      <c r="C127">
        <f>'Patek Philippe Data'!D127</f>
        <v>200</v>
      </c>
      <c r="D127" s="42">
        <f>'Patek Philippe Data'!E127</f>
        <v>5500</v>
      </c>
      <c r="E127" s="42">
        <f>'Patek Philippe Data'!F127</f>
        <v>6875</v>
      </c>
      <c r="F127" s="43">
        <f>LN(D127)</f>
        <v>8.6125033712205621</v>
      </c>
      <c r="G127">
        <f>IF(OR('Patek Philippe Data'!L127="Stainless Steel",'Patek Philippe Data'!L127="Two-tone"),1,0)</f>
        <v>0</v>
      </c>
      <c r="H127">
        <f>IF(OR('Patek Philippe Data'!L127="YG 18K",'Patek Philippe Data'!L127="YG &lt;18K",'Patek Philippe Data'!L127="PG 18K",'Patek Philippe Data'!L127="PG &lt;18K",'Patek Philippe Data'!L127="WG 18K",'Patek Philippe Data'!L127="Mixes of 18K",'Patek Philippe Data'!L127="Mixes &lt;18K"),1,0)</f>
        <v>1</v>
      </c>
      <c r="I127">
        <f>IF('Patek Philippe Data'!L127="Platinum",1,0)</f>
        <v>0</v>
      </c>
      <c r="J127">
        <f>IF(OR('Patek Philippe Data'!P127="Stainless Steel",'Patek Philippe Data'!P127="Two-tone"),1,0)</f>
        <v>0</v>
      </c>
      <c r="K127">
        <f>IF('Patek Philippe Data'!P127="Leather",1,0)</f>
        <v>1</v>
      </c>
      <c r="L127">
        <f>IF(OR('Patek Philippe Data'!P127="YG 18K",'Patek Philippe Data'!P127="PG 18K",'Patek Philippe Data'!P127="WG 18K",'Patek Philippe Data'!P127="Mixes of 18K"),1,0)</f>
        <v>0</v>
      </c>
      <c r="M127">
        <f>IF(OR('Patek Philippe Data'!AX127="Yes",'Patek Philippe Data'!AY127="Yes",'Patek Philippe Data'!AW127="Yes"),1,0)</f>
        <v>0</v>
      </c>
      <c r="N127">
        <f>IF(OR(ISTEXT('Patek Philippe Data'!AZ127), ISTEXT('Patek Philippe Data'!BA127)),1,0)</f>
        <v>0</v>
      </c>
      <c r="O127">
        <f>IF('Patek Philippe Data'!BF127="Yes",1,0)</f>
        <v>0</v>
      </c>
      <c r="P127">
        <f>IF('Patek Philippe Data'!BG127="AA",1,0)</f>
        <v>1</v>
      </c>
      <c r="Q127">
        <f>IF('Patek Philippe Data'!BG127="AAA",1,0)</f>
        <v>0</v>
      </c>
      <c r="R127">
        <f>IF('Patek Philippe Data'!BG127="AAAA",1,0)</f>
        <v>0</v>
      </c>
      <c r="S127">
        <f>IF('Patek Philippe Data'!R127="Yes",1,0)</f>
        <v>1</v>
      </c>
      <c r="T127">
        <f>IF('Patek Philippe Data'!AR127="Yes",1,0)</f>
        <v>0</v>
      </c>
      <c r="U127">
        <f>IF(OR('Patek Philippe Data'!X127="Yes", 'Patek Philippe Data'!Y127="Yes",'Patek Philippe Data'!Z127="Yes"),1,0)</f>
        <v>0</v>
      </c>
      <c r="V127">
        <f>IF('Patek Philippe Data'!AD127="Yes",1,0)</f>
        <v>0</v>
      </c>
      <c r="W127">
        <f>IF(OR('Patek Philippe Data'!AK127="Yes",'Patek Philippe Data'!AN127="Yes"),1,0)</f>
        <v>0</v>
      </c>
      <c r="X127">
        <f>IF('Patek Philippe Data'!AO127="Yes",1,0)</f>
        <v>0</v>
      </c>
      <c r="Y127" s="39">
        <f>IF(AND($B127&gt;=DATEVALUE("1/1/2018"),$B127&lt;=DATEVALUE("12/31/2018")),1,0)</f>
        <v>0</v>
      </c>
      <c r="Z127" s="39">
        <f>IF(AND($B127&gt;=DATEVALUE("1/1/2019"),$B127&lt;=DATEVALUE("12/31/2019")),1,0)</f>
        <v>1</v>
      </c>
      <c r="AA127" s="39">
        <f>IF(AND($B127&gt;=DATEVALUE("1/1/2020"),$B127&lt;=DATEVALUE("12/31/2020")),1,0)</f>
        <v>0</v>
      </c>
      <c r="AB127" s="39">
        <f>IF(AND($B127&gt;=DATEVALUE("1/1/2021"),$B127&lt;=DATEVALUE("12/31/2021")),1,0)</f>
        <v>0</v>
      </c>
      <c r="AC127" s="39">
        <f>IF(AND($B127&gt;=DATEVALUE("1/1/2022"),$B127&lt;=DATEVALUE("12/31/2022")),1,0)</f>
        <v>0</v>
      </c>
    </row>
    <row r="128" spans="1:29" x14ac:dyDescent="0.2">
      <c r="A128" s="1">
        <v>124</v>
      </c>
      <c r="B128" s="41">
        <f>'Patek Philippe Data'!C128</f>
        <v>43779</v>
      </c>
      <c r="C128">
        <f>'Patek Philippe Data'!D128</f>
        <v>382</v>
      </c>
      <c r="D128" s="42">
        <f>'Patek Philippe Data'!E128</f>
        <v>3500</v>
      </c>
      <c r="E128" s="42">
        <f>'Patek Philippe Data'!F128</f>
        <v>4375</v>
      </c>
      <c r="F128" s="43">
        <f>LN(D128)</f>
        <v>8.1605182474775049</v>
      </c>
      <c r="G128">
        <f>IF(OR('Patek Philippe Data'!L128="Stainless Steel",'Patek Philippe Data'!L128="Two-tone"),1,0)</f>
        <v>0</v>
      </c>
      <c r="H128">
        <f>IF(OR('Patek Philippe Data'!L128="YG 18K",'Patek Philippe Data'!L128="YG &lt;18K",'Patek Philippe Data'!L128="PG 18K",'Patek Philippe Data'!L128="PG &lt;18K",'Patek Philippe Data'!L128="WG 18K",'Patek Philippe Data'!L128="Mixes of 18K",'Patek Philippe Data'!L128="Mixes &lt;18K"),1,0)</f>
        <v>1</v>
      </c>
      <c r="I128">
        <f>IF('Patek Philippe Data'!L128="Platinum",1,0)</f>
        <v>0</v>
      </c>
      <c r="J128">
        <f>IF(OR('Patek Philippe Data'!P128="Stainless Steel",'Patek Philippe Data'!P128="Two-tone"),1,0)</f>
        <v>0</v>
      </c>
      <c r="K128">
        <f>IF('Patek Philippe Data'!P128="Leather",1,0)</f>
        <v>1</v>
      </c>
      <c r="L128">
        <f>IF(OR('Patek Philippe Data'!P128="YG 18K",'Patek Philippe Data'!P128="PG 18K",'Patek Philippe Data'!P128="WG 18K",'Patek Philippe Data'!P128="Mixes of 18K"),1,0)</f>
        <v>0</v>
      </c>
      <c r="M128">
        <f>IF(OR('Patek Philippe Data'!AX128="Yes",'Patek Philippe Data'!AY128="Yes",'Patek Philippe Data'!AW128="Yes"),1,0)</f>
        <v>0</v>
      </c>
      <c r="N128">
        <f>IF(OR(ISTEXT('Patek Philippe Data'!AZ128), ISTEXT('Patek Philippe Data'!BA128)),1,0)</f>
        <v>1</v>
      </c>
      <c r="O128">
        <f>IF('Patek Philippe Data'!BF128="Yes",1,0)</f>
        <v>0</v>
      </c>
      <c r="P128">
        <f>IF('Patek Philippe Data'!BG128="AA",1,0)</f>
        <v>1</v>
      </c>
      <c r="Q128">
        <f>IF('Patek Philippe Data'!BG128="AAA",1,0)</f>
        <v>0</v>
      </c>
      <c r="R128">
        <f>IF('Patek Philippe Data'!BG128="AAAA",1,0)</f>
        <v>0</v>
      </c>
      <c r="S128">
        <f>IF('Patek Philippe Data'!R128="Yes",1,0)</f>
        <v>1</v>
      </c>
      <c r="T128">
        <f>IF('Patek Philippe Data'!AR128="Yes",1,0)</f>
        <v>0</v>
      </c>
      <c r="U128">
        <f>IF(OR('Patek Philippe Data'!X128="Yes", 'Patek Philippe Data'!Y128="Yes",'Patek Philippe Data'!Z128="Yes"),1,0)</f>
        <v>0</v>
      </c>
      <c r="V128">
        <f>IF('Patek Philippe Data'!AD128="Yes",1,0)</f>
        <v>0</v>
      </c>
      <c r="W128">
        <f>IF(OR('Patek Philippe Data'!AK128="Yes",'Patek Philippe Data'!AN128="Yes"),1,0)</f>
        <v>0</v>
      </c>
      <c r="X128">
        <f>IF('Patek Philippe Data'!AO128="Yes",1,0)</f>
        <v>0</v>
      </c>
      <c r="Y128" s="39">
        <f>IF(AND($B128&gt;=DATEVALUE("1/1/2018"),$B128&lt;=DATEVALUE("12/31/2018")),1,0)</f>
        <v>0</v>
      </c>
      <c r="Z128" s="39">
        <f>IF(AND($B128&gt;=DATEVALUE("1/1/2019"),$B128&lt;=DATEVALUE("12/31/2019")),1,0)</f>
        <v>1</v>
      </c>
      <c r="AA128" s="39">
        <f>IF(AND($B128&gt;=DATEVALUE("1/1/2020"),$B128&lt;=DATEVALUE("12/31/2020")),1,0)</f>
        <v>0</v>
      </c>
      <c r="AB128" s="39">
        <f>IF(AND($B128&gt;=DATEVALUE("1/1/2021"),$B128&lt;=DATEVALUE("12/31/2021")),1,0)</f>
        <v>0</v>
      </c>
      <c r="AC128" s="39">
        <f>IF(AND($B128&gt;=DATEVALUE("1/1/2022"),$B128&lt;=DATEVALUE("12/31/2022")),1,0)</f>
        <v>0</v>
      </c>
    </row>
    <row r="129" spans="1:29" x14ac:dyDescent="0.2">
      <c r="A129" s="1">
        <v>125</v>
      </c>
      <c r="B129" s="41">
        <f>'Patek Philippe Data'!C129</f>
        <v>43779</v>
      </c>
      <c r="C129">
        <f>'Patek Philippe Data'!D129</f>
        <v>384</v>
      </c>
      <c r="D129" s="42">
        <f>'Patek Philippe Data'!E129</f>
        <v>6000</v>
      </c>
      <c r="E129" s="42">
        <f>'Patek Philippe Data'!F129</f>
        <v>7500</v>
      </c>
      <c r="F129" s="43">
        <f>LN(D129)</f>
        <v>8.6995147482101913</v>
      </c>
      <c r="G129">
        <f>IF(OR('Patek Philippe Data'!L129="Stainless Steel",'Patek Philippe Data'!L129="Two-tone"),1,0)</f>
        <v>0</v>
      </c>
      <c r="H129">
        <f>IF(OR('Patek Philippe Data'!L129="YG 18K",'Patek Philippe Data'!L129="YG &lt;18K",'Patek Philippe Data'!L129="PG 18K",'Patek Philippe Data'!L129="PG &lt;18K",'Patek Philippe Data'!L129="WG 18K",'Patek Philippe Data'!L129="Mixes of 18K",'Patek Philippe Data'!L129="Mixes &lt;18K"),1,0)</f>
        <v>1</v>
      </c>
      <c r="I129">
        <f>IF('Patek Philippe Data'!L129="Platinum",1,0)</f>
        <v>0</v>
      </c>
      <c r="J129">
        <f>IF(OR('Patek Philippe Data'!P129="Stainless Steel",'Patek Philippe Data'!P129="Two-tone"),1,0)</f>
        <v>0</v>
      </c>
      <c r="K129">
        <f>IF('Patek Philippe Data'!P129="Leather",1,0)</f>
        <v>1</v>
      </c>
      <c r="L129">
        <f>IF(OR('Patek Philippe Data'!P129="YG 18K",'Patek Philippe Data'!P129="PG 18K",'Patek Philippe Data'!P129="WG 18K",'Patek Philippe Data'!P129="Mixes of 18K"),1,0)</f>
        <v>0</v>
      </c>
      <c r="M129">
        <f>IF(OR('Patek Philippe Data'!AX129="Yes",'Patek Philippe Data'!AY129="Yes",'Patek Philippe Data'!AW129="Yes"),1,0)</f>
        <v>0</v>
      </c>
      <c r="N129">
        <f>IF(OR(ISTEXT('Patek Philippe Data'!AZ129), ISTEXT('Patek Philippe Data'!BA129)),1,0)</f>
        <v>0</v>
      </c>
      <c r="O129">
        <f>IF('Patek Philippe Data'!BF129="Yes",1,0)</f>
        <v>0</v>
      </c>
      <c r="P129">
        <f>IF('Patek Philippe Data'!BG129="AA",1,0)</f>
        <v>0</v>
      </c>
      <c r="Q129">
        <f>IF('Patek Philippe Data'!BG129="AAA",1,0)</f>
        <v>1</v>
      </c>
      <c r="R129">
        <f>IF('Patek Philippe Data'!BG129="AAAA",1,0)</f>
        <v>0</v>
      </c>
      <c r="S129">
        <f>IF('Patek Philippe Data'!R129="Yes",1,0)</f>
        <v>1</v>
      </c>
      <c r="T129">
        <f>IF('Patek Philippe Data'!AR129="Yes",1,0)</f>
        <v>0</v>
      </c>
      <c r="U129">
        <f>IF(OR('Patek Philippe Data'!X129="Yes", 'Patek Philippe Data'!Y129="Yes",'Patek Philippe Data'!Z129="Yes"),1,0)</f>
        <v>0</v>
      </c>
      <c r="V129">
        <f>IF('Patek Philippe Data'!AD129="Yes",1,0)</f>
        <v>0</v>
      </c>
      <c r="W129">
        <f>IF(OR('Patek Philippe Data'!AK129="Yes",'Patek Philippe Data'!AN129="Yes"),1,0)</f>
        <v>0</v>
      </c>
      <c r="X129">
        <f>IF('Patek Philippe Data'!AO129="Yes",1,0)</f>
        <v>0</v>
      </c>
      <c r="Y129" s="39">
        <f>IF(AND($B129&gt;=DATEVALUE("1/1/2018"),$B129&lt;=DATEVALUE("12/31/2018")),1,0)</f>
        <v>0</v>
      </c>
      <c r="Z129" s="39">
        <f>IF(AND($B129&gt;=DATEVALUE("1/1/2019"),$B129&lt;=DATEVALUE("12/31/2019")),1,0)</f>
        <v>1</v>
      </c>
      <c r="AA129" s="39">
        <f>IF(AND($B129&gt;=DATEVALUE("1/1/2020"),$B129&lt;=DATEVALUE("12/31/2020")),1,0)</f>
        <v>0</v>
      </c>
      <c r="AB129" s="39">
        <f>IF(AND($B129&gt;=DATEVALUE("1/1/2021"),$B129&lt;=DATEVALUE("12/31/2021")),1,0)</f>
        <v>0</v>
      </c>
      <c r="AC129" s="39">
        <f>IF(AND($B129&gt;=DATEVALUE("1/1/2022"),$B129&lt;=DATEVALUE("12/31/2022")),1,0)</f>
        <v>0</v>
      </c>
    </row>
    <row r="130" spans="1:29" x14ac:dyDescent="0.2">
      <c r="A130" s="1">
        <v>126</v>
      </c>
      <c r="B130" s="41">
        <f>'Patek Philippe Data'!C130</f>
        <v>43779</v>
      </c>
      <c r="C130">
        <f>'Patek Philippe Data'!D130</f>
        <v>388</v>
      </c>
      <c r="D130" s="42">
        <f>'Patek Philippe Data'!E130</f>
        <v>40000</v>
      </c>
      <c r="E130" s="42">
        <f>'Patek Philippe Data'!F130</f>
        <v>50000</v>
      </c>
      <c r="F130" s="43">
        <f>LN(D130)</f>
        <v>10.596634733096073</v>
      </c>
      <c r="G130">
        <f>IF(OR('Patek Philippe Data'!L130="Stainless Steel",'Patek Philippe Data'!L130="Two-tone"),1,0)</f>
        <v>0</v>
      </c>
      <c r="H130">
        <f>IF(OR('Patek Philippe Data'!L130="YG 18K",'Patek Philippe Data'!L130="YG &lt;18K",'Patek Philippe Data'!L130="PG 18K",'Patek Philippe Data'!L130="PG &lt;18K",'Patek Philippe Data'!L130="WG 18K",'Patek Philippe Data'!L130="Mixes of 18K",'Patek Philippe Data'!L130="Mixes &lt;18K"),1,0)</f>
        <v>1</v>
      </c>
      <c r="I130">
        <f>IF('Patek Philippe Data'!L130="Platinum",1,0)</f>
        <v>0</v>
      </c>
      <c r="J130">
        <f>IF(OR('Patek Philippe Data'!P130="Stainless Steel",'Patek Philippe Data'!P130="Two-tone"),1,0)</f>
        <v>0</v>
      </c>
      <c r="K130">
        <f>IF('Patek Philippe Data'!P130="Leather",1,0)</f>
        <v>1</v>
      </c>
      <c r="L130">
        <f>IF(OR('Patek Philippe Data'!P130="YG 18K",'Patek Philippe Data'!P130="PG 18K",'Patek Philippe Data'!P130="WG 18K",'Patek Philippe Data'!P130="Mixes of 18K"),1,0)</f>
        <v>0</v>
      </c>
      <c r="M130">
        <f>IF(OR('Patek Philippe Data'!AX130="Yes",'Patek Philippe Data'!AY130="Yes",'Patek Philippe Data'!AW130="Yes"),1,0)</f>
        <v>0</v>
      </c>
      <c r="N130">
        <f>IF(OR(ISTEXT('Patek Philippe Data'!AZ130), ISTEXT('Patek Philippe Data'!BA130)),1,0)</f>
        <v>1</v>
      </c>
      <c r="O130">
        <f>IF('Patek Philippe Data'!BF130="Yes",1,0)</f>
        <v>0</v>
      </c>
      <c r="P130">
        <f>IF('Patek Philippe Data'!BG130="AA",1,0)</f>
        <v>0</v>
      </c>
      <c r="Q130">
        <f>IF('Patek Philippe Data'!BG130="AAA",1,0)</f>
        <v>0</v>
      </c>
      <c r="R130">
        <f>IF('Patek Philippe Data'!BG130="AAAA",1,0)</f>
        <v>1</v>
      </c>
      <c r="S130">
        <f>IF('Patek Philippe Data'!R130="Yes",1,0)</f>
        <v>1</v>
      </c>
      <c r="T130">
        <f>IF('Patek Philippe Data'!AR130="Yes",1,0)</f>
        <v>0</v>
      </c>
      <c r="U130">
        <f>IF(OR('Patek Philippe Data'!X130="Yes", 'Patek Philippe Data'!Y130="Yes",'Patek Philippe Data'!Z130="Yes"),1,0)</f>
        <v>0</v>
      </c>
      <c r="V130">
        <f>IF('Patek Philippe Data'!AD130="Yes",1,0)</f>
        <v>0</v>
      </c>
      <c r="W130">
        <f>IF(OR('Patek Philippe Data'!AK130="Yes",'Patek Philippe Data'!AN130="Yes"),1,0)</f>
        <v>0</v>
      </c>
      <c r="X130">
        <f>IF('Patek Philippe Data'!AO130="Yes",1,0)</f>
        <v>0</v>
      </c>
      <c r="Y130" s="39">
        <f>IF(AND($B130&gt;=DATEVALUE("1/1/2018"),$B130&lt;=DATEVALUE("12/31/2018")),1,0)</f>
        <v>0</v>
      </c>
      <c r="Z130" s="39">
        <f>IF(AND($B130&gt;=DATEVALUE("1/1/2019"),$B130&lt;=DATEVALUE("12/31/2019")),1,0)</f>
        <v>1</v>
      </c>
      <c r="AA130" s="39">
        <f>IF(AND($B130&gt;=DATEVALUE("1/1/2020"),$B130&lt;=DATEVALUE("12/31/2020")),1,0)</f>
        <v>0</v>
      </c>
      <c r="AB130" s="39">
        <f>IF(AND($B130&gt;=DATEVALUE("1/1/2021"),$B130&lt;=DATEVALUE("12/31/2021")),1,0)</f>
        <v>0</v>
      </c>
      <c r="AC130" s="39">
        <f>IF(AND($B130&gt;=DATEVALUE("1/1/2022"),$B130&lt;=DATEVALUE("12/31/2022")),1,0)</f>
        <v>0</v>
      </c>
    </row>
    <row r="131" spans="1:29" x14ac:dyDescent="0.2">
      <c r="A131" s="1">
        <v>127</v>
      </c>
      <c r="B131" s="41">
        <f>'Patek Philippe Data'!C131</f>
        <v>43779</v>
      </c>
      <c r="C131">
        <f>'Patek Philippe Data'!D131</f>
        <v>391</v>
      </c>
      <c r="D131" s="42">
        <f>'Patek Philippe Data'!E131</f>
        <v>4800</v>
      </c>
      <c r="E131" s="42">
        <f>'Patek Philippe Data'!F131</f>
        <v>6000</v>
      </c>
      <c r="F131" s="43">
        <f>LN(D131)</f>
        <v>8.4763711968959825</v>
      </c>
      <c r="G131">
        <f>IF(OR('Patek Philippe Data'!L131="Stainless Steel",'Patek Philippe Data'!L131="Two-tone"),1,0)</f>
        <v>0</v>
      </c>
      <c r="H131">
        <f>IF(OR('Patek Philippe Data'!L131="YG 18K",'Patek Philippe Data'!L131="YG &lt;18K",'Patek Philippe Data'!L131="PG 18K",'Patek Philippe Data'!L131="PG &lt;18K",'Patek Philippe Data'!L131="WG 18K",'Patek Philippe Data'!L131="Mixes of 18K",'Patek Philippe Data'!L131="Mixes &lt;18K"),1,0)</f>
        <v>1</v>
      </c>
      <c r="I131">
        <f>IF('Patek Philippe Data'!L131="Platinum",1,0)</f>
        <v>0</v>
      </c>
      <c r="J131">
        <f>IF(OR('Patek Philippe Data'!P131="Stainless Steel",'Patek Philippe Data'!P131="Two-tone"),1,0)</f>
        <v>0</v>
      </c>
      <c r="K131">
        <f>IF('Patek Philippe Data'!P131="Leather",1,0)</f>
        <v>1</v>
      </c>
      <c r="L131">
        <f>IF(OR('Patek Philippe Data'!P131="YG 18K",'Patek Philippe Data'!P131="PG 18K",'Patek Philippe Data'!P131="WG 18K",'Patek Philippe Data'!P131="Mixes of 18K"),1,0)</f>
        <v>0</v>
      </c>
      <c r="M131">
        <f>IF(OR('Patek Philippe Data'!AX131="Yes",'Patek Philippe Data'!AY131="Yes",'Patek Philippe Data'!AW131="Yes"),1,0)</f>
        <v>0</v>
      </c>
      <c r="N131">
        <f>IF(OR(ISTEXT('Patek Philippe Data'!AZ131), ISTEXT('Patek Philippe Data'!BA131)),1,0)</f>
        <v>0</v>
      </c>
      <c r="O131">
        <f>IF('Patek Philippe Data'!BF131="Yes",1,0)</f>
        <v>0</v>
      </c>
      <c r="P131">
        <f>IF('Patek Philippe Data'!BG131="AA",1,0)</f>
        <v>1</v>
      </c>
      <c r="Q131">
        <f>IF('Patek Philippe Data'!BG131="AAA",1,0)</f>
        <v>0</v>
      </c>
      <c r="R131">
        <f>IF('Patek Philippe Data'!BG131="AAAA",1,0)</f>
        <v>0</v>
      </c>
      <c r="S131">
        <f>IF('Patek Philippe Data'!R131="Yes",1,0)</f>
        <v>1</v>
      </c>
      <c r="T131">
        <f>IF('Patek Philippe Data'!AR131="Yes",1,0)</f>
        <v>0</v>
      </c>
      <c r="U131">
        <f>IF(OR('Patek Philippe Data'!X131="Yes", 'Patek Philippe Data'!Y131="Yes",'Patek Philippe Data'!Z131="Yes"),1,0)</f>
        <v>0</v>
      </c>
      <c r="V131">
        <f>IF('Patek Philippe Data'!AD131="Yes",1,0)</f>
        <v>0</v>
      </c>
      <c r="W131">
        <f>IF(OR('Patek Philippe Data'!AK131="Yes",'Patek Philippe Data'!AN131="Yes"),1,0)</f>
        <v>0</v>
      </c>
      <c r="X131">
        <f>IF('Patek Philippe Data'!AO131="Yes",1,0)</f>
        <v>0</v>
      </c>
      <c r="Y131" s="39">
        <f>IF(AND($B131&gt;=DATEVALUE("1/1/2018"),$B131&lt;=DATEVALUE("12/31/2018")),1,0)</f>
        <v>0</v>
      </c>
      <c r="Z131" s="39">
        <f>IF(AND($B131&gt;=DATEVALUE("1/1/2019"),$B131&lt;=DATEVALUE("12/31/2019")),1,0)</f>
        <v>1</v>
      </c>
      <c r="AA131" s="39">
        <f>IF(AND($B131&gt;=DATEVALUE("1/1/2020"),$B131&lt;=DATEVALUE("12/31/2020")),1,0)</f>
        <v>0</v>
      </c>
      <c r="AB131" s="39">
        <f>IF(AND($B131&gt;=DATEVALUE("1/1/2021"),$B131&lt;=DATEVALUE("12/31/2021")),1,0)</f>
        <v>0</v>
      </c>
      <c r="AC131" s="39">
        <f>IF(AND($B131&gt;=DATEVALUE("1/1/2022"),$B131&lt;=DATEVALUE("12/31/2022")),1,0)</f>
        <v>0</v>
      </c>
    </row>
    <row r="132" spans="1:29" x14ac:dyDescent="0.2">
      <c r="A132" s="1">
        <v>128</v>
      </c>
      <c r="B132" s="41">
        <f>'Patek Philippe Data'!C132</f>
        <v>43779</v>
      </c>
      <c r="C132">
        <f>'Patek Philippe Data'!D132</f>
        <v>393</v>
      </c>
      <c r="D132" s="42">
        <f>'Patek Philippe Data'!E132</f>
        <v>3200</v>
      </c>
      <c r="E132" s="42">
        <f>'Patek Philippe Data'!F132</f>
        <v>4000</v>
      </c>
      <c r="F132" s="43">
        <f>LN(D132)</f>
        <v>8.0709060887878188</v>
      </c>
      <c r="G132">
        <f>IF(OR('Patek Philippe Data'!L132="Stainless Steel",'Patek Philippe Data'!L132="Two-tone"),1,0)</f>
        <v>0</v>
      </c>
      <c r="H132">
        <f>IF(OR('Patek Philippe Data'!L132="YG 18K",'Patek Philippe Data'!L132="YG &lt;18K",'Patek Philippe Data'!L132="PG 18K",'Patek Philippe Data'!L132="PG &lt;18K",'Patek Philippe Data'!L132="WG 18K",'Patek Philippe Data'!L132="Mixes of 18K",'Patek Philippe Data'!L132="Mixes &lt;18K"),1,0)</f>
        <v>1</v>
      </c>
      <c r="I132">
        <f>IF('Patek Philippe Data'!L132="Platinum",1,0)</f>
        <v>0</v>
      </c>
      <c r="J132">
        <f>IF(OR('Patek Philippe Data'!P132="Stainless Steel",'Patek Philippe Data'!P132="Two-tone"),1,0)</f>
        <v>0</v>
      </c>
      <c r="K132">
        <f>IF('Patek Philippe Data'!P132="Leather",1,0)</f>
        <v>1</v>
      </c>
      <c r="L132">
        <f>IF(OR('Patek Philippe Data'!P132="YG 18K",'Patek Philippe Data'!P132="PG 18K",'Patek Philippe Data'!P132="WG 18K",'Patek Philippe Data'!P132="Mixes of 18K"),1,0)</f>
        <v>0</v>
      </c>
      <c r="M132">
        <f>IF(OR('Patek Philippe Data'!AX132="Yes",'Patek Philippe Data'!AY132="Yes",'Patek Philippe Data'!AW132="Yes"),1,0)</f>
        <v>0</v>
      </c>
      <c r="N132">
        <f>IF(OR(ISTEXT('Patek Philippe Data'!AZ132), ISTEXT('Patek Philippe Data'!BA132)),1,0)</f>
        <v>0</v>
      </c>
      <c r="O132">
        <f>IF('Patek Philippe Data'!BF132="Yes",1,0)</f>
        <v>0</v>
      </c>
      <c r="P132">
        <f>IF('Patek Philippe Data'!BG132="AA",1,0)</f>
        <v>1</v>
      </c>
      <c r="Q132">
        <f>IF('Patek Philippe Data'!BG132="AAA",1,0)</f>
        <v>0</v>
      </c>
      <c r="R132">
        <f>IF('Patek Philippe Data'!BG132="AAAA",1,0)</f>
        <v>0</v>
      </c>
      <c r="S132">
        <f>IF('Patek Philippe Data'!R132="Yes",1,0)</f>
        <v>1</v>
      </c>
      <c r="T132">
        <f>IF('Patek Philippe Data'!AR132="Yes",1,0)</f>
        <v>0</v>
      </c>
      <c r="U132">
        <f>IF(OR('Patek Philippe Data'!X132="Yes", 'Patek Philippe Data'!Y132="Yes",'Patek Philippe Data'!Z132="Yes"),1,0)</f>
        <v>0</v>
      </c>
      <c r="V132">
        <f>IF('Patek Philippe Data'!AD132="Yes",1,0)</f>
        <v>0</v>
      </c>
      <c r="W132">
        <f>IF(OR('Patek Philippe Data'!AK132="Yes",'Patek Philippe Data'!AN132="Yes"),1,0)</f>
        <v>0</v>
      </c>
      <c r="X132">
        <f>IF('Patek Philippe Data'!AO132="Yes",1,0)</f>
        <v>0</v>
      </c>
      <c r="Y132" s="39">
        <f>IF(AND($B132&gt;=DATEVALUE("1/1/2018"),$B132&lt;=DATEVALUE("12/31/2018")),1,0)</f>
        <v>0</v>
      </c>
      <c r="Z132" s="39">
        <f>IF(AND($B132&gt;=DATEVALUE("1/1/2019"),$B132&lt;=DATEVALUE("12/31/2019")),1,0)</f>
        <v>1</v>
      </c>
      <c r="AA132" s="39">
        <f>IF(AND($B132&gt;=DATEVALUE("1/1/2020"),$B132&lt;=DATEVALUE("12/31/2020")),1,0)</f>
        <v>0</v>
      </c>
      <c r="AB132" s="39">
        <f>IF(AND($B132&gt;=DATEVALUE("1/1/2021"),$B132&lt;=DATEVALUE("12/31/2021")),1,0)</f>
        <v>0</v>
      </c>
      <c r="AC132" s="39">
        <f>IF(AND($B132&gt;=DATEVALUE("1/1/2022"),$B132&lt;=DATEVALUE("12/31/2022")),1,0)</f>
        <v>0</v>
      </c>
    </row>
    <row r="133" spans="1:29" x14ac:dyDescent="0.2">
      <c r="A133" s="1">
        <v>129</v>
      </c>
      <c r="B133" s="41">
        <f>'Patek Philippe Data'!C133</f>
        <v>43779</v>
      </c>
      <c r="C133">
        <f>'Patek Philippe Data'!D133</f>
        <v>394</v>
      </c>
      <c r="D133" s="42">
        <f>'Patek Philippe Data'!E133</f>
        <v>5000</v>
      </c>
      <c r="E133" s="42">
        <f>'Patek Philippe Data'!F133</f>
        <v>6250</v>
      </c>
      <c r="F133" s="43">
        <f>LN(D133)</f>
        <v>8.5171931914162382</v>
      </c>
      <c r="G133">
        <f>IF(OR('Patek Philippe Data'!L133="Stainless Steel",'Patek Philippe Data'!L133="Two-tone"),1,0)</f>
        <v>0</v>
      </c>
      <c r="H133">
        <f>IF(OR('Patek Philippe Data'!L133="YG 18K",'Patek Philippe Data'!L133="YG &lt;18K",'Patek Philippe Data'!L133="PG 18K",'Patek Philippe Data'!L133="PG &lt;18K",'Patek Philippe Data'!L133="WG 18K",'Patek Philippe Data'!L133="Mixes of 18K",'Patek Philippe Data'!L133="Mixes &lt;18K"),1,0)</f>
        <v>1</v>
      </c>
      <c r="I133">
        <f>IF('Patek Philippe Data'!L133="Platinum",1,0)</f>
        <v>0</v>
      </c>
      <c r="J133">
        <f>IF(OR('Patek Philippe Data'!P133="Stainless Steel",'Patek Philippe Data'!P133="Two-tone"),1,0)</f>
        <v>0</v>
      </c>
      <c r="K133">
        <f>IF('Patek Philippe Data'!P133="Leather",1,0)</f>
        <v>0</v>
      </c>
      <c r="L133">
        <f>IF(OR('Patek Philippe Data'!P133="YG 18K",'Patek Philippe Data'!P133="PG 18K",'Patek Philippe Data'!P133="WG 18K",'Patek Philippe Data'!P133="Mixes of 18K"),1,0)</f>
        <v>1</v>
      </c>
      <c r="M133">
        <f>IF(OR('Patek Philippe Data'!AX133="Yes",'Patek Philippe Data'!AY133="Yes",'Patek Philippe Data'!AW133="Yes"),1,0)</f>
        <v>0</v>
      </c>
      <c r="N133">
        <f>IF(OR(ISTEXT('Patek Philippe Data'!AZ133), ISTEXT('Patek Philippe Data'!BA133)),1,0)</f>
        <v>0</v>
      </c>
      <c r="O133">
        <f>IF('Patek Philippe Data'!BF133="Yes",1,0)</f>
        <v>0</v>
      </c>
      <c r="P133">
        <f>IF('Patek Philippe Data'!BG133="AA",1,0)</f>
        <v>1</v>
      </c>
      <c r="Q133">
        <f>IF('Patek Philippe Data'!BG133="AAA",1,0)</f>
        <v>0</v>
      </c>
      <c r="R133">
        <f>IF('Patek Philippe Data'!BG133="AAAA",1,0)</f>
        <v>0</v>
      </c>
      <c r="S133">
        <f>IF('Patek Philippe Data'!R133="Yes",1,0)</f>
        <v>1</v>
      </c>
      <c r="T133">
        <f>IF('Patek Philippe Data'!AR133="Yes",1,0)</f>
        <v>0</v>
      </c>
      <c r="U133">
        <f>IF(OR('Patek Philippe Data'!X133="Yes", 'Patek Philippe Data'!Y133="Yes",'Patek Philippe Data'!Z133="Yes"),1,0)</f>
        <v>0</v>
      </c>
      <c r="V133">
        <f>IF('Patek Philippe Data'!AD133="Yes",1,0)</f>
        <v>0</v>
      </c>
      <c r="W133">
        <f>IF(OR('Patek Philippe Data'!AK133="Yes",'Patek Philippe Data'!AN133="Yes"),1,0)</f>
        <v>0</v>
      </c>
      <c r="X133">
        <f>IF('Patek Philippe Data'!AO133="Yes",1,0)</f>
        <v>0</v>
      </c>
      <c r="Y133" s="39">
        <f>IF(AND($B133&gt;=DATEVALUE("1/1/2018"),$B133&lt;=DATEVALUE("12/31/2018")),1,0)</f>
        <v>0</v>
      </c>
      <c r="Z133" s="39">
        <f>IF(AND($B133&gt;=DATEVALUE("1/1/2019"),$B133&lt;=DATEVALUE("12/31/2019")),1,0)</f>
        <v>1</v>
      </c>
      <c r="AA133" s="39">
        <f>IF(AND($B133&gt;=DATEVALUE("1/1/2020"),$B133&lt;=DATEVALUE("12/31/2020")),1,0)</f>
        <v>0</v>
      </c>
      <c r="AB133" s="39">
        <f>IF(AND($B133&gt;=DATEVALUE("1/1/2021"),$B133&lt;=DATEVALUE("12/31/2021")),1,0)</f>
        <v>0</v>
      </c>
      <c r="AC133" s="39">
        <f>IF(AND($B133&gt;=DATEVALUE("1/1/2022"),$B133&lt;=DATEVALUE("12/31/2022")),1,0)</f>
        <v>0</v>
      </c>
    </row>
    <row r="134" spans="1:29" x14ac:dyDescent="0.2">
      <c r="A134" s="1">
        <v>130</v>
      </c>
      <c r="B134" s="41">
        <f>'Patek Philippe Data'!C134</f>
        <v>43779</v>
      </c>
      <c r="C134">
        <f>'Patek Philippe Data'!D134</f>
        <v>395</v>
      </c>
      <c r="D134" s="42">
        <f>'Patek Philippe Data'!E134</f>
        <v>2400</v>
      </c>
      <c r="E134" s="42">
        <f>'Patek Philippe Data'!F134</f>
        <v>3000</v>
      </c>
      <c r="F134" s="43">
        <f>LN(D134)</f>
        <v>7.7832240163360371</v>
      </c>
      <c r="G134">
        <f>IF(OR('Patek Philippe Data'!L134="Stainless Steel",'Patek Philippe Data'!L134="Two-tone"),1,0)</f>
        <v>0</v>
      </c>
      <c r="H134">
        <f>IF(OR('Patek Philippe Data'!L134="YG 18K",'Patek Philippe Data'!L134="YG &lt;18K",'Patek Philippe Data'!L134="PG 18K",'Patek Philippe Data'!L134="PG &lt;18K",'Patek Philippe Data'!L134="WG 18K",'Patek Philippe Data'!L134="Mixes of 18K",'Patek Philippe Data'!L134="Mixes &lt;18K"),1,0)</f>
        <v>1</v>
      </c>
      <c r="I134">
        <f>IF('Patek Philippe Data'!L134="Platinum",1,0)</f>
        <v>0</v>
      </c>
      <c r="J134">
        <f>IF(OR('Patek Philippe Data'!P134="Stainless Steel",'Patek Philippe Data'!P134="Two-tone"),1,0)</f>
        <v>0</v>
      </c>
      <c r="K134">
        <f>IF('Patek Philippe Data'!P134="Leather",1,0)</f>
        <v>1</v>
      </c>
      <c r="L134">
        <f>IF(OR('Patek Philippe Data'!P134="YG 18K",'Patek Philippe Data'!P134="PG 18K",'Patek Philippe Data'!P134="WG 18K",'Patek Philippe Data'!P134="Mixes of 18K"),1,0)</f>
        <v>0</v>
      </c>
      <c r="M134">
        <f>IF(OR('Patek Philippe Data'!AX134="Yes",'Patek Philippe Data'!AY134="Yes",'Patek Philippe Data'!AW134="Yes"),1,0)</f>
        <v>0</v>
      </c>
      <c r="N134">
        <f>IF(OR(ISTEXT('Patek Philippe Data'!AZ134), ISTEXT('Patek Philippe Data'!BA134)),1,0)</f>
        <v>0</v>
      </c>
      <c r="O134">
        <f>IF('Patek Philippe Data'!BF134="Yes",1,0)</f>
        <v>0</v>
      </c>
      <c r="P134">
        <f>IF('Patek Philippe Data'!BG134="AA",1,0)</f>
        <v>1</v>
      </c>
      <c r="Q134">
        <f>IF('Patek Philippe Data'!BG134="AAA",1,0)</f>
        <v>0</v>
      </c>
      <c r="R134">
        <f>IF('Patek Philippe Data'!BG134="AAAA",1,0)</f>
        <v>0</v>
      </c>
      <c r="S134">
        <f>IF('Patek Philippe Data'!R134="Yes",1,0)</f>
        <v>1</v>
      </c>
      <c r="T134">
        <f>IF('Patek Philippe Data'!AR134="Yes",1,0)</f>
        <v>0</v>
      </c>
      <c r="U134">
        <f>IF(OR('Patek Philippe Data'!X134="Yes", 'Patek Philippe Data'!Y134="Yes",'Patek Philippe Data'!Z134="Yes"),1,0)</f>
        <v>0</v>
      </c>
      <c r="V134">
        <f>IF('Patek Philippe Data'!AD134="Yes",1,0)</f>
        <v>0</v>
      </c>
      <c r="W134">
        <f>IF(OR('Patek Philippe Data'!AK134="Yes",'Patek Philippe Data'!AN134="Yes"),1,0)</f>
        <v>0</v>
      </c>
      <c r="X134">
        <f>IF('Patek Philippe Data'!AO134="Yes",1,0)</f>
        <v>0</v>
      </c>
      <c r="Y134" s="39">
        <f>IF(AND($B134&gt;=DATEVALUE("1/1/2018"),$B134&lt;=DATEVALUE("12/31/2018")),1,0)</f>
        <v>0</v>
      </c>
      <c r="Z134" s="39">
        <f>IF(AND($B134&gt;=DATEVALUE("1/1/2019"),$B134&lt;=DATEVALUE("12/31/2019")),1,0)</f>
        <v>1</v>
      </c>
      <c r="AA134" s="39">
        <f>IF(AND($B134&gt;=DATEVALUE("1/1/2020"),$B134&lt;=DATEVALUE("12/31/2020")),1,0)</f>
        <v>0</v>
      </c>
      <c r="AB134" s="39">
        <f>IF(AND($B134&gt;=DATEVALUE("1/1/2021"),$B134&lt;=DATEVALUE("12/31/2021")),1,0)</f>
        <v>0</v>
      </c>
      <c r="AC134" s="39">
        <f>IF(AND($B134&gt;=DATEVALUE("1/1/2022"),$B134&lt;=DATEVALUE("12/31/2022")),1,0)</f>
        <v>0</v>
      </c>
    </row>
    <row r="135" spans="1:29" x14ac:dyDescent="0.2">
      <c r="A135" s="1">
        <v>131</v>
      </c>
      <c r="B135" s="41">
        <f>'Patek Philippe Data'!C135</f>
        <v>43779</v>
      </c>
      <c r="C135">
        <f>'Patek Philippe Data'!D135</f>
        <v>396</v>
      </c>
      <c r="D135" s="42">
        <f>'Patek Philippe Data'!E135</f>
        <v>5500</v>
      </c>
      <c r="E135" s="42">
        <f>'Patek Philippe Data'!F135</f>
        <v>6875</v>
      </c>
      <c r="F135" s="43">
        <f>LN(D135)</f>
        <v>8.6125033712205621</v>
      </c>
      <c r="G135">
        <f>IF(OR('Patek Philippe Data'!L135="Stainless Steel",'Patek Philippe Data'!L135="Two-tone"),1,0)</f>
        <v>0</v>
      </c>
      <c r="H135">
        <f>IF(OR('Patek Philippe Data'!L135="YG 18K",'Patek Philippe Data'!L135="YG &lt;18K",'Patek Philippe Data'!L135="PG 18K",'Patek Philippe Data'!L135="PG &lt;18K",'Patek Philippe Data'!L135="WG 18K",'Patek Philippe Data'!L135="Mixes of 18K",'Patek Philippe Data'!L135="Mixes &lt;18K"),1,0)</f>
        <v>1</v>
      </c>
      <c r="I135">
        <f>IF('Patek Philippe Data'!L135="Platinum",1,0)</f>
        <v>0</v>
      </c>
      <c r="J135">
        <f>IF(OR('Patek Philippe Data'!P135="Stainless Steel",'Patek Philippe Data'!P135="Two-tone"),1,0)</f>
        <v>0</v>
      </c>
      <c r="K135">
        <f>IF('Patek Philippe Data'!P135="Leather",1,0)</f>
        <v>1</v>
      </c>
      <c r="L135">
        <f>IF(OR('Patek Philippe Data'!P135="YG 18K",'Patek Philippe Data'!P135="PG 18K",'Patek Philippe Data'!P135="WG 18K",'Patek Philippe Data'!P135="Mixes of 18K"),1,0)</f>
        <v>0</v>
      </c>
      <c r="M135">
        <f>IF(OR('Patek Philippe Data'!AX135="Yes",'Patek Philippe Data'!AY135="Yes",'Patek Philippe Data'!AW135="Yes"),1,0)</f>
        <v>0</v>
      </c>
      <c r="N135">
        <f>IF(OR(ISTEXT('Patek Philippe Data'!AZ135), ISTEXT('Patek Philippe Data'!BA135)),1,0)</f>
        <v>0</v>
      </c>
      <c r="O135">
        <f>IF('Patek Philippe Data'!BF135="Yes",1,0)</f>
        <v>0</v>
      </c>
      <c r="P135">
        <f>IF('Patek Philippe Data'!BG135="AA",1,0)</f>
        <v>1</v>
      </c>
      <c r="Q135">
        <f>IF('Patek Philippe Data'!BG135="AAA",1,0)</f>
        <v>0</v>
      </c>
      <c r="R135">
        <f>IF('Patek Philippe Data'!BG135="AAAA",1,0)</f>
        <v>0</v>
      </c>
      <c r="S135">
        <f>IF('Patek Philippe Data'!R135="Yes",1,0)</f>
        <v>1</v>
      </c>
      <c r="T135">
        <f>IF('Patek Philippe Data'!AR135="Yes",1,0)</f>
        <v>0</v>
      </c>
      <c r="U135">
        <f>IF(OR('Patek Philippe Data'!X135="Yes", 'Patek Philippe Data'!Y135="Yes",'Patek Philippe Data'!Z135="Yes"),1,0)</f>
        <v>0</v>
      </c>
      <c r="V135">
        <f>IF('Patek Philippe Data'!AD135="Yes",1,0)</f>
        <v>0</v>
      </c>
      <c r="W135">
        <f>IF(OR('Patek Philippe Data'!AK135="Yes",'Patek Philippe Data'!AN135="Yes"),1,0)</f>
        <v>0</v>
      </c>
      <c r="X135">
        <f>IF('Patek Philippe Data'!AO135="Yes",1,0)</f>
        <v>0</v>
      </c>
      <c r="Y135" s="39">
        <f>IF(AND($B135&gt;=DATEVALUE("1/1/2018"),$B135&lt;=DATEVALUE("12/31/2018")),1,0)</f>
        <v>0</v>
      </c>
      <c r="Z135" s="39">
        <f>IF(AND($B135&gt;=DATEVALUE("1/1/2019"),$B135&lt;=DATEVALUE("12/31/2019")),1,0)</f>
        <v>1</v>
      </c>
      <c r="AA135" s="39">
        <f>IF(AND($B135&gt;=DATEVALUE("1/1/2020"),$B135&lt;=DATEVALUE("12/31/2020")),1,0)</f>
        <v>0</v>
      </c>
      <c r="AB135" s="39">
        <f>IF(AND($B135&gt;=DATEVALUE("1/1/2021"),$B135&lt;=DATEVALUE("12/31/2021")),1,0)</f>
        <v>0</v>
      </c>
      <c r="AC135" s="39">
        <f>IF(AND($B135&gt;=DATEVALUE("1/1/2022"),$B135&lt;=DATEVALUE("12/31/2022")),1,0)</f>
        <v>0</v>
      </c>
    </row>
    <row r="136" spans="1:29" x14ac:dyDescent="0.2">
      <c r="A136" s="1">
        <v>132</v>
      </c>
      <c r="B136" s="41">
        <f>'Patek Philippe Data'!C136</f>
        <v>43779</v>
      </c>
      <c r="C136">
        <f>'Patek Philippe Data'!D136</f>
        <v>626</v>
      </c>
      <c r="D136" s="42">
        <f>'Patek Philippe Data'!E136</f>
        <v>5800</v>
      </c>
      <c r="E136" s="42">
        <f>'Patek Philippe Data'!F136</f>
        <v>7250</v>
      </c>
      <c r="F136" s="43">
        <f>LN(D136)</f>
        <v>8.66561319653451</v>
      </c>
      <c r="G136">
        <f>IF(OR('Patek Philippe Data'!L136="Stainless Steel",'Patek Philippe Data'!L136="Two-tone"),1,0)</f>
        <v>0</v>
      </c>
      <c r="H136">
        <f>IF(OR('Patek Philippe Data'!L136="YG 18K",'Patek Philippe Data'!L136="YG &lt;18K",'Patek Philippe Data'!L136="PG 18K",'Patek Philippe Data'!L136="PG &lt;18K",'Patek Philippe Data'!L136="WG 18K",'Patek Philippe Data'!L136="Mixes of 18K",'Patek Philippe Data'!L136="Mixes &lt;18K"),1,0)</f>
        <v>1</v>
      </c>
      <c r="I136">
        <f>IF('Patek Philippe Data'!L136="Platinum",1,0)</f>
        <v>0</v>
      </c>
      <c r="J136">
        <f>IF(OR('Patek Philippe Data'!P136="Stainless Steel",'Patek Philippe Data'!P136="Two-tone"),1,0)</f>
        <v>0</v>
      </c>
      <c r="K136">
        <f>IF('Patek Philippe Data'!P136="Leather",1,0)</f>
        <v>1</v>
      </c>
      <c r="L136">
        <f>IF(OR('Patek Philippe Data'!P136="YG 18K",'Patek Philippe Data'!P136="PG 18K",'Patek Philippe Data'!P136="WG 18K",'Patek Philippe Data'!P136="Mixes of 18K"),1,0)</f>
        <v>0</v>
      </c>
      <c r="M136">
        <f>IF(OR('Patek Philippe Data'!AX136="Yes",'Patek Philippe Data'!AY136="Yes",'Patek Philippe Data'!AW136="Yes"),1,0)</f>
        <v>0</v>
      </c>
      <c r="N136">
        <f>IF(OR(ISTEXT('Patek Philippe Data'!AZ136), ISTEXT('Patek Philippe Data'!BA136)),1,0)</f>
        <v>1</v>
      </c>
      <c r="O136">
        <f>IF('Patek Philippe Data'!BF136="Yes",1,0)</f>
        <v>0</v>
      </c>
      <c r="P136">
        <f>IF('Patek Philippe Data'!BG136="AA",1,0)</f>
        <v>0</v>
      </c>
      <c r="Q136">
        <f>IF('Patek Philippe Data'!BG136="AAA",1,0)</f>
        <v>1</v>
      </c>
      <c r="R136">
        <f>IF('Patek Philippe Data'!BG136="AAAA",1,0)</f>
        <v>0</v>
      </c>
      <c r="S136">
        <f>IF('Patek Philippe Data'!R136="Yes",1,0)</f>
        <v>1</v>
      </c>
      <c r="T136">
        <f>IF('Patek Philippe Data'!AR136="Yes",1,0)</f>
        <v>0</v>
      </c>
      <c r="U136">
        <f>IF(OR('Patek Philippe Data'!X136="Yes", 'Patek Philippe Data'!Y136="Yes",'Patek Philippe Data'!Z136="Yes"),1,0)</f>
        <v>0</v>
      </c>
      <c r="V136">
        <f>IF('Patek Philippe Data'!AD136="Yes",1,0)</f>
        <v>0</v>
      </c>
      <c r="W136">
        <f>IF(OR('Patek Philippe Data'!AK136="Yes",'Patek Philippe Data'!AN136="Yes"),1,0)</f>
        <v>0</v>
      </c>
      <c r="X136">
        <f>IF('Patek Philippe Data'!AO136="Yes",1,0)</f>
        <v>0</v>
      </c>
      <c r="Y136" s="39">
        <f>IF(AND($B136&gt;=DATEVALUE("1/1/2018"),$B136&lt;=DATEVALUE("12/31/2018")),1,0)</f>
        <v>0</v>
      </c>
      <c r="Z136" s="39">
        <f>IF(AND($B136&gt;=DATEVALUE("1/1/2019"),$B136&lt;=DATEVALUE("12/31/2019")),1,0)</f>
        <v>1</v>
      </c>
      <c r="AA136" s="39">
        <f>IF(AND($B136&gt;=DATEVALUE("1/1/2020"),$B136&lt;=DATEVALUE("12/31/2020")),1,0)</f>
        <v>0</v>
      </c>
      <c r="AB136" s="39">
        <f>IF(AND($B136&gt;=DATEVALUE("1/1/2021"),$B136&lt;=DATEVALUE("12/31/2021")),1,0)</f>
        <v>0</v>
      </c>
      <c r="AC136" s="39">
        <f>IF(AND($B136&gt;=DATEVALUE("1/1/2022"),$B136&lt;=DATEVALUE("12/31/2022")),1,0)</f>
        <v>0</v>
      </c>
    </row>
    <row r="137" spans="1:29" x14ac:dyDescent="0.2">
      <c r="A137" s="1">
        <v>133</v>
      </c>
      <c r="B137" s="41">
        <f>'Patek Philippe Data'!C137</f>
        <v>43779</v>
      </c>
      <c r="C137">
        <f>'Patek Philippe Data'!D137</f>
        <v>627</v>
      </c>
      <c r="D137" s="42">
        <f>'Patek Philippe Data'!E137</f>
        <v>4500</v>
      </c>
      <c r="E137" s="42">
        <f>'Patek Philippe Data'!F137</f>
        <v>5625</v>
      </c>
      <c r="F137" s="43">
        <f>LN(D137)</f>
        <v>8.4118326757584114</v>
      </c>
      <c r="G137">
        <f>IF(OR('Patek Philippe Data'!L137="Stainless Steel",'Patek Philippe Data'!L137="Two-tone"),1,0)</f>
        <v>0</v>
      </c>
      <c r="H137">
        <f>IF(OR('Patek Philippe Data'!L137="YG 18K",'Patek Philippe Data'!L137="YG &lt;18K",'Patek Philippe Data'!L137="PG 18K",'Patek Philippe Data'!L137="PG &lt;18K",'Patek Philippe Data'!L137="WG 18K",'Patek Philippe Data'!L137="Mixes of 18K",'Patek Philippe Data'!L137="Mixes &lt;18K"),1,0)</f>
        <v>1</v>
      </c>
      <c r="I137">
        <f>IF('Patek Philippe Data'!L137="Platinum",1,0)</f>
        <v>0</v>
      </c>
      <c r="J137">
        <f>IF(OR('Patek Philippe Data'!P137="Stainless Steel",'Patek Philippe Data'!P137="Two-tone"),1,0)</f>
        <v>0</v>
      </c>
      <c r="K137">
        <f>IF('Patek Philippe Data'!P137="Leather",1,0)</f>
        <v>1</v>
      </c>
      <c r="L137">
        <f>IF(OR('Patek Philippe Data'!P137="YG 18K",'Patek Philippe Data'!P137="PG 18K",'Patek Philippe Data'!P137="WG 18K",'Patek Philippe Data'!P137="Mixes of 18K"),1,0)</f>
        <v>0</v>
      </c>
      <c r="M137">
        <f>IF(OR('Patek Philippe Data'!AX137="Yes",'Patek Philippe Data'!AY137="Yes",'Patek Philippe Data'!AW137="Yes"),1,0)</f>
        <v>0</v>
      </c>
      <c r="N137">
        <f>IF(OR(ISTEXT('Patek Philippe Data'!AZ137), ISTEXT('Patek Philippe Data'!BA137)),1,0)</f>
        <v>0</v>
      </c>
      <c r="O137">
        <f>IF('Patek Philippe Data'!BF137="Yes",1,0)</f>
        <v>0</v>
      </c>
      <c r="P137">
        <f>IF('Patek Philippe Data'!BG137="AA",1,0)</f>
        <v>0</v>
      </c>
      <c r="Q137">
        <f>IF('Patek Philippe Data'!BG137="AAA",1,0)</f>
        <v>1</v>
      </c>
      <c r="R137">
        <f>IF('Patek Philippe Data'!BG137="AAAA",1,0)</f>
        <v>0</v>
      </c>
      <c r="S137">
        <f>IF('Patek Philippe Data'!R137="Yes",1,0)</f>
        <v>1</v>
      </c>
      <c r="T137">
        <f>IF('Patek Philippe Data'!AR137="Yes",1,0)</f>
        <v>0</v>
      </c>
      <c r="U137">
        <f>IF(OR('Patek Philippe Data'!X137="Yes", 'Patek Philippe Data'!Y137="Yes",'Patek Philippe Data'!Z137="Yes"),1,0)</f>
        <v>0</v>
      </c>
      <c r="V137">
        <f>IF('Patek Philippe Data'!AD137="Yes",1,0)</f>
        <v>0</v>
      </c>
      <c r="W137">
        <f>IF(OR('Patek Philippe Data'!AK137="Yes",'Patek Philippe Data'!AN137="Yes"),1,0)</f>
        <v>0</v>
      </c>
      <c r="X137">
        <f>IF('Patek Philippe Data'!AO137="Yes",1,0)</f>
        <v>0</v>
      </c>
      <c r="Y137" s="39">
        <f>IF(AND($B137&gt;=DATEVALUE("1/1/2018"),$B137&lt;=DATEVALUE("12/31/2018")),1,0)</f>
        <v>0</v>
      </c>
      <c r="Z137" s="39">
        <f>IF(AND($B137&gt;=DATEVALUE("1/1/2019"),$B137&lt;=DATEVALUE("12/31/2019")),1,0)</f>
        <v>1</v>
      </c>
      <c r="AA137" s="39">
        <f>IF(AND($B137&gt;=DATEVALUE("1/1/2020"),$B137&lt;=DATEVALUE("12/31/2020")),1,0)</f>
        <v>0</v>
      </c>
      <c r="AB137" s="39">
        <f>IF(AND($B137&gt;=DATEVALUE("1/1/2021"),$B137&lt;=DATEVALUE("12/31/2021")),1,0)</f>
        <v>0</v>
      </c>
      <c r="AC137" s="39">
        <f>IF(AND($B137&gt;=DATEVALUE("1/1/2022"),$B137&lt;=DATEVALUE("12/31/2022")),1,0)</f>
        <v>0</v>
      </c>
    </row>
    <row r="138" spans="1:29" x14ac:dyDescent="0.2">
      <c r="A138" s="1">
        <v>134</v>
      </c>
      <c r="B138" s="41">
        <f>'Patek Philippe Data'!C138</f>
        <v>43779</v>
      </c>
      <c r="C138">
        <f>'Patek Philippe Data'!D138</f>
        <v>628</v>
      </c>
      <c r="D138" s="42">
        <f>'Patek Philippe Data'!E138</f>
        <v>10000</v>
      </c>
      <c r="E138" s="42">
        <f>'Patek Philippe Data'!F138</f>
        <v>12500</v>
      </c>
      <c r="F138" s="43">
        <f>LN(D138)</f>
        <v>9.2103403719761836</v>
      </c>
      <c r="G138">
        <f>IF(OR('Patek Philippe Data'!L138="Stainless Steel",'Patek Philippe Data'!L138="Two-tone"),1,0)</f>
        <v>0</v>
      </c>
      <c r="H138">
        <f>IF(OR('Patek Philippe Data'!L138="YG 18K",'Patek Philippe Data'!L138="YG &lt;18K",'Patek Philippe Data'!L138="PG 18K",'Patek Philippe Data'!L138="PG &lt;18K",'Patek Philippe Data'!L138="WG 18K",'Patek Philippe Data'!L138="Mixes of 18K",'Patek Philippe Data'!L138="Mixes &lt;18K"),1,0)</f>
        <v>1</v>
      </c>
      <c r="I138">
        <f>IF('Patek Philippe Data'!L138="Platinum",1,0)</f>
        <v>0</v>
      </c>
      <c r="J138">
        <f>IF(OR('Patek Philippe Data'!P138="Stainless Steel",'Patek Philippe Data'!P138="Two-tone"),1,0)</f>
        <v>0</v>
      </c>
      <c r="K138">
        <f>IF('Patek Philippe Data'!P138="Leather",1,0)</f>
        <v>0</v>
      </c>
      <c r="L138">
        <f>IF(OR('Patek Philippe Data'!P138="YG 18K",'Patek Philippe Data'!P138="PG 18K",'Patek Philippe Data'!P138="WG 18K",'Patek Philippe Data'!P138="Mixes of 18K"),1,0)</f>
        <v>1</v>
      </c>
      <c r="M138">
        <f>IF(OR('Patek Philippe Data'!AX138="Yes",'Patek Philippe Data'!AY138="Yes",'Patek Philippe Data'!AW138="Yes"),1,0)</f>
        <v>0</v>
      </c>
      <c r="N138">
        <f>IF(OR(ISTEXT('Patek Philippe Data'!AZ138), ISTEXT('Patek Philippe Data'!BA138)),1,0)</f>
        <v>0</v>
      </c>
      <c r="O138">
        <f>IF('Patek Philippe Data'!BF138="Yes",1,0)</f>
        <v>0</v>
      </c>
      <c r="P138">
        <f>IF('Patek Philippe Data'!BG138="AA",1,0)</f>
        <v>0</v>
      </c>
      <c r="Q138">
        <f>IF('Patek Philippe Data'!BG138="AAA",1,0)</f>
        <v>1</v>
      </c>
      <c r="R138">
        <f>IF('Patek Philippe Data'!BG138="AAAA",1,0)</f>
        <v>0</v>
      </c>
      <c r="S138">
        <f>IF('Patek Philippe Data'!R138="Yes",1,0)</f>
        <v>1</v>
      </c>
      <c r="T138">
        <f>IF('Patek Philippe Data'!AR138="Yes",1,0)</f>
        <v>0</v>
      </c>
      <c r="U138">
        <f>IF(OR('Patek Philippe Data'!X138="Yes", 'Patek Philippe Data'!Y138="Yes",'Patek Philippe Data'!Z138="Yes"),1,0)</f>
        <v>0</v>
      </c>
      <c r="V138">
        <f>IF('Patek Philippe Data'!AD138="Yes",1,0)</f>
        <v>0</v>
      </c>
      <c r="W138">
        <f>IF(OR('Patek Philippe Data'!AK138="Yes",'Patek Philippe Data'!AN138="Yes"),1,0)</f>
        <v>0</v>
      </c>
      <c r="X138">
        <f>IF('Patek Philippe Data'!AO138="Yes",1,0)</f>
        <v>0</v>
      </c>
      <c r="Y138" s="39">
        <f>IF(AND($B138&gt;=DATEVALUE("1/1/2018"),$B138&lt;=DATEVALUE("12/31/2018")),1,0)</f>
        <v>0</v>
      </c>
      <c r="Z138" s="39">
        <f>IF(AND($B138&gt;=DATEVALUE("1/1/2019"),$B138&lt;=DATEVALUE("12/31/2019")),1,0)</f>
        <v>1</v>
      </c>
      <c r="AA138" s="39">
        <f>IF(AND($B138&gt;=DATEVALUE("1/1/2020"),$B138&lt;=DATEVALUE("12/31/2020")),1,0)</f>
        <v>0</v>
      </c>
      <c r="AB138" s="39">
        <f>IF(AND($B138&gt;=DATEVALUE("1/1/2021"),$B138&lt;=DATEVALUE("12/31/2021")),1,0)</f>
        <v>0</v>
      </c>
      <c r="AC138" s="39">
        <f>IF(AND($B138&gt;=DATEVALUE("1/1/2022"),$B138&lt;=DATEVALUE("12/31/2022")),1,0)</f>
        <v>0</v>
      </c>
    </row>
    <row r="139" spans="1:29" x14ac:dyDescent="0.2">
      <c r="A139" s="1">
        <v>135</v>
      </c>
      <c r="B139" s="41">
        <f>'Patek Philippe Data'!C139</f>
        <v>43779</v>
      </c>
      <c r="C139">
        <f>'Patek Philippe Data'!D139</f>
        <v>629</v>
      </c>
      <c r="D139" s="42">
        <f>'Patek Philippe Data'!E139</f>
        <v>40000</v>
      </c>
      <c r="E139" s="42">
        <f>'Patek Philippe Data'!F139</f>
        <v>50000</v>
      </c>
      <c r="F139" s="43">
        <f>LN(D139)</f>
        <v>10.596634733096073</v>
      </c>
      <c r="G139">
        <f>IF(OR('Patek Philippe Data'!L139="Stainless Steel",'Patek Philippe Data'!L139="Two-tone"),1,0)</f>
        <v>0</v>
      </c>
      <c r="H139">
        <f>IF(OR('Patek Philippe Data'!L139="YG 18K",'Patek Philippe Data'!L139="YG &lt;18K",'Patek Philippe Data'!L139="PG 18K",'Patek Philippe Data'!L139="PG &lt;18K",'Patek Philippe Data'!L139="WG 18K",'Patek Philippe Data'!L139="Mixes of 18K",'Patek Philippe Data'!L139="Mixes &lt;18K"),1,0)</f>
        <v>1</v>
      </c>
      <c r="I139">
        <f>IF('Patek Philippe Data'!L139="Platinum",1,0)</f>
        <v>0</v>
      </c>
      <c r="J139">
        <f>IF(OR('Patek Philippe Data'!P139="Stainless Steel",'Patek Philippe Data'!P139="Two-tone"),1,0)</f>
        <v>0</v>
      </c>
      <c r="K139">
        <f>IF('Patek Philippe Data'!P139="Leather",1,0)</f>
        <v>0</v>
      </c>
      <c r="L139">
        <f>IF(OR('Patek Philippe Data'!P139="YG 18K",'Patek Philippe Data'!P139="PG 18K",'Patek Philippe Data'!P139="WG 18K",'Patek Philippe Data'!P139="Mixes of 18K"),1,0)</f>
        <v>1</v>
      </c>
      <c r="M139">
        <f>IF(OR('Patek Philippe Data'!AX139="Yes",'Patek Philippe Data'!AY139="Yes",'Patek Philippe Data'!AW139="Yes"),1,0)</f>
        <v>0</v>
      </c>
      <c r="N139">
        <f>IF(OR(ISTEXT('Patek Philippe Data'!AZ139), ISTEXT('Patek Philippe Data'!BA139)),1,0)</f>
        <v>0</v>
      </c>
      <c r="O139">
        <f>IF('Patek Philippe Data'!BF139="Yes",1,0)</f>
        <v>0</v>
      </c>
      <c r="P139">
        <f>IF('Patek Philippe Data'!BG139="AA",1,0)</f>
        <v>0</v>
      </c>
      <c r="Q139">
        <f>IF('Patek Philippe Data'!BG139="AAA",1,0)</f>
        <v>1</v>
      </c>
      <c r="R139">
        <f>IF('Patek Philippe Data'!BG139="AAAA",1,0)</f>
        <v>0</v>
      </c>
      <c r="S139">
        <f>IF('Patek Philippe Data'!R139="Yes",1,0)</f>
        <v>0</v>
      </c>
      <c r="T139">
        <f>IF('Patek Philippe Data'!AR139="Yes",1,0)</f>
        <v>0</v>
      </c>
      <c r="U139">
        <f>IF(OR('Patek Philippe Data'!X139="Yes", 'Patek Philippe Data'!Y139="Yes",'Patek Philippe Data'!Z139="Yes"),1,0)</f>
        <v>0</v>
      </c>
      <c r="V139">
        <f>IF('Patek Philippe Data'!AD139="Yes",1,0)</f>
        <v>0</v>
      </c>
      <c r="W139">
        <f>IF(OR('Patek Philippe Data'!AK139="Yes",'Patek Philippe Data'!AN139="Yes"),1,0)</f>
        <v>1</v>
      </c>
      <c r="X139">
        <f>IF('Patek Philippe Data'!AO139="Yes",1,0)</f>
        <v>0</v>
      </c>
      <c r="Y139" s="39">
        <f>IF(AND($B139&gt;=DATEVALUE("1/1/2018"),$B139&lt;=DATEVALUE("12/31/2018")),1,0)</f>
        <v>0</v>
      </c>
      <c r="Z139" s="39">
        <f>IF(AND($B139&gt;=DATEVALUE("1/1/2019"),$B139&lt;=DATEVALUE("12/31/2019")),1,0)</f>
        <v>1</v>
      </c>
      <c r="AA139" s="39">
        <f>IF(AND($B139&gt;=DATEVALUE("1/1/2020"),$B139&lt;=DATEVALUE("12/31/2020")),1,0)</f>
        <v>0</v>
      </c>
      <c r="AB139" s="39">
        <f>IF(AND($B139&gt;=DATEVALUE("1/1/2021"),$B139&lt;=DATEVALUE("12/31/2021")),1,0)</f>
        <v>0</v>
      </c>
      <c r="AC139" s="39">
        <f>IF(AND($B139&gt;=DATEVALUE("1/1/2022"),$B139&lt;=DATEVALUE("12/31/2022")),1,0)</f>
        <v>0</v>
      </c>
    </row>
    <row r="140" spans="1:29" x14ac:dyDescent="0.2">
      <c r="A140" s="1">
        <v>136</v>
      </c>
      <c r="B140" s="41">
        <f>'Patek Philippe Data'!C140</f>
        <v>43779</v>
      </c>
      <c r="C140">
        <f>'Patek Philippe Data'!D140</f>
        <v>630</v>
      </c>
      <c r="D140" s="42">
        <f>'Patek Philippe Data'!E140</f>
        <v>8000</v>
      </c>
      <c r="E140" s="42">
        <f>'Patek Philippe Data'!F140</f>
        <v>10000</v>
      </c>
      <c r="F140" s="43">
        <f>LN(D140)</f>
        <v>8.987196820661973</v>
      </c>
      <c r="G140">
        <f>IF(OR('Patek Philippe Data'!L140="Stainless Steel",'Patek Philippe Data'!L140="Two-tone"),1,0)</f>
        <v>0</v>
      </c>
      <c r="H140">
        <f>IF(OR('Patek Philippe Data'!L140="YG 18K",'Patek Philippe Data'!L140="YG &lt;18K",'Patek Philippe Data'!L140="PG 18K",'Patek Philippe Data'!L140="PG &lt;18K",'Patek Philippe Data'!L140="WG 18K",'Patek Philippe Data'!L140="Mixes of 18K",'Patek Philippe Data'!L140="Mixes &lt;18K"),1,0)</f>
        <v>1</v>
      </c>
      <c r="I140">
        <f>IF('Patek Philippe Data'!L140="Platinum",1,0)</f>
        <v>0</v>
      </c>
      <c r="J140">
        <f>IF(OR('Patek Philippe Data'!P140="Stainless Steel",'Patek Philippe Data'!P140="Two-tone"),1,0)</f>
        <v>0</v>
      </c>
      <c r="K140">
        <f>IF('Patek Philippe Data'!P140="Leather",1,0)</f>
        <v>1</v>
      </c>
      <c r="L140">
        <f>IF(OR('Patek Philippe Data'!P140="YG 18K",'Patek Philippe Data'!P140="PG 18K",'Patek Philippe Data'!P140="WG 18K",'Patek Philippe Data'!P140="Mixes of 18K"),1,0)</f>
        <v>0</v>
      </c>
      <c r="M140">
        <f>IF(OR('Patek Philippe Data'!AX140="Yes",'Patek Philippe Data'!AY140="Yes",'Patek Philippe Data'!AW140="Yes"),1,0)</f>
        <v>0</v>
      </c>
      <c r="N140">
        <f>IF(OR(ISTEXT('Patek Philippe Data'!AZ140), ISTEXT('Patek Philippe Data'!BA140)),1,0)</f>
        <v>0</v>
      </c>
      <c r="O140">
        <f>IF('Patek Philippe Data'!BF140="Yes",1,0)</f>
        <v>0</v>
      </c>
      <c r="P140">
        <f>IF('Patek Philippe Data'!BG140="AA",1,0)</f>
        <v>1</v>
      </c>
      <c r="Q140">
        <f>IF('Patek Philippe Data'!BG140="AAA",1,0)</f>
        <v>0</v>
      </c>
      <c r="R140">
        <f>IF('Patek Philippe Data'!BG140="AAAA",1,0)</f>
        <v>0</v>
      </c>
      <c r="S140">
        <f>IF('Patek Philippe Data'!R140="Yes",1,0)</f>
        <v>1</v>
      </c>
      <c r="T140">
        <f>IF('Patek Philippe Data'!AR140="Yes",1,0)</f>
        <v>0</v>
      </c>
      <c r="U140">
        <f>IF(OR('Patek Philippe Data'!X140="Yes", 'Patek Philippe Data'!Y140="Yes",'Patek Philippe Data'!Z140="Yes"),1,0)</f>
        <v>0</v>
      </c>
      <c r="V140">
        <f>IF('Patek Philippe Data'!AD140="Yes",1,0)</f>
        <v>0</v>
      </c>
      <c r="W140">
        <f>IF(OR('Patek Philippe Data'!AK140="Yes",'Patek Philippe Data'!AN140="Yes"),1,0)</f>
        <v>0</v>
      </c>
      <c r="X140">
        <f>IF('Patek Philippe Data'!AO140="Yes",1,0)</f>
        <v>0</v>
      </c>
      <c r="Y140" s="39">
        <f>IF(AND($B140&gt;=DATEVALUE("1/1/2018"),$B140&lt;=DATEVALUE("12/31/2018")),1,0)</f>
        <v>0</v>
      </c>
      <c r="Z140" s="39">
        <f>IF(AND($B140&gt;=DATEVALUE("1/1/2019"),$B140&lt;=DATEVALUE("12/31/2019")),1,0)</f>
        <v>1</v>
      </c>
      <c r="AA140" s="39">
        <f>IF(AND($B140&gt;=DATEVALUE("1/1/2020"),$B140&lt;=DATEVALUE("12/31/2020")),1,0)</f>
        <v>0</v>
      </c>
      <c r="AB140" s="39">
        <f>IF(AND($B140&gt;=DATEVALUE("1/1/2021"),$B140&lt;=DATEVALUE("12/31/2021")),1,0)</f>
        <v>0</v>
      </c>
      <c r="AC140" s="39">
        <f>IF(AND($B140&gt;=DATEVALUE("1/1/2022"),$B140&lt;=DATEVALUE("12/31/2022")),1,0)</f>
        <v>0</v>
      </c>
    </row>
    <row r="141" spans="1:29" x14ac:dyDescent="0.2">
      <c r="A141" s="1">
        <v>137</v>
      </c>
      <c r="B141" s="41">
        <f>'Patek Philippe Data'!C141</f>
        <v>43779</v>
      </c>
      <c r="C141">
        <f>'Patek Philippe Data'!D141</f>
        <v>632</v>
      </c>
      <c r="D141" s="42">
        <f>'Patek Philippe Data'!E141</f>
        <v>4000</v>
      </c>
      <c r="E141" s="42">
        <f>'Patek Philippe Data'!F141</f>
        <v>5000</v>
      </c>
      <c r="F141" s="43">
        <f>LN(D141)</f>
        <v>8.2940496401020276</v>
      </c>
      <c r="G141">
        <f>IF(OR('Patek Philippe Data'!L141="Stainless Steel",'Patek Philippe Data'!L141="Two-tone"),1,0)</f>
        <v>0</v>
      </c>
      <c r="H141">
        <f>IF(OR('Patek Philippe Data'!L141="YG 18K",'Patek Philippe Data'!L141="YG &lt;18K",'Patek Philippe Data'!L141="PG 18K",'Patek Philippe Data'!L141="PG &lt;18K",'Patek Philippe Data'!L141="WG 18K",'Patek Philippe Data'!L141="Mixes of 18K",'Patek Philippe Data'!L141="Mixes &lt;18K"),1,0)</f>
        <v>1</v>
      </c>
      <c r="I141">
        <f>IF('Patek Philippe Data'!L141="Platinum",1,0)</f>
        <v>0</v>
      </c>
      <c r="J141">
        <f>IF(OR('Patek Philippe Data'!P141="Stainless Steel",'Patek Philippe Data'!P141="Two-tone"),1,0)</f>
        <v>0</v>
      </c>
      <c r="K141">
        <f>IF('Patek Philippe Data'!P141="Leather",1,0)</f>
        <v>0</v>
      </c>
      <c r="L141">
        <f>IF(OR('Patek Philippe Data'!P141="YG 18K",'Patek Philippe Data'!P141="PG 18K",'Patek Philippe Data'!P141="WG 18K",'Patek Philippe Data'!P141="Mixes of 18K"),1,0)</f>
        <v>1</v>
      </c>
      <c r="M141">
        <f>IF(OR('Patek Philippe Data'!AX141="Yes",'Patek Philippe Data'!AY141="Yes",'Patek Philippe Data'!AW141="Yes"),1,0)</f>
        <v>0</v>
      </c>
      <c r="N141">
        <f>IF(OR(ISTEXT('Patek Philippe Data'!AZ141), ISTEXT('Patek Philippe Data'!BA141)),1,0)</f>
        <v>0</v>
      </c>
      <c r="O141">
        <f>IF('Patek Philippe Data'!BF141="Yes",1,0)</f>
        <v>0</v>
      </c>
      <c r="P141">
        <f>IF('Patek Philippe Data'!BG141="AA",1,0)</f>
        <v>1</v>
      </c>
      <c r="Q141">
        <f>IF('Patek Philippe Data'!BG141="AAA",1,0)</f>
        <v>0</v>
      </c>
      <c r="R141">
        <f>IF('Patek Philippe Data'!BG141="AAAA",1,0)</f>
        <v>0</v>
      </c>
      <c r="S141">
        <f>IF('Patek Philippe Data'!R141="Yes",1,0)</f>
        <v>1</v>
      </c>
      <c r="T141">
        <f>IF('Patek Philippe Data'!AR141="Yes",1,0)</f>
        <v>0</v>
      </c>
      <c r="U141">
        <f>IF(OR('Patek Philippe Data'!X141="Yes", 'Patek Philippe Data'!Y141="Yes",'Patek Philippe Data'!Z141="Yes"),1,0)</f>
        <v>0</v>
      </c>
      <c r="V141">
        <f>IF('Patek Philippe Data'!AD141="Yes",1,0)</f>
        <v>0</v>
      </c>
      <c r="W141">
        <f>IF(OR('Patek Philippe Data'!AK141="Yes",'Patek Philippe Data'!AN141="Yes"),1,0)</f>
        <v>0</v>
      </c>
      <c r="X141">
        <f>IF('Patek Philippe Data'!AO141="Yes",1,0)</f>
        <v>0</v>
      </c>
      <c r="Y141" s="39">
        <f>IF(AND($B141&gt;=DATEVALUE("1/1/2018"),$B141&lt;=DATEVALUE("12/31/2018")),1,0)</f>
        <v>0</v>
      </c>
      <c r="Z141" s="39">
        <f>IF(AND($B141&gt;=DATEVALUE("1/1/2019"),$B141&lt;=DATEVALUE("12/31/2019")),1,0)</f>
        <v>1</v>
      </c>
      <c r="AA141" s="39">
        <f>IF(AND($B141&gt;=DATEVALUE("1/1/2020"),$B141&lt;=DATEVALUE("12/31/2020")),1,0)</f>
        <v>0</v>
      </c>
      <c r="AB141" s="39">
        <f>IF(AND($B141&gt;=DATEVALUE("1/1/2021"),$B141&lt;=DATEVALUE("12/31/2021")),1,0)</f>
        <v>0</v>
      </c>
      <c r="AC141" s="39">
        <f>IF(AND($B141&gt;=DATEVALUE("1/1/2022"),$B141&lt;=DATEVALUE("12/31/2022")),1,0)</f>
        <v>0</v>
      </c>
    </row>
    <row r="142" spans="1:29" x14ac:dyDescent="0.2">
      <c r="A142" s="1">
        <v>138</v>
      </c>
      <c r="B142" s="41">
        <f>'Patek Philippe Data'!C142</f>
        <v>43779</v>
      </c>
      <c r="C142">
        <f>'Patek Philippe Data'!D142</f>
        <v>636</v>
      </c>
      <c r="D142" s="42">
        <f>'Patek Philippe Data'!E142</f>
        <v>3600</v>
      </c>
      <c r="E142" s="42">
        <f>'Patek Philippe Data'!F142</f>
        <v>4500</v>
      </c>
      <c r="F142" s="43">
        <f>LN(D142)</f>
        <v>8.1886891244442008</v>
      </c>
      <c r="G142">
        <f>IF(OR('Patek Philippe Data'!L142="Stainless Steel",'Patek Philippe Data'!L142="Two-tone"),1,0)</f>
        <v>0</v>
      </c>
      <c r="H142">
        <f>IF(OR('Patek Philippe Data'!L142="YG 18K",'Patek Philippe Data'!L142="YG &lt;18K",'Patek Philippe Data'!L142="PG 18K",'Patek Philippe Data'!L142="PG &lt;18K",'Patek Philippe Data'!L142="WG 18K",'Patek Philippe Data'!L142="Mixes of 18K",'Patek Philippe Data'!L142="Mixes &lt;18K"),1,0)</f>
        <v>1</v>
      </c>
      <c r="I142">
        <f>IF('Patek Philippe Data'!L142="Platinum",1,0)</f>
        <v>0</v>
      </c>
      <c r="J142">
        <f>IF(OR('Patek Philippe Data'!P142="Stainless Steel",'Patek Philippe Data'!P142="Two-tone"),1,0)</f>
        <v>0</v>
      </c>
      <c r="K142">
        <f>IF('Patek Philippe Data'!P142="Leather",1,0)</f>
        <v>1</v>
      </c>
      <c r="L142">
        <f>IF(OR('Patek Philippe Data'!P142="YG 18K",'Patek Philippe Data'!P142="PG 18K",'Patek Philippe Data'!P142="WG 18K",'Patek Philippe Data'!P142="Mixes of 18K"),1,0)</f>
        <v>0</v>
      </c>
      <c r="M142">
        <f>IF(OR('Patek Philippe Data'!AX142="Yes",'Patek Philippe Data'!AY142="Yes",'Patek Philippe Data'!AW142="Yes"),1,0)</f>
        <v>0</v>
      </c>
      <c r="N142">
        <f>IF(OR(ISTEXT('Patek Philippe Data'!AZ142), ISTEXT('Patek Philippe Data'!BA142)),1,0)</f>
        <v>0</v>
      </c>
      <c r="O142">
        <f>IF('Patek Philippe Data'!BF142="Yes",1,0)</f>
        <v>0</v>
      </c>
      <c r="P142">
        <f>IF('Patek Philippe Data'!BG142="AA",1,0)</f>
        <v>1</v>
      </c>
      <c r="Q142">
        <f>IF('Patek Philippe Data'!BG142="AAA",1,0)</f>
        <v>0</v>
      </c>
      <c r="R142">
        <f>IF('Patek Philippe Data'!BG142="AAAA",1,0)</f>
        <v>0</v>
      </c>
      <c r="S142">
        <f>IF('Patek Philippe Data'!R142="Yes",1,0)</f>
        <v>1</v>
      </c>
      <c r="T142">
        <f>IF('Patek Philippe Data'!AR142="Yes",1,0)</f>
        <v>0</v>
      </c>
      <c r="U142">
        <f>IF(OR('Patek Philippe Data'!X142="Yes", 'Patek Philippe Data'!Y142="Yes",'Patek Philippe Data'!Z142="Yes"),1,0)</f>
        <v>0</v>
      </c>
      <c r="V142">
        <f>IF('Patek Philippe Data'!AD142="Yes",1,0)</f>
        <v>0</v>
      </c>
      <c r="W142">
        <f>IF(OR('Patek Philippe Data'!AK142="Yes",'Patek Philippe Data'!AN142="Yes"),1,0)</f>
        <v>0</v>
      </c>
      <c r="X142">
        <f>IF('Patek Philippe Data'!AO142="Yes",1,0)</f>
        <v>0</v>
      </c>
      <c r="Y142" s="39">
        <f>IF(AND($B142&gt;=DATEVALUE("1/1/2018"),$B142&lt;=DATEVALUE("12/31/2018")),1,0)</f>
        <v>0</v>
      </c>
      <c r="Z142" s="39">
        <f>IF(AND($B142&gt;=DATEVALUE("1/1/2019"),$B142&lt;=DATEVALUE("12/31/2019")),1,0)</f>
        <v>1</v>
      </c>
      <c r="AA142" s="39">
        <f>IF(AND($B142&gt;=DATEVALUE("1/1/2020"),$B142&lt;=DATEVALUE("12/31/2020")),1,0)</f>
        <v>0</v>
      </c>
      <c r="AB142" s="39">
        <f>IF(AND($B142&gt;=DATEVALUE("1/1/2021"),$B142&lt;=DATEVALUE("12/31/2021")),1,0)</f>
        <v>0</v>
      </c>
      <c r="AC142" s="39">
        <f>IF(AND($B142&gt;=DATEVALUE("1/1/2022"),$B142&lt;=DATEVALUE("12/31/2022")),1,0)</f>
        <v>0</v>
      </c>
    </row>
    <row r="143" spans="1:29" x14ac:dyDescent="0.2">
      <c r="A143" s="1">
        <v>139</v>
      </c>
      <c r="B143" s="41">
        <f>'Patek Philippe Data'!C143</f>
        <v>43779</v>
      </c>
      <c r="C143">
        <f>'Patek Philippe Data'!D143</f>
        <v>640</v>
      </c>
      <c r="D143" s="42">
        <f>'Patek Philippe Data'!E143</f>
        <v>7800</v>
      </c>
      <c r="E143" s="42">
        <f>'Patek Philippe Data'!F143</f>
        <v>9750</v>
      </c>
      <c r="F143" s="43">
        <f>LN(D143)</f>
        <v>8.9618790126776826</v>
      </c>
      <c r="G143">
        <f>IF(OR('Patek Philippe Data'!L143="Stainless Steel",'Patek Philippe Data'!L143="Two-tone"),1,0)</f>
        <v>0</v>
      </c>
      <c r="H143">
        <f>IF(OR('Patek Philippe Data'!L143="YG 18K",'Patek Philippe Data'!L143="YG &lt;18K",'Patek Philippe Data'!L143="PG 18K",'Patek Philippe Data'!L143="PG &lt;18K",'Patek Philippe Data'!L143="WG 18K",'Patek Philippe Data'!L143="Mixes of 18K",'Patek Philippe Data'!L143="Mixes &lt;18K"),1,0)</f>
        <v>1</v>
      </c>
      <c r="I143">
        <f>IF('Patek Philippe Data'!L143="Platinum",1,0)</f>
        <v>0</v>
      </c>
      <c r="J143">
        <f>IF(OR('Patek Philippe Data'!P143="Stainless Steel",'Patek Philippe Data'!P143="Two-tone"),1,0)</f>
        <v>0</v>
      </c>
      <c r="K143">
        <f>IF('Patek Philippe Data'!P143="Leather",1,0)</f>
        <v>0</v>
      </c>
      <c r="L143">
        <f>IF(OR('Patek Philippe Data'!P143="YG 18K",'Patek Philippe Data'!P143="PG 18K",'Patek Philippe Data'!P143="WG 18K",'Patek Philippe Data'!P143="Mixes of 18K"),1,0)</f>
        <v>1</v>
      </c>
      <c r="M143">
        <f>IF(OR('Patek Philippe Data'!AX143="Yes",'Patek Philippe Data'!AY143="Yes",'Patek Philippe Data'!AW143="Yes"),1,0)</f>
        <v>0</v>
      </c>
      <c r="N143">
        <f>IF(OR(ISTEXT('Patek Philippe Data'!AZ143), ISTEXT('Patek Philippe Data'!BA143)),1,0)</f>
        <v>0</v>
      </c>
      <c r="O143">
        <f>IF('Patek Philippe Data'!BF143="Yes",1,0)</f>
        <v>0</v>
      </c>
      <c r="P143">
        <f>IF('Patek Philippe Data'!BG143="AA",1,0)</f>
        <v>1</v>
      </c>
      <c r="Q143">
        <f>IF('Patek Philippe Data'!BG143="AAA",1,0)</f>
        <v>0</v>
      </c>
      <c r="R143">
        <f>IF('Patek Philippe Data'!BG143="AAAA",1,0)</f>
        <v>0</v>
      </c>
      <c r="S143">
        <f>IF('Patek Philippe Data'!R143="Yes",1,0)</f>
        <v>0</v>
      </c>
      <c r="T143">
        <f>IF('Patek Philippe Data'!AR143="Yes",1,0)</f>
        <v>0</v>
      </c>
      <c r="U143">
        <f>IF(OR('Patek Philippe Data'!X143="Yes", 'Patek Philippe Data'!Y143="Yes",'Patek Philippe Data'!Z143="Yes"),1,0)</f>
        <v>1</v>
      </c>
      <c r="V143">
        <f>IF('Patek Philippe Data'!AD143="Yes",1,0)</f>
        <v>0</v>
      </c>
      <c r="W143">
        <f>IF(OR('Patek Philippe Data'!AK143="Yes",'Patek Philippe Data'!AN143="Yes"),1,0)</f>
        <v>0</v>
      </c>
      <c r="X143">
        <f>IF('Patek Philippe Data'!AO143="Yes",1,0)</f>
        <v>0</v>
      </c>
      <c r="Y143" s="39">
        <f>IF(AND($B143&gt;=DATEVALUE("1/1/2018"),$B143&lt;=DATEVALUE("12/31/2018")),1,0)</f>
        <v>0</v>
      </c>
      <c r="Z143" s="39">
        <f>IF(AND($B143&gt;=DATEVALUE("1/1/2019"),$B143&lt;=DATEVALUE("12/31/2019")),1,0)</f>
        <v>1</v>
      </c>
      <c r="AA143" s="39">
        <f>IF(AND($B143&gt;=DATEVALUE("1/1/2020"),$B143&lt;=DATEVALUE("12/31/2020")),1,0)</f>
        <v>0</v>
      </c>
      <c r="AB143" s="39">
        <f>IF(AND($B143&gt;=DATEVALUE("1/1/2021"),$B143&lt;=DATEVALUE("12/31/2021")),1,0)</f>
        <v>0</v>
      </c>
      <c r="AC143" s="39">
        <f>IF(AND($B143&gt;=DATEVALUE("1/1/2022"),$B143&lt;=DATEVALUE("12/31/2022")),1,0)</f>
        <v>0</v>
      </c>
    </row>
    <row r="144" spans="1:29" x14ac:dyDescent="0.2">
      <c r="A144" s="1">
        <v>140</v>
      </c>
      <c r="B144" s="41">
        <f>'Patek Philippe Data'!C144</f>
        <v>43779</v>
      </c>
      <c r="C144">
        <f>'Patek Philippe Data'!D144</f>
        <v>641</v>
      </c>
      <c r="D144" s="42">
        <f>'Patek Philippe Data'!E144</f>
        <v>95000</v>
      </c>
      <c r="E144" s="42">
        <f>'Patek Philippe Data'!F144</f>
        <v>118750</v>
      </c>
      <c r="F144" s="43">
        <f>LN(D144)</f>
        <v>11.461632170582678</v>
      </c>
      <c r="G144">
        <f>IF(OR('Patek Philippe Data'!L144="Stainless Steel",'Patek Philippe Data'!L144="Two-tone"),1,0)</f>
        <v>1</v>
      </c>
      <c r="H144">
        <f>IF(OR('Patek Philippe Data'!L144="YG 18K",'Patek Philippe Data'!L144="YG &lt;18K",'Patek Philippe Data'!L144="PG 18K",'Patek Philippe Data'!L144="PG &lt;18K",'Patek Philippe Data'!L144="WG 18K",'Patek Philippe Data'!L144="Mixes of 18K",'Patek Philippe Data'!L144="Mixes &lt;18K"),1,0)</f>
        <v>0</v>
      </c>
      <c r="I144">
        <f>IF('Patek Philippe Data'!L144="Platinum",1,0)</f>
        <v>0</v>
      </c>
      <c r="J144">
        <f>IF(OR('Patek Philippe Data'!P144="Stainless Steel",'Patek Philippe Data'!P144="Two-tone"),1,0)</f>
        <v>1</v>
      </c>
      <c r="K144">
        <f>IF('Patek Philippe Data'!P144="Leather",1,0)</f>
        <v>0</v>
      </c>
      <c r="L144">
        <f>IF(OR('Patek Philippe Data'!P144="YG 18K",'Patek Philippe Data'!P144="PG 18K",'Patek Philippe Data'!P144="WG 18K",'Patek Philippe Data'!P144="Mixes of 18K"),1,0)</f>
        <v>0</v>
      </c>
      <c r="M144">
        <f>IF(OR('Patek Philippe Data'!AX144="Yes",'Patek Philippe Data'!AY144="Yes",'Patek Philippe Data'!AW144="Yes"),1,0)</f>
        <v>0</v>
      </c>
      <c r="N144">
        <f>IF(OR(ISTEXT('Patek Philippe Data'!AZ144), ISTEXT('Patek Philippe Data'!BA144)),1,0)</f>
        <v>0</v>
      </c>
      <c r="O144">
        <f>IF('Patek Philippe Data'!BF144="Yes",1,0)</f>
        <v>0</v>
      </c>
      <c r="P144">
        <f>IF('Patek Philippe Data'!BG144="AA",1,0)</f>
        <v>0</v>
      </c>
      <c r="Q144">
        <f>IF('Patek Philippe Data'!BG144="AAA",1,0)</f>
        <v>0</v>
      </c>
      <c r="R144">
        <f>IF('Patek Philippe Data'!BG144="AAAA",1,0)</f>
        <v>1</v>
      </c>
      <c r="S144">
        <f>IF('Patek Philippe Data'!R144="Yes",1,0)</f>
        <v>0</v>
      </c>
      <c r="T144">
        <f>IF('Patek Philippe Data'!AR144="Yes",1,0)</f>
        <v>0</v>
      </c>
      <c r="U144">
        <f>IF(OR('Patek Philippe Data'!X144="Yes", 'Patek Philippe Data'!Y144="Yes",'Patek Philippe Data'!Z144="Yes"),1,0)</f>
        <v>1</v>
      </c>
      <c r="V144">
        <f>IF('Patek Philippe Data'!AD144="Yes",1,0)</f>
        <v>0</v>
      </c>
      <c r="W144">
        <f>IF(OR('Patek Philippe Data'!AK144="Yes",'Patek Philippe Data'!AN144="Yes"),1,0)</f>
        <v>0</v>
      </c>
      <c r="X144">
        <f>IF('Patek Philippe Data'!AO144="Yes",1,0)</f>
        <v>0</v>
      </c>
      <c r="Y144" s="39">
        <f>IF(AND($B144&gt;=DATEVALUE("1/1/2018"),$B144&lt;=DATEVALUE("12/31/2018")),1,0)</f>
        <v>0</v>
      </c>
      <c r="Z144" s="39">
        <f>IF(AND($B144&gt;=DATEVALUE("1/1/2019"),$B144&lt;=DATEVALUE("12/31/2019")),1,0)</f>
        <v>1</v>
      </c>
      <c r="AA144" s="39">
        <f>IF(AND($B144&gt;=DATEVALUE("1/1/2020"),$B144&lt;=DATEVALUE("12/31/2020")),1,0)</f>
        <v>0</v>
      </c>
      <c r="AB144" s="39">
        <f>IF(AND($B144&gt;=DATEVALUE("1/1/2021"),$B144&lt;=DATEVALUE("12/31/2021")),1,0)</f>
        <v>0</v>
      </c>
      <c r="AC144" s="39">
        <f>IF(AND($B144&gt;=DATEVALUE("1/1/2022"),$B144&lt;=DATEVALUE("12/31/2022")),1,0)</f>
        <v>0</v>
      </c>
    </row>
    <row r="145" spans="1:29" x14ac:dyDescent="0.2">
      <c r="A145" s="1">
        <v>141</v>
      </c>
      <c r="B145" s="41">
        <f>'Patek Philippe Data'!C145</f>
        <v>43597</v>
      </c>
      <c r="C145">
        <f>'Patek Philippe Data'!D145</f>
        <v>392</v>
      </c>
      <c r="D145" s="42">
        <f>'Patek Philippe Data'!E145</f>
        <v>4700</v>
      </c>
      <c r="E145" s="42">
        <f>'Patek Philippe Data'!F145</f>
        <v>5875</v>
      </c>
      <c r="F145" s="43">
        <f>LN(D145)</f>
        <v>8.4553177876981493</v>
      </c>
      <c r="G145">
        <f>IF(OR('Patek Philippe Data'!L145="Stainless Steel",'Patek Philippe Data'!L145="Two-tone"),1,0)</f>
        <v>0</v>
      </c>
      <c r="H145">
        <f>IF(OR('Patek Philippe Data'!L145="YG 18K",'Patek Philippe Data'!L145="YG &lt;18K",'Patek Philippe Data'!L145="PG 18K",'Patek Philippe Data'!L145="PG &lt;18K",'Patek Philippe Data'!L145="WG 18K",'Patek Philippe Data'!L145="Mixes of 18K",'Patek Philippe Data'!L145="Mixes &lt;18K"),1,0)</f>
        <v>1</v>
      </c>
      <c r="I145">
        <f>IF('Patek Philippe Data'!L145="Platinum",1,0)</f>
        <v>0</v>
      </c>
      <c r="J145">
        <f>IF(OR('Patek Philippe Data'!P145="Stainless Steel",'Patek Philippe Data'!P145="Two-tone"),1,0)</f>
        <v>0</v>
      </c>
      <c r="K145">
        <f>IF('Patek Philippe Data'!P145="Leather",1,0)</f>
        <v>1</v>
      </c>
      <c r="L145">
        <f>IF(OR('Patek Philippe Data'!P145="YG 18K",'Patek Philippe Data'!P145="PG 18K",'Patek Philippe Data'!P145="WG 18K",'Patek Philippe Data'!P145="Mixes of 18K"),1,0)</f>
        <v>0</v>
      </c>
      <c r="M145">
        <f>IF(OR('Patek Philippe Data'!AX145="Yes",'Patek Philippe Data'!AY145="Yes",'Patek Philippe Data'!AW145="Yes"),1,0)</f>
        <v>0</v>
      </c>
      <c r="N145">
        <f>IF(OR(ISTEXT('Patek Philippe Data'!AZ145), ISTEXT('Patek Philippe Data'!BA145)),1,0)</f>
        <v>0</v>
      </c>
      <c r="O145">
        <f>IF('Patek Philippe Data'!BF145="Yes",1,0)</f>
        <v>0</v>
      </c>
      <c r="P145">
        <f>IF('Patek Philippe Data'!BG145="AA",1,0)</f>
        <v>1</v>
      </c>
      <c r="Q145">
        <f>IF('Patek Philippe Data'!BG145="AAA",1,0)</f>
        <v>0</v>
      </c>
      <c r="R145">
        <f>IF('Patek Philippe Data'!BG145="AAAA",1,0)</f>
        <v>0</v>
      </c>
      <c r="S145">
        <f>IF('Patek Philippe Data'!R145="Yes",1,0)</f>
        <v>1</v>
      </c>
      <c r="T145">
        <f>IF('Patek Philippe Data'!AR145="Yes",1,0)</f>
        <v>0</v>
      </c>
      <c r="U145">
        <f>IF(OR('Patek Philippe Data'!X145="Yes", 'Patek Philippe Data'!Y145="Yes",'Patek Philippe Data'!Z145="Yes"),1,0)</f>
        <v>0</v>
      </c>
      <c r="V145">
        <f>IF('Patek Philippe Data'!AD145="Yes",1,0)</f>
        <v>0</v>
      </c>
      <c r="W145">
        <f>IF(OR('Patek Philippe Data'!AK145="Yes",'Patek Philippe Data'!AN145="Yes"),1,0)</f>
        <v>0</v>
      </c>
      <c r="X145">
        <f>IF('Patek Philippe Data'!AO145="Yes",1,0)</f>
        <v>0</v>
      </c>
      <c r="Y145" s="39">
        <f>IF(AND($B145&gt;=DATEVALUE("1/1/2018"),$B145&lt;=DATEVALUE("12/31/2018")),1,0)</f>
        <v>0</v>
      </c>
      <c r="Z145" s="39">
        <f>IF(AND($B145&gt;=DATEVALUE("1/1/2019"),$B145&lt;=DATEVALUE("12/31/2019")),1,0)</f>
        <v>1</v>
      </c>
      <c r="AA145" s="39">
        <f>IF(AND($B145&gt;=DATEVALUE("1/1/2020"),$B145&lt;=DATEVALUE("12/31/2020")),1,0)</f>
        <v>0</v>
      </c>
      <c r="AB145" s="39">
        <f>IF(AND($B145&gt;=DATEVALUE("1/1/2021"),$B145&lt;=DATEVALUE("12/31/2021")),1,0)</f>
        <v>0</v>
      </c>
      <c r="AC145" s="39">
        <f>IF(AND($B145&gt;=DATEVALUE("1/1/2022"),$B145&lt;=DATEVALUE("12/31/2022")),1,0)</f>
        <v>0</v>
      </c>
    </row>
    <row r="146" spans="1:29" x14ac:dyDescent="0.2">
      <c r="A146" s="1">
        <v>142</v>
      </c>
      <c r="B146" s="41">
        <f>'Patek Philippe Data'!C146</f>
        <v>43597</v>
      </c>
      <c r="C146">
        <f>'Patek Philippe Data'!D146</f>
        <v>393</v>
      </c>
      <c r="D146" s="42">
        <f>'Patek Philippe Data'!E146</f>
        <v>6200</v>
      </c>
      <c r="E146" s="42">
        <f>'Patek Philippe Data'!F146</f>
        <v>7750</v>
      </c>
      <c r="F146" s="43">
        <f>LN(D146)</f>
        <v>8.7323045710331826</v>
      </c>
      <c r="G146">
        <f>IF(OR('Patek Philippe Data'!L146="Stainless Steel",'Patek Philippe Data'!L146="Two-tone"),1,0)</f>
        <v>0</v>
      </c>
      <c r="H146">
        <f>IF(OR('Patek Philippe Data'!L146="YG 18K",'Patek Philippe Data'!L146="YG &lt;18K",'Patek Philippe Data'!L146="PG 18K",'Patek Philippe Data'!L146="PG &lt;18K",'Patek Philippe Data'!L146="WG 18K",'Patek Philippe Data'!L146="Mixes of 18K",'Patek Philippe Data'!L146="Mixes &lt;18K"),1,0)</f>
        <v>1</v>
      </c>
      <c r="I146">
        <f>IF('Patek Philippe Data'!L146="Platinum",1,0)</f>
        <v>0</v>
      </c>
      <c r="J146">
        <f>IF(OR('Patek Philippe Data'!P146="Stainless Steel",'Patek Philippe Data'!P146="Two-tone"),1,0)</f>
        <v>0</v>
      </c>
      <c r="K146">
        <f>IF('Patek Philippe Data'!P146="Leather",1,0)</f>
        <v>1</v>
      </c>
      <c r="L146">
        <f>IF(OR('Patek Philippe Data'!P146="YG 18K",'Patek Philippe Data'!P146="PG 18K",'Patek Philippe Data'!P146="WG 18K",'Patek Philippe Data'!P146="Mixes of 18K"),1,0)</f>
        <v>0</v>
      </c>
      <c r="M146">
        <f>IF(OR('Patek Philippe Data'!AX146="Yes",'Patek Philippe Data'!AY146="Yes",'Patek Philippe Data'!AW146="Yes"),1,0)</f>
        <v>0</v>
      </c>
      <c r="N146">
        <f>IF(OR(ISTEXT('Patek Philippe Data'!AZ146), ISTEXT('Patek Philippe Data'!BA146)),1,0)</f>
        <v>0</v>
      </c>
      <c r="O146">
        <f>IF('Patek Philippe Data'!BF146="Yes",1,0)</f>
        <v>0</v>
      </c>
      <c r="P146">
        <f>IF('Patek Philippe Data'!BG146="AA",1,0)</f>
        <v>0</v>
      </c>
      <c r="Q146">
        <f>IF('Patek Philippe Data'!BG146="AAA",1,0)</f>
        <v>1</v>
      </c>
      <c r="R146">
        <f>IF('Patek Philippe Data'!BG146="AAAA",1,0)</f>
        <v>0</v>
      </c>
      <c r="S146">
        <f>IF('Patek Philippe Data'!R146="Yes",1,0)</f>
        <v>1</v>
      </c>
      <c r="T146">
        <f>IF('Patek Philippe Data'!AR146="Yes",1,0)</f>
        <v>0</v>
      </c>
      <c r="U146">
        <f>IF(OR('Patek Philippe Data'!X146="Yes", 'Patek Philippe Data'!Y146="Yes",'Patek Philippe Data'!Z146="Yes"),1,0)</f>
        <v>0</v>
      </c>
      <c r="V146">
        <f>IF('Patek Philippe Data'!AD146="Yes",1,0)</f>
        <v>0</v>
      </c>
      <c r="W146">
        <f>IF(OR('Patek Philippe Data'!AK146="Yes",'Patek Philippe Data'!AN146="Yes"),1,0)</f>
        <v>0</v>
      </c>
      <c r="X146">
        <f>IF('Patek Philippe Data'!AO146="Yes",1,0)</f>
        <v>0</v>
      </c>
      <c r="Y146" s="39">
        <f>IF(AND($B146&gt;=DATEVALUE("1/1/2018"),$B146&lt;=DATEVALUE("12/31/2018")),1,0)</f>
        <v>0</v>
      </c>
      <c r="Z146" s="39">
        <f>IF(AND($B146&gt;=DATEVALUE("1/1/2019"),$B146&lt;=DATEVALUE("12/31/2019")),1,0)</f>
        <v>1</v>
      </c>
      <c r="AA146" s="39">
        <f>IF(AND($B146&gt;=DATEVALUE("1/1/2020"),$B146&lt;=DATEVALUE("12/31/2020")),1,0)</f>
        <v>0</v>
      </c>
      <c r="AB146" s="39">
        <f>IF(AND($B146&gt;=DATEVALUE("1/1/2021"),$B146&lt;=DATEVALUE("12/31/2021")),1,0)</f>
        <v>0</v>
      </c>
      <c r="AC146" s="39">
        <f>IF(AND($B146&gt;=DATEVALUE("1/1/2022"),$B146&lt;=DATEVALUE("12/31/2022")),1,0)</f>
        <v>0</v>
      </c>
    </row>
    <row r="147" spans="1:29" x14ac:dyDescent="0.2">
      <c r="A147" s="1">
        <v>143</v>
      </c>
      <c r="B147" s="41">
        <f>'Patek Philippe Data'!C147</f>
        <v>43597</v>
      </c>
      <c r="C147">
        <f>'Patek Philippe Data'!D147</f>
        <v>394</v>
      </c>
      <c r="D147" s="42">
        <f>'Patek Philippe Data'!E147</f>
        <v>10000</v>
      </c>
      <c r="E147" s="42">
        <f>'Patek Philippe Data'!F147</f>
        <v>12500</v>
      </c>
      <c r="F147" s="43">
        <f>LN(D147)</f>
        <v>9.2103403719761836</v>
      </c>
      <c r="G147">
        <f>IF(OR('Patek Philippe Data'!L147="Stainless Steel",'Patek Philippe Data'!L147="Two-tone"),1,0)</f>
        <v>0</v>
      </c>
      <c r="H147">
        <f>IF(OR('Patek Philippe Data'!L147="YG 18K",'Patek Philippe Data'!L147="YG &lt;18K",'Patek Philippe Data'!L147="PG 18K",'Patek Philippe Data'!L147="PG &lt;18K",'Patek Philippe Data'!L147="WG 18K",'Patek Philippe Data'!L147="Mixes of 18K",'Patek Philippe Data'!L147="Mixes &lt;18K"),1,0)</f>
        <v>1</v>
      </c>
      <c r="I147">
        <f>IF('Patek Philippe Data'!L147="Platinum",1,0)</f>
        <v>0</v>
      </c>
      <c r="J147">
        <f>IF(OR('Patek Philippe Data'!P147="Stainless Steel",'Patek Philippe Data'!P147="Two-tone"),1,0)</f>
        <v>0</v>
      </c>
      <c r="K147">
        <f>IF('Patek Philippe Data'!P147="Leather",1,0)</f>
        <v>1</v>
      </c>
      <c r="L147">
        <f>IF(OR('Patek Philippe Data'!P147="YG 18K",'Patek Philippe Data'!P147="PG 18K",'Patek Philippe Data'!P147="WG 18K",'Patek Philippe Data'!P147="Mixes of 18K"),1,0)</f>
        <v>0</v>
      </c>
      <c r="M147">
        <f>IF(OR('Patek Philippe Data'!AX147="Yes",'Patek Philippe Data'!AY147="Yes",'Patek Philippe Data'!AW147="Yes"),1,0)</f>
        <v>0</v>
      </c>
      <c r="N147">
        <f>IF(OR(ISTEXT('Patek Philippe Data'!AZ147), ISTEXT('Patek Philippe Data'!BA147)),1,0)</f>
        <v>0</v>
      </c>
      <c r="O147">
        <f>IF('Patek Philippe Data'!BF147="Yes",1,0)</f>
        <v>0</v>
      </c>
      <c r="P147">
        <f>IF('Patek Philippe Data'!BG147="AA",1,0)</f>
        <v>0</v>
      </c>
      <c r="Q147">
        <f>IF('Patek Philippe Data'!BG147="AAA",1,0)</f>
        <v>1</v>
      </c>
      <c r="R147">
        <f>IF('Patek Philippe Data'!BG147="AAAA",1,0)</f>
        <v>0</v>
      </c>
      <c r="S147">
        <f>IF('Patek Philippe Data'!R147="Yes",1,0)</f>
        <v>1</v>
      </c>
      <c r="T147">
        <f>IF('Patek Philippe Data'!AR147="Yes",1,0)</f>
        <v>0</v>
      </c>
      <c r="U147">
        <f>IF(OR('Patek Philippe Data'!X147="Yes", 'Patek Philippe Data'!Y147="Yes",'Patek Philippe Data'!Z147="Yes"),1,0)</f>
        <v>0</v>
      </c>
      <c r="V147">
        <f>IF('Patek Philippe Data'!AD147="Yes",1,0)</f>
        <v>0</v>
      </c>
      <c r="W147">
        <f>IF(OR('Patek Philippe Data'!AK147="Yes",'Patek Philippe Data'!AN147="Yes"),1,0)</f>
        <v>0</v>
      </c>
      <c r="X147">
        <f>IF('Patek Philippe Data'!AO147="Yes",1,0)</f>
        <v>0</v>
      </c>
      <c r="Y147" s="39">
        <f>IF(AND($B147&gt;=DATEVALUE("1/1/2018"),$B147&lt;=DATEVALUE("12/31/2018")),1,0)</f>
        <v>0</v>
      </c>
      <c r="Z147" s="39">
        <f>IF(AND($B147&gt;=DATEVALUE("1/1/2019"),$B147&lt;=DATEVALUE("12/31/2019")),1,0)</f>
        <v>1</v>
      </c>
      <c r="AA147" s="39">
        <f>IF(AND($B147&gt;=DATEVALUE("1/1/2020"),$B147&lt;=DATEVALUE("12/31/2020")),1,0)</f>
        <v>0</v>
      </c>
      <c r="AB147" s="39">
        <f>IF(AND($B147&gt;=DATEVALUE("1/1/2021"),$B147&lt;=DATEVALUE("12/31/2021")),1,0)</f>
        <v>0</v>
      </c>
      <c r="AC147" s="39">
        <f>IF(AND($B147&gt;=DATEVALUE("1/1/2022"),$B147&lt;=DATEVALUE("12/31/2022")),1,0)</f>
        <v>0</v>
      </c>
    </row>
    <row r="148" spans="1:29" x14ac:dyDescent="0.2">
      <c r="A148" s="1">
        <v>144</v>
      </c>
      <c r="B148" s="41">
        <f>'Patek Philippe Data'!C148</f>
        <v>43597</v>
      </c>
      <c r="C148">
        <f>'Patek Philippe Data'!D148</f>
        <v>395</v>
      </c>
      <c r="D148" s="42">
        <f>'Patek Philippe Data'!E148</f>
        <v>4600</v>
      </c>
      <c r="E148" s="42">
        <f>'Patek Philippe Data'!F148</f>
        <v>5750</v>
      </c>
      <c r="F148" s="43">
        <f>LN(D148)</f>
        <v>8.4338115824771869</v>
      </c>
      <c r="G148">
        <f>IF(OR('Patek Philippe Data'!L148="Stainless Steel",'Patek Philippe Data'!L148="Two-tone"),1,0)</f>
        <v>0</v>
      </c>
      <c r="H148">
        <f>IF(OR('Patek Philippe Data'!L148="YG 18K",'Patek Philippe Data'!L148="YG &lt;18K",'Patek Philippe Data'!L148="PG 18K",'Patek Philippe Data'!L148="PG &lt;18K",'Patek Philippe Data'!L148="WG 18K",'Patek Philippe Data'!L148="Mixes of 18K",'Patek Philippe Data'!L148="Mixes &lt;18K"),1,0)</f>
        <v>1</v>
      </c>
      <c r="I148">
        <f>IF('Patek Philippe Data'!L148="Platinum",1,0)</f>
        <v>0</v>
      </c>
      <c r="J148">
        <f>IF(OR('Patek Philippe Data'!P148="Stainless Steel",'Patek Philippe Data'!P148="Two-tone"),1,0)</f>
        <v>0</v>
      </c>
      <c r="K148">
        <f>IF('Patek Philippe Data'!P148="Leather",1,0)</f>
        <v>1</v>
      </c>
      <c r="L148">
        <f>IF(OR('Patek Philippe Data'!P148="YG 18K",'Patek Philippe Data'!P148="PG 18K",'Patek Philippe Data'!P148="WG 18K",'Patek Philippe Data'!P148="Mixes of 18K"),1,0)</f>
        <v>0</v>
      </c>
      <c r="M148">
        <f>IF(OR('Patek Philippe Data'!AX148="Yes",'Patek Philippe Data'!AY148="Yes",'Patek Philippe Data'!AW148="Yes"),1,0)</f>
        <v>0</v>
      </c>
      <c r="N148">
        <f>IF(OR(ISTEXT('Patek Philippe Data'!AZ148), ISTEXT('Patek Philippe Data'!BA148)),1,0)</f>
        <v>0</v>
      </c>
      <c r="O148">
        <f>IF('Patek Philippe Data'!BF148="Yes",1,0)</f>
        <v>0</v>
      </c>
      <c r="P148">
        <f>IF('Patek Philippe Data'!BG148="AA",1,0)</f>
        <v>1</v>
      </c>
      <c r="Q148">
        <f>IF('Patek Philippe Data'!BG148="AAA",1,0)</f>
        <v>0</v>
      </c>
      <c r="R148">
        <f>IF('Patek Philippe Data'!BG148="AAAA",1,0)</f>
        <v>0</v>
      </c>
      <c r="S148">
        <f>IF('Patek Philippe Data'!R148="Yes",1,0)</f>
        <v>1</v>
      </c>
      <c r="T148">
        <f>IF('Patek Philippe Data'!AR148="Yes",1,0)</f>
        <v>0</v>
      </c>
      <c r="U148">
        <f>IF(OR('Patek Philippe Data'!X148="Yes", 'Patek Philippe Data'!Y148="Yes",'Patek Philippe Data'!Z148="Yes"),1,0)</f>
        <v>0</v>
      </c>
      <c r="V148">
        <f>IF('Patek Philippe Data'!AD148="Yes",1,0)</f>
        <v>0</v>
      </c>
      <c r="W148">
        <f>IF(OR('Patek Philippe Data'!AK148="Yes",'Patek Philippe Data'!AN148="Yes"),1,0)</f>
        <v>0</v>
      </c>
      <c r="X148">
        <f>IF('Patek Philippe Data'!AO148="Yes",1,0)</f>
        <v>0</v>
      </c>
      <c r="Y148" s="39">
        <f>IF(AND($B148&gt;=DATEVALUE("1/1/2018"),$B148&lt;=DATEVALUE("12/31/2018")),1,0)</f>
        <v>0</v>
      </c>
      <c r="Z148" s="39">
        <f>IF(AND($B148&gt;=DATEVALUE("1/1/2019"),$B148&lt;=DATEVALUE("12/31/2019")),1,0)</f>
        <v>1</v>
      </c>
      <c r="AA148" s="39">
        <f>IF(AND($B148&gt;=DATEVALUE("1/1/2020"),$B148&lt;=DATEVALUE("12/31/2020")),1,0)</f>
        <v>0</v>
      </c>
      <c r="AB148" s="39">
        <f>IF(AND($B148&gt;=DATEVALUE("1/1/2021"),$B148&lt;=DATEVALUE("12/31/2021")),1,0)</f>
        <v>0</v>
      </c>
      <c r="AC148" s="39">
        <f>IF(AND($B148&gt;=DATEVALUE("1/1/2022"),$B148&lt;=DATEVALUE("12/31/2022")),1,0)</f>
        <v>0</v>
      </c>
    </row>
    <row r="149" spans="1:29" x14ac:dyDescent="0.2">
      <c r="A149" s="1">
        <v>145</v>
      </c>
      <c r="B149" s="41">
        <f>'Patek Philippe Data'!C149</f>
        <v>43597</v>
      </c>
      <c r="C149">
        <f>'Patek Philippe Data'!D149</f>
        <v>396</v>
      </c>
      <c r="D149" s="42">
        <f>'Patek Philippe Data'!E149</f>
        <v>10000</v>
      </c>
      <c r="E149" s="42">
        <f>'Patek Philippe Data'!F149</f>
        <v>12500</v>
      </c>
      <c r="F149" s="43">
        <f>LN(D149)</f>
        <v>9.2103403719761836</v>
      </c>
      <c r="G149">
        <f>IF(OR('Patek Philippe Data'!L149="Stainless Steel",'Patek Philippe Data'!L149="Two-tone"),1,0)</f>
        <v>0</v>
      </c>
      <c r="H149">
        <f>IF(OR('Patek Philippe Data'!L149="YG 18K",'Patek Philippe Data'!L149="YG &lt;18K",'Patek Philippe Data'!L149="PG 18K",'Patek Philippe Data'!L149="PG &lt;18K",'Patek Philippe Data'!L149="WG 18K",'Patek Philippe Data'!L149="Mixes of 18K",'Patek Philippe Data'!L149="Mixes &lt;18K"),1,0)</f>
        <v>1</v>
      </c>
      <c r="I149">
        <f>IF('Patek Philippe Data'!L149="Platinum",1,0)</f>
        <v>0</v>
      </c>
      <c r="J149">
        <f>IF(OR('Patek Philippe Data'!P149="Stainless Steel",'Patek Philippe Data'!P149="Two-tone"),1,0)</f>
        <v>0</v>
      </c>
      <c r="K149">
        <f>IF('Patek Philippe Data'!P149="Leather",1,0)</f>
        <v>1</v>
      </c>
      <c r="L149">
        <f>IF(OR('Patek Philippe Data'!P149="YG 18K",'Patek Philippe Data'!P149="PG 18K",'Patek Philippe Data'!P149="WG 18K",'Patek Philippe Data'!P149="Mixes of 18K"),1,0)</f>
        <v>0</v>
      </c>
      <c r="M149">
        <f>IF(OR('Patek Philippe Data'!AX149="Yes",'Patek Philippe Data'!AY149="Yes",'Patek Philippe Data'!AW149="Yes"),1,0)</f>
        <v>0</v>
      </c>
      <c r="N149">
        <f>IF(OR(ISTEXT('Patek Philippe Data'!AZ149), ISTEXT('Patek Philippe Data'!BA149)),1,0)</f>
        <v>0</v>
      </c>
      <c r="O149">
        <f>IF('Patek Philippe Data'!BF149="Yes",1,0)</f>
        <v>0</v>
      </c>
      <c r="P149">
        <f>IF('Patek Philippe Data'!BG149="AA",1,0)</f>
        <v>0</v>
      </c>
      <c r="Q149">
        <f>IF('Patek Philippe Data'!BG149="AAA",1,0)</f>
        <v>1</v>
      </c>
      <c r="R149">
        <f>IF('Patek Philippe Data'!BG149="AAAA",1,0)</f>
        <v>0</v>
      </c>
      <c r="S149">
        <f>IF('Patek Philippe Data'!R149="Yes",1,0)</f>
        <v>1</v>
      </c>
      <c r="T149">
        <f>IF('Patek Philippe Data'!AR149="Yes",1,0)</f>
        <v>0</v>
      </c>
      <c r="U149">
        <f>IF(OR('Patek Philippe Data'!X149="Yes", 'Patek Philippe Data'!Y149="Yes",'Patek Philippe Data'!Z149="Yes"),1,0)</f>
        <v>0</v>
      </c>
      <c r="V149">
        <f>IF('Patek Philippe Data'!AD149="Yes",1,0)</f>
        <v>0</v>
      </c>
      <c r="W149">
        <f>IF(OR('Patek Philippe Data'!AK149="Yes",'Patek Philippe Data'!AN149="Yes"),1,0)</f>
        <v>0</v>
      </c>
      <c r="X149">
        <f>IF('Patek Philippe Data'!AO149="Yes",1,0)</f>
        <v>0</v>
      </c>
      <c r="Y149" s="39">
        <f>IF(AND($B149&gt;=DATEVALUE("1/1/2018"),$B149&lt;=DATEVALUE("12/31/2018")),1,0)</f>
        <v>0</v>
      </c>
      <c r="Z149" s="39">
        <f>IF(AND($B149&gt;=DATEVALUE("1/1/2019"),$B149&lt;=DATEVALUE("12/31/2019")),1,0)</f>
        <v>1</v>
      </c>
      <c r="AA149" s="39">
        <f>IF(AND($B149&gt;=DATEVALUE("1/1/2020"),$B149&lt;=DATEVALUE("12/31/2020")),1,0)</f>
        <v>0</v>
      </c>
      <c r="AB149" s="39">
        <f>IF(AND($B149&gt;=DATEVALUE("1/1/2021"),$B149&lt;=DATEVALUE("12/31/2021")),1,0)</f>
        <v>0</v>
      </c>
      <c r="AC149" s="39">
        <f>IF(AND($B149&gt;=DATEVALUE("1/1/2022"),$B149&lt;=DATEVALUE("12/31/2022")),1,0)</f>
        <v>0</v>
      </c>
    </row>
    <row r="150" spans="1:29" x14ac:dyDescent="0.2">
      <c r="A150" s="1">
        <v>146</v>
      </c>
      <c r="B150" s="41">
        <f>'Patek Philippe Data'!C150</f>
        <v>43597</v>
      </c>
      <c r="C150">
        <f>'Patek Philippe Data'!D150</f>
        <v>399</v>
      </c>
      <c r="D150" s="42">
        <f>'Patek Philippe Data'!E150</f>
        <v>13000</v>
      </c>
      <c r="E150" s="42">
        <f>'Patek Philippe Data'!F150</f>
        <v>16250</v>
      </c>
      <c r="F150" s="43">
        <f>LN(D150)</f>
        <v>9.4727046364436731</v>
      </c>
      <c r="G150">
        <f>IF(OR('Patek Philippe Data'!L150="Stainless Steel",'Patek Philippe Data'!L150="Two-tone"),1,0)</f>
        <v>1</v>
      </c>
      <c r="H150">
        <f>IF(OR('Patek Philippe Data'!L150="YG 18K",'Patek Philippe Data'!L150="YG &lt;18K",'Patek Philippe Data'!L150="PG 18K",'Patek Philippe Data'!L150="PG &lt;18K",'Patek Philippe Data'!L150="WG 18K",'Patek Philippe Data'!L150="Mixes of 18K",'Patek Philippe Data'!L150="Mixes &lt;18K"),1,0)</f>
        <v>0</v>
      </c>
      <c r="I150">
        <f>IF('Patek Philippe Data'!L150="Platinum",1,0)</f>
        <v>0</v>
      </c>
      <c r="J150">
        <f>IF(OR('Patek Philippe Data'!P150="Stainless Steel",'Patek Philippe Data'!P150="Two-tone"),1,0)</f>
        <v>0</v>
      </c>
      <c r="K150">
        <f>IF('Patek Philippe Data'!P150="Leather",1,0)</f>
        <v>1</v>
      </c>
      <c r="L150">
        <f>IF(OR('Patek Philippe Data'!P150="YG 18K",'Patek Philippe Data'!P150="PG 18K",'Patek Philippe Data'!P150="WG 18K",'Patek Philippe Data'!P150="Mixes of 18K"),1,0)</f>
        <v>0</v>
      </c>
      <c r="M150">
        <f>IF(OR('Patek Philippe Data'!AX150="Yes",'Patek Philippe Data'!AY150="Yes",'Patek Philippe Data'!AW150="Yes"),1,0)</f>
        <v>0</v>
      </c>
      <c r="N150">
        <f>IF(OR(ISTEXT('Patek Philippe Data'!AZ150), ISTEXT('Patek Philippe Data'!BA150)),1,0)</f>
        <v>0</v>
      </c>
      <c r="O150">
        <f>IF('Patek Philippe Data'!BF150="Yes",1,0)</f>
        <v>0</v>
      </c>
      <c r="P150">
        <f>IF('Patek Philippe Data'!BG150="AA",1,0)</f>
        <v>1</v>
      </c>
      <c r="Q150">
        <f>IF('Patek Philippe Data'!BG150="AAA",1,0)</f>
        <v>0</v>
      </c>
      <c r="R150">
        <f>IF('Patek Philippe Data'!BG150="AAAA",1,0)</f>
        <v>0</v>
      </c>
      <c r="S150">
        <f>IF('Patek Philippe Data'!R150="Yes",1,0)</f>
        <v>1</v>
      </c>
      <c r="T150">
        <f>IF('Patek Philippe Data'!AR150="Yes",1,0)</f>
        <v>0</v>
      </c>
      <c r="U150">
        <f>IF(OR('Patek Philippe Data'!X150="Yes", 'Patek Philippe Data'!Y150="Yes",'Patek Philippe Data'!Z150="Yes"),1,0)</f>
        <v>0</v>
      </c>
      <c r="V150">
        <f>IF('Patek Philippe Data'!AD150="Yes",1,0)</f>
        <v>0</v>
      </c>
      <c r="W150">
        <f>IF(OR('Patek Philippe Data'!AK150="Yes",'Patek Philippe Data'!AN150="Yes"),1,0)</f>
        <v>0</v>
      </c>
      <c r="X150">
        <f>IF('Patek Philippe Data'!AO150="Yes",1,0)</f>
        <v>0</v>
      </c>
      <c r="Y150" s="39">
        <f>IF(AND($B150&gt;=DATEVALUE("1/1/2018"),$B150&lt;=DATEVALUE("12/31/2018")),1,0)</f>
        <v>0</v>
      </c>
      <c r="Z150" s="39">
        <f>IF(AND($B150&gt;=DATEVALUE("1/1/2019"),$B150&lt;=DATEVALUE("12/31/2019")),1,0)</f>
        <v>1</v>
      </c>
      <c r="AA150" s="39">
        <f>IF(AND($B150&gt;=DATEVALUE("1/1/2020"),$B150&lt;=DATEVALUE("12/31/2020")),1,0)</f>
        <v>0</v>
      </c>
      <c r="AB150" s="39">
        <f>IF(AND($B150&gt;=DATEVALUE("1/1/2021"),$B150&lt;=DATEVALUE("12/31/2021")),1,0)</f>
        <v>0</v>
      </c>
      <c r="AC150" s="39">
        <f>IF(AND($B150&gt;=DATEVALUE("1/1/2022"),$B150&lt;=DATEVALUE("12/31/2022")),1,0)</f>
        <v>0</v>
      </c>
    </row>
    <row r="151" spans="1:29" x14ac:dyDescent="0.2">
      <c r="A151" s="1">
        <v>147</v>
      </c>
      <c r="B151" s="41">
        <f>'Patek Philippe Data'!C151</f>
        <v>43597</v>
      </c>
      <c r="C151">
        <f>'Patek Philippe Data'!D151</f>
        <v>400</v>
      </c>
      <c r="D151" s="42">
        <f>'Patek Philippe Data'!E151</f>
        <v>9000</v>
      </c>
      <c r="E151" s="42">
        <f>'Patek Philippe Data'!F151</f>
        <v>11250</v>
      </c>
      <c r="F151" s="43">
        <f>LN(D151)</f>
        <v>9.1049798563183568</v>
      </c>
      <c r="G151">
        <f>IF(OR('Patek Philippe Data'!L151="Stainless Steel",'Patek Philippe Data'!L151="Two-tone"),1,0)</f>
        <v>0</v>
      </c>
      <c r="H151">
        <f>IF(OR('Patek Philippe Data'!L151="YG 18K",'Patek Philippe Data'!L151="YG &lt;18K",'Patek Philippe Data'!L151="PG 18K",'Patek Philippe Data'!L151="PG &lt;18K",'Patek Philippe Data'!L151="WG 18K",'Patek Philippe Data'!L151="Mixes of 18K",'Patek Philippe Data'!L151="Mixes &lt;18K"),1,0)</f>
        <v>1</v>
      </c>
      <c r="I151">
        <f>IF('Patek Philippe Data'!L151="Platinum",1,0)</f>
        <v>0</v>
      </c>
      <c r="J151">
        <f>IF(OR('Patek Philippe Data'!P151="Stainless Steel",'Patek Philippe Data'!P151="Two-tone"),1,0)</f>
        <v>0</v>
      </c>
      <c r="K151">
        <f>IF('Patek Philippe Data'!P151="Leather",1,0)</f>
        <v>1</v>
      </c>
      <c r="L151">
        <f>IF(OR('Patek Philippe Data'!P151="YG 18K",'Patek Philippe Data'!P151="PG 18K",'Patek Philippe Data'!P151="WG 18K",'Patek Philippe Data'!P151="Mixes of 18K"),1,0)</f>
        <v>0</v>
      </c>
      <c r="M151">
        <f>IF(OR('Patek Philippe Data'!AX151="Yes",'Patek Philippe Data'!AY151="Yes",'Patek Philippe Data'!AW151="Yes"),1,0)</f>
        <v>0</v>
      </c>
      <c r="N151">
        <f>IF(OR(ISTEXT('Patek Philippe Data'!AZ151), ISTEXT('Patek Philippe Data'!BA151)),1,0)</f>
        <v>0</v>
      </c>
      <c r="O151">
        <f>IF('Patek Philippe Data'!BF151="Yes",1,0)</f>
        <v>0</v>
      </c>
      <c r="P151">
        <f>IF('Patek Philippe Data'!BG151="AA",1,0)</f>
        <v>0</v>
      </c>
      <c r="Q151">
        <f>IF('Patek Philippe Data'!BG151="AAA",1,0)</f>
        <v>1</v>
      </c>
      <c r="R151">
        <f>IF('Patek Philippe Data'!BG151="AAAA",1,0)</f>
        <v>0</v>
      </c>
      <c r="S151">
        <f>IF('Patek Philippe Data'!R151="Yes",1,0)</f>
        <v>1</v>
      </c>
      <c r="T151">
        <f>IF('Patek Philippe Data'!AR151="Yes",1,0)</f>
        <v>0</v>
      </c>
      <c r="U151">
        <f>IF(OR('Patek Philippe Data'!X151="Yes", 'Patek Philippe Data'!Y151="Yes",'Patek Philippe Data'!Z151="Yes"),1,0)</f>
        <v>0</v>
      </c>
      <c r="V151">
        <f>IF('Patek Philippe Data'!AD151="Yes",1,0)</f>
        <v>0</v>
      </c>
      <c r="W151">
        <f>IF(OR('Patek Philippe Data'!AK151="Yes",'Patek Philippe Data'!AN151="Yes"),1,0)</f>
        <v>0</v>
      </c>
      <c r="X151">
        <f>IF('Patek Philippe Data'!AO151="Yes",1,0)</f>
        <v>0</v>
      </c>
      <c r="Y151" s="39">
        <f>IF(AND($B151&gt;=DATEVALUE("1/1/2018"),$B151&lt;=DATEVALUE("12/31/2018")),1,0)</f>
        <v>0</v>
      </c>
      <c r="Z151" s="39">
        <f>IF(AND($B151&gt;=DATEVALUE("1/1/2019"),$B151&lt;=DATEVALUE("12/31/2019")),1,0)</f>
        <v>1</v>
      </c>
      <c r="AA151" s="39">
        <f>IF(AND($B151&gt;=DATEVALUE("1/1/2020"),$B151&lt;=DATEVALUE("12/31/2020")),1,0)</f>
        <v>0</v>
      </c>
      <c r="AB151" s="39">
        <f>IF(AND($B151&gt;=DATEVALUE("1/1/2021"),$B151&lt;=DATEVALUE("12/31/2021")),1,0)</f>
        <v>0</v>
      </c>
      <c r="AC151" s="39">
        <f>IF(AND($B151&gt;=DATEVALUE("1/1/2022"),$B151&lt;=DATEVALUE("12/31/2022")),1,0)</f>
        <v>0</v>
      </c>
    </row>
    <row r="152" spans="1:29" x14ac:dyDescent="0.2">
      <c r="A152" s="1">
        <v>148</v>
      </c>
      <c r="B152" s="41">
        <f>'Patek Philippe Data'!C152</f>
        <v>43597</v>
      </c>
      <c r="C152">
        <f>'Patek Philippe Data'!D152</f>
        <v>401</v>
      </c>
      <c r="D152" s="42">
        <f>'Patek Philippe Data'!E152</f>
        <v>7500</v>
      </c>
      <c r="E152" s="42">
        <f>'Patek Philippe Data'!F152</f>
        <v>9375</v>
      </c>
      <c r="F152" s="43">
        <f>LN(D152)</f>
        <v>8.9226582995244019</v>
      </c>
      <c r="G152">
        <f>IF(OR('Patek Philippe Data'!L152="Stainless Steel",'Patek Philippe Data'!L152="Two-tone"),1,0)</f>
        <v>0</v>
      </c>
      <c r="H152">
        <f>IF(OR('Patek Philippe Data'!L152="YG 18K",'Patek Philippe Data'!L152="YG &lt;18K",'Patek Philippe Data'!L152="PG 18K",'Patek Philippe Data'!L152="PG &lt;18K",'Patek Philippe Data'!L152="WG 18K",'Patek Philippe Data'!L152="Mixes of 18K",'Patek Philippe Data'!L152="Mixes &lt;18K"),1,0)</f>
        <v>1</v>
      </c>
      <c r="I152">
        <f>IF('Patek Philippe Data'!L152="Platinum",1,0)</f>
        <v>0</v>
      </c>
      <c r="J152">
        <f>IF(OR('Patek Philippe Data'!P152="Stainless Steel",'Patek Philippe Data'!P152="Two-tone"),1,0)</f>
        <v>0</v>
      </c>
      <c r="K152">
        <f>IF('Patek Philippe Data'!P152="Leather",1,0)</f>
        <v>1</v>
      </c>
      <c r="L152">
        <f>IF(OR('Patek Philippe Data'!P152="YG 18K",'Patek Philippe Data'!P152="PG 18K",'Patek Philippe Data'!P152="WG 18K",'Patek Philippe Data'!P152="Mixes of 18K"),1,0)</f>
        <v>0</v>
      </c>
      <c r="M152">
        <f>IF(OR('Patek Philippe Data'!AX152="Yes",'Patek Philippe Data'!AY152="Yes",'Patek Philippe Data'!AW152="Yes"),1,0)</f>
        <v>0</v>
      </c>
      <c r="N152">
        <f>IF(OR(ISTEXT('Patek Philippe Data'!AZ152), ISTEXT('Patek Philippe Data'!BA152)),1,0)</f>
        <v>0</v>
      </c>
      <c r="O152">
        <f>IF('Patek Philippe Data'!BF152="Yes",1,0)</f>
        <v>0</v>
      </c>
      <c r="P152">
        <f>IF('Patek Philippe Data'!BG152="AA",1,0)</f>
        <v>0</v>
      </c>
      <c r="Q152">
        <f>IF('Patek Philippe Data'!BG152="AAA",1,0)</f>
        <v>1</v>
      </c>
      <c r="R152">
        <f>IF('Patek Philippe Data'!BG152="AAAA",1,0)</f>
        <v>0</v>
      </c>
      <c r="S152">
        <f>IF('Patek Philippe Data'!R152="Yes",1,0)</f>
        <v>1</v>
      </c>
      <c r="T152">
        <f>IF('Patek Philippe Data'!AR152="Yes",1,0)</f>
        <v>0</v>
      </c>
      <c r="U152">
        <f>IF(OR('Patek Philippe Data'!X152="Yes", 'Patek Philippe Data'!Y152="Yes",'Patek Philippe Data'!Z152="Yes"),1,0)</f>
        <v>0</v>
      </c>
      <c r="V152">
        <f>IF('Patek Philippe Data'!AD152="Yes",1,0)</f>
        <v>0</v>
      </c>
      <c r="W152">
        <f>IF(OR('Patek Philippe Data'!AK152="Yes",'Patek Philippe Data'!AN152="Yes"),1,0)</f>
        <v>0</v>
      </c>
      <c r="X152">
        <f>IF('Patek Philippe Data'!AO152="Yes",1,0)</f>
        <v>0</v>
      </c>
      <c r="Y152" s="39">
        <f>IF(AND($B152&gt;=DATEVALUE("1/1/2018"),$B152&lt;=DATEVALUE("12/31/2018")),1,0)</f>
        <v>0</v>
      </c>
      <c r="Z152" s="39">
        <f>IF(AND($B152&gt;=DATEVALUE("1/1/2019"),$B152&lt;=DATEVALUE("12/31/2019")),1,0)</f>
        <v>1</v>
      </c>
      <c r="AA152" s="39">
        <f>IF(AND($B152&gt;=DATEVALUE("1/1/2020"),$B152&lt;=DATEVALUE("12/31/2020")),1,0)</f>
        <v>0</v>
      </c>
      <c r="AB152" s="39">
        <f>IF(AND($B152&gt;=DATEVALUE("1/1/2021"),$B152&lt;=DATEVALUE("12/31/2021")),1,0)</f>
        <v>0</v>
      </c>
      <c r="AC152" s="39">
        <f>IF(AND($B152&gt;=DATEVALUE("1/1/2022"),$B152&lt;=DATEVALUE("12/31/2022")),1,0)</f>
        <v>0</v>
      </c>
    </row>
    <row r="153" spans="1:29" x14ac:dyDescent="0.2">
      <c r="A153" s="1">
        <v>149</v>
      </c>
      <c r="B153" s="41">
        <f>'Patek Philippe Data'!C153</f>
        <v>43597</v>
      </c>
      <c r="C153">
        <f>'Patek Philippe Data'!D153</f>
        <v>403</v>
      </c>
      <c r="D153" s="42">
        <f>'Patek Philippe Data'!E153</f>
        <v>15000</v>
      </c>
      <c r="E153" s="42">
        <f>'Patek Philippe Data'!F153</f>
        <v>18750</v>
      </c>
      <c r="F153" s="43">
        <f>LN(D153)</f>
        <v>9.6158054800843473</v>
      </c>
      <c r="G153">
        <f>IF(OR('Patek Philippe Data'!L153="Stainless Steel",'Patek Philippe Data'!L153="Two-tone"),1,0)</f>
        <v>1</v>
      </c>
      <c r="H153">
        <f>IF(OR('Patek Philippe Data'!L153="YG 18K",'Patek Philippe Data'!L153="YG &lt;18K",'Patek Philippe Data'!L153="PG 18K",'Patek Philippe Data'!L153="PG &lt;18K",'Patek Philippe Data'!L153="WG 18K",'Patek Philippe Data'!L153="Mixes of 18K",'Patek Philippe Data'!L153="Mixes &lt;18K"),1,0)</f>
        <v>0</v>
      </c>
      <c r="I153">
        <f>IF('Patek Philippe Data'!L153="Platinum",1,0)</f>
        <v>0</v>
      </c>
      <c r="J153">
        <f>IF(OR('Patek Philippe Data'!P153="Stainless Steel",'Patek Philippe Data'!P153="Two-tone"),1,0)</f>
        <v>0</v>
      </c>
      <c r="K153">
        <f>IF('Patek Philippe Data'!P153="Leather",1,0)</f>
        <v>1</v>
      </c>
      <c r="L153">
        <f>IF(OR('Patek Philippe Data'!P153="YG 18K",'Patek Philippe Data'!P153="PG 18K",'Patek Philippe Data'!P153="WG 18K",'Patek Philippe Data'!P153="Mixes of 18K"),1,0)</f>
        <v>0</v>
      </c>
      <c r="M153">
        <f>IF(OR('Patek Philippe Data'!AX153="Yes",'Patek Philippe Data'!AY153="Yes",'Patek Philippe Data'!AW153="Yes"),1,0)</f>
        <v>0</v>
      </c>
      <c r="N153">
        <f>IF(OR(ISTEXT('Patek Philippe Data'!AZ153), ISTEXT('Patek Philippe Data'!BA153)),1,0)</f>
        <v>0</v>
      </c>
      <c r="O153">
        <f>IF('Patek Philippe Data'!BF153="Yes",1,0)</f>
        <v>0</v>
      </c>
      <c r="P153">
        <f>IF('Patek Philippe Data'!BG153="AA",1,0)</f>
        <v>0</v>
      </c>
      <c r="Q153">
        <f>IF('Patek Philippe Data'!BG153="AAA",1,0)</f>
        <v>1</v>
      </c>
      <c r="R153">
        <f>IF('Patek Philippe Data'!BG153="AAAA",1,0)</f>
        <v>0</v>
      </c>
      <c r="S153">
        <f>IF('Patek Philippe Data'!R153="Yes",1,0)</f>
        <v>1</v>
      </c>
      <c r="T153">
        <f>IF('Patek Philippe Data'!AR153="Yes",1,0)</f>
        <v>0</v>
      </c>
      <c r="U153">
        <f>IF(OR('Patek Philippe Data'!X153="Yes", 'Patek Philippe Data'!Y153="Yes",'Patek Philippe Data'!Z153="Yes"),1,0)</f>
        <v>0</v>
      </c>
      <c r="V153">
        <f>IF('Patek Philippe Data'!AD153="Yes",1,0)</f>
        <v>1</v>
      </c>
      <c r="W153">
        <f>IF(OR('Patek Philippe Data'!AK153="Yes",'Patek Philippe Data'!AN153="Yes"),1,0)</f>
        <v>0</v>
      </c>
      <c r="X153">
        <f>IF('Patek Philippe Data'!AO153="Yes",1,0)</f>
        <v>0</v>
      </c>
      <c r="Y153" s="39">
        <f>IF(AND($B153&gt;=DATEVALUE("1/1/2018"),$B153&lt;=DATEVALUE("12/31/2018")),1,0)</f>
        <v>0</v>
      </c>
      <c r="Z153" s="39">
        <f>IF(AND($B153&gt;=DATEVALUE("1/1/2019"),$B153&lt;=DATEVALUE("12/31/2019")),1,0)</f>
        <v>1</v>
      </c>
      <c r="AA153" s="39">
        <f>IF(AND($B153&gt;=DATEVALUE("1/1/2020"),$B153&lt;=DATEVALUE("12/31/2020")),1,0)</f>
        <v>0</v>
      </c>
      <c r="AB153" s="39">
        <f>IF(AND($B153&gt;=DATEVALUE("1/1/2021"),$B153&lt;=DATEVALUE("12/31/2021")),1,0)</f>
        <v>0</v>
      </c>
      <c r="AC153" s="39">
        <f>IF(AND($B153&gt;=DATEVALUE("1/1/2022"),$B153&lt;=DATEVALUE("12/31/2022")),1,0)</f>
        <v>0</v>
      </c>
    </row>
    <row r="154" spans="1:29" x14ac:dyDescent="0.2">
      <c r="A154" s="1">
        <v>150</v>
      </c>
      <c r="B154" s="41">
        <f>'Patek Philippe Data'!C154</f>
        <v>43597</v>
      </c>
      <c r="C154">
        <f>'Patek Philippe Data'!D154</f>
        <v>404</v>
      </c>
      <c r="D154" s="42">
        <f>'Patek Philippe Data'!E154</f>
        <v>6000</v>
      </c>
      <c r="E154" s="42">
        <f>'Patek Philippe Data'!F154</f>
        <v>7500</v>
      </c>
      <c r="F154" s="43">
        <f>LN(D154)</f>
        <v>8.6995147482101913</v>
      </c>
      <c r="G154">
        <f>IF(OR('Patek Philippe Data'!L154="Stainless Steel",'Patek Philippe Data'!L154="Two-tone"),1,0)</f>
        <v>0</v>
      </c>
      <c r="H154">
        <f>IF(OR('Patek Philippe Data'!L154="YG 18K",'Patek Philippe Data'!L154="YG &lt;18K",'Patek Philippe Data'!L154="PG 18K",'Patek Philippe Data'!L154="PG &lt;18K",'Patek Philippe Data'!L154="WG 18K",'Patek Philippe Data'!L154="Mixes of 18K",'Patek Philippe Data'!L154="Mixes &lt;18K"),1,0)</f>
        <v>1</v>
      </c>
      <c r="I154">
        <f>IF('Patek Philippe Data'!L154="Platinum",1,0)</f>
        <v>0</v>
      </c>
      <c r="J154">
        <f>IF(OR('Patek Philippe Data'!P154="Stainless Steel",'Patek Philippe Data'!P154="Two-tone"),1,0)</f>
        <v>0</v>
      </c>
      <c r="K154">
        <f>IF('Patek Philippe Data'!P154="Leather",1,0)</f>
        <v>1</v>
      </c>
      <c r="L154">
        <f>IF(OR('Patek Philippe Data'!P154="YG 18K",'Patek Philippe Data'!P154="PG 18K",'Patek Philippe Data'!P154="WG 18K",'Patek Philippe Data'!P154="Mixes of 18K"),1,0)</f>
        <v>0</v>
      </c>
      <c r="M154">
        <f>IF(OR('Patek Philippe Data'!AX154="Yes",'Patek Philippe Data'!AY154="Yes",'Patek Philippe Data'!AW154="Yes"),1,0)</f>
        <v>0</v>
      </c>
      <c r="N154">
        <f>IF(OR(ISTEXT('Patek Philippe Data'!AZ154), ISTEXT('Patek Philippe Data'!BA154)),1,0)</f>
        <v>0</v>
      </c>
      <c r="O154">
        <f>IF('Patek Philippe Data'!BF154="Yes",1,0)</f>
        <v>0</v>
      </c>
      <c r="P154">
        <f>IF('Patek Philippe Data'!BG154="AA",1,0)</f>
        <v>1</v>
      </c>
      <c r="Q154">
        <f>IF('Patek Philippe Data'!BG154="AAA",1,0)</f>
        <v>0</v>
      </c>
      <c r="R154">
        <f>IF('Patek Philippe Data'!BG154="AAAA",1,0)</f>
        <v>0</v>
      </c>
      <c r="S154">
        <f>IF('Patek Philippe Data'!R154="Yes",1,0)</f>
        <v>1</v>
      </c>
      <c r="T154">
        <f>IF('Patek Philippe Data'!AR154="Yes",1,0)</f>
        <v>0</v>
      </c>
      <c r="U154">
        <f>IF(OR('Patek Philippe Data'!X154="Yes", 'Patek Philippe Data'!Y154="Yes",'Patek Philippe Data'!Z154="Yes"),1,0)</f>
        <v>0</v>
      </c>
      <c r="V154">
        <f>IF('Patek Philippe Data'!AD154="Yes",1,0)</f>
        <v>0</v>
      </c>
      <c r="W154">
        <f>IF(OR('Patek Philippe Data'!AK154="Yes",'Patek Philippe Data'!AN154="Yes"),1,0)</f>
        <v>0</v>
      </c>
      <c r="X154">
        <f>IF('Patek Philippe Data'!AO154="Yes",1,0)</f>
        <v>0</v>
      </c>
      <c r="Y154" s="39">
        <f>IF(AND($B154&gt;=DATEVALUE("1/1/2018"),$B154&lt;=DATEVALUE("12/31/2018")),1,0)</f>
        <v>0</v>
      </c>
      <c r="Z154" s="39">
        <f>IF(AND($B154&gt;=DATEVALUE("1/1/2019"),$B154&lt;=DATEVALUE("12/31/2019")),1,0)</f>
        <v>1</v>
      </c>
      <c r="AA154" s="39">
        <f>IF(AND($B154&gt;=DATEVALUE("1/1/2020"),$B154&lt;=DATEVALUE("12/31/2020")),1,0)</f>
        <v>0</v>
      </c>
      <c r="AB154" s="39">
        <f>IF(AND($B154&gt;=DATEVALUE("1/1/2021"),$B154&lt;=DATEVALUE("12/31/2021")),1,0)</f>
        <v>0</v>
      </c>
      <c r="AC154" s="39">
        <f>IF(AND($B154&gt;=DATEVALUE("1/1/2022"),$B154&lt;=DATEVALUE("12/31/2022")),1,0)</f>
        <v>0</v>
      </c>
    </row>
    <row r="155" spans="1:29" x14ac:dyDescent="0.2">
      <c r="A155" s="1">
        <v>151</v>
      </c>
      <c r="B155" s="41">
        <f>'Patek Philippe Data'!C155</f>
        <v>43597</v>
      </c>
      <c r="C155">
        <f>'Patek Philippe Data'!D155</f>
        <v>405</v>
      </c>
      <c r="D155" s="42">
        <f>'Patek Philippe Data'!E155</f>
        <v>9000</v>
      </c>
      <c r="E155" s="42">
        <f>'Patek Philippe Data'!F155</f>
        <v>11250</v>
      </c>
      <c r="F155" s="43">
        <f>LN(D155)</f>
        <v>9.1049798563183568</v>
      </c>
      <c r="G155">
        <f>IF(OR('Patek Philippe Data'!L155="Stainless Steel",'Patek Philippe Data'!L155="Two-tone"),1,0)</f>
        <v>1</v>
      </c>
      <c r="H155">
        <f>IF(OR('Patek Philippe Data'!L155="YG 18K",'Patek Philippe Data'!L155="YG &lt;18K",'Patek Philippe Data'!L155="PG 18K",'Patek Philippe Data'!L155="PG &lt;18K",'Patek Philippe Data'!L155="WG 18K",'Patek Philippe Data'!L155="Mixes of 18K",'Patek Philippe Data'!L155="Mixes &lt;18K"),1,0)</f>
        <v>0</v>
      </c>
      <c r="I155">
        <f>IF('Patek Philippe Data'!L155="Platinum",1,0)</f>
        <v>0</v>
      </c>
      <c r="J155">
        <f>IF(OR('Patek Philippe Data'!P155="Stainless Steel",'Patek Philippe Data'!P155="Two-tone"),1,0)</f>
        <v>0</v>
      </c>
      <c r="K155">
        <f>IF('Patek Philippe Data'!P155="Leather",1,0)</f>
        <v>1</v>
      </c>
      <c r="L155">
        <f>IF(OR('Patek Philippe Data'!P155="YG 18K",'Patek Philippe Data'!P155="PG 18K",'Patek Philippe Data'!P155="WG 18K",'Patek Philippe Data'!P155="Mixes of 18K"),1,0)</f>
        <v>0</v>
      </c>
      <c r="M155">
        <f>IF(OR('Patek Philippe Data'!AX155="Yes",'Patek Philippe Data'!AY155="Yes",'Patek Philippe Data'!AW155="Yes"),1,0)</f>
        <v>0</v>
      </c>
      <c r="N155">
        <f>IF(OR(ISTEXT('Patek Philippe Data'!AZ155), ISTEXT('Patek Philippe Data'!BA155)),1,0)</f>
        <v>0</v>
      </c>
      <c r="O155">
        <f>IF('Patek Philippe Data'!BF155="Yes",1,0)</f>
        <v>0</v>
      </c>
      <c r="P155">
        <f>IF('Patek Philippe Data'!BG155="AA",1,0)</f>
        <v>1</v>
      </c>
      <c r="Q155">
        <f>IF('Patek Philippe Data'!BG155="AAA",1,0)</f>
        <v>0</v>
      </c>
      <c r="R155">
        <f>IF('Patek Philippe Data'!BG155="AAAA",1,0)</f>
        <v>0</v>
      </c>
      <c r="S155">
        <f>IF('Patek Philippe Data'!R155="Yes",1,0)</f>
        <v>1</v>
      </c>
      <c r="T155">
        <f>IF('Patek Philippe Data'!AR155="Yes",1,0)</f>
        <v>0</v>
      </c>
      <c r="U155">
        <f>IF(OR('Patek Philippe Data'!X155="Yes", 'Patek Philippe Data'!Y155="Yes",'Patek Philippe Data'!Z155="Yes"),1,0)</f>
        <v>0</v>
      </c>
      <c r="V155">
        <f>IF('Patek Philippe Data'!AD155="Yes",1,0)</f>
        <v>0</v>
      </c>
      <c r="W155">
        <f>IF(OR('Patek Philippe Data'!AK155="Yes",'Patek Philippe Data'!AN155="Yes"),1,0)</f>
        <v>0</v>
      </c>
      <c r="X155">
        <f>IF('Patek Philippe Data'!AO155="Yes",1,0)</f>
        <v>0</v>
      </c>
      <c r="Y155" s="39">
        <f>IF(AND($B155&gt;=DATEVALUE("1/1/2018"),$B155&lt;=DATEVALUE("12/31/2018")),1,0)</f>
        <v>0</v>
      </c>
      <c r="Z155" s="39">
        <f>IF(AND($B155&gt;=DATEVALUE("1/1/2019"),$B155&lt;=DATEVALUE("12/31/2019")),1,0)</f>
        <v>1</v>
      </c>
      <c r="AA155" s="39">
        <f>IF(AND($B155&gt;=DATEVALUE("1/1/2020"),$B155&lt;=DATEVALUE("12/31/2020")),1,0)</f>
        <v>0</v>
      </c>
      <c r="AB155" s="39">
        <f>IF(AND($B155&gt;=DATEVALUE("1/1/2021"),$B155&lt;=DATEVALUE("12/31/2021")),1,0)</f>
        <v>0</v>
      </c>
      <c r="AC155" s="39">
        <f>IF(AND($B155&gt;=DATEVALUE("1/1/2022"),$B155&lt;=DATEVALUE("12/31/2022")),1,0)</f>
        <v>0</v>
      </c>
    </row>
    <row r="156" spans="1:29" x14ac:dyDescent="0.2">
      <c r="A156" s="1">
        <v>152</v>
      </c>
      <c r="B156" s="41">
        <f>'Patek Philippe Data'!C156</f>
        <v>43597</v>
      </c>
      <c r="C156">
        <f>'Patek Philippe Data'!D156</f>
        <v>420</v>
      </c>
      <c r="D156" s="42">
        <f>'Patek Philippe Data'!E156</f>
        <v>30000</v>
      </c>
      <c r="E156" s="42">
        <f>'Patek Philippe Data'!F156</f>
        <v>37500</v>
      </c>
      <c r="F156" s="43">
        <f>LN(D156)</f>
        <v>10.308952660644293</v>
      </c>
      <c r="G156">
        <f>IF(OR('Patek Philippe Data'!L156="Stainless Steel",'Patek Philippe Data'!L156="Two-tone"),1,0)</f>
        <v>0</v>
      </c>
      <c r="H156">
        <f>IF(OR('Patek Philippe Data'!L156="YG 18K",'Patek Philippe Data'!L156="YG &lt;18K",'Patek Philippe Data'!L156="PG 18K",'Patek Philippe Data'!L156="PG &lt;18K",'Patek Philippe Data'!L156="WG 18K",'Patek Philippe Data'!L156="Mixes of 18K",'Patek Philippe Data'!L156="Mixes &lt;18K"),1,0)</f>
        <v>1</v>
      </c>
      <c r="I156">
        <f>IF('Patek Philippe Data'!L156="Platinum",1,0)</f>
        <v>0</v>
      </c>
      <c r="J156">
        <f>IF(OR('Patek Philippe Data'!P156="Stainless Steel",'Patek Philippe Data'!P156="Two-tone"),1,0)</f>
        <v>0</v>
      </c>
      <c r="K156">
        <f>IF('Patek Philippe Data'!P156="Leather",1,0)</f>
        <v>1</v>
      </c>
      <c r="L156">
        <f>IF(OR('Patek Philippe Data'!P156="YG 18K",'Patek Philippe Data'!P156="PG 18K",'Patek Philippe Data'!P156="WG 18K",'Patek Philippe Data'!P156="Mixes of 18K"),1,0)</f>
        <v>0</v>
      </c>
      <c r="M156">
        <f>IF(OR('Patek Philippe Data'!AX156="Yes",'Patek Philippe Data'!AY156="Yes",'Patek Philippe Data'!AW156="Yes"),1,0)</f>
        <v>0</v>
      </c>
      <c r="N156">
        <f>IF(OR(ISTEXT('Patek Philippe Data'!AZ156), ISTEXT('Patek Philippe Data'!BA156)),1,0)</f>
        <v>0</v>
      </c>
      <c r="O156">
        <f>IF('Patek Philippe Data'!BF156="Yes",1,0)</f>
        <v>0</v>
      </c>
      <c r="P156">
        <f>IF('Patek Philippe Data'!BG156="AA",1,0)</f>
        <v>0</v>
      </c>
      <c r="Q156">
        <f>IF('Patek Philippe Data'!BG156="AAA",1,0)</f>
        <v>1</v>
      </c>
      <c r="R156">
        <f>IF('Patek Philippe Data'!BG156="AAAA",1,0)</f>
        <v>0</v>
      </c>
      <c r="S156">
        <f>IF('Patek Philippe Data'!R156="Yes",1,0)</f>
        <v>0</v>
      </c>
      <c r="T156">
        <f>IF('Patek Philippe Data'!AR156="Yes",1,0)</f>
        <v>0</v>
      </c>
      <c r="U156">
        <f>IF(OR('Patek Philippe Data'!X156="Yes", 'Patek Philippe Data'!Y156="Yes",'Patek Philippe Data'!Z156="Yes"),1,0)</f>
        <v>0</v>
      </c>
      <c r="V156">
        <f>IF('Patek Philippe Data'!AD156="Yes",1,0)</f>
        <v>0</v>
      </c>
      <c r="W156">
        <f>IF(OR('Patek Philippe Data'!AK156="Yes",'Patek Philippe Data'!AN156="Yes"),1,0)</f>
        <v>0</v>
      </c>
      <c r="X156">
        <f>IF('Patek Philippe Data'!AO156="Yes",1,0)</f>
        <v>1</v>
      </c>
      <c r="Y156" s="39">
        <f>IF(AND($B156&gt;=DATEVALUE("1/1/2018"),$B156&lt;=DATEVALUE("12/31/2018")),1,0)</f>
        <v>0</v>
      </c>
      <c r="Z156" s="39">
        <f>IF(AND($B156&gt;=DATEVALUE("1/1/2019"),$B156&lt;=DATEVALUE("12/31/2019")),1,0)</f>
        <v>1</v>
      </c>
      <c r="AA156" s="39">
        <f>IF(AND($B156&gt;=DATEVALUE("1/1/2020"),$B156&lt;=DATEVALUE("12/31/2020")),1,0)</f>
        <v>0</v>
      </c>
      <c r="AB156" s="39">
        <f>IF(AND($B156&gt;=DATEVALUE("1/1/2021"),$B156&lt;=DATEVALUE("12/31/2021")),1,0)</f>
        <v>0</v>
      </c>
      <c r="AC156" s="39">
        <f>IF(AND($B156&gt;=DATEVALUE("1/1/2022"),$B156&lt;=DATEVALUE("12/31/2022")),1,0)</f>
        <v>0</v>
      </c>
    </row>
    <row r="157" spans="1:29" x14ac:dyDescent="0.2">
      <c r="A157" s="1">
        <v>153</v>
      </c>
      <c r="B157" s="41">
        <f>'Patek Philippe Data'!C157</f>
        <v>43597</v>
      </c>
      <c r="C157">
        <f>'Patek Philippe Data'!D157</f>
        <v>535</v>
      </c>
      <c r="D157" s="42">
        <f>'Patek Philippe Data'!E157</f>
        <v>17000</v>
      </c>
      <c r="E157" s="42">
        <f>'Patek Philippe Data'!F157</f>
        <v>21250</v>
      </c>
      <c r="F157" s="43">
        <f>LN(D157)</f>
        <v>9.7409686230383539</v>
      </c>
      <c r="G157">
        <f>IF(OR('Patek Philippe Data'!L157="Stainless Steel",'Patek Philippe Data'!L157="Two-tone"),1,0)</f>
        <v>0</v>
      </c>
      <c r="H157">
        <f>IF(OR('Patek Philippe Data'!L157="YG 18K",'Patek Philippe Data'!L157="YG &lt;18K",'Patek Philippe Data'!L157="PG 18K",'Patek Philippe Data'!L157="PG &lt;18K",'Patek Philippe Data'!L157="WG 18K",'Patek Philippe Data'!L157="Mixes of 18K",'Patek Philippe Data'!L157="Mixes &lt;18K"),1,0)</f>
        <v>0</v>
      </c>
      <c r="I157">
        <f>IF('Patek Philippe Data'!L157="Platinum",1,0)</f>
        <v>1</v>
      </c>
      <c r="J157">
        <f>IF(OR('Patek Philippe Data'!P157="Stainless Steel",'Patek Philippe Data'!P157="Two-tone"),1,0)</f>
        <v>0</v>
      </c>
      <c r="K157">
        <f>IF('Patek Philippe Data'!P157="Leather",1,0)</f>
        <v>1</v>
      </c>
      <c r="L157">
        <f>IF(OR('Patek Philippe Data'!P157="YG 18K",'Patek Philippe Data'!P157="PG 18K",'Patek Philippe Data'!P157="WG 18K",'Patek Philippe Data'!P157="Mixes of 18K"),1,0)</f>
        <v>0</v>
      </c>
      <c r="M157">
        <f>IF(OR('Patek Philippe Data'!AX157="Yes",'Patek Philippe Data'!AY157="Yes",'Patek Philippe Data'!AW157="Yes"),1,0)</f>
        <v>0</v>
      </c>
      <c r="N157">
        <f>IF(OR(ISTEXT('Patek Philippe Data'!AZ157), ISTEXT('Patek Philippe Data'!BA157)),1,0)</f>
        <v>0</v>
      </c>
      <c r="O157">
        <f>IF('Patek Philippe Data'!BF157="Yes",1,0)</f>
        <v>0</v>
      </c>
      <c r="P157">
        <f>IF('Patek Philippe Data'!BG157="AA",1,0)</f>
        <v>0</v>
      </c>
      <c r="Q157">
        <f>IF('Patek Philippe Data'!BG157="AAA",1,0)</f>
        <v>1</v>
      </c>
      <c r="R157">
        <f>IF('Patek Philippe Data'!BG157="AAAA",1,0)</f>
        <v>0</v>
      </c>
      <c r="S157">
        <f>IF('Patek Philippe Data'!R157="Yes",1,0)</f>
        <v>1</v>
      </c>
      <c r="T157">
        <f>IF('Patek Philippe Data'!AR157="Yes",1,0)</f>
        <v>0</v>
      </c>
      <c r="U157">
        <f>IF(OR('Patek Philippe Data'!X157="Yes", 'Patek Philippe Data'!Y157="Yes",'Patek Philippe Data'!Z157="Yes"),1,0)</f>
        <v>0</v>
      </c>
      <c r="V157">
        <f>IF('Patek Philippe Data'!AD157="Yes",1,0)</f>
        <v>0</v>
      </c>
      <c r="W157">
        <f>IF(OR('Patek Philippe Data'!AK157="Yes",'Patek Philippe Data'!AN157="Yes"),1,0)</f>
        <v>0</v>
      </c>
      <c r="X157">
        <f>IF('Patek Philippe Data'!AO157="Yes",1,0)</f>
        <v>0</v>
      </c>
      <c r="Y157" s="39">
        <f>IF(AND($B157&gt;=DATEVALUE("1/1/2018"),$B157&lt;=DATEVALUE("12/31/2018")),1,0)</f>
        <v>0</v>
      </c>
      <c r="Z157" s="39">
        <f>IF(AND($B157&gt;=DATEVALUE("1/1/2019"),$B157&lt;=DATEVALUE("12/31/2019")),1,0)</f>
        <v>1</v>
      </c>
      <c r="AA157" s="39">
        <f>IF(AND($B157&gt;=DATEVALUE("1/1/2020"),$B157&lt;=DATEVALUE("12/31/2020")),1,0)</f>
        <v>0</v>
      </c>
      <c r="AB157" s="39">
        <f>IF(AND($B157&gt;=DATEVALUE("1/1/2021"),$B157&lt;=DATEVALUE("12/31/2021")),1,0)</f>
        <v>0</v>
      </c>
      <c r="AC157" s="39">
        <f>IF(AND($B157&gt;=DATEVALUE("1/1/2022"),$B157&lt;=DATEVALUE("12/31/2022")),1,0)</f>
        <v>0</v>
      </c>
    </row>
    <row r="158" spans="1:29" x14ac:dyDescent="0.2">
      <c r="A158" s="1">
        <v>154</v>
      </c>
      <c r="B158" s="41">
        <f>'Patek Philippe Data'!C158</f>
        <v>43597</v>
      </c>
      <c r="C158">
        <f>'Patek Philippe Data'!D158</f>
        <v>536</v>
      </c>
      <c r="D158" s="42">
        <f>'Patek Philippe Data'!E158</f>
        <v>20000</v>
      </c>
      <c r="E158" s="42">
        <f>'Patek Philippe Data'!F158</f>
        <v>25000</v>
      </c>
      <c r="F158" s="43">
        <f>LN(D158)</f>
        <v>9.9034875525361272</v>
      </c>
      <c r="G158">
        <f>IF(OR('Patek Philippe Data'!L158="Stainless Steel",'Patek Philippe Data'!L158="Two-tone"),1,0)</f>
        <v>1</v>
      </c>
      <c r="H158">
        <f>IF(OR('Patek Philippe Data'!L158="YG 18K",'Patek Philippe Data'!L158="YG &lt;18K",'Patek Philippe Data'!L158="PG 18K",'Patek Philippe Data'!L158="PG &lt;18K",'Patek Philippe Data'!L158="WG 18K",'Patek Philippe Data'!L158="Mixes of 18K",'Patek Philippe Data'!L158="Mixes &lt;18K"),1,0)</f>
        <v>0</v>
      </c>
      <c r="I158">
        <f>IF('Patek Philippe Data'!L158="Platinum",1,0)</f>
        <v>0</v>
      </c>
      <c r="J158">
        <f>IF(OR('Patek Philippe Data'!P158="Stainless Steel",'Patek Philippe Data'!P158="Two-tone"),1,0)</f>
        <v>0</v>
      </c>
      <c r="K158">
        <f>IF('Patek Philippe Data'!P158="Leather",1,0)</f>
        <v>1</v>
      </c>
      <c r="L158">
        <f>IF(OR('Patek Philippe Data'!P158="YG 18K",'Patek Philippe Data'!P158="PG 18K",'Patek Philippe Data'!P158="WG 18K",'Patek Philippe Data'!P158="Mixes of 18K"),1,0)</f>
        <v>0</v>
      </c>
      <c r="M158">
        <f>IF(OR('Patek Philippe Data'!AX158="Yes",'Patek Philippe Data'!AY158="Yes",'Patek Philippe Data'!AW158="Yes"),1,0)</f>
        <v>0</v>
      </c>
      <c r="N158">
        <f>IF(OR(ISTEXT('Patek Philippe Data'!AZ158), ISTEXT('Patek Philippe Data'!BA158)),1,0)</f>
        <v>0</v>
      </c>
      <c r="O158">
        <f>IF('Patek Philippe Data'!BF158="Yes",1,0)</f>
        <v>0</v>
      </c>
      <c r="P158">
        <f>IF('Patek Philippe Data'!BG158="AA",1,0)</f>
        <v>0</v>
      </c>
      <c r="Q158">
        <f>IF('Patek Philippe Data'!BG158="AAA",1,0)</f>
        <v>1</v>
      </c>
      <c r="R158">
        <f>IF('Patek Philippe Data'!BG158="AAAA",1,0)</f>
        <v>0</v>
      </c>
      <c r="S158">
        <f>IF('Patek Philippe Data'!R158="Yes",1,0)</f>
        <v>1</v>
      </c>
      <c r="T158">
        <f>IF('Patek Philippe Data'!AR158="Yes",1,0)</f>
        <v>0</v>
      </c>
      <c r="U158">
        <f>IF(OR('Patek Philippe Data'!X158="Yes", 'Patek Philippe Data'!Y158="Yes",'Patek Philippe Data'!Z158="Yes"),1,0)</f>
        <v>0</v>
      </c>
      <c r="V158">
        <f>IF('Patek Philippe Data'!AD158="Yes",1,0)</f>
        <v>0</v>
      </c>
      <c r="W158">
        <f>IF(OR('Patek Philippe Data'!AK158="Yes",'Patek Philippe Data'!AN158="Yes"),1,0)</f>
        <v>0</v>
      </c>
      <c r="X158">
        <f>IF('Patek Philippe Data'!AO158="Yes",1,0)</f>
        <v>0</v>
      </c>
      <c r="Y158" s="39">
        <f>IF(AND($B158&gt;=DATEVALUE("1/1/2018"),$B158&lt;=DATEVALUE("12/31/2018")),1,0)</f>
        <v>0</v>
      </c>
      <c r="Z158" s="39">
        <f>IF(AND($B158&gt;=DATEVALUE("1/1/2019"),$B158&lt;=DATEVALUE("12/31/2019")),1,0)</f>
        <v>1</v>
      </c>
      <c r="AA158" s="39">
        <f>IF(AND($B158&gt;=DATEVALUE("1/1/2020"),$B158&lt;=DATEVALUE("12/31/2020")),1,0)</f>
        <v>0</v>
      </c>
      <c r="AB158" s="39">
        <f>IF(AND($B158&gt;=DATEVALUE("1/1/2021"),$B158&lt;=DATEVALUE("12/31/2021")),1,0)</f>
        <v>0</v>
      </c>
      <c r="AC158" s="39">
        <f>IF(AND($B158&gt;=DATEVALUE("1/1/2022"),$B158&lt;=DATEVALUE("12/31/2022")),1,0)</f>
        <v>0</v>
      </c>
    </row>
    <row r="159" spans="1:29" x14ac:dyDescent="0.2">
      <c r="A159" s="1">
        <v>155</v>
      </c>
      <c r="B159" s="41">
        <f>'Patek Philippe Data'!C159</f>
        <v>43597</v>
      </c>
      <c r="C159">
        <f>'Patek Philippe Data'!D159</f>
        <v>537</v>
      </c>
      <c r="D159" s="42">
        <f>'Patek Philippe Data'!E159</f>
        <v>5500</v>
      </c>
      <c r="E159" s="42">
        <f>'Patek Philippe Data'!F159</f>
        <v>6875</v>
      </c>
      <c r="F159" s="43">
        <f>LN(D159)</f>
        <v>8.6125033712205621</v>
      </c>
      <c r="G159">
        <f>IF(OR('Patek Philippe Data'!L159="Stainless Steel",'Patek Philippe Data'!L159="Two-tone"),1,0)</f>
        <v>1</v>
      </c>
      <c r="H159">
        <f>IF(OR('Patek Philippe Data'!L159="YG 18K",'Patek Philippe Data'!L159="YG &lt;18K",'Patek Philippe Data'!L159="PG 18K",'Patek Philippe Data'!L159="PG &lt;18K",'Patek Philippe Data'!L159="WG 18K",'Patek Philippe Data'!L159="Mixes of 18K",'Patek Philippe Data'!L159="Mixes &lt;18K"),1,0)</f>
        <v>0</v>
      </c>
      <c r="I159">
        <f>IF('Patek Philippe Data'!L159="Platinum",1,0)</f>
        <v>0</v>
      </c>
      <c r="J159">
        <f>IF(OR('Patek Philippe Data'!P159="Stainless Steel",'Patek Philippe Data'!P159="Two-tone"),1,0)</f>
        <v>0</v>
      </c>
      <c r="K159">
        <f>IF('Patek Philippe Data'!P159="Leather",1,0)</f>
        <v>1</v>
      </c>
      <c r="L159">
        <f>IF(OR('Patek Philippe Data'!P159="YG 18K",'Patek Philippe Data'!P159="PG 18K",'Patek Philippe Data'!P159="WG 18K",'Patek Philippe Data'!P159="Mixes of 18K"),1,0)</f>
        <v>0</v>
      </c>
      <c r="M159">
        <f>IF(OR('Patek Philippe Data'!AX159="Yes",'Patek Philippe Data'!AY159="Yes",'Patek Philippe Data'!AW159="Yes"),1,0)</f>
        <v>0</v>
      </c>
      <c r="N159">
        <f>IF(OR(ISTEXT('Patek Philippe Data'!AZ159), ISTEXT('Patek Philippe Data'!BA159)),1,0)</f>
        <v>0</v>
      </c>
      <c r="O159">
        <f>IF('Patek Philippe Data'!BF159="Yes",1,0)</f>
        <v>0</v>
      </c>
      <c r="P159">
        <f>IF('Patek Philippe Data'!BG159="AA",1,0)</f>
        <v>1</v>
      </c>
      <c r="Q159">
        <f>IF('Patek Philippe Data'!BG159="AAA",1,0)</f>
        <v>0</v>
      </c>
      <c r="R159">
        <f>IF('Patek Philippe Data'!BG159="AAAA",1,0)</f>
        <v>0</v>
      </c>
      <c r="S159">
        <f>IF('Patek Philippe Data'!R159="Yes",1,0)</f>
        <v>1</v>
      </c>
      <c r="T159">
        <f>IF('Patek Philippe Data'!AR159="Yes",1,0)</f>
        <v>0</v>
      </c>
      <c r="U159">
        <f>IF(OR('Patek Philippe Data'!X159="Yes", 'Patek Philippe Data'!Y159="Yes",'Patek Philippe Data'!Z159="Yes"),1,0)</f>
        <v>0</v>
      </c>
      <c r="V159">
        <f>IF('Patek Philippe Data'!AD159="Yes",1,0)</f>
        <v>0</v>
      </c>
      <c r="W159">
        <f>IF(OR('Patek Philippe Data'!AK159="Yes",'Patek Philippe Data'!AN159="Yes"),1,0)</f>
        <v>0</v>
      </c>
      <c r="X159">
        <f>IF('Patek Philippe Data'!AO159="Yes",1,0)</f>
        <v>0</v>
      </c>
      <c r="Y159" s="39">
        <f>IF(AND($B159&gt;=DATEVALUE("1/1/2018"),$B159&lt;=DATEVALUE("12/31/2018")),1,0)</f>
        <v>0</v>
      </c>
      <c r="Z159" s="39">
        <f>IF(AND($B159&gt;=DATEVALUE("1/1/2019"),$B159&lt;=DATEVALUE("12/31/2019")),1,0)</f>
        <v>1</v>
      </c>
      <c r="AA159" s="39">
        <f>IF(AND($B159&gt;=DATEVALUE("1/1/2020"),$B159&lt;=DATEVALUE("12/31/2020")),1,0)</f>
        <v>0</v>
      </c>
      <c r="AB159" s="39">
        <f>IF(AND($B159&gt;=DATEVALUE("1/1/2021"),$B159&lt;=DATEVALUE("12/31/2021")),1,0)</f>
        <v>0</v>
      </c>
      <c r="AC159" s="39">
        <f>IF(AND($B159&gt;=DATEVALUE("1/1/2022"),$B159&lt;=DATEVALUE("12/31/2022")),1,0)</f>
        <v>0</v>
      </c>
    </row>
    <row r="160" spans="1:29" x14ac:dyDescent="0.2">
      <c r="A160" s="1">
        <v>156</v>
      </c>
      <c r="B160" s="41">
        <f>'Patek Philippe Data'!C160</f>
        <v>43597</v>
      </c>
      <c r="C160">
        <f>'Patek Philippe Data'!D160</f>
        <v>538</v>
      </c>
      <c r="D160" s="42">
        <f>'Patek Philippe Data'!E160</f>
        <v>6500</v>
      </c>
      <c r="E160" s="42">
        <f>'Patek Philippe Data'!F160</f>
        <v>8125</v>
      </c>
      <c r="F160" s="43">
        <f>LN(D160)</f>
        <v>8.7795574558837277</v>
      </c>
      <c r="G160">
        <f>IF(OR('Patek Philippe Data'!L160="Stainless Steel",'Patek Philippe Data'!L160="Two-tone"),1,0)</f>
        <v>1</v>
      </c>
      <c r="H160">
        <f>IF(OR('Patek Philippe Data'!L160="YG 18K",'Patek Philippe Data'!L160="YG &lt;18K",'Patek Philippe Data'!L160="PG 18K",'Patek Philippe Data'!L160="PG &lt;18K",'Patek Philippe Data'!L160="WG 18K",'Patek Philippe Data'!L160="Mixes of 18K",'Patek Philippe Data'!L160="Mixes &lt;18K"),1,0)</f>
        <v>0</v>
      </c>
      <c r="I160">
        <f>IF('Patek Philippe Data'!L160="Platinum",1,0)</f>
        <v>0</v>
      </c>
      <c r="J160">
        <f>IF(OR('Patek Philippe Data'!P160="Stainless Steel",'Patek Philippe Data'!P160="Two-tone"),1,0)</f>
        <v>0</v>
      </c>
      <c r="K160">
        <f>IF('Patek Philippe Data'!P160="Leather",1,0)</f>
        <v>1</v>
      </c>
      <c r="L160">
        <f>IF(OR('Patek Philippe Data'!P160="YG 18K",'Patek Philippe Data'!P160="PG 18K",'Patek Philippe Data'!P160="WG 18K",'Patek Philippe Data'!P160="Mixes of 18K"),1,0)</f>
        <v>0</v>
      </c>
      <c r="M160">
        <f>IF(OR('Patek Philippe Data'!AX160="Yes",'Patek Philippe Data'!AY160="Yes",'Patek Philippe Data'!AW160="Yes"),1,0)</f>
        <v>0</v>
      </c>
      <c r="N160">
        <f>IF(OR(ISTEXT('Patek Philippe Data'!AZ160), ISTEXT('Patek Philippe Data'!BA160)),1,0)</f>
        <v>0</v>
      </c>
      <c r="O160">
        <f>IF('Patek Philippe Data'!BF160="Yes",1,0)</f>
        <v>0</v>
      </c>
      <c r="P160">
        <f>IF('Patek Philippe Data'!BG160="AA",1,0)</f>
        <v>0</v>
      </c>
      <c r="Q160">
        <f>IF('Patek Philippe Data'!BG160="AAA",1,0)</f>
        <v>1</v>
      </c>
      <c r="R160">
        <f>IF('Patek Philippe Data'!BG160="AAAA",1,0)</f>
        <v>0</v>
      </c>
      <c r="S160">
        <f>IF('Patek Philippe Data'!R160="Yes",1,0)</f>
        <v>1</v>
      </c>
      <c r="T160">
        <f>IF('Patek Philippe Data'!AR160="Yes",1,0)</f>
        <v>0</v>
      </c>
      <c r="U160">
        <f>IF(OR('Patek Philippe Data'!X160="Yes", 'Patek Philippe Data'!Y160="Yes",'Patek Philippe Data'!Z160="Yes"),1,0)</f>
        <v>0</v>
      </c>
      <c r="V160">
        <f>IF('Patek Philippe Data'!AD160="Yes",1,0)</f>
        <v>0</v>
      </c>
      <c r="W160">
        <f>IF(OR('Patek Philippe Data'!AK160="Yes",'Patek Philippe Data'!AN160="Yes"),1,0)</f>
        <v>0</v>
      </c>
      <c r="X160">
        <f>IF('Patek Philippe Data'!AO160="Yes",1,0)</f>
        <v>0</v>
      </c>
      <c r="Y160" s="39">
        <f>IF(AND($B160&gt;=DATEVALUE("1/1/2018"),$B160&lt;=DATEVALUE("12/31/2018")),1,0)</f>
        <v>0</v>
      </c>
      <c r="Z160" s="39">
        <f>IF(AND($B160&gt;=DATEVALUE("1/1/2019"),$B160&lt;=DATEVALUE("12/31/2019")),1,0)</f>
        <v>1</v>
      </c>
      <c r="AA160" s="39">
        <f>IF(AND($B160&gt;=DATEVALUE("1/1/2020"),$B160&lt;=DATEVALUE("12/31/2020")),1,0)</f>
        <v>0</v>
      </c>
      <c r="AB160" s="39">
        <f>IF(AND($B160&gt;=DATEVALUE("1/1/2021"),$B160&lt;=DATEVALUE("12/31/2021")),1,0)</f>
        <v>0</v>
      </c>
      <c r="AC160" s="39">
        <f>IF(AND($B160&gt;=DATEVALUE("1/1/2022"),$B160&lt;=DATEVALUE("12/31/2022")),1,0)</f>
        <v>0</v>
      </c>
    </row>
    <row r="161" spans="1:29" x14ac:dyDescent="0.2">
      <c r="A161" s="1">
        <v>157</v>
      </c>
      <c r="B161" s="41">
        <f>'Patek Philippe Data'!C161</f>
        <v>43597</v>
      </c>
      <c r="C161">
        <f>'Patek Philippe Data'!D161</f>
        <v>539</v>
      </c>
      <c r="D161" s="42">
        <f>'Patek Philippe Data'!E161</f>
        <v>41500</v>
      </c>
      <c r="E161" s="42">
        <f>'Patek Philippe Data'!F161</f>
        <v>51875</v>
      </c>
      <c r="F161" s="43">
        <f>LN(D161)</f>
        <v>10.63344870621879</v>
      </c>
      <c r="G161">
        <f>IF(OR('Patek Philippe Data'!L161="Stainless Steel",'Patek Philippe Data'!L161="Two-tone"),1,0)</f>
        <v>0</v>
      </c>
      <c r="H161">
        <f>IF(OR('Patek Philippe Data'!L161="YG 18K",'Patek Philippe Data'!L161="YG &lt;18K",'Patek Philippe Data'!L161="PG 18K",'Patek Philippe Data'!L161="PG &lt;18K",'Patek Philippe Data'!L161="WG 18K",'Patek Philippe Data'!L161="Mixes of 18K",'Patek Philippe Data'!L161="Mixes &lt;18K"),1,0)</f>
        <v>1</v>
      </c>
      <c r="I161">
        <f>IF('Patek Philippe Data'!L161="Platinum",1,0)</f>
        <v>0</v>
      </c>
      <c r="J161">
        <f>IF(OR('Patek Philippe Data'!P161="Stainless Steel",'Patek Philippe Data'!P161="Two-tone"),1,0)</f>
        <v>0</v>
      </c>
      <c r="K161">
        <f>IF('Patek Philippe Data'!P161="Leather",1,0)</f>
        <v>1</v>
      </c>
      <c r="L161">
        <f>IF(OR('Patek Philippe Data'!P161="YG 18K",'Patek Philippe Data'!P161="PG 18K",'Patek Philippe Data'!P161="WG 18K",'Patek Philippe Data'!P161="Mixes of 18K"),1,0)</f>
        <v>0</v>
      </c>
      <c r="M161">
        <f>IF(OR('Patek Philippe Data'!AX161="Yes",'Patek Philippe Data'!AY161="Yes",'Patek Philippe Data'!AW161="Yes"),1,0)</f>
        <v>0</v>
      </c>
      <c r="N161">
        <f>IF(OR(ISTEXT('Patek Philippe Data'!AZ161), ISTEXT('Patek Philippe Data'!BA161)),1,0)</f>
        <v>0</v>
      </c>
      <c r="O161">
        <f>IF('Patek Philippe Data'!BF161="Yes",1,0)</f>
        <v>0</v>
      </c>
      <c r="P161">
        <f>IF('Patek Philippe Data'!BG161="AA",1,0)</f>
        <v>0</v>
      </c>
      <c r="Q161">
        <f>IF('Patek Philippe Data'!BG161="AAA",1,0)</f>
        <v>0</v>
      </c>
      <c r="R161">
        <f>IF('Patek Philippe Data'!BG161="AAAA",1,0)</f>
        <v>1</v>
      </c>
      <c r="S161">
        <f>IF('Patek Philippe Data'!R161="Yes",1,0)</f>
        <v>0</v>
      </c>
      <c r="T161">
        <f>IF('Patek Philippe Data'!AR161="Yes",1,0)</f>
        <v>0</v>
      </c>
      <c r="U161">
        <f>IF(OR('Patek Philippe Data'!X161="Yes", 'Patek Philippe Data'!Y161="Yes",'Patek Philippe Data'!Z161="Yes"),1,0)</f>
        <v>0</v>
      </c>
      <c r="V161">
        <f>IF('Patek Philippe Data'!AD161="Yes",1,0)</f>
        <v>0</v>
      </c>
      <c r="W161">
        <f>IF(OR('Patek Philippe Data'!AK161="Yes",'Patek Philippe Data'!AN161="Yes"),1,0)</f>
        <v>1</v>
      </c>
      <c r="X161">
        <f>IF('Patek Philippe Data'!AO161="Yes",1,0)</f>
        <v>0</v>
      </c>
      <c r="Y161" s="39">
        <f>IF(AND($B161&gt;=DATEVALUE("1/1/2018"),$B161&lt;=DATEVALUE("12/31/2018")),1,0)</f>
        <v>0</v>
      </c>
      <c r="Z161" s="39">
        <f>IF(AND($B161&gt;=DATEVALUE("1/1/2019"),$B161&lt;=DATEVALUE("12/31/2019")),1,0)</f>
        <v>1</v>
      </c>
      <c r="AA161" s="39">
        <f>IF(AND($B161&gt;=DATEVALUE("1/1/2020"),$B161&lt;=DATEVALUE("12/31/2020")),1,0)</f>
        <v>0</v>
      </c>
      <c r="AB161" s="39">
        <f>IF(AND($B161&gt;=DATEVALUE("1/1/2021"),$B161&lt;=DATEVALUE("12/31/2021")),1,0)</f>
        <v>0</v>
      </c>
      <c r="AC161" s="39">
        <f>IF(AND($B161&gt;=DATEVALUE("1/1/2022"),$B161&lt;=DATEVALUE("12/31/2022")),1,0)</f>
        <v>0</v>
      </c>
    </row>
    <row r="162" spans="1:29" x14ac:dyDescent="0.2">
      <c r="A162" s="1">
        <v>158</v>
      </c>
      <c r="B162" s="41">
        <f>'Patek Philippe Data'!C162</f>
        <v>43597</v>
      </c>
      <c r="C162">
        <f>'Patek Philippe Data'!D162</f>
        <v>540</v>
      </c>
      <c r="D162" s="42">
        <f>'Patek Philippe Data'!E162</f>
        <v>30000</v>
      </c>
      <c r="E162" s="42">
        <f>'Patek Philippe Data'!F162</f>
        <v>37500</v>
      </c>
      <c r="F162" s="43">
        <f>LN(D162)</f>
        <v>10.308952660644293</v>
      </c>
      <c r="G162">
        <f>IF(OR('Patek Philippe Data'!L162="Stainless Steel",'Patek Philippe Data'!L162="Two-tone"),1,0)</f>
        <v>0</v>
      </c>
      <c r="H162">
        <f>IF(OR('Patek Philippe Data'!L162="YG 18K",'Patek Philippe Data'!L162="YG &lt;18K",'Patek Philippe Data'!L162="PG 18K",'Patek Philippe Data'!L162="PG &lt;18K",'Patek Philippe Data'!L162="WG 18K",'Patek Philippe Data'!L162="Mixes of 18K",'Patek Philippe Data'!L162="Mixes &lt;18K"),1,0)</f>
        <v>1</v>
      </c>
      <c r="I162">
        <f>IF('Patek Philippe Data'!L162="Platinum",1,0)</f>
        <v>0</v>
      </c>
      <c r="J162">
        <f>IF(OR('Patek Philippe Data'!P162="Stainless Steel",'Patek Philippe Data'!P162="Two-tone"),1,0)</f>
        <v>0</v>
      </c>
      <c r="K162">
        <f>IF('Patek Philippe Data'!P162="Leather",1,0)</f>
        <v>1</v>
      </c>
      <c r="L162">
        <f>IF(OR('Patek Philippe Data'!P162="YG 18K",'Patek Philippe Data'!P162="PG 18K",'Patek Philippe Data'!P162="WG 18K",'Patek Philippe Data'!P162="Mixes of 18K"),1,0)</f>
        <v>0</v>
      </c>
      <c r="M162">
        <f>IF(OR('Patek Philippe Data'!AX162="Yes",'Patek Philippe Data'!AY162="Yes",'Patek Philippe Data'!AW162="Yes"),1,0)</f>
        <v>0</v>
      </c>
      <c r="N162">
        <f>IF(OR(ISTEXT('Patek Philippe Data'!AZ162), ISTEXT('Patek Philippe Data'!BA162)),1,0)</f>
        <v>0</v>
      </c>
      <c r="O162">
        <f>IF('Patek Philippe Data'!BF162="Yes",1,0)</f>
        <v>0</v>
      </c>
      <c r="P162">
        <f>IF('Patek Philippe Data'!BG162="AA",1,0)</f>
        <v>0</v>
      </c>
      <c r="Q162">
        <f>IF('Patek Philippe Data'!BG162="AAA",1,0)</f>
        <v>1</v>
      </c>
      <c r="R162">
        <f>IF('Patek Philippe Data'!BG162="AAAA",1,0)</f>
        <v>0</v>
      </c>
      <c r="S162">
        <f>IF('Patek Philippe Data'!R162="Yes",1,0)</f>
        <v>1</v>
      </c>
      <c r="T162">
        <f>IF('Patek Philippe Data'!AR162="Yes",1,0)</f>
        <v>0</v>
      </c>
      <c r="U162">
        <f>IF(OR('Patek Philippe Data'!X162="Yes", 'Patek Philippe Data'!Y162="Yes",'Patek Philippe Data'!Z162="Yes"),1,0)</f>
        <v>0</v>
      </c>
      <c r="V162">
        <f>IF('Patek Philippe Data'!AD162="Yes",1,0)</f>
        <v>0</v>
      </c>
      <c r="W162">
        <f>IF(OR('Patek Philippe Data'!AK162="Yes",'Patek Philippe Data'!AN162="Yes"),1,0)</f>
        <v>0</v>
      </c>
      <c r="X162">
        <f>IF('Patek Philippe Data'!AO162="Yes",1,0)</f>
        <v>0</v>
      </c>
      <c r="Y162" s="39">
        <f>IF(AND($B162&gt;=DATEVALUE("1/1/2018"),$B162&lt;=DATEVALUE("12/31/2018")),1,0)</f>
        <v>0</v>
      </c>
      <c r="Z162" s="39">
        <f>IF(AND($B162&gt;=DATEVALUE("1/1/2019"),$B162&lt;=DATEVALUE("12/31/2019")),1,0)</f>
        <v>1</v>
      </c>
      <c r="AA162" s="39">
        <f>IF(AND($B162&gt;=DATEVALUE("1/1/2020"),$B162&lt;=DATEVALUE("12/31/2020")),1,0)</f>
        <v>0</v>
      </c>
      <c r="AB162" s="39">
        <f>IF(AND($B162&gt;=DATEVALUE("1/1/2021"),$B162&lt;=DATEVALUE("12/31/2021")),1,0)</f>
        <v>0</v>
      </c>
      <c r="AC162" s="39">
        <f>IF(AND($B162&gt;=DATEVALUE("1/1/2022"),$B162&lt;=DATEVALUE("12/31/2022")),1,0)</f>
        <v>0</v>
      </c>
    </row>
    <row r="163" spans="1:29" x14ac:dyDescent="0.2">
      <c r="A163" s="1">
        <v>159</v>
      </c>
      <c r="B163" s="41">
        <f>'Patek Philippe Data'!C163</f>
        <v>43597</v>
      </c>
      <c r="C163">
        <f>'Patek Philippe Data'!D163</f>
        <v>541</v>
      </c>
      <c r="D163" s="42">
        <f>'Patek Philippe Data'!E163</f>
        <v>4400</v>
      </c>
      <c r="E163" s="42">
        <f>'Patek Philippe Data'!F163</f>
        <v>5500</v>
      </c>
      <c r="F163" s="43">
        <f>LN(D163)</f>
        <v>8.3893598199063533</v>
      </c>
      <c r="G163">
        <f>IF(OR('Patek Philippe Data'!L163="Stainless Steel",'Patek Philippe Data'!L163="Two-tone"),1,0)</f>
        <v>0</v>
      </c>
      <c r="H163">
        <f>IF(OR('Patek Philippe Data'!L163="YG 18K",'Patek Philippe Data'!L163="YG &lt;18K",'Patek Philippe Data'!L163="PG 18K",'Patek Philippe Data'!L163="PG &lt;18K",'Patek Philippe Data'!L163="WG 18K",'Patek Philippe Data'!L163="Mixes of 18K",'Patek Philippe Data'!L163="Mixes &lt;18K"),1,0)</f>
        <v>1</v>
      </c>
      <c r="I163">
        <f>IF('Patek Philippe Data'!L163="Platinum",1,0)</f>
        <v>0</v>
      </c>
      <c r="J163">
        <f>IF(OR('Patek Philippe Data'!P163="Stainless Steel",'Patek Philippe Data'!P163="Two-tone"),1,0)</f>
        <v>0</v>
      </c>
      <c r="K163">
        <f>IF('Patek Philippe Data'!P163="Leather",1,0)</f>
        <v>0</v>
      </c>
      <c r="L163">
        <f>IF(OR('Patek Philippe Data'!P163="YG 18K",'Patek Philippe Data'!P163="PG 18K",'Patek Philippe Data'!P163="WG 18K",'Patek Philippe Data'!P163="Mixes of 18K"),1,0)</f>
        <v>1</v>
      </c>
      <c r="M163">
        <f>IF(OR('Patek Philippe Data'!AX163="Yes",'Patek Philippe Data'!AY163="Yes",'Patek Philippe Data'!AW163="Yes"),1,0)</f>
        <v>0</v>
      </c>
      <c r="N163">
        <f>IF(OR(ISTEXT('Patek Philippe Data'!AZ163), ISTEXT('Patek Philippe Data'!BA163)),1,0)</f>
        <v>1</v>
      </c>
      <c r="O163">
        <f>IF('Patek Philippe Data'!BF163="Yes",1,0)</f>
        <v>0</v>
      </c>
      <c r="P163">
        <f>IF('Patek Philippe Data'!BG163="AA",1,0)</f>
        <v>1</v>
      </c>
      <c r="Q163">
        <f>IF('Patek Philippe Data'!BG163="AAA",1,0)</f>
        <v>0</v>
      </c>
      <c r="R163">
        <f>IF('Patek Philippe Data'!BG163="AAAA",1,0)</f>
        <v>0</v>
      </c>
      <c r="S163">
        <f>IF('Patek Philippe Data'!R163="Yes",1,0)</f>
        <v>1</v>
      </c>
      <c r="T163">
        <f>IF('Patek Philippe Data'!AR163="Yes",1,0)</f>
        <v>0</v>
      </c>
      <c r="U163">
        <f>IF(OR('Patek Philippe Data'!X163="Yes", 'Patek Philippe Data'!Y163="Yes",'Patek Philippe Data'!Z163="Yes"),1,0)</f>
        <v>0</v>
      </c>
      <c r="V163">
        <f>IF('Patek Philippe Data'!AD163="Yes",1,0)</f>
        <v>0</v>
      </c>
      <c r="W163">
        <f>IF(OR('Patek Philippe Data'!AK163="Yes",'Patek Philippe Data'!AN163="Yes"),1,0)</f>
        <v>0</v>
      </c>
      <c r="X163">
        <f>IF('Patek Philippe Data'!AO163="Yes",1,0)</f>
        <v>0</v>
      </c>
      <c r="Y163" s="39">
        <f>IF(AND($B163&gt;=DATEVALUE("1/1/2018"),$B163&lt;=DATEVALUE("12/31/2018")),1,0)</f>
        <v>0</v>
      </c>
      <c r="Z163" s="39">
        <f>IF(AND($B163&gt;=DATEVALUE("1/1/2019"),$B163&lt;=DATEVALUE("12/31/2019")),1,0)</f>
        <v>1</v>
      </c>
      <c r="AA163" s="39">
        <f>IF(AND($B163&gt;=DATEVALUE("1/1/2020"),$B163&lt;=DATEVALUE("12/31/2020")),1,0)</f>
        <v>0</v>
      </c>
      <c r="AB163" s="39">
        <f>IF(AND($B163&gt;=DATEVALUE("1/1/2021"),$B163&lt;=DATEVALUE("12/31/2021")),1,0)</f>
        <v>0</v>
      </c>
      <c r="AC163" s="39">
        <f>IF(AND($B163&gt;=DATEVALUE("1/1/2022"),$B163&lt;=DATEVALUE("12/31/2022")),1,0)</f>
        <v>0</v>
      </c>
    </row>
    <row r="164" spans="1:29" x14ac:dyDescent="0.2">
      <c r="A164" s="1">
        <v>160</v>
      </c>
      <c r="B164" s="41">
        <f>'Patek Philippe Data'!C164</f>
        <v>43597</v>
      </c>
      <c r="C164">
        <f>'Patek Philippe Data'!D164</f>
        <v>542</v>
      </c>
      <c r="D164" s="42">
        <f>'Patek Philippe Data'!E164</f>
        <v>2200</v>
      </c>
      <c r="E164" s="42">
        <f>'Patek Philippe Data'!F164</f>
        <v>2750</v>
      </c>
      <c r="F164" s="43">
        <f>LN(D164)</f>
        <v>7.696212639346407</v>
      </c>
      <c r="G164">
        <f>IF(OR('Patek Philippe Data'!L164="Stainless Steel",'Patek Philippe Data'!L164="Two-tone"),1,0)</f>
        <v>0</v>
      </c>
      <c r="H164">
        <f>IF(OR('Patek Philippe Data'!L164="YG 18K",'Patek Philippe Data'!L164="YG &lt;18K",'Patek Philippe Data'!L164="PG 18K",'Patek Philippe Data'!L164="PG &lt;18K",'Patek Philippe Data'!L164="WG 18K",'Patek Philippe Data'!L164="Mixes of 18K",'Patek Philippe Data'!L164="Mixes &lt;18K"),1,0)</f>
        <v>1</v>
      </c>
      <c r="I164">
        <f>IF('Patek Philippe Data'!L164="Platinum",1,0)</f>
        <v>0</v>
      </c>
      <c r="J164">
        <f>IF(OR('Patek Philippe Data'!P164="Stainless Steel",'Patek Philippe Data'!P164="Two-tone"),1,0)</f>
        <v>0</v>
      </c>
      <c r="K164">
        <f>IF('Patek Philippe Data'!P164="Leather",1,0)</f>
        <v>1</v>
      </c>
      <c r="L164">
        <f>IF(OR('Patek Philippe Data'!P164="YG 18K",'Patek Philippe Data'!P164="PG 18K",'Patek Philippe Data'!P164="WG 18K",'Patek Philippe Data'!P164="Mixes of 18K"),1,0)</f>
        <v>0</v>
      </c>
      <c r="M164">
        <f>IF(OR('Patek Philippe Data'!AX164="Yes",'Patek Philippe Data'!AY164="Yes",'Patek Philippe Data'!AW164="Yes"),1,0)</f>
        <v>0</v>
      </c>
      <c r="N164">
        <f>IF(OR(ISTEXT('Patek Philippe Data'!AZ164), ISTEXT('Patek Philippe Data'!BA164)),1,0)</f>
        <v>0</v>
      </c>
      <c r="O164">
        <f>IF('Patek Philippe Data'!BF164="Yes",1,0)</f>
        <v>0</v>
      </c>
      <c r="P164">
        <f>IF('Patek Philippe Data'!BG164="AA",1,0)</f>
        <v>1</v>
      </c>
      <c r="Q164">
        <f>IF('Patek Philippe Data'!BG164="AAA",1,0)</f>
        <v>0</v>
      </c>
      <c r="R164">
        <f>IF('Patek Philippe Data'!BG164="AAAA",1,0)</f>
        <v>0</v>
      </c>
      <c r="S164">
        <f>IF('Patek Philippe Data'!R164="Yes",1,0)</f>
        <v>1</v>
      </c>
      <c r="T164">
        <f>IF('Patek Philippe Data'!AR164="Yes",1,0)</f>
        <v>0</v>
      </c>
      <c r="U164">
        <f>IF(OR('Patek Philippe Data'!X164="Yes", 'Patek Philippe Data'!Y164="Yes",'Patek Philippe Data'!Z164="Yes"),1,0)</f>
        <v>0</v>
      </c>
      <c r="V164">
        <f>IF('Patek Philippe Data'!AD164="Yes",1,0)</f>
        <v>0</v>
      </c>
      <c r="W164">
        <f>IF(OR('Patek Philippe Data'!AK164="Yes",'Patek Philippe Data'!AN164="Yes"),1,0)</f>
        <v>0</v>
      </c>
      <c r="X164">
        <f>IF('Patek Philippe Data'!AO164="Yes",1,0)</f>
        <v>0</v>
      </c>
      <c r="Y164" s="39">
        <f>IF(AND($B164&gt;=DATEVALUE("1/1/2018"),$B164&lt;=DATEVALUE("12/31/2018")),1,0)</f>
        <v>0</v>
      </c>
      <c r="Z164" s="39">
        <f>IF(AND($B164&gt;=DATEVALUE("1/1/2019"),$B164&lt;=DATEVALUE("12/31/2019")),1,0)</f>
        <v>1</v>
      </c>
      <c r="AA164" s="39">
        <f>IF(AND($B164&gt;=DATEVALUE("1/1/2020"),$B164&lt;=DATEVALUE("12/31/2020")),1,0)</f>
        <v>0</v>
      </c>
      <c r="AB164" s="39">
        <f>IF(AND($B164&gt;=DATEVALUE("1/1/2021"),$B164&lt;=DATEVALUE("12/31/2021")),1,0)</f>
        <v>0</v>
      </c>
      <c r="AC164" s="39">
        <f>IF(AND($B164&gt;=DATEVALUE("1/1/2022"),$B164&lt;=DATEVALUE("12/31/2022")),1,0)</f>
        <v>0</v>
      </c>
    </row>
    <row r="165" spans="1:29" x14ac:dyDescent="0.2">
      <c r="A165" s="1">
        <v>161</v>
      </c>
      <c r="B165" s="41">
        <f>'Patek Philippe Data'!C165</f>
        <v>43597</v>
      </c>
      <c r="C165">
        <f>'Patek Philippe Data'!D165</f>
        <v>544</v>
      </c>
      <c r="D165" s="42">
        <f>'Patek Philippe Data'!E165</f>
        <v>125000</v>
      </c>
      <c r="E165" s="42">
        <f>'Patek Philippe Data'!F165</f>
        <v>155000</v>
      </c>
      <c r="F165" s="43">
        <f>LN(D165)</f>
        <v>11.736069016284437</v>
      </c>
      <c r="G165">
        <f>IF(OR('Patek Philippe Data'!L165="Stainless Steel",'Patek Philippe Data'!L165="Two-tone"),1,0)</f>
        <v>1</v>
      </c>
      <c r="H165">
        <f>IF(OR('Patek Philippe Data'!L165="YG 18K",'Patek Philippe Data'!L165="YG &lt;18K",'Patek Philippe Data'!L165="PG 18K",'Patek Philippe Data'!L165="PG &lt;18K",'Patek Philippe Data'!L165="WG 18K",'Patek Philippe Data'!L165="Mixes of 18K",'Patek Philippe Data'!L165="Mixes &lt;18K"),1,0)</f>
        <v>0</v>
      </c>
      <c r="I165">
        <f>IF('Patek Philippe Data'!L165="Platinum",1,0)</f>
        <v>0</v>
      </c>
      <c r="J165">
        <f>IF(OR('Patek Philippe Data'!P165="Stainless Steel",'Patek Philippe Data'!P165="Two-tone"),1,0)</f>
        <v>1</v>
      </c>
      <c r="K165">
        <f>IF('Patek Philippe Data'!P165="Leather",1,0)</f>
        <v>0</v>
      </c>
      <c r="L165">
        <f>IF(OR('Patek Philippe Data'!P165="YG 18K",'Patek Philippe Data'!P165="PG 18K",'Patek Philippe Data'!P165="WG 18K",'Patek Philippe Data'!P165="Mixes of 18K"),1,0)</f>
        <v>0</v>
      </c>
      <c r="M165">
        <f>IF(OR('Patek Philippe Data'!AX165="Yes",'Patek Philippe Data'!AY165="Yes",'Patek Philippe Data'!AW165="Yes"),1,0)</f>
        <v>0</v>
      </c>
      <c r="N165">
        <f>IF(OR(ISTEXT('Patek Philippe Data'!AZ165), ISTEXT('Patek Philippe Data'!BA165)),1,0)</f>
        <v>1</v>
      </c>
      <c r="O165">
        <f>IF('Patek Philippe Data'!BF165="Yes",1,0)</f>
        <v>0</v>
      </c>
      <c r="P165">
        <f>IF('Patek Philippe Data'!BG165="AA",1,0)</f>
        <v>0</v>
      </c>
      <c r="Q165">
        <f>IF('Patek Philippe Data'!BG165="AAA",1,0)</f>
        <v>0</v>
      </c>
      <c r="R165">
        <f>IF('Patek Philippe Data'!BG165="AAAA",1,0)</f>
        <v>1</v>
      </c>
      <c r="S165">
        <f>IF('Patek Philippe Data'!R165="Yes",1,0)</f>
        <v>0</v>
      </c>
      <c r="T165">
        <f>IF('Patek Philippe Data'!AR165="Yes",1,0)</f>
        <v>0</v>
      </c>
      <c r="U165">
        <f>IF(OR('Patek Philippe Data'!X165="Yes", 'Patek Philippe Data'!Y165="Yes",'Patek Philippe Data'!Z165="Yes"),1,0)</f>
        <v>1</v>
      </c>
      <c r="V165">
        <f>IF('Patek Philippe Data'!AD165="Yes",1,0)</f>
        <v>0</v>
      </c>
      <c r="W165">
        <f>IF(OR('Patek Philippe Data'!AK165="Yes",'Patek Philippe Data'!AN165="Yes"),1,0)</f>
        <v>0</v>
      </c>
      <c r="X165">
        <f>IF('Patek Philippe Data'!AO165="Yes",1,0)</f>
        <v>0</v>
      </c>
      <c r="Y165" s="39">
        <f>IF(AND($B165&gt;=DATEVALUE("1/1/2018"),$B165&lt;=DATEVALUE("12/31/2018")),1,0)</f>
        <v>0</v>
      </c>
      <c r="Z165" s="39">
        <f>IF(AND($B165&gt;=DATEVALUE("1/1/2019"),$B165&lt;=DATEVALUE("12/31/2019")),1,0)</f>
        <v>1</v>
      </c>
      <c r="AA165" s="39">
        <f>IF(AND($B165&gt;=DATEVALUE("1/1/2020"),$B165&lt;=DATEVALUE("12/31/2020")),1,0)</f>
        <v>0</v>
      </c>
      <c r="AB165" s="39">
        <f>IF(AND($B165&gt;=DATEVALUE("1/1/2021"),$B165&lt;=DATEVALUE("12/31/2021")),1,0)</f>
        <v>0</v>
      </c>
      <c r="AC165" s="39">
        <f>IF(AND($B165&gt;=DATEVALUE("1/1/2022"),$B165&lt;=DATEVALUE("12/31/2022")),1,0)</f>
        <v>0</v>
      </c>
    </row>
    <row r="166" spans="1:29" x14ac:dyDescent="0.2">
      <c r="A166" s="1">
        <v>162</v>
      </c>
      <c r="B166" s="41">
        <f>'Patek Philippe Data'!C166</f>
        <v>43597</v>
      </c>
      <c r="C166">
        <f>'Patek Philippe Data'!D166</f>
        <v>545</v>
      </c>
      <c r="D166" s="42">
        <f>'Patek Philippe Data'!E166</f>
        <v>5000</v>
      </c>
      <c r="E166" s="42">
        <f>'Patek Philippe Data'!F166</f>
        <v>6250</v>
      </c>
      <c r="F166" s="43">
        <f>LN(D166)</f>
        <v>8.5171931914162382</v>
      </c>
      <c r="G166">
        <f>IF(OR('Patek Philippe Data'!L166="Stainless Steel",'Patek Philippe Data'!L166="Two-tone"),1,0)</f>
        <v>0</v>
      </c>
      <c r="H166">
        <f>IF(OR('Patek Philippe Data'!L166="YG 18K",'Patek Philippe Data'!L166="YG &lt;18K",'Patek Philippe Data'!L166="PG 18K",'Patek Philippe Data'!L166="PG &lt;18K",'Patek Philippe Data'!L166="WG 18K",'Patek Philippe Data'!L166="Mixes of 18K",'Patek Philippe Data'!L166="Mixes &lt;18K"),1,0)</f>
        <v>1</v>
      </c>
      <c r="I166">
        <f>IF('Patek Philippe Data'!L166="Platinum",1,0)</f>
        <v>0</v>
      </c>
      <c r="J166">
        <f>IF(OR('Patek Philippe Data'!P166="Stainless Steel",'Patek Philippe Data'!P166="Two-tone"),1,0)</f>
        <v>0</v>
      </c>
      <c r="K166">
        <f>IF('Patek Philippe Data'!P166="Leather",1,0)</f>
        <v>0</v>
      </c>
      <c r="L166">
        <f>IF(OR('Patek Philippe Data'!P166="YG 18K",'Patek Philippe Data'!P166="PG 18K",'Patek Philippe Data'!P166="WG 18K",'Patek Philippe Data'!P166="Mixes of 18K"),1,0)</f>
        <v>1</v>
      </c>
      <c r="M166">
        <f>IF(OR('Patek Philippe Data'!AX166="Yes",'Patek Philippe Data'!AY166="Yes",'Patek Philippe Data'!AW166="Yes"),1,0)</f>
        <v>0</v>
      </c>
      <c r="N166">
        <f>IF(OR(ISTEXT('Patek Philippe Data'!AZ166), ISTEXT('Patek Philippe Data'!BA166)),1,0)</f>
        <v>0</v>
      </c>
      <c r="O166">
        <f>IF('Patek Philippe Data'!BF166="Yes",1,0)</f>
        <v>0</v>
      </c>
      <c r="P166">
        <f>IF('Patek Philippe Data'!BG166="AA",1,0)</f>
        <v>1</v>
      </c>
      <c r="Q166">
        <f>IF('Patek Philippe Data'!BG166="AAA",1,0)</f>
        <v>0</v>
      </c>
      <c r="R166">
        <f>IF('Patek Philippe Data'!BG166="AAAA",1,0)</f>
        <v>0</v>
      </c>
      <c r="S166">
        <f>IF('Patek Philippe Data'!R166="Yes",1,0)</f>
        <v>1</v>
      </c>
      <c r="T166">
        <f>IF('Patek Philippe Data'!AR166="Yes",1,0)</f>
        <v>0</v>
      </c>
      <c r="U166">
        <f>IF(OR('Patek Philippe Data'!X166="Yes", 'Patek Philippe Data'!Y166="Yes",'Patek Philippe Data'!Z166="Yes"),1,0)</f>
        <v>0</v>
      </c>
      <c r="V166">
        <f>IF('Patek Philippe Data'!AD166="Yes",1,0)</f>
        <v>0</v>
      </c>
      <c r="W166">
        <f>IF(OR('Patek Philippe Data'!AK166="Yes",'Patek Philippe Data'!AN166="Yes"),1,0)</f>
        <v>0</v>
      </c>
      <c r="X166">
        <f>IF('Patek Philippe Data'!AO166="Yes",1,0)</f>
        <v>0</v>
      </c>
      <c r="Y166" s="39">
        <f>IF(AND($B166&gt;=DATEVALUE("1/1/2018"),$B166&lt;=DATEVALUE("12/31/2018")),1,0)</f>
        <v>0</v>
      </c>
      <c r="Z166" s="39">
        <f>IF(AND($B166&gt;=DATEVALUE("1/1/2019"),$B166&lt;=DATEVALUE("12/31/2019")),1,0)</f>
        <v>1</v>
      </c>
      <c r="AA166" s="39">
        <f>IF(AND($B166&gt;=DATEVALUE("1/1/2020"),$B166&lt;=DATEVALUE("12/31/2020")),1,0)</f>
        <v>0</v>
      </c>
      <c r="AB166" s="39">
        <f>IF(AND($B166&gt;=DATEVALUE("1/1/2021"),$B166&lt;=DATEVALUE("12/31/2021")),1,0)</f>
        <v>0</v>
      </c>
      <c r="AC166" s="39">
        <f>IF(AND($B166&gt;=DATEVALUE("1/1/2022"),$B166&lt;=DATEVALUE("12/31/2022")),1,0)</f>
        <v>0</v>
      </c>
    </row>
    <row r="167" spans="1:29" x14ac:dyDescent="0.2">
      <c r="A167" s="1">
        <v>163</v>
      </c>
      <c r="B167" s="41">
        <f>'Patek Philippe Data'!C167</f>
        <v>43597</v>
      </c>
      <c r="C167">
        <f>'Patek Philippe Data'!D167</f>
        <v>547</v>
      </c>
      <c r="D167" s="42">
        <f>'Patek Philippe Data'!E167</f>
        <v>38000</v>
      </c>
      <c r="E167" s="42">
        <f>'Patek Philippe Data'!F167</f>
        <v>47500</v>
      </c>
      <c r="F167" s="43">
        <f>LN(D167)</f>
        <v>10.545341438708522</v>
      </c>
      <c r="G167">
        <f>IF(OR('Patek Philippe Data'!L167="Stainless Steel",'Patek Philippe Data'!L167="Two-tone"),1,0)</f>
        <v>1</v>
      </c>
      <c r="H167">
        <f>IF(OR('Patek Philippe Data'!L167="YG 18K",'Patek Philippe Data'!L167="YG &lt;18K",'Patek Philippe Data'!L167="PG 18K",'Patek Philippe Data'!L167="PG &lt;18K",'Patek Philippe Data'!L167="WG 18K",'Patek Philippe Data'!L167="Mixes of 18K",'Patek Philippe Data'!L167="Mixes &lt;18K"),1,0)</f>
        <v>0</v>
      </c>
      <c r="I167">
        <f>IF('Patek Philippe Data'!L167="Platinum",1,0)</f>
        <v>0</v>
      </c>
      <c r="J167">
        <f>IF(OR('Patek Philippe Data'!P167="Stainless Steel",'Patek Philippe Data'!P167="Two-tone"),1,0)</f>
        <v>1</v>
      </c>
      <c r="K167">
        <f>IF('Patek Philippe Data'!P167="Leather",1,0)</f>
        <v>0</v>
      </c>
      <c r="L167">
        <f>IF(OR('Patek Philippe Data'!P167="YG 18K",'Patek Philippe Data'!P167="PG 18K",'Patek Philippe Data'!P167="WG 18K",'Patek Philippe Data'!P167="Mixes of 18K"),1,0)</f>
        <v>0</v>
      </c>
      <c r="M167">
        <f>IF(OR('Patek Philippe Data'!AX167="Yes",'Patek Philippe Data'!AY167="Yes",'Patek Philippe Data'!AW167="Yes"),1,0)</f>
        <v>0</v>
      </c>
      <c r="N167">
        <f>IF(OR(ISTEXT('Patek Philippe Data'!AZ167), ISTEXT('Patek Philippe Data'!BA167)),1,0)</f>
        <v>0</v>
      </c>
      <c r="O167">
        <f>IF('Patek Philippe Data'!BF167="Yes",1,0)</f>
        <v>0</v>
      </c>
      <c r="P167">
        <f>IF('Patek Philippe Data'!BG167="AA",1,0)</f>
        <v>0</v>
      </c>
      <c r="Q167">
        <f>IF('Patek Philippe Data'!BG167="AAA",1,0)</f>
        <v>0</v>
      </c>
      <c r="R167">
        <f>IF('Patek Philippe Data'!BG167="AAAA",1,0)</f>
        <v>1</v>
      </c>
      <c r="S167">
        <f>IF('Patek Philippe Data'!R167="Yes",1,0)</f>
        <v>0</v>
      </c>
      <c r="T167">
        <f>IF('Patek Philippe Data'!AR167="Yes",1,0)</f>
        <v>0</v>
      </c>
      <c r="U167">
        <f>IF(OR('Patek Philippe Data'!X167="Yes", 'Patek Philippe Data'!Y167="Yes",'Patek Philippe Data'!Z167="Yes"),1,0)</f>
        <v>1</v>
      </c>
      <c r="V167">
        <f>IF('Patek Philippe Data'!AD167="Yes",1,0)</f>
        <v>0</v>
      </c>
      <c r="W167">
        <f>IF(OR('Patek Philippe Data'!AK167="Yes",'Patek Philippe Data'!AN167="Yes"),1,0)</f>
        <v>0</v>
      </c>
      <c r="X167">
        <f>IF('Patek Philippe Data'!AO167="Yes",1,0)</f>
        <v>0</v>
      </c>
      <c r="Y167" s="39">
        <f>IF(AND($B167&gt;=DATEVALUE("1/1/2018"),$B167&lt;=DATEVALUE("12/31/2018")),1,0)</f>
        <v>0</v>
      </c>
      <c r="Z167" s="39">
        <f>IF(AND($B167&gt;=DATEVALUE("1/1/2019"),$B167&lt;=DATEVALUE("12/31/2019")),1,0)</f>
        <v>1</v>
      </c>
      <c r="AA167" s="39">
        <f>IF(AND($B167&gt;=DATEVALUE("1/1/2020"),$B167&lt;=DATEVALUE("12/31/2020")),1,0)</f>
        <v>0</v>
      </c>
      <c r="AB167" s="39">
        <f>IF(AND($B167&gt;=DATEVALUE("1/1/2021"),$B167&lt;=DATEVALUE("12/31/2021")),1,0)</f>
        <v>0</v>
      </c>
      <c r="AC167" s="39">
        <f>IF(AND($B167&gt;=DATEVALUE("1/1/2022"),$B167&lt;=DATEVALUE("12/31/2022")),1,0)</f>
        <v>0</v>
      </c>
    </row>
    <row r="168" spans="1:29" x14ac:dyDescent="0.2">
      <c r="A168" s="1">
        <v>164</v>
      </c>
      <c r="B168" s="41">
        <f>'Patek Philippe Data'!C168</f>
        <v>43597</v>
      </c>
      <c r="C168">
        <f>'Patek Philippe Data'!D168</f>
        <v>548</v>
      </c>
      <c r="D168" s="42">
        <f>'Patek Philippe Data'!E168</f>
        <v>25000</v>
      </c>
      <c r="E168" s="42">
        <f>'Patek Philippe Data'!F168</f>
        <v>31250</v>
      </c>
      <c r="F168" s="43">
        <f>LN(D168)</f>
        <v>10.126631103850338</v>
      </c>
      <c r="G168">
        <f>IF(OR('Patek Philippe Data'!L168="Stainless Steel",'Patek Philippe Data'!L168="Two-tone"),1,0)</f>
        <v>1</v>
      </c>
      <c r="H168">
        <f>IF(OR('Patek Philippe Data'!L168="YG 18K",'Patek Philippe Data'!L168="YG &lt;18K",'Patek Philippe Data'!L168="PG 18K",'Patek Philippe Data'!L168="PG &lt;18K",'Patek Philippe Data'!L168="WG 18K",'Patek Philippe Data'!L168="Mixes of 18K",'Patek Philippe Data'!L168="Mixes &lt;18K"),1,0)</f>
        <v>0</v>
      </c>
      <c r="I168">
        <f>IF('Patek Philippe Data'!L168="Platinum",1,0)</f>
        <v>0</v>
      </c>
      <c r="J168">
        <f>IF(OR('Patek Philippe Data'!P168="Stainless Steel",'Patek Philippe Data'!P168="Two-tone"),1,0)</f>
        <v>1</v>
      </c>
      <c r="K168">
        <f>IF('Patek Philippe Data'!P168="Leather",1,0)</f>
        <v>0</v>
      </c>
      <c r="L168">
        <f>IF(OR('Patek Philippe Data'!P168="YG 18K",'Patek Philippe Data'!P168="PG 18K",'Patek Philippe Data'!P168="WG 18K",'Patek Philippe Data'!P168="Mixes of 18K"),1,0)</f>
        <v>0</v>
      </c>
      <c r="M168">
        <f>IF(OR('Patek Philippe Data'!AX168="Yes",'Patek Philippe Data'!AY168="Yes",'Patek Philippe Data'!AW168="Yes"),1,0)</f>
        <v>1</v>
      </c>
      <c r="N168">
        <f>IF(OR(ISTEXT('Patek Philippe Data'!AZ168), ISTEXT('Patek Philippe Data'!BA168)),1,0)</f>
        <v>1</v>
      </c>
      <c r="O168">
        <f>IF('Patek Philippe Data'!BF168="Yes",1,0)</f>
        <v>0</v>
      </c>
      <c r="P168">
        <f>IF('Patek Philippe Data'!BG168="AA",1,0)</f>
        <v>0</v>
      </c>
      <c r="Q168">
        <f>IF('Patek Philippe Data'!BG168="AAA",1,0)</f>
        <v>1</v>
      </c>
      <c r="R168">
        <f>IF('Patek Philippe Data'!BG168="AAAA",1,0)</f>
        <v>0</v>
      </c>
      <c r="S168">
        <f>IF('Patek Philippe Data'!R168="Yes",1,0)</f>
        <v>0</v>
      </c>
      <c r="T168">
        <f>IF('Patek Philippe Data'!AR168="Yes",1,0)</f>
        <v>0</v>
      </c>
      <c r="U168">
        <f>IF(OR('Patek Philippe Data'!X168="Yes", 'Patek Philippe Data'!Y168="Yes",'Patek Philippe Data'!Z168="Yes"),1,0)</f>
        <v>1</v>
      </c>
      <c r="V168">
        <f>IF('Patek Philippe Data'!AD168="Yes",1,0)</f>
        <v>0</v>
      </c>
      <c r="W168">
        <f>IF(OR('Patek Philippe Data'!AK168="Yes",'Patek Philippe Data'!AN168="Yes"),1,0)</f>
        <v>0</v>
      </c>
      <c r="X168">
        <f>IF('Patek Philippe Data'!AO168="Yes",1,0)</f>
        <v>0</v>
      </c>
      <c r="Y168" s="39">
        <f>IF(AND($B168&gt;=DATEVALUE("1/1/2018"),$B168&lt;=DATEVALUE("12/31/2018")),1,0)</f>
        <v>0</v>
      </c>
      <c r="Z168" s="39">
        <f>IF(AND($B168&gt;=DATEVALUE("1/1/2019"),$B168&lt;=DATEVALUE("12/31/2019")),1,0)</f>
        <v>1</v>
      </c>
      <c r="AA168" s="39">
        <f>IF(AND($B168&gt;=DATEVALUE("1/1/2020"),$B168&lt;=DATEVALUE("12/31/2020")),1,0)</f>
        <v>0</v>
      </c>
      <c r="AB168" s="39">
        <f>IF(AND($B168&gt;=DATEVALUE("1/1/2021"),$B168&lt;=DATEVALUE("12/31/2021")),1,0)</f>
        <v>0</v>
      </c>
      <c r="AC168" s="39">
        <f>IF(AND($B168&gt;=DATEVALUE("1/1/2022"),$B168&lt;=DATEVALUE("12/31/2022")),1,0)</f>
        <v>0</v>
      </c>
    </row>
    <row r="169" spans="1:29" x14ac:dyDescent="0.2">
      <c r="A169" s="1">
        <v>165</v>
      </c>
      <c r="B169" s="41">
        <f>'Patek Philippe Data'!C169</f>
        <v>43597</v>
      </c>
      <c r="C169">
        <f>'Patek Philippe Data'!D169</f>
        <v>725</v>
      </c>
      <c r="D169" s="42">
        <f>'Patek Philippe Data'!E169</f>
        <v>320000</v>
      </c>
      <c r="E169" s="42">
        <f>'Patek Philippe Data'!F169</f>
        <v>389000</v>
      </c>
      <c r="F169" s="43">
        <f>LN(D169)</f>
        <v>12.676076274775909</v>
      </c>
      <c r="G169">
        <f>IF(OR('Patek Philippe Data'!L169="Stainless Steel",'Patek Philippe Data'!L169="Two-tone"),1,0)</f>
        <v>0</v>
      </c>
      <c r="H169">
        <f>IF(OR('Patek Philippe Data'!L169="YG 18K",'Patek Philippe Data'!L169="YG &lt;18K",'Patek Philippe Data'!L169="PG 18K",'Patek Philippe Data'!L169="PG &lt;18K",'Patek Philippe Data'!L169="WG 18K",'Patek Philippe Data'!L169="Mixes of 18K",'Patek Philippe Data'!L169="Mixes &lt;18K"),1,0)</f>
        <v>1</v>
      </c>
      <c r="I169">
        <f>IF('Patek Philippe Data'!L169="Platinum",1,0)</f>
        <v>0</v>
      </c>
      <c r="J169">
        <f>IF(OR('Patek Philippe Data'!P169="Stainless Steel",'Patek Philippe Data'!P169="Two-tone"),1,0)</f>
        <v>0</v>
      </c>
      <c r="K169">
        <f>IF('Patek Philippe Data'!P169="Leather",1,0)</f>
        <v>1</v>
      </c>
      <c r="L169">
        <f>IF(OR('Patek Philippe Data'!P169="YG 18K",'Patek Philippe Data'!P169="PG 18K",'Patek Philippe Data'!P169="WG 18K",'Patek Philippe Data'!P169="Mixes of 18K"),1,0)</f>
        <v>0</v>
      </c>
      <c r="M169">
        <f>IF(OR('Patek Philippe Data'!AX169="Yes",'Patek Philippe Data'!AY169="Yes",'Patek Philippe Data'!AW169="Yes"),1,0)</f>
        <v>0</v>
      </c>
      <c r="N169">
        <f>IF(OR(ISTEXT('Patek Philippe Data'!AZ169), ISTEXT('Patek Philippe Data'!BA169)),1,0)</f>
        <v>0</v>
      </c>
      <c r="O169">
        <f>IF('Patek Philippe Data'!BF169="Yes",1,0)</f>
        <v>0</v>
      </c>
      <c r="P169">
        <f>IF('Patek Philippe Data'!BG169="AA",1,0)</f>
        <v>0</v>
      </c>
      <c r="Q169">
        <f>IF('Patek Philippe Data'!BG169="AAA",1,0)</f>
        <v>0</v>
      </c>
      <c r="R169">
        <f>IF('Patek Philippe Data'!BG169="AAAA",1,0)</f>
        <v>1</v>
      </c>
      <c r="S169">
        <f>IF('Patek Philippe Data'!R169="Yes",1,0)</f>
        <v>0</v>
      </c>
      <c r="T169">
        <f>IF('Patek Philippe Data'!AR169="Yes",1,0)</f>
        <v>0</v>
      </c>
      <c r="U169">
        <f>IF(OR('Patek Philippe Data'!X169="Yes", 'Patek Philippe Data'!Y169="Yes",'Patek Philippe Data'!Z169="Yes"),1,0)</f>
        <v>0</v>
      </c>
      <c r="V169">
        <f>IF('Patek Philippe Data'!AD169="Yes",1,0)</f>
        <v>0</v>
      </c>
      <c r="W169">
        <f>IF(OR('Patek Philippe Data'!AK169="Yes",'Patek Philippe Data'!AN169="Yes"),1,0)</f>
        <v>0</v>
      </c>
      <c r="X169">
        <f>IF('Patek Philippe Data'!AO169="Yes",1,0)</f>
        <v>1</v>
      </c>
      <c r="Y169" s="39">
        <f>IF(AND($B169&gt;=DATEVALUE("1/1/2018"),$B169&lt;=DATEVALUE("12/31/2018")),1,0)</f>
        <v>0</v>
      </c>
      <c r="Z169" s="39">
        <f>IF(AND($B169&gt;=DATEVALUE("1/1/2019"),$B169&lt;=DATEVALUE("12/31/2019")),1,0)</f>
        <v>1</v>
      </c>
      <c r="AA169" s="39">
        <f>IF(AND($B169&gt;=DATEVALUE("1/1/2020"),$B169&lt;=DATEVALUE("12/31/2020")),1,0)</f>
        <v>0</v>
      </c>
      <c r="AB169" s="39">
        <f>IF(AND($B169&gt;=DATEVALUE("1/1/2021"),$B169&lt;=DATEVALUE("12/31/2021")),1,0)</f>
        <v>0</v>
      </c>
      <c r="AC169" s="39">
        <f>IF(AND($B169&gt;=DATEVALUE("1/1/2022"),$B169&lt;=DATEVALUE("12/31/2022")),1,0)</f>
        <v>0</v>
      </c>
    </row>
    <row r="170" spans="1:29" x14ac:dyDescent="0.2">
      <c r="A170" s="1">
        <v>166</v>
      </c>
      <c r="B170" s="41">
        <f>'Patek Philippe Data'!C170</f>
        <v>43597</v>
      </c>
      <c r="C170">
        <f>'Patek Philippe Data'!D170</f>
        <v>741</v>
      </c>
      <c r="D170" s="42">
        <f>'Patek Philippe Data'!E170</f>
        <v>75000</v>
      </c>
      <c r="E170" s="42">
        <f>'Patek Philippe Data'!F170</f>
        <v>93750</v>
      </c>
      <c r="F170" s="43">
        <f>LN(D170)</f>
        <v>11.225243392518447</v>
      </c>
      <c r="G170">
        <f>IF(OR('Patek Philippe Data'!L170="Stainless Steel",'Patek Philippe Data'!L170="Two-tone"),1,0)</f>
        <v>1</v>
      </c>
      <c r="H170">
        <f>IF(OR('Patek Philippe Data'!L170="YG 18K",'Patek Philippe Data'!L170="YG &lt;18K",'Patek Philippe Data'!L170="PG 18K",'Patek Philippe Data'!L170="PG &lt;18K",'Patek Philippe Data'!L170="WG 18K",'Patek Philippe Data'!L170="Mixes of 18K",'Patek Philippe Data'!L170="Mixes &lt;18K"),1,0)</f>
        <v>0</v>
      </c>
      <c r="I170">
        <f>IF('Patek Philippe Data'!L170="Platinum",1,0)</f>
        <v>0</v>
      </c>
      <c r="J170">
        <f>IF(OR('Patek Philippe Data'!P170="Stainless Steel",'Patek Philippe Data'!P170="Two-tone"),1,0)</f>
        <v>1</v>
      </c>
      <c r="K170">
        <f>IF('Patek Philippe Data'!P170="Leather",1,0)</f>
        <v>0</v>
      </c>
      <c r="L170">
        <f>IF(OR('Patek Philippe Data'!P170="YG 18K",'Patek Philippe Data'!P170="PG 18K",'Patek Philippe Data'!P170="WG 18K",'Patek Philippe Data'!P170="Mixes of 18K"),1,0)</f>
        <v>0</v>
      </c>
      <c r="M170">
        <f>IF(OR('Patek Philippe Data'!AX170="Yes",'Patek Philippe Data'!AY170="Yes",'Patek Philippe Data'!AW170="Yes"),1,0)</f>
        <v>0</v>
      </c>
      <c r="N170">
        <f>IF(OR(ISTEXT('Patek Philippe Data'!AZ170), ISTEXT('Patek Philippe Data'!BA170)),1,0)</f>
        <v>0</v>
      </c>
      <c r="O170">
        <f>IF('Patek Philippe Data'!BF170="Yes",1,0)</f>
        <v>0</v>
      </c>
      <c r="P170">
        <f>IF('Patek Philippe Data'!BG170="AA",1,0)</f>
        <v>0</v>
      </c>
      <c r="Q170">
        <f>IF('Patek Philippe Data'!BG170="AAA",1,0)</f>
        <v>0</v>
      </c>
      <c r="R170">
        <f>IF('Patek Philippe Data'!BG170="AAAA",1,0)</f>
        <v>1</v>
      </c>
      <c r="S170">
        <f>IF('Patek Philippe Data'!R170="Yes",1,0)</f>
        <v>0</v>
      </c>
      <c r="T170">
        <f>IF('Patek Philippe Data'!AR170="Yes",1,0)</f>
        <v>0</v>
      </c>
      <c r="U170">
        <f>IF(OR('Patek Philippe Data'!X170="Yes", 'Patek Philippe Data'!Y170="Yes",'Patek Philippe Data'!Z170="Yes"),1,0)</f>
        <v>1</v>
      </c>
      <c r="V170">
        <f>IF('Patek Philippe Data'!AD170="Yes",1,0)</f>
        <v>0</v>
      </c>
      <c r="W170">
        <f>IF(OR('Patek Philippe Data'!AK170="Yes",'Patek Philippe Data'!AN170="Yes"),1,0)</f>
        <v>0</v>
      </c>
      <c r="X170">
        <f>IF('Patek Philippe Data'!AO170="Yes",1,0)</f>
        <v>0</v>
      </c>
      <c r="Y170" s="39">
        <f>IF(AND($B170&gt;=DATEVALUE("1/1/2018"),$B170&lt;=DATEVALUE("12/31/2018")),1,0)</f>
        <v>0</v>
      </c>
      <c r="Z170" s="39">
        <f>IF(AND($B170&gt;=DATEVALUE("1/1/2019"),$B170&lt;=DATEVALUE("12/31/2019")),1,0)</f>
        <v>1</v>
      </c>
      <c r="AA170" s="39">
        <f>IF(AND($B170&gt;=DATEVALUE("1/1/2020"),$B170&lt;=DATEVALUE("12/31/2020")),1,0)</f>
        <v>0</v>
      </c>
      <c r="AB170" s="39">
        <f>IF(AND($B170&gt;=DATEVALUE("1/1/2021"),$B170&lt;=DATEVALUE("12/31/2021")),1,0)</f>
        <v>0</v>
      </c>
      <c r="AC170" s="39">
        <f>IF(AND($B170&gt;=DATEVALUE("1/1/2022"),$B170&lt;=DATEVALUE("12/31/2022")),1,0)</f>
        <v>0</v>
      </c>
    </row>
    <row r="171" spans="1:29" x14ac:dyDescent="0.2">
      <c r="A171" s="1">
        <v>167</v>
      </c>
      <c r="B171" s="41">
        <f>'Patek Philippe Data'!C171</f>
        <v>43597</v>
      </c>
      <c r="C171">
        <f>'Patek Philippe Data'!D171</f>
        <v>744</v>
      </c>
      <c r="D171" s="42">
        <f>'Patek Philippe Data'!E171</f>
        <v>230000</v>
      </c>
      <c r="E171" s="42">
        <f>'Patek Philippe Data'!F171</f>
        <v>281000</v>
      </c>
      <c r="F171" s="43">
        <f>LN(D171)</f>
        <v>12.345834587905333</v>
      </c>
      <c r="G171">
        <f>IF(OR('Patek Philippe Data'!L171="Stainless Steel",'Patek Philippe Data'!L171="Two-tone"),1,0)</f>
        <v>1</v>
      </c>
      <c r="H171">
        <f>IF(OR('Patek Philippe Data'!L171="YG 18K",'Patek Philippe Data'!L171="YG &lt;18K",'Patek Philippe Data'!L171="PG 18K",'Patek Philippe Data'!L171="PG &lt;18K",'Patek Philippe Data'!L171="WG 18K",'Patek Philippe Data'!L171="Mixes of 18K",'Patek Philippe Data'!L171="Mixes &lt;18K"),1,0)</f>
        <v>0</v>
      </c>
      <c r="I171">
        <f>IF('Patek Philippe Data'!L171="Platinum",1,0)</f>
        <v>0</v>
      </c>
      <c r="J171">
        <f>IF(OR('Patek Philippe Data'!P171="Stainless Steel",'Patek Philippe Data'!P171="Two-tone"),1,0)</f>
        <v>0</v>
      </c>
      <c r="K171">
        <f>IF('Patek Philippe Data'!P171="Leather",1,0)</f>
        <v>1</v>
      </c>
      <c r="L171">
        <f>IF(OR('Patek Philippe Data'!P171="YG 18K",'Patek Philippe Data'!P171="PG 18K",'Patek Philippe Data'!P171="WG 18K",'Patek Philippe Data'!P171="Mixes of 18K"),1,0)</f>
        <v>0</v>
      </c>
      <c r="M171">
        <f>IF(OR('Patek Philippe Data'!AX171="Yes",'Patek Philippe Data'!AY171="Yes",'Patek Philippe Data'!AW171="Yes"),1,0)</f>
        <v>0</v>
      </c>
      <c r="N171">
        <f>IF(OR(ISTEXT('Patek Philippe Data'!AZ171), ISTEXT('Patek Philippe Data'!BA171)),1,0)</f>
        <v>1</v>
      </c>
      <c r="O171">
        <f>IF('Patek Philippe Data'!BF171="Yes",1,0)</f>
        <v>0</v>
      </c>
      <c r="P171">
        <f>IF('Patek Philippe Data'!BG171="AA",1,0)</f>
        <v>0</v>
      </c>
      <c r="Q171">
        <f>IF('Patek Philippe Data'!BG171="AAA",1,0)</f>
        <v>0</v>
      </c>
      <c r="R171">
        <f>IF('Patek Philippe Data'!BG171="AAAA",1,0)</f>
        <v>1</v>
      </c>
      <c r="S171">
        <f>IF('Patek Philippe Data'!R171="Yes",1,0)</f>
        <v>0</v>
      </c>
      <c r="T171">
        <f>IF('Patek Philippe Data'!AR171="Yes",1,0)</f>
        <v>0</v>
      </c>
      <c r="U171">
        <f>IF(OR('Patek Philippe Data'!X171="Yes", 'Patek Philippe Data'!Y171="Yes",'Patek Philippe Data'!Z171="Yes"),1,0)</f>
        <v>0</v>
      </c>
      <c r="V171">
        <f>IF('Patek Philippe Data'!AD171="Yes",1,0)</f>
        <v>0</v>
      </c>
      <c r="W171">
        <f>IF(OR('Patek Philippe Data'!AK171="Yes",'Patek Philippe Data'!AN171="Yes"),1,0)</f>
        <v>1</v>
      </c>
      <c r="X171">
        <f>IF('Patek Philippe Data'!AO171="Yes",1,0)</f>
        <v>0</v>
      </c>
      <c r="Y171" s="39">
        <f>IF(AND($B171&gt;=DATEVALUE("1/1/2018"),$B171&lt;=DATEVALUE("12/31/2018")),1,0)</f>
        <v>0</v>
      </c>
      <c r="Z171" s="39">
        <f>IF(AND($B171&gt;=DATEVALUE("1/1/2019"),$B171&lt;=DATEVALUE("12/31/2019")),1,0)</f>
        <v>1</v>
      </c>
      <c r="AA171" s="39">
        <f>IF(AND($B171&gt;=DATEVALUE("1/1/2020"),$B171&lt;=DATEVALUE("12/31/2020")),1,0)</f>
        <v>0</v>
      </c>
      <c r="AB171" s="39">
        <f>IF(AND($B171&gt;=DATEVALUE("1/1/2021"),$B171&lt;=DATEVALUE("12/31/2021")),1,0)</f>
        <v>0</v>
      </c>
      <c r="AC171" s="39">
        <f>IF(AND($B171&gt;=DATEVALUE("1/1/2022"),$B171&lt;=DATEVALUE("12/31/2022")),1,0)</f>
        <v>0</v>
      </c>
    </row>
    <row r="172" spans="1:29" x14ac:dyDescent="0.2">
      <c r="A172" s="1">
        <v>168</v>
      </c>
      <c r="B172" s="41">
        <f>'Patek Philippe Data'!C172</f>
        <v>43415</v>
      </c>
      <c r="C172">
        <f>'Patek Philippe Data'!D172</f>
        <v>165</v>
      </c>
      <c r="D172" s="42">
        <f>'Patek Philippe Data'!E172</f>
        <v>8000</v>
      </c>
      <c r="E172" s="42">
        <f>'Patek Philippe Data'!F172</f>
        <v>10000</v>
      </c>
      <c r="F172" s="43">
        <f>LN(D172)</f>
        <v>8.987196820661973</v>
      </c>
      <c r="G172">
        <f>IF(OR('Patek Philippe Data'!L172="Stainless Steel",'Patek Philippe Data'!L172="Two-tone"),1,0)</f>
        <v>0</v>
      </c>
      <c r="H172">
        <f>IF(OR('Patek Philippe Data'!L172="YG 18K",'Patek Philippe Data'!L172="YG &lt;18K",'Patek Philippe Data'!L172="PG 18K",'Patek Philippe Data'!L172="PG &lt;18K",'Patek Philippe Data'!L172="WG 18K",'Patek Philippe Data'!L172="Mixes of 18K",'Patek Philippe Data'!L172="Mixes &lt;18K"),1,0)</f>
        <v>1</v>
      </c>
      <c r="I172">
        <f>IF('Patek Philippe Data'!L172="Platinum",1,0)</f>
        <v>0</v>
      </c>
      <c r="J172">
        <f>IF(OR('Patek Philippe Data'!P172="Stainless Steel",'Patek Philippe Data'!P172="Two-tone"),1,0)</f>
        <v>0</v>
      </c>
      <c r="K172">
        <f>IF('Patek Philippe Data'!P172="Leather",1,0)</f>
        <v>1</v>
      </c>
      <c r="L172">
        <f>IF(OR('Patek Philippe Data'!P172="YG 18K",'Patek Philippe Data'!P172="PG 18K",'Patek Philippe Data'!P172="WG 18K",'Patek Philippe Data'!P172="Mixes of 18K"),1,0)</f>
        <v>0</v>
      </c>
      <c r="M172">
        <f>IF(OR('Patek Philippe Data'!AX172="Yes",'Patek Philippe Data'!AY172="Yes",'Patek Philippe Data'!AW172="Yes"),1,0)</f>
        <v>0</v>
      </c>
      <c r="N172">
        <f>IF(OR(ISTEXT('Patek Philippe Data'!AZ172), ISTEXT('Patek Philippe Data'!BA172)),1,0)</f>
        <v>0</v>
      </c>
      <c r="O172">
        <f>IF('Patek Philippe Data'!BF172="Yes",1,0)</f>
        <v>0</v>
      </c>
      <c r="P172">
        <f>IF('Patek Philippe Data'!BG172="AA",1,0)</f>
        <v>1</v>
      </c>
      <c r="Q172">
        <f>IF('Patek Philippe Data'!BG172="AAA",1,0)</f>
        <v>0</v>
      </c>
      <c r="R172">
        <f>IF('Patek Philippe Data'!BG172="AAAA",1,0)</f>
        <v>0</v>
      </c>
      <c r="S172">
        <f>IF('Patek Philippe Data'!R172="Yes",1,0)</f>
        <v>1</v>
      </c>
      <c r="T172">
        <f>IF('Patek Philippe Data'!AR172="Yes",1,0)</f>
        <v>0</v>
      </c>
      <c r="U172">
        <f>IF(OR('Patek Philippe Data'!X172="Yes", 'Patek Philippe Data'!Y172="Yes",'Patek Philippe Data'!Z172="Yes"),1,0)</f>
        <v>0</v>
      </c>
      <c r="V172">
        <f>IF('Patek Philippe Data'!AD172="Yes",1,0)</f>
        <v>0</v>
      </c>
      <c r="W172">
        <f>IF(OR('Patek Philippe Data'!AK172="Yes",'Patek Philippe Data'!AN172="Yes"),1,0)</f>
        <v>0</v>
      </c>
      <c r="X172">
        <f>IF('Patek Philippe Data'!AO172="Yes",1,0)</f>
        <v>0</v>
      </c>
      <c r="Y172" s="39">
        <f>IF(AND($B172&gt;=DATEVALUE("1/1/2018"),$B172&lt;=DATEVALUE("12/31/2018")),1,0)</f>
        <v>1</v>
      </c>
      <c r="Z172" s="39">
        <f>IF(AND($B172&gt;=DATEVALUE("1/1/2019"),$B172&lt;=DATEVALUE("12/31/2019")),1,0)</f>
        <v>0</v>
      </c>
      <c r="AA172" s="39">
        <f>IF(AND($B172&gt;=DATEVALUE("1/1/2020"),$B172&lt;=DATEVALUE("12/31/2020")),1,0)</f>
        <v>0</v>
      </c>
      <c r="AB172" s="39">
        <f>IF(AND($B172&gt;=DATEVALUE("1/1/2021"),$B172&lt;=DATEVALUE("12/31/2021")),1,0)</f>
        <v>0</v>
      </c>
      <c r="AC172" s="39">
        <f>IF(AND($B172&gt;=DATEVALUE("1/1/2022"),$B172&lt;=DATEVALUE("12/31/2022")),1,0)</f>
        <v>0</v>
      </c>
    </row>
    <row r="173" spans="1:29" x14ac:dyDescent="0.2">
      <c r="A173" s="1">
        <v>169</v>
      </c>
      <c r="B173" s="41">
        <f>'Patek Philippe Data'!C173</f>
        <v>43415</v>
      </c>
      <c r="C173">
        <f>'Patek Philippe Data'!D173</f>
        <v>166</v>
      </c>
      <c r="D173" s="42">
        <f>'Patek Philippe Data'!E173</f>
        <v>5000</v>
      </c>
      <c r="E173" s="42">
        <f>'Patek Philippe Data'!F173</f>
        <v>6250</v>
      </c>
      <c r="F173" s="43">
        <f>LN(D173)</f>
        <v>8.5171931914162382</v>
      </c>
      <c r="G173">
        <f>IF(OR('Patek Philippe Data'!L173="Stainless Steel",'Patek Philippe Data'!L173="Two-tone"),1,0)</f>
        <v>0</v>
      </c>
      <c r="H173">
        <f>IF(OR('Patek Philippe Data'!L173="YG 18K",'Patek Philippe Data'!L173="YG &lt;18K",'Patek Philippe Data'!L173="PG 18K",'Patek Philippe Data'!L173="PG &lt;18K",'Patek Philippe Data'!L173="WG 18K",'Patek Philippe Data'!L173="Mixes of 18K",'Patek Philippe Data'!L173="Mixes &lt;18K"),1,0)</f>
        <v>1</v>
      </c>
      <c r="I173">
        <f>IF('Patek Philippe Data'!L173="Platinum",1,0)</f>
        <v>0</v>
      </c>
      <c r="J173">
        <f>IF(OR('Patek Philippe Data'!P173="Stainless Steel",'Patek Philippe Data'!P173="Two-tone"),1,0)</f>
        <v>0</v>
      </c>
      <c r="K173">
        <f>IF('Patek Philippe Data'!P173="Leather",1,0)</f>
        <v>1</v>
      </c>
      <c r="L173">
        <f>IF(OR('Patek Philippe Data'!P173="YG 18K",'Patek Philippe Data'!P173="PG 18K",'Patek Philippe Data'!P173="WG 18K",'Patek Philippe Data'!P173="Mixes of 18K"),1,0)</f>
        <v>0</v>
      </c>
      <c r="M173">
        <f>IF(OR('Patek Philippe Data'!AX173="Yes",'Patek Philippe Data'!AY173="Yes",'Patek Philippe Data'!AW173="Yes"),1,0)</f>
        <v>0</v>
      </c>
      <c r="N173">
        <f>IF(OR(ISTEXT('Patek Philippe Data'!AZ173), ISTEXT('Patek Philippe Data'!BA173)),1,0)</f>
        <v>0</v>
      </c>
      <c r="O173">
        <f>IF('Patek Philippe Data'!BF173="Yes",1,0)</f>
        <v>0</v>
      </c>
      <c r="P173">
        <f>IF('Patek Philippe Data'!BG173="AA",1,0)</f>
        <v>0</v>
      </c>
      <c r="Q173">
        <f>IF('Patek Philippe Data'!BG173="AAA",1,0)</f>
        <v>1</v>
      </c>
      <c r="R173">
        <f>IF('Patek Philippe Data'!BG173="AAAA",1,0)</f>
        <v>0</v>
      </c>
      <c r="S173">
        <f>IF('Patek Philippe Data'!R173="Yes",1,0)</f>
        <v>1</v>
      </c>
      <c r="T173">
        <f>IF('Patek Philippe Data'!AR173="Yes",1,0)</f>
        <v>0</v>
      </c>
      <c r="U173">
        <f>IF(OR('Patek Philippe Data'!X173="Yes", 'Patek Philippe Data'!Y173="Yes",'Patek Philippe Data'!Z173="Yes"),1,0)</f>
        <v>0</v>
      </c>
      <c r="V173">
        <f>IF('Patek Philippe Data'!AD173="Yes",1,0)</f>
        <v>0</v>
      </c>
      <c r="W173">
        <f>IF(OR('Patek Philippe Data'!AK173="Yes",'Patek Philippe Data'!AN173="Yes"),1,0)</f>
        <v>0</v>
      </c>
      <c r="X173">
        <f>IF('Patek Philippe Data'!AO173="Yes",1,0)</f>
        <v>0</v>
      </c>
      <c r="Y173" s="39">
        <f>IF(AND($B173&gt;=DATEVALUE("1/1/2018"),$B173&lt;=DATEVALUE("12/31/2018")),1,0)</f>
        <v>1</v>
      </c>
      <c r="Z173" s="39">
        <f>IF(AND($B173&gt;=DATEVALUE("1/1/2019"),$B173&lt;=DATEVALUE("12/31/2019")),1,0)</f>
        <v>0</v>
      </c>
      <c r="AA173" s="39">
        <f>IF(AND($B173&gt;=DATEVALUE("1/1/2020"),$B173&lt;=DATEVALUE("12/31/2020")),1,0)</f>
        <v>0</v>
      </c>
      <c r="AB173" s="39">
        <f>IF(AND($B173&gt;=DATEVALUE("1/1/2021"),$B173&lt;=DATEVALUE("12/31/2021")),1,0)</f>
        <v>0</v>
      </c>
      <c r="AC173" s="39">
        <f>IF(AND($B173&gt;=DATEVALUE("1/1/2022"),$B173&lt;=DATEVALUE("12/31/2022")),1,0)</f>
        <v>0</v>
      </c>
    </row>
    <row r="174" spans="1:29" x14ac:dyDescent="0.2">
      <c r="A174" s="1">
        <v>170</v>
      </c>
      <c r="B174" s="41">
        <f>'Patek Philippe Data'!C174</f>
        <v>43415</v>
      </c>
      <c r="C174">
        <f>'Patek Philippe Data'!D174</f>
        <v>167</v>
      </c>
      <c r="D174" s="42">
        <f>'Patek Philippe Data'!E174</f>
        <v>7000</v>
      </c>
      <c r="E174" s="42">
        <f>'Patek Philippe Data'!F174</f>
        <v>8750</v>
      </c>
      <c r="F174" s="43">
        <f>LN(D174)</f>
        <v>8.8536654280374503</v>
      </c>
      <c r="G174">
        <f>IF(OR('Patek Philippe Data'!L174="Stainless Steel",'Patek Philippe Data'!L174="Two-tone"),1,0)</f>
        <v>0</v>
      </c>
      <c r="H174">
        <f>IF(OR('Patek Philippe Data'!L174="YG 18K",'Patek Philippe Data'!L174="YG &lt;18K",'Patek Philippe Data'!L174="PG 18K",'Patek Philippe Data'!L174="PG &lt;18K",'Patek Philippe Data'!L174="WG 18K",'Patek Philippe Data'!L174="Mixes of 18K",'Patek Philippe Data'!L174="Mixes &lt;18K"),1,0)</f>
        <v>1</v>
      </c>
      <c r="I174">
        <f>IF('Patek Philippe Data'!L174="Platinum",1,0)</f>
        <v>0</v>
      </c>
      <c r="J174">
        <f>IF(OR('Patek Philippe Data'!P174="Stainless Steel",'Patek Philippe Data'!P174="Two-tone"),1,0)</f>
        <v>0</v>
      </c>
      <c r="K174">
        <f>IF('Patek Philippe Data'!P174="Leather",1,0)</f>
        <v>1</v>
      </c>
      <c r="L174">
        <f>IF(OR('Patek Philippe Data'!P174="YG 18K",'Patek Philippe Data'!P174="PG 18K",'Patek Philippe Data'!P174="WG 18K",'Patek Philippe Data'!P174="Mixes of 18K"),1,0)</f>
        <v>0</v>
      </c>
      <c r="M174">
        <f>IF(OR('Patek Philippe Data'!AX174="Yes",'Patek Philippe Data'!AY174="Yes",'Patek Philippe Data'!AW174="Yes"),1,0)</f>
        <v>0</v>
      </c>
      <c r="N174">
        <f>IF(OR(ISTEXT('Patek Philippe Data'!AZ174), ISTEXT('Patek Philippe Data'!BA174)),1,0)</f>
        <v>0</v>
      </c>
      <c r="O174">
        <f>IF('Patek Philippe Data'!BF174="Yes",1,0)</f>
        <v>0</v>
      </c>
      <c r="P174">
        <f>IF('Patek Philippe Data'!BG174="AA",1,0)</f>
        <v>1</v>
      </c>
      <c r="Q174">
        <f>IF('Patek Philippe Data'!BG174="AAA",1,0)</f>
        <v>0</v>
      </c>
      <c r="R174">
        <f>IF('Patek Philippe Data'!BG174="AAAA",1,0)</f>
        <v>0</v>
      </c>
      <c r="S174">
        <f>IF('Patek Philippe Data'!R174="Yes",1,0)</f>
        <v>1</v>
      </c>
      <c r="T174">
        <f>IF('Patek Philippe Data'!AR174="Yes",1,0)</f>
        <v>0</v>
      </c>
      <c r="U174">
        <f>IF(OR('Patek Philippe Data'!X174="Yes", 'Patek Philippe Data'!Y174="Yes",'Patek Philippe Data'!Z174="Yes"),1,0)</f>
        <v>0</v>
      </c>
      <c r="V174">
        <f>IF('Patek Philippe Data'!AD174="Yes",1,0)</f>
        <v>0</v>
      </c>
      <c r="W174">
        <f>IF(OR('Patek Philippe Data'!AK174="Yes",'Patek Philippe Data'!AN174="Yes"),1,0)</f>
        <v>0</v>
      </c>
      <c r="X174">
        <f>IF('Patek Philippe Data'!AO174="Yes",1,0)</f>
        <v>0</v>
      </c>
      <c r="Y174" s="39">
        <f>IF(AND($B174&gt;=DATEVALUE("1/1/2018"),$B174&lt;=DATEVALUE("12/31/2018")),1,0)</f>
        <v>1</v>
      </c>
      <c r="Z174" s="39">
        <f>IF(AND($B174&gt;=DATEVALUE("1/1/2019"),$B174&lt;=DATEVALUE("12/31/2019")),1,0)</f>
        <v>0</v>
      </c>
      <c r="AA174" s="39">
        <f>IF(AND($B174&gt;=DATEVALUE("1/1/2020"),$B174&lt;=DATEVALUE("12/31/2020")),1,0)</f>
        <v>0</v>
      </c>
      <c r="AB174" s="39">
        <f>IF(AND($B174&gt;=DATEVALUE("1/1/2021"),$B174&lt;=DATEVALUE("12/31/2021")),1,0)</f>
        <v>0</v>
      </c>
      <c r="AC174" s="39">
        <f>IF(AND($B174&gt;=DATEVALUE("1/1/2022"),$B174&lt;=DATEVALUE("12/31/2022")),1,0)</f>
        <v>0</v>
      </c>
    </row>
    <row r="175" spans="1:29" x14ac:dyDescent="0.2">
      <c r="A175" s="1">
        <v>171</v>
      </c>
      <c r="B175" s="41">
        <f>'Patek Philippe Data'!C175</f>
        <v>43415</v>
      </c>
      <c r="C175">
        <f>'Patek Philippe Data'!D175</f>
        <v>168</v>
      </c>
      <c r="D175" s="42">
        <f>'Patek Philippe Data'!E175</f>
        <v>7500</v>
      </c>
      <c r="E175" s="42">
        <f>'Patek Philippe Data'!F175</f>
        <v>9375</v>
      </c>
      <c r="F175" s="43">
        <f>LN(D175)</f>
        <v>8.9226582995244019</v>
      </c>
      <c r="G175">
        <f>IF(OR('Patek Philippe Data'!L175="Stainless Steel",'Patek Philippe Data'!L175="Two-tone"),1,0)</f>
        <v>0</v>
      </c>
      <c r="H175">
        <f>IF(OR('Patek Philippe Data'!L175="YG 18K",'Patek Philippe Data'!L175="YG &lt;18K",'Patek Philippe Data'!L175="PG 18K",'Patek Philippe Data'!L175="PG &lt;18K",'Patek Philippe Data'!L175="WG 18K",'Patek Philippe Data'!L175="Mixes of 18K",'Patek Philippe Data'!L175="Mixes &lt;18K"),1,0)</f>
        <v>1</v>
      </c>
      <c r="I175">
        <f>IF('Patek Philippe Data'!L175="Platinum",1,0)</f>
        <v>0</v>
      </c>
      <c r="J175">
        <f>IF(OR('Patek Philippe Data'!P175="Stainless Steel",'Patek Philippe Data'!P175="Two-tone"),1,0)</f>
        <v>0</v>
      </c>
      <c r="K175">
        <f>IF('Patek Philippe Data'!P175="Leather",1,0)</f>
        <v>1</v>
      </c>
      <c r="L175">
        <f>IF(OR('Patek Philippe Data'!P175="YG 18K",'Patek Philippe Data'!P175="PG 18K",'Patek Philippe Data'!P175="WG 18K",'Patek Philippe Data'!P175="Mixes of 18K"),1,0)</f>
        <v>0</v>
      </c>
      <c r="M175">
        <f>IF(OR('Patek Philippe Data'!AX175="Yes",'Patek Philippe Data'!AY175="Yes",'Patek Philippe Data'!AW175="Yes"),1,0)</f>
        <v>0</v>
      </c>
      <c r="N175">
        <f>IF(OR(ISTEXT('Patek Philippe Data'!AZ175), ISTEXT('Patek Philippe Data'!BA175)),1,0)</f>
        <v>0</v>
      </c>
      <c r="O175">
        <f>IF('Patek Philippe Data'!BF175="Yes",1,0)</f>
        <v>0</v>
      </c>
      <c r="P175">
        <f>IF('Patek Philippe Data'!BG175="AA",1,0)</f>
        <v>0</v>
      </c>
      <c r="Q175">
        <f>IF('Patek Philippe Data'!BG175="AAA",1,0)</f>
        <v>1</v>
      </c>
      <c r="R175">
        <f>IF('Patek Philippe Data'!BG175="AAAA",1,0)</f>
        <v>0</v>
      </c>
      <c r="S175">
        <f>IF('Patek Philippe Data'!R175="Yes",1,0)</f>
        <v>1</v>
      </c>
      <c r="T175">
        <f>IF('Patek Philippe Data'!AR175="Yes",1,0)</f>
        <v>0</v>
      </c>
      <c r="U175">
        <f>IF(OR('Patek Philippe Data'!X175="Yes", 'Patek Philippe Data'!Y175="Yes",'Patek Philippe Data'!Z175="Yes"),1,0)</f>
        <v>0</v>
      </c>
      <c r="V175">
        <f>IF('Patek Philippe Data'!AD175="Yes",1,0)</f>
        <v>0</v>
      </c>
      <c r="W175">
        <f>IF(OR('Patek Philippe Data'!AK175="Yes",'Patek Philippe Data'!AN175="Yes"),1,0)</f>
        <v>0</v>
      </c>
      <c r="X175">
        <f>IF('Patek Philippe Data'!AO175="Yes",1,0)</f>
        <v>0</v>
      </c>
      <c r="Y175" s="39">
        <f>IF(AND($B175&gt;=DATEVALUE("1/1/2018"),$B175&lt;=DATEVALUE("12/31/2018")),1,0)</f>
        <v>1</v>
      </c>
      <c r="Z175" s="39">
        <f>IF(AND($B175&gt;=DATEVALUE("1/1/2019"),$B175&lt;=DATEVALUE("12/31/2019")),1,0)</f>
        <v>0</v>
      </c>
      <c r="AA175" s="39">
        <f>IF(AND($B175&gt;=DATEVALUE("1/1/2020"),$B175&lt;=DATEVALUE("12/31/2020")),1,0)</f>
        <v>0</v>
      </c>
      <c r="AB175" s="39">
        <f>IF(AND($B175&gt;=DATEVALUE("1/1/2021"),$B175&lt;=DATEVALUE("12/31/2021")),1,0)</f>
        <v>0</v>
      </c>
      <c r="AC175" s="39">
        <f>IF(AND($B175&gt;=DATEVALUE("1/1/2022"),$B175&lt;=DATEVALUE("12/31/2022")),1,0)</f>
        <v>0</v>
      </c>
    </row>
    <row r="176" spans="1:29" x14ac:dyDescent="0.2">
      <c r="A176" s="1">
        <v>172</v>
      </c>
      <c r="B176" s="41">
        <f>'Patek Philippe Data'!C176</f>
        <v>43415</v>
      </c>
      <c r="C176">
        <f>'Patek Philippe Data'!D176</f>
        <v>169</v>
      </c>
      <c r="D176" s="42">
        <f>'Patek Philippe Data'!E176</f>
        <v>38000</v>
      </c>
      <c r="E176" s="42">
        <f>'Patek Philippe Data'!F176</f>
        <v>47500</v>
      </c>
      <c r="F176" s="43">
        <f>LN(D176)</f>
        <v>10.545341438708522</v>
      </c>
      <c r="G176">
        <f>IF(OR('Patek Philippe Data'!L176="Stainless Steel",'Patek Philippe Data'!L176="Two-tone"),1,0)</f>
        <v>0</v>
      </c>
      <c r="H176">
        <f>IF(OR('Patek Philippe Data'!L176="YG 18K",'Patek Philippe Data'!L176="YG &lt;18K",'Patek Philippe Data'!L176="PG 18K",'Patek Philippe Data'!L176="PG &lt;18K",'Patek Philippe Data'!L176="WG 18K",'Patek Philippe Data'!L176="Mixes of 18K",'Patek Philippe Data'!L176="Mixes &lt;18K"),1,0)</f>
        <v>1</v>
      </c>
      <c r="I176">
        <f>IF('Patek Philippe Data'!L176="Platinum",1,0)</f>
        <v>0</v>
      </c>
      <c r="J176">
        <f>IF(OR('Patek Philippe Data'!P176="Stainless Steel",'Patek Philippe Data'!P176="Two-tone"),1,0)</f>
        <v>0</v>
      </c>
      <c r="K176">
        <f>IF('Patek Philippe Data'!P176="Leather",1,0)</f>
        <v>1</v>
      </c>
      <c r="L176">
        <f>IF(OR('Patek Philippe Data'!P176="YG 18K",'Patek Philippe Data'!P176="PG 18K",'Patek Philippe Data'!P176="WG 18K",'Patek Philippe Data'!P176="Mixes of 18K"),1,0)</f>
        <v>0</v>
      </c>
      <c r="M176">
        <f>IF(OR('Patek Philippe Data'!AX176="Yes",'Patek Philippe Data'!AY176="Yes",'Patek Philippe Data'!AW176="Yes"),1,0)</f>
        <v>1</v>
      </c>
      <c r="N176">
        <f>IF(OR(ISTEXT('Patek Philippe Data'!AZ176), ISTEXT('Patek Philippe Data'!BA176)),1,0)</f>
        <v>0</v>
      </c>
      <c r="O176">
        <f>IF('Patek Philippe Data'!BF176="Yes",1,0)</f>
        <v>0</v>
      </c>
      <c r="P176">
        <f>IF('Patek Philippe Data'!BG176="AA",1,0)</f>
        <v>1</v>
      </c>
      <c r="Q176">
        <f>IF('Patek Philippe Data'!BG176="AAA",1,0)</f>
        <v>0</v>
      </c>
      <c r="R176">
        <f>IF('Patek Philippe Data'!BG176="AAAA",1,0)</f>
        <v>0</v>
      </c>
      <c r="S176">
        <f>IF('Patek Philippe Data'!R176="Yes",1,0)</f>
        <v>1</v>
      </c>
      <c r="T176">
        <f>IF('Patek Philippe Data'!AR176="Yes",1,0)</f>
        <v>0</v>
      </c>
      <c r="U176">
        <f>IF(OR('Patek Philippe Data'!X176="Yes", 'Patek Philippe Data'!Y176="Yes",'Patek Philippe Data'!Z176="Yes"),1,0)</f>
        <v>0</v>
      </c>
      <c r="V176">
        <f>IF('Patek Philippe Data'!AD176="Yes",1,0)</f>
        <v>0</v>
      </c>
      <c r="W176">
        <f>IF(OR('Patek Philippe Data'!AK176="Yes",'Patek Philippe Data'!AN176="Yes"),1,0)</f>
        <v>0</v>
      </c>
      <c r="X176">
        <f>IF('Patek Philippe Data'!AO176="Yes",1,0)</f>
        <v>0</v>
      </c>
      <c r="Y176" s="39">
        <f>IF(AND($B176&gt;=DATEVALUE("1/1/2018"),$B176&lt;=DATEVALUE("12/31/2018")),1,0)</f>
        <v>1</v>
      </c>
      <c r="Z176" s="39">
        <f>IF(AND($B176&gt;=DATEVALUE("1/1/2019"),$B176&lt;=DATEVALUE("12/31/2019")),1,0)</f>
        <v>0</v>
      </c>
      <c r="AA176" s="39">
        <f>IF(AND($B176&gt;=DATEVALUE("1/1/2020"),$B176&lt;=DATEVALUE("12/31/2020")),1,0)</f>
        <v>0</v>
      </c>
      <c r="AB176" s="39">
        <f>IF(AND($B176&gt;=DATEVALUE("1/1/2021"),$B176&lt;=DATEVALUE("12/31/2021")),1,0)</f>
        <v>0</v>
      </c>
      <c r="AC176" s="39">
        <f>IF(AND($B176&gt;=DATEVALUE("1/1/2022"),$B176&lt;=DATEVALUE("12/31/2022")),1,0)</f>
        <v>0</v>
      </c>
    </row>
    <row r="177" spans="1:29" x14ac:dyDescent="0.2">
      <c r="A177" s="1">
        <v>173</v>
      </c>
      <c r="B177" s="41">
        <f>'Patek Philippe Data'!C177</f>
        <v>43415</v>
      </c>
      <c r="C177">
        <f>'Patek Philippe Data'!D177</f>
        <v>174</v>
      </c>
      <c r="D177" s="42">
        <f>'Patek Philippe Data'!E177</f>
        <v>6000</v>
      </c>
      <c r="E177" s="42">
        <f>'Patek Philippe Data'!F177</f>
        <v>7500</v>
      </c>
      <c r="F177" s="43">
        <f>LN(D177)</f>
        <v>8.6995147482101913</v>
      </c>
      <c r="G177">
        <f>IF(OR('Patek Philippe Data'!L177="Stainless Steel",'Patek Philippe Data'!L177="Two-tone"),1,0)</f>
        <v>0</v>
      </c>
      <c r="H177">
        <f>IF(OR('Patek Philippe Data'!L177="YG 18K",'Patek Philippe Data'!L177="YG &lt;18K",'Patek Philippe Data'!L177="PG 18K",'Patek Philippe Data'!L177="PG &lt;18K",'Patek Philippe Data'!L177="WG 18K",'Patek Philippe Data'!L177="Mixes of 18K",'Patek Philippe Data'!L177="Mixes &lt;18K"),1,0)</f>
        <v>1</v>
      </c>
      <c r="I177">
        <f>IF('Patek Philippe Data'!L177="Platinum",1,0)</f>
        <v>0</v>
      </c>
      <c r="J177">
        <f>IF(OR('Patek Philippe Data'!P177="Stainless Steel",'Patek Philippe Data'!P177="Two-tone"),1,0)</f>
        <v>0</v>
      </c>
      <c r="K177">
        <f>IF('Patek Philippe Data'!P177="Leather",1,0)</f>
        <v>0</v>
      </c>
      <c r="L177">
        <f>IF(OR('Patek Philippe Data'!P177="YG 18K",'Patek Philippe Data'!P177="PG 18K",'Patek Philippe Data'!P177="WG 18K",'Patek Philippe Data'!P177="Mixes of 18K"),1,0)</f>
        <v>1</v>
      </c>
      <c r="M177">
        <f>IF(OR('Patek Philippe Data'!AX177="Yes",'Patek Philippe Data'!AY177="Yes",'Patek Philippe Data'!AW177="Yes"),1,0)</f>
        <v>0</v>
      </c>
      <c r="N177">
        <f>IF(OR(ISTEXT('Patek Philippe Data'!AZ177), ISTEXT('Patek Philippe Data'!BA177)),1,0)</f>
        <v>0</v>
      </c>
      <c r="O177">
        <f>IF('Patek Philippe Data'!BF177="Yes",1,0)</f>
        <v>0</v>
      </c>
      <c r="P177">
        <f>IF('Patek Philippe Data'!BG177="AA",1,0)</f>
        <v>0</v>
      </c>
      <c r="Q177">
        <f>IF('Patek Philippe Data'!BG177="AAA",1,0)</f>
        <v>1</v>
      </c>
      <c r="R177">
        <f>IF('Patek Philippe Data'!BG177="AAAA",1,0)</f>
        <v>0</v>
      </c>
      <c r="S177">
        <f>IF('Patek Philippe Data'!R177="Yes",1,0)</f>
        <v>1</v>
      </c>
      <c r="T177">
        <f>IF('Patek Philippe Data'!AR177="Yes",1,0)</f>
        <v>0</v>
      </c>
      <c r="U177">
        <f>IF(OR('Patek Philippe Data'!X177="Yes", 'Patek Philippe Data'!Y177="Yes",'Patek Philippe Data'!Z177="Yes"),1,0)</f>
        <v>0</v>
      </c>
      <c r="V177">
        <f>IF('Patek Philippe Data'!AD177="Yes",1,0)</f>
        <v>0</v>
      </c>
      <c r="W177">
        <f>IF(OR('Patek Philippe Data'!AK177="Yes",'Patek Philippe Data'!AN177="Yes"),1,0)</f>
        <v>0</v>
      </c>
      <c r="X177">
        <f>IF('Patek Philippe Data'!AO177="Yes",1,0)</f>
        <v>0</v>
      </c>
      <c r="Y177" s="39">
        <f>IF(AND($B177&gt;=DATEVALUE("1/1/2018"),$B177&lt;=DATEVALUE("12/31/2018")),1,0)</f>
        <v>1</v>
      </c>
      <c r="Z177" s="39">
        <f>IF(AND($B177&gt;=DATEVALUE("1/1/2019"),$B177&lt;=DATEVALUE("12/31/2019")),1,0)</f>
        <v>0</v>
      </c>
      <c r="AA177" s="39">
        <f>IF(AND($B177&gt;=DATEVALUE("1/1/2020"),$B177&lt;=DATEVALUE("12/31/2020")),1,0)</f>
        <v>0</v>
      </c>
      <c r="AB177" s="39">
        <f>IF(AND($B177&gt;=DATEVALUE("1/1/2021"),$B177&lt;=DATEVALUE("12/31/2021")),1,0)</f>
        <v>0</v>
      </c>
      <c r="AC177" s="39">
        <f>IF(AND($B177&gt;=DATEVALUE("1/1/2022"),$B177&lt;=DATEVALUE("12/31/2022")),1,0)</f>
        <v>0</v>
      </c>
    </row>
    <row r="178" spans="1:29" x14ac:dyDescent="0.2">
      <c r="A178" s="1">
        <v>174</v>
      </c>
      <c r="B178" s="41">
        <f>'Patek Philippe Data'!C178</f>
        <v>43415</v>
      </c>
      <c r="C178">
        <f>'Patek Philippe Data'!D178</f>
        <v>182</v>
      </c>
      <c r="D178" s="42">
        <f>'Patek Philippe Data'!E178</f>
        <v>90000</v>
      </c>
      <c r="E178" s="42">
        <f>'Patek Philippe Data'!F178</f>
        <v>112500</v>
      </c>
      <c r="F178" s="43">
        <f>LN(D178)</f>
        <v>11.407564949312402</v>
      </c>
      <c r="G178">
        <f>IF(OR('Patek Philippe Data'!L178="Stainless Steel",'Patek Philippe Data'!L178="Two-tone"),1,0)</f>
        <v>0</v>
      </c>
      <c r="H178">
        <f>IF(OR('Patek Philippe Data'!L178="YG 18K",'Patek Philippe Data'!L178="YG &lt;18K",'Patek Philippe Data'!L178="PG 18K",'Patek Philippe Data'!L178="PG &lt;18K",'Patek Philippe Data'!L178="WG 18K",'Patek Philippe Data'!L178="Mixes of 18K",'Patek Philippe Data'!L178="Mixes &lt;18K"),1,0)</f>
        <v>1</v>
      </c>
      <c r="I178">
        <f>IF('Patek Philippe Data'!L178="Platinum",1,0)</f>
        <v>0</v>
      </c>
      <c r="J178">
        <f>IF(OR('Patek Philippe Data'!P178="Stainless Steel",'Patek Philippe Data'!P178="Two-tone"),1,0)</f>
        <v>0</v>
      </c>
      <c r="K178">
        <f>IF('Patek Philippe Data'!P178="Leather",1,0)</f>
        <v>0</v>
      </c>
      <c r="L178">
        <f>IF(OR('Patek Philippe Data'!P178="YG 18K",'Patek Philippe Data'!P178="PG 18K",'Patek Philippe Data'!P178="WG 18K",'Patek Philippe Data'!P178="Mixes of 18K"),1,0)</f>
        <v>1</v>
      </c>
      <c r="M178">
        <f>IF(OR('Patek Philippe Data'!AX178="Yes",'Patek Philippe Data'!AY178="Yes",'Patek Philippe Data'!AW178="Yes"),1,0)</f>
        <v>0</v>
      </c>
      <c r="N178">
        <f>IF(OR(ISTEXT('Patek Philippe Data'!AZ178), ISTEXT('Patek Philippe Data'!BA178)),1,0)</f>
        <v>0</v>
      </c>
      <c r="O178">
        <f>IF('Patek Philippe Data'!BF178="Yes",1,0)</f>
        <v>0</v>
      </c>
      <c r="P178">
        <f>IF('Patek Philippe Data'!BG178="AA",1,0)</f>
        <v>0</v>
      </c>
      <c r="Q178">
        <f>IF('Patek Philippe Data'!BG178="AAA",1,0)</f>
        <v>0</v>
      </c>
      <c r="R178">
        <f>IF('Patek Philippe Data'!BG178="AAAA",1,0)</f>
        <v>1</v>
      </c>
      <c r="S178">
        <f>IF('Patek Philippe Data'!R178="Yes",1,0)</f>
        <v>0</v>
      </c>
      <c r="T178">
        <f>IF('Patek Philippe Data'!AR178="Yes",1,0)</f>
        <v>0</v>
      </c>
      <c r="U178">
        <f>IF(OR('Patek Philippe Data'!X178="Yes", 'Patek Philippe Data'!Y178="Yes",'Patek Philippe Data'!Z178="Yes"),1,0)</f>
        <v>1</v>
      </c>
      <c r="V178">
        <f>IF('Patek Philippe Data'!AD178="Yes",1,0)</f>
        <v>0</v>
      </c>
      <c r="W178">
        <f>IF(OR('Patek Philippe Data'!AK178="Yes",'Patek Philippe Data'!AN178="Yes"),1,0)</f>
        <v>0</v>
      </c>
      <c r="X178">
        <f>IF('Patek Philippe Data'!AO178="Yes",1,0)</f>
        <v>0</v>
      </c>
      <c r="Y178" s="39">
        <f>IF(AND($B178&gt;=DATEVALUE("1/1/2018"),$B178&lt;=DATEVALUE("12/31/2018")),1,0)</f>
        <v>1</v>
      </c>
      <c r="Z178" s="39">
        <f>IF(AND($B178&gt;=DATEVALUE("1/1/2019"),$B178&lt;=DATEVALUE("12/31/2019")),1,0)</f>
        <v>0</v>
      </c>
      <c r="AA178" s="39">
        <f>IF(AND($B178&gt;=DATEVALUE("1/1/2020"),$B178&lt;=DATEVALUE("12/31/2020")),1,0)</f>
        <v>0</v>
      </c>
      <c r="AB178" s="39">
        <f>IF(AND($B178&gt;=DATEVALUE("1/1/2021"),$B178&lt;=DATEVALUE("12/31/2021")),1,0)</f>
        <v>0</v>
      </c>
      <c r="AC178" s="39">
        <f>IF(AND($B178&gt;=DATEVALUE("1/1/2022"),$B178&lt;=DATEVALUE("12/31/2022")),1,0)</f>
        <v>0</v>
      </c>
    </row>
    <row r="179" spans="1:29" x14ac:dyDescent="0.2">
      <c r="A179" s="1">
        <v>175</v>
      </c>
      <c r="B179" s="41">
        <f>'Patek Philippe Data'!C179</f>
        <v>43415</v>
      </c>
      <c r="C179">
        <f>'Patek Philippe Data'!D179</f>
        <v>228</v>
      </c>
      <c r="D179" s="42">
        <f>'Patek Philippe Data'!E179</f>
        <v>105000</v>
      </c>
      <c r="E179" s="42">
        <f>'Patek Philippe Data'!F179</f>
        <v>131000</v>
      </c>
      <c r="F179" s="43">
        <f>LN(D179)</f>
        <v>11.561715629139661</v>
      </c>
      <c r="G179">
        <f>IF(OR('Patek Philippe Data'!L179="Stainless Steel",'Patek Philippe Data'!L179="Two-tone"),1,0)</f>
        <v>0</v>
      </c>
      <c r="H179">
        <f>IF(OR('Patek Philippe Data'!L179="YG 18K",'Patek Philippe Data'!L179="YG &lt;18K",'Patek Philippe Data'!L179="PG 18K",'Patek Philippe Data'!L179="PG &lt;18K",'Patek Philippe Data'!L179="WG 18K",'Patek Philippe Data'!L179="Mixes of 18K",'Patek Philippe Data'!L179="Mixes &lt;18K"),1,0)</f>
        <v>1</v>
      </c>
      <c r="I179">
        <f>IF('Patek Philippe Data'!L179="Platinum",1,0)</f>
        <v>0</v>
      </c>
      <c r="J179">
        <f>IF(OR('Patek Philippe Data'!P179="Stainless Steel",'Patek Philippe Data'!P179="Two-tone"),1,0)</f>
        <v>0</v>
      </c>
      <c r="K179">
        <f>IF('Patek Philippe Data'!P179="Leather",1,0)</f>
        <v>0</v>
      </c>
      <c r="L179">
        <f>IF(OR('Patek Philippe Data'!P179="YG 18K",'Patek Philippe Data'!P179="PG 18K",'Patek Philippe Data'!P179="WG 18K",'Patek Philippe Data'!P179="Mixes of 18K"),1,0)</f>
        <v>1</v>
      </c>
      <c r="M179">
        <f>IF(OR('Patek Philippe Data'!AX179="Yes",'Patek Philippe Data'!AY179="Yes",'Patek Philippe Data'!AW179="Yes"),1,0)</f>
        <v>0</v>
      </c>
      <c r="N179">
        <f>IF(OR(ISTEXT('Patek Philippe Data'!AZ179), ISTEXT('Patek Philippe Data'!BA179)),1,0)</f>
        <v>1</v>
      </c>
      <c r="O179">
        <f>IF('Patek Philippe Data'!BF179="Yes",1,0)</f>
        <v>0</v>
      </c>
      <c r="P179">
        <f>IF('Patek Philippe Data'!BG179="AA",1,0)</f>
        <v>0</v>
      </c>
      <c r="Q179">
        <f>IF('Patek Philippe Data'!BG179="AAA",1,0)</f>
        <v>0</v>
      </c>
      <c r="R179">
        <f>IF('Patek Philippe Data'!BG179="AAAA",1,0)</f>
        <v>1</v>
      </c>
      <c r="S179">
        <f>IF('Patek Philippe Data'!R179="Yes",1,0)</f>
        <v>0</v>
      </c>
      <c r="T179">
        <f>IF('Patek Philippe Data'!AR179="Yes",1,0)</f>
        <v>0</v>
      </c>
      <c r="U179">
        <f>IF(OR('Patek Philippe Data'!X179="Yes", 'Patek Philippe Data'!Y179="Yes",'Patek Philippe Data'!Z179="Yes"),1,0)</f>
        <v>1</v>
      </c>
      <c r="V179">
        <f>IF('Patek Philippe Data'!AD179="Yes",1,0)</f>
        <v>0</v>
      </c>
      <c r="W179">
        <f>IF(OR('Patek Philippe Data'!AK179="Yes",'Patek Philippe Data'!AN179="Yes"),1,0)</f>
        <v>0</v>
      </c>
      <c r="X179">
        <f>IF('Patek Philippe Data'!AO179="Yes",1,0)</f>
        <v>0</v>
      </c>
      <c r="Y179" s="39">
        <f>IF(AND($B179&gt;=DATEVALUE("1/1/2018"),$B179&lt;=DATEVALUE("12/31/2018")),1,0)</f>
        <v>1</v>
      </c>
      <c r="Z179" s="39">
        <f>IF(AND($B179&gt;=DATEVALUE("1/1/2019"),$B179&lt;=DATEVALUE("12/31/2019")),1,0)</f>
        <v>0</v>
      </c>
      <c r="AA179" s="39">
        <f>IF(AND($B179&gt;=DATEVALUE("1/1/2020"),$B179&lt;=DATEVALUE("12/31/2020")),1,0)</f>
        <v>0</v>
      </c>
      <c r="AB179" s="39">
        <f>IF(AND($B179&gt;=DATEVALUE("1/1/2021"),$B179&lt;=DATEVALUE("12/31/2021")),1,0)</f>
        <v>0</v>
      </c>
      <c r="AC179" s="39">
        <f>IF(AND($B179&gt;=DATEVALUE("1/1/2022"),$B179&lt;=DATEVALUE("12/31/2022")),1,0)</f>
        <v>0</v>
      </c>
    </row>
    <row r="180" spans="1:29" x14ac:dyDescent="0.2">
      <c r="A180" s="1">
        <v>176</v>
      </c>
      <c r="B180" s="41">
        <f>'Patek Philippe Data'!C180</f>
        <v>43415</v>
      </c>
      <c r="C180">
        <f>'Patek Philippe Data'!D180</f>
        <v>338</v>
      </c>
      <c r="D180" s="42">
        <f>'Patek Philippe Data'!E180</f>
        <v>6500</v>
      </c>
      <c r="E180" s="42">
        <f>'Patek Philippe Data'!F180</f>
        <v>8125</v>
      </c>
      <c r="F180" s="43">
        <f>LN(D180)</f>
        <v>8.7795574558837277</v>
      </c>
      <c r="G180">
        <f>IF(OR('Patek Philippe Data'!L180="Stainless Steel",'Patek Philippe Data'!L180="Two-tone"),1,0)</f>
        <v>0</v>
      </c>
      <c r="H180">
        <f>IF(OR('Patek Philippe Data'!L180="YG 18K",'Patek Philippe Data'!L180="YG &lt;18K",'Patek Philippe Data'!L180="PG 18K",'Patek Philippe Data'!L180="PG &lt;18K",'Patek Philippe Data'!L180="WG 18K",'Patek Philippe Data'!L180="Mixes of 18K",'Patek Philippe Data'!L180="Mixes &lt;18K"),1,0)</f>
        <v>1</v>
      </c>
      <c r="I180">
        <f>IF('Patek Philippe Data'!L180="Platinum",1,0)</f>
        <v>0</v>
      </c>
      <c r="J180">
        <f>IF(OR('Patek Philippe Data'!P180="Stainless Steel",'Patek Philippe Data'!P180="Two-tone"),1,0)</f>
        <v>0</v>
      </c>
      <c r="K180">
        <f>IF('Patek Philippe Data'!P180="Leather",1,0)</f>
        <v>1</v>
      </c>
      <c r="L180">
        <f>IF(OR('Patek Philippe Data'!P180="YG 18K",'Patek Philippe Data'!P180="PG 18K",'Patek Philippe Data'!P180="WG 18K",'Patek Philippe Data'!P180="Mixes of 18K"),1,0)</f>
        <v>0</v>
      </c>
      <c r="M180">
        <f>IF(OR('Patek Philippe Data'!AX180="Yes",'Patek Philippe Data'!AY180="Yes",'Patek Philippe Data'!AW180="Yes"),1,0)</f>
        <v>0</v>
      </c>
      <c r="N180">
        <f>IF(OR(ISTEXT('Patek Philippe Data'!AZ180), ISTEXT('Patek Philippe Data'!BA180)),1,0)</f>
        <v>0</v>
      </c>
      <c r="O180">
        <f>IF('Patek Philippe Data'!BF180="Yes",1,0)</f>
        <v>0</v>
      </c>
      <c r="P180">
        <f>IF('Patek Philippe Data'!BG180="AA",1,0)</f>
        <v>0</v>
      </c>
      <c r="Q180">
        <f>IF('Patek Philippe Data'!BG180="AAA",1,0)</f>
        <v>1</v>
      </c>
      <c r="R180">
        <f>IF('Patek Philippe Data'!BG180="AAAA",1,0)</f>
        <v>0</v>
      </c>
      <c r="S180">
        <f>IF('Patek Philippe Data'!R180="Yes",1,0)</f>
        <v>1</v>
      </c>
      <c r="T180">
        <f>IF('Patek Philippe Data'!AR180="Yes",1,0)</f>
        <v>0</v>
      </c>
      <c r="U180">
        <f>IF(OR('Patek Philippe Data'!X180="Yes", 'Patek Philippe Data'!Y180="Yes",'Patek Philippe Data'!Z180="Yes"),1,0)</f>
        <v>0</v>
      </c>
      <c r="V180">
        <f>IF('Patek Philippe Data'!AD180="Yes",1,0)</f>
        <v>0</v>
      </c>
      <c r="W180">
        <f>IF(OR('Patek Philippe Data'!AK180="Yes",'Patek Philippe Data'!AN180="Yes"),1,0)</f>
        <v>0</v>
      </c>
      <c r="X180">
        <f>IF('Patek Philippe Data'!AO180="Yes",1,0)</f>
        <v>0</v>
      </c>
      <c r="Y180" s="39">
        <f>IF(AND($B180&gt;=DATEVALUE("1/1/2018"),$B180&lt;=DATEVALUE("12/31/2018")),1,0)</f>
        <v>1</v>
      </c>
      <c r="Z180" s="39">
        <f>IF(AND($B180&gt;=DATEVALUE("1/1/2019"),$B180&lt;=DATEVALUE("12/31/2019")),1,0)</f>
        <v>0</v>
      </c>
      <c r="AA180" s="39">
        <f>IF(AND($B180&gt;=DATEVALUE("1/1/2020"),$B180&lt;=DATEVALUE("12/31/2020")),1,0)</f>
        <v>0</v>
      </c>
      <c r="AB180" s="39">
        <f>IF(AND($B180&gt;=DATEVALUE("1/1/2021"),$B180&lt;=DATEVALUE("12/31/2021")),1,0)</f>
        <v>0</v>
      </c>
      <c r="AC180" s="39">
        <f>IF(AND($B180&gt;=DATEVALUE("1/1/2022"),$B180&lt;=DATEVALUE("12/31/2022")),1,0)</f>
        <v>0</v>
      </c>
    </row>
    <row r="181" spans="1:29" x14ac:dyDescent="0.2">
      <c r="A181" s="1">
        <v>177</v>
      </c>
      <c r="B181" s="41">
        <f>'Patek Philippe Data'!C181</f>
        <v>43415</v>
      </c>
      <c r="C181">
        <f>'Patek Philippe Data'!D181</f>
        <v>341</v>
      </c>
      <c r="D181" s="42">
        <f>'Patek Philippe Data'!E181</f>
        <v>87500</v>
      </c>
      <c r="E181" s="42">
        <f>'Patek Philippe Data'!F181</f>
        <v>109375</v>
      </c>
      <c r="F181" s="43">
        <f>LN(D181)</f>
        <v>11.379394072345706</v>
      </c>
      <c r="G181">
        <f>IF(OR('Patek Philippe Data'!L181="Stainless Steel",'Patek Philippe Data'!L181="Two-tone"),1,0)</f>
        <v>0</v>
      </c>
      <c r="H181">
        <f>IF(OR('Patek Philippe Data'!L181="YG 18K",'Patek Philippe Data'!L181="YG &lt;18K",'Patek Philippe Data'!L181="PG 18K",'Patek Philippe Data'!L181="PG &lt;18K",'Patek Philippe Data'!L181="WG 18K",'Patek Philippe Data'!L181="Mixes of 18K",'Patek Philippe Data'!L181="Mixes &lt;18K"),1,0)</f>
        <v>1</v>
      </c>
      <c r="I181">
        <f>IF('Patek Philippe Data'!L181="Platinum",1,0)</f>
        <v>0</v>
      </c>
      <c r="J181">
        <f>IF(OR('Patek Philippe Data'!P181="Stainless Steel",'Patek Philippe Data'!P181="Two-tone"),1,0)</f>
        <v>0</v>
      </c>
      <c r="K181">
        <f>IF('Patek Philippe Data'!P181="Leather",1,0)</f>
        <v>1</v>
      </c>
      <c r="L181">
        <f>IF(OR('Patek Philippe Data'!P181="YG 18K",'Patek Philippe Data'!P181="PG 18K",'Patek Philippe Data'!P181="WG 18K",'Patek Philippe Data'!P181="Mixes of 18K"),1,0)</f>
        <v>0</v>
      </c>
      <c r="M181">
        <f>IF(OR('Patek Philippe Data'!AX181="Yes",'Patek Philippe Data'!AY181="Yes",'Patek Philippe Data'!AW181="Yes"),1,0)</f>
        <v>0</v>
      </c>
      <c r="N181">
        <f>IF(OR(ISTEXT('Patek Philippe Data'!AZ181), ISTEXT('Patek Philippe Data'!BA181)),1,0)</f>
        <v>0</v>
      </c>
      <c r="O181">
        <f>IF('Patek Philippe Data'!BF181="Yes",1,0)</f>
        <v>0</v>
      </c>
      <c r="P181">
        <f>IF('Patek Philippe Data'!BG181="AA",1,0)</f>
        <v>0</v>
      </c>
      <c r="Q181">
        <f>IF('Patek Philippe Data'!BG181="AAA",1,0)</f>
        <v>0</v>
      </c>
      <c r="R181">
        <f>IF('Patek Philippe Data'!BG181="AAAA",1,0)</f>
        <v>1</v>
      </c>
      <c r="S181">
        <f>IF('Patek Philippe Data'!R181="Yes",1,0)</f>
        <v>0</v>
      </c>
      <c r="T181">
        <f>IF('Patek Philippe Data'!AR181="Yes",1,0)</f>
        <v>0</v>
      </c>
      <c r="U181">
        <f>IF(OR('Patek Philippe Data'!X181="Yes", 'Patek Philippe Data'!Y181="Yes",'Patek Philippe Data'!Z181="Yes"),1,0)</f>
        <v>0</v>
      </c>
      <c r="V181">
        <f>IF('Patek Philippe Data'!AD181="Yes",1,0)</f>
        <v>0</v>
      </c>
      <c r="W181">
        <f>IF(OR('Patek Philippe Data'!AK181="Yes",'Patek Philippe Data'!AN181="Yes"),1,0)</f>
        <v>0</v>
      </c>
      <c r="X181">
        <f>IF('Patek Philippe Data'!AO181="Yes",1,0)</f>
        <v>1</v>
      </c>
      <c r="Y181" s="39">
        <f>IF(AND($B181&gt;=DATEVALUE("1/1/2018"),$B181&lt;=DATEVALUE("12/31/2018")),1,0)</f>
        <v>1</v>
      </c>
      <c r="Z181" s="39">
        <f>IF(AND($B181&gt;=DATEVALUE("1/1/2019"),$B181&lt;=DATEVALUE("12/31/2019")),1,0)</f>
        <v>0</v>
      </c>
      <c r="AA181" s="39">
        <f>IF(AND($B181&gt;=DATEVALUE("1/1/2020"),$B181&lt;=DATEVALUE("12/31/2020")),1,0)</f>
        <v>0</v>
      </c>
      <c r="AB181" s="39">
        <f>IF(AND($B181&gt;=DATEVALUE("1/1/2021"),$B181&lt;=DATEVALUE("12/31/2021")),1,0)</f>
        <v>0</v>
      </c>
      <c r="AC181" s="39">
        <f>IF(AND($B181&gt;=DATEVALUE("1/1/2022"),$B181&lt;=DATEVALUE("12/31/2022")),1,0)</f>
        <v>0</v>
      </c>
    </row>
    <row r="182" spans="1:29" x14ac:dyDescent="0.2">
      <c r="A182" s="1">
        <v>178</v>
      </c>
      <c r="B182" s="41">
        <f>'Patek Philippe Data'!C182</f>
        <v>43415</v>
      </c>
      <c r="C182">
        <f>'Patek Philippe Data'!D182</f>
        <v>342</v>
      </c>
      <c r="D182" s="42">
        <f>'Patek Philippe Data'!E182</f>
        <v>60000</v>
      </c>
      <c r="E182" s="42">
        <f>'Patek Philippe Data'!F182</f>
        <v>75000</v>
      </c>
      <c r="F182" s="43">
        <f>LN(D182)</f>
        <v>11.002099841204238</v>
      </c>
      <c r="G182">
        <f>IF(OR('Patek Philippe Data'!L182="Stainless Steel",'Patek Philippe Data'!L182="Two-tone"),1,0)</f>
        <v>1</v>
      </c>
      <c r="H182">
        <f>IF(OR('Patek Philippe Data'!L182="YG 18K",'Patek Philippe Data'!L182="YG &lt;18K",'Patek Philippe Data'!L182="PG 18K",'Patek Philippe Data'!L182="PG &lt;18K",'Patek Philippe Data'!L182="WG 18K",'Patek Philippe Data'!L182="Mixes of 18K",'Patek Philippe Data'!L182="Mixes &lt;18K"),1,0)</f>
        <v>0</v>
      </c>
      <c r="I182">
        <f>IF('Patek Philippe Data'!L182="Platinum",1,0)</f>
        <v>0</v>
      </c>
      <c r="J182">
        <f>IF(OR('Patek Philippe Data'!P182="Stainless Steel",'Patek Philippe Data'!P182="Two-tone"),1,0)</f>
        <v>1</v>
      </c>
      <c r="K182">
        <f>IF('Patek Philippe Data'!P182="Leather",1,0)</f>
        <v>0</v>
      </c>
      <c r="L182">
        <f>IF(OR('Patek Philippe Data'!P182="YG 18K",'Patek Philippe Data'!P182="PG 18K",'Patek Philippe Data'!P182="WG 18K",'Patek Philippe Data'!P182="Mixes of 18K"),1,0)</f>
        <v>0</v>
      </c>
      <c r="M182">
        <f>IF(OR('Patek Philippe Data'!AX182="Yes",'Patek Philippe Data'!AY182="Yes",'Patek Philippe Data'!AW182="Yes"),1,0)</f>
        <v>0</v>
      </c>
      <c r="N182">
        <f>IF(OR(ISTEXT('Patek Philippe Data'!AZ182), ISTEXT('Patek Philippe Data'!BA182)),1,0)</f>
        <v>0</v>
      </c>
      <c r="O182">
        <f>IF('Patek Philippe Data'!BF182="Yes",1,0)</f>
        <v>0</v>
      </c>
      <c r="P182">
        <f>IF('Patek Philippe Data'!BG182="AA",1,0)</f>
        <v>0</v>
      </c>
      <c r="Q182">
        <f>IF('Patek Philippe Data'!BG182="AAA",1,0)</f>
        <v>0</v>
      </c>
      <c r="R182">
        <f>IF('Patek Philippe Data'!BG182="AAAA",1,0)</f>
        <v>1</v>
      </c>
      <c r="S182">
        <f>IF('Patek Philippe Data'!R182="Yes",1,0)</f>
        <v>0</v>
      </c>
      <c r="T182">
        <f>IF('Patek Philippe Data'!AR182="Yes",1,0)</f>
        <v>0</v>
      </c>
      <c r="U182">
        <f>IF(OR('Patek Philippe Data'!X182="Yes", 'Patek Philippe Data'!Y182="Yes",'Patek Philippe Data'!Z182="Yes"),1,0)</f>
        <v>1</v>
      </c>
      <c r="V182">
        <f>IF('Patek Philippe Data'!AD182="Yes",1,0)</f>
        <v>0</v>
      </c>
      <c r="W182">
        <f>IF(OR('Patek Philippe Data'!AK182="Yes",'Patek Philippe Data'!AN182="Yes"),1,0)</f>
        <v>0</v>
      </c>
      <c r="X182">
        <f>IF('Patek Philippe Data'!AO182="Yes",1,0)</f>
        <v>0</v>
      </c>
      <c r="Y182" s="39">
        <f>IF(AND($B182&gt;=DATEVALUE("1/1/2018"),$B182&lt;=DATEVALUE("12/31/2018")),1,0)</f>
        <v>1</v>
      </c>
      <c r="Z182" s="39">
        <f>IF(AND($B182&gt;=DATEVALUE("1/1/2019"),$B182&lt;=DATEVALUE("12/31/2019")),1,0)</f>
        <v>0</v>
      </c>
      <c r="AA182" s="39">
        <f>IF(AND($B182&gt;=DATEVALUE("1/1/2020"),$B182&lt;=DATEVALUE("12/31/2020")),1,0)</f>
        <v>0</v>
      </c>
      <c r="AB182" s="39">
        <f>IF(AND($B182&gt;=DATEVALUE("1/1/2021"),$B182&lt;=DATEVALUE("12/31/2021")),1,0)</f>
        <v>0</v>
      </c>
      <c r="AC182" s="39">
        <f>IF(AND($B182&gt;=DATEVALUE("1/1/2022"),$B182&lt;=DATEVALUE("12/31/2022")),1,0)</f>
        <v>0</v>
      </c>
    </row>
    <row r="183" spans="1:29" x14ac:dyDescent="0.2">
      <c r="A183" s="1">
        <v>179</v>
      </c>
      <c r="B183" s="41">
        <f>'Patek Philippe Data'!C183</f>
        <v>43415</v>
      </c>
      <c r="C183">
        <f>'Patek Philippe Data'!D183</f>
        <v>417</v>
      </c>
      <c r="D183" s="42">
        <f>'Patek Philippe Data'!E183</f>
        <v>8500</v>
      </c>
      <c r="E183" s="42">
        <f>'Patek Philippe Data'!F183</f>
        <v>10625</v>
      </c>
      <c r="F183" s="43">
        <f>LN(D183)</f>
        <v>9.0478214424784085</v>
      </c>
      <c r="G183">
        <f>IF(OR('Patek Philippe Data'!L183="Stainless Steel",'Patek Philippe Data'!L183="Two-tone"),1,0)</f>
        <v>0</v>
      </c>
      <c r="H183">
        <f>IF(OR('Patek Philippe Data'!L183="YG 18K",'Patek Philippe Data'!L183="YG &lt;18K",'Patek Philippe Data'!L183="PG 18K",'Patek Philippe Data'!L183="PG &lt;18K",'Patek Philippe Data'!L183="WG 18K",'Patek Philippe Data'!L183="Mixes of 18K",'Patek Philippe Data'!L183="Mixes &lt;18K"),1,0)</f>
        <v>1</v>
      </c>
      <c r="I183">
        <f>IF('Patek Philippe Data'!L183="Platinum",1,0)</f>
        <v>0</v>
      </c>
      <c r="J183">
        <f>IF(OR('Patek Philippe Data'!P183="Stainless Steel",'Patek Philippe Data'!P183="Two-tone"),1,0)</f>
        <v>0</v>
      </c>
      <c r="K183">
        <f>IF('Patek Philippe Data'!P183="Leather",1,0)</f>
        <v>1</v>
      </c>
      <c r="L183">
        <f>IF(OR('Patek Philippe Data'!P183="YG 18K",'Patek Philippe Data'!P183="PG 18K",'Patek Philippe Data'!P183="WG 18K",'Patek Philippe Data'!P183="Mixes of 18K"),1,0)</f>
        <v>0</v>
      </c>
      <c r="M183">
        <f>IF(OR('Patek Philippe Data'!AX183="Yes",'Patek Philippe Data'!AY183="Yes",'Patek Philippe Data'!AW183="Yes"),1,0)</f>
        <v>0</v>
      </c>
      <c r="N183">
        <f>IF(OR(ISTEXT('Patek Philippe Data'!AZ183), ISTEXT('Patek Philippe Data'!BA183)),1,0)</f>
        <v>0</v>
      </c>
      <c r="O183">
        <f>IF('Patek Philippe Data'!BF183="Yes",1,0)</f>
        <v>0</v>
      </c>
      <c r="P183">
        <f>IF('Patek Philippe Data'!BG183="AA",1,0)</f>
        <v>0</v>
      </c>
      <c r="Q183">
        <f>IF('Patek Philippe Data'!BG183="AAA",1,0)</f>
        <v>1</v>
      </c>
      <c r="R183">
        <f>IF('Patek Philippe Data'!BG183="AAAA",1,0)</f>
        <v>0</v>
      </c>
      <c r="S183">
        <f>IF('Patek Philippe Data'!R183="Yes",1,0)</f>
        <v>1</v>
      </c>
      <c r="T183">
        <f>IF('Patek Philippe Data'!AR183="Yes",1,0)</f>
        <v>0</v>
      </c>
      <c r="U183">
        <f>IF(OR('Patek Philippe Data'!X183="Yes", 'Patek Philippe Data'!Y183="Yes",'Patek Philippe Data'!Z183="Yes"),1,0)</f>
        <v>0</v>
      </c>
      <c r="V183">
        <f>IF('Patek Philippe Data'!AD183="Yes",1,0)</f>
        <v>0</v>
      </c>
      <c r="W183">
        <f>IF(OR('Patek Philippe Data'!AK183="Yes",'Patek Philippe Data'!AN183="Yes"),1,0)</f>
        <v>0</v>
      </c>
      <c r="X183">
        <f>IF('Patek Philippe Data'!AO183="Yes",1,0)</f>
        <v>0</v>
      </c>
      <c r="Y183" s="39">
        <f>IF(AND($B183&gt;=DATEVALUE("1/1/2018"),$B183&lt;=DATEVALUE("12/31/2018")),1,0)</f>
        <v>1</v>
      </c>
      <c r="Z183" s="39">
        <f>IF(AND($B183&gt;=DATEVALUE("1/1/2019"),$B183&lt;=DATEVALUE("12/31/2019")),1,0)</f>
        <v>0</v>
      </c>
      <c r="AA183" s="39">
        <f>IF(AND($B183&gt;=DATEVALUE("1/1/2020"),$B183&lt;=DATEVALUE("12/31/2020")),1,0)</f>
        <v>0</v>
      </c>
      <c r="AB183" s="39">
        <f>IF(AND($B183&gt;=DATEVALUE("1/1/2021"),$B183&lt;=DATEVALUE("12/31/2021")),1,0)</f>
        <v>0</v>
      </c>
      <c r="AC183" s="39">
        <f>IF(AND($B183&gt;=DATEVALUE("1/1/2022"),$B183&lt;=DATEVALUE("12/31/2022")),1,0)</f>
        <v>0</v>
      </c>
    </row>
    <row r="184" spans="1:29" x14ac:dyDescent="0.2">
      <c r="A184" s="1">
        <v>180</v>
      </c>
      <c r="B184" s="41">
        <f>'Patek Philippe Data'!C184</f>
        <v>43415</v>
      </c>
      <c r="C184">
        <f>'Patek Philippe Data'!D184</f>
        <v>418</v>
      </c>
      <c r="D184" s="42">
        <f>'Patek Philippe Data'!E184</f>
        <v>12000</v>
      </c>
      <c r="E184" s="42">
        <f>'Patek Philippe Data'!F184</f>
        <v>15000</v>
      </c>
      <c r="F184" s="43">
        <f>LN(D184)</f>
        <v>9.3926619287701367</v>
      </c>
      <c r="G184">
        <f>IF(OR('Patek Philippe Data'!L184="Stainless Steel",'Patek Philippe Data'!L184="Two-tone"),1,0)</f>
        <v>0</v>
      </c>
      <c r="H184">
        <f>IF(OR('Patek Philippe Data'!L184="YG 18K",'Patek Philippe Data'!L184="YG &lt;18K",'Patek Philippe Data'!L184="PG 18K",'Patek Philippe Data'!L184="PG &lt;18K",'Patek Philippe Data'!L184="WG 18K",'Patek Philippe Data'!L184="Mixes of 18K",'Patek Philippe Data'!L184="Mixes &lt;18K"),1,0)</f>
        <v>1</v>
      </c>
      <c r="I184">
        <f>IF('Patek Philippe Data'!L184="Platinum",1,0)</f>
        <v>0</v>
      </c>
      <c r="J184">
        <f>IF(OR('Patek Philippe Data'!P184="Stainless Steel",'Patek Philippe Data'!P184="Two-tone"),1,0)</f>
        <v>0</v>
      </c>
      <c r="K184">
        <f>IF('Patek Philippe Data'!P184="Leather",1,0)</f>
        <v>1</v>
      </c>
      <c r="L184">
        <f>IF(OR('Patek Philippe Data'!P184="YG 18K",'Patek Philippe Data'!P184="PG 18K",'Patek Philippe Data'!P184="WG 18K",'Patek Philippe Data'!P184="Mixes of 18K"),1,0)</f>
        <v>0</v>
      </c>
      <c r="M184">
        <f>IF(OR('Patek Philippe Data'!AX184="Yes",'Patek Philippe Data'!AY184="Yes",'Patek Philippe Data'!AW184="Yes"),1,0)</f>
        <v>0</v>
      </c>
      <c r="N184">
        <f>IF(OR(ISTEXT('Patek Philippe Data'!AZ184), ISTEXT('Patek Philippe Data'!BA184)),1,0)</f>
        <v>0</v>
      </c>
      <c r="O184">
        <f>IF('Patek Philippe Data'!BF184="Yes",1,0)</f>
        <v>0</v>
      </c>
      <c r="P184">
        <f>IF('Patek Philippe Data'!BG184="AA",1,0)</f>
        <v>0</v>
      </c>
      <c r="Q184">
        <f>IF('Patek Philippe Data'!BG184="AAA",1,0)</f>
        <v>1</v>
      </c>
      <c r="R184">
        <f>IF('Patek Philippe Data'!BG184="AAAA",1,0)</f>
        <v>0</v>
      </c>
      <c r="S184">
        <f>IF('Patek Philippe Data'!R184="Yes",1,0)</f>
        <v>1</v>
      </c>
      <c r="T184">
        <f>IF('Patek Philippe Data'!AR184="Yes",1,0)</f>
        <v>0</v>
      </c>
      <c r="U184">
        <f>IF(OR('Patek Philippe Data'!X184="Yes", 'Patek Philippe Data'!Y184="Yes",'Patek Philippe Data'!Z184="Yes"),1,0)</f>
        <v>0</v>
      </c>
      <c r="V184">
        <f>IF('Patek Philippe Data'!AD184="Yes",1,0)</f>
        <v>0</v>
      </c>
      <c r="W184">
        <f>IF(OR('Patek Philippe Data'!AK184="Yes",'Patek Philippe Data'!AN184="Yes"),1,0)</f>
        <v>0</v>
      </c>
      <c r="X184">
        <f>IF('Patek Philippe Data'!AO184="Yes",1,0)</f>
        <v>0</v>
      </c>
      <c r="Y184" s="39">
        <f>IF(AND($B184&gt;=DATEVALUE("1/1/2018"),$B184&lt;=DATEVALUE("12/31/2018")),1,0)</f>
        <v>1</v>
      </c>
      <c r="Z184" s="39">
        <f>IF(AND($B184&gt;=DATEVALUE("1/1/2019"),$B184&lt;=DATEVALUE("12/31/2019")),1,0)</f>
        <v>0</v>
      </c>
      <c r="AA184" s="39">
        <f>IF(AND($B184&gt;=DATEVALUE("1/1/2020"),$B184&lt;=DATEVALUE("12/31/2020")),1,0)</f>
        <v>0</v>
      </c>
      <c r="AB184" s="39">
        <f>IF(AND($B184&gt;=DATEVALUE("1/1/2021"),$B184&lt;=DATEVALUE("12/31/2021")),1,0)</f>
        <v>0</v>
      </c>
      <c r="AC184" s="39">
        <f>IF(AND($B184&gt;=DATEVALUE("1/1/2022"),$B184&lt;=DATEVALUE("12/31/2022")),1,0)</f>
        <v>0</v>
      </c>
    </row>
    <row r="185" spans="1:29" x14ac:dyDescent="0.2">
      <c r="A185" s="1">
        <v>181</v>
      </c>
      <c r="B185" s="41">
        <f>'Patek Philippe Data'!C185</f>
        <v>43415</v>
      </c>
      <c r="C185">
        <f>'Patek Philippe Data'!D185</f>
        <v>419</v>
      </c>
      <c r="D185" s="42">
        <f>'Patek Philippe Data'!E185</f>
        <v>22000</v>
      </c>
      <c r="E185" s="42">
        <f>'Patek Philippe Data'!F185</f>
        <v>27500</v>
      </c>
      <c r="F185" s="43">
        <f>LN(D185)</f>
        <v>9.9987977323404529</v>
      </c>
      <c r="G185">
        <f>IF(OR('Patek Philippe Data'!L185="Stainless Steel",'Patek Philippe Data'!L185="Two-tone"),1,0)</f>
        <v>0</v>
      </c>
      <c r="H185">
        <f>IF(OR('Patek Philippe Data'!L185="YG 18K",'Patek Philippe Data'!L185="YG &lt;18K",'Patek Philippe Data'!L185="PG 18K",'Patek Philippe Data'!L185="PG &lt;18K",'Patek Philippe Data'!L185="WG 18K",'Patek Philippe Data'!L185="Mixes of 18K",'Patek Philippe Data'!L185="Mixes &lt;18K"),1,0)</f>
        <v>1</v>
      </c>
      <c r="I185">
        <f>IF('Patek Philippe Data'!L185="Platinum",1,0)</f>
        <v>0</v>
      </c>
      <c r="J185">
        <f>IF(OR('Patek Philippe Data'!P185="Stainless Steel",'Patek Philippe Data'!P185="Two-tone"),1,0)</f>
        <v>0</v>
      </c>
      <c r="K185">
        <f>IF('Patek Philippe Data'!P185="Leather",1,0)</f>
        <v>1</v>
      </c>
      <c r="L185">
        <f>IF(OR('Patek Philippe Data'!P185="YG 18K",'Patek Philippe Data'!P185="PG 18K",'Patek Philippe Data'!P185="WG 18K",'Patek Philippe Data'!P185="Mixes of 18K"),1,0)</f>
        <v>0</v>
      </c>
      <c r="M185">
        <f>IF(OR('Patek Philippe Data'!AX185="Yes",'Patek Philippe Data'!AY185="Yes",'Patek Philippe Data'!AW185="Yes"),1,0)</f>
        <v>0</v>
      </c>
      <c r="N185">
        <f>IF(OR(ISTEXT('Patek Philippe Data'!AZ185), ISTEXT('Patek Philippe Data'!BA185)),1,0)</f>
        <v>0</v>
      </c>
      <c r="O185">
        <f>IF('Patek Philippe Data'!BF185="Yes",1,0)</f>
        <v>0</v>
      </c>
      <c r="P185">
        <f>IF('Patek Philippe Data'!BG185="AA",1,0)</f>
        <v>0</v>
      </c>
      <c r="Q185">
        <f>IF('Patek Philippe Data'!BG185="AAA",1,0)</f>
        <v>1</v>
      </c>
      <c r="R185">
        <f>IF('Patek Philippe Data'!BG185="AAAA",1,0)</f>
        <v>0</v>
      </c>
      <c r="S185">
        <f>IF('Patek Philippe Data'!R185="Yes",1,0)</f>
        <v>1</v>
      </c>
      <c r="T185">
        <f>IF('Patek Philippe Data'!AR185="Yes",1,0)</f>
        <v>0</v>
      </c>
      <c r="U185">
        <f>IF(OR('Patek Philippe Data'!X185="Yes", 'Patek Philippe Data'!Y185="Yes",'Patek Philippe Data'!Z185="Yes"),1,0)</f>
        <v>0</v>
      </c>
      <c r="V185">
        <f>IF('Patek Philippe Data'!AD185="Yes",1,0)</f>
        <v>0</v>
      </c>
      <c r="W185">
        <f>IF(OR('Patek Philippe Data'!AK185="Yes",'Patek Philippe Data'!AN185="Yes"),1,0)</f>
        <v>0</v>
      </c>
      <c r="X185">
        <f>IF('Patek Philippe Data'!AO185="Yes",1,0)</f>
        <v>0</v>
      </c>
      <c r="Y185" s="39">
        <f>IF(AND($B185&gt;=DATEVALUE("1/1/2018"),$B185&lt;=DATEVALUE("12/31/2018")),1,0)</f>
        <v>1</v>
      </c>
      <c r="Z185" s="39">
        <f>IF(AND($B185&gt;=DATEVALUE("1/1/2019"),$B185&lt;=DATEVALUE("12/31/2019")),1,0)</f>
        <v>0</v>
      </c>
      <c r="AA185" s="39">
        <f>IF(AND($B185&gt;=DATEVALUE("1/1/2020"),$B185&lt;=DATEVALUE("12/31/2020")),1,0)</f>
        <v>0</v>
      </c>
      <c r="AB185" s="39">
        <f>IF(AND($B185&gt;=DATEVALUE("1/1/2021"),$B185&lt;=DATEVALUE("12/31/2021")),1,0)</f>
        <v>0</v>
      </c>
      <c r="AC185" s="39">
        <f>IF(AND($B185&gt;=DATEVALUE("1/1/2022"),$B185&lt;=DATEVALUE("12/31/2022")),1,0)</f>
        <v>0</v>
      </c>
    </row>
    <row r="186" spans="1:29" x14ac:dyDescent="0.2">
      <c r="A186" s="1">
        <v>182</v>
      </c>
      <c r="B186" s="41">
        <f>'Patek Philippe Data'!C186</f>
        <v>43415</v>
      </c>
      <c r="C186">
        <f>'Patek Philippe Data'!D186</f>
        <v>421</v>
      </c>
      <c r="D186" s="42">
        <f>'Patek Philippe Data'!E186</f>
        <v>6000</v>
      </c>
      <c r="E186" s="42">
        <f>'Patek Philippe Data'!F186</f>
        <v>7500</v>
      </c>
      <c r="F186" s="43">
        <f>LN(D186)</f>
        <v>8.6995147482101913</v>
      </c>
      <c r="G186">
        <f>IF(OR('Patek Philippe Data'!L186="Stainless Steel",'Patek Philippe Data'!L186="Two-tone"),1,0)</f>
        <v>0</v>
      </c>
      <c r="H186">
        <f>IF(OR('Patek Philippe Data'!L186="YG 18K",'Patek Philippe Data'!L186="YG &lt;18K",'Patek Philippe Data'!L186="PG 18K",'Patek Philippe Data'!L186="PG &lt;18K",'Patek Philippe Data'!L186="WG 18K",'Patek Philippe Data'!L186="Mixes of 18K",'Patek Philippe Data'!L186="Mixes &lt;18K"),1,0)</f>
        <v>1</v>
      </c>
      <c r="I186">
        <f>IF('Patek Philippe Data'!L186="Platinum",1,0)</f>
        <v>0</v>
      </c>
      <c r="J186">
        <f>IF(OR('Patek Philippe Data'!P186="Stainless Steel",'Patek Philippe Data'!P186="Two-tone"),1,0)</f>
        <v>0</v>
      </c>
      <c r="K186">
        <f>IF('Patek Philippe Data'!P186="Leather",1,0)</f>
        <v>1</v>
      </c>
      <c r="L186">
        <f>IF(OR('Patek Philippe Data'!P186="YG 18K",'Patek Philippe Data'!P186="PG 18K",'Patek Philippe Data'!P186="WG 18K",'Patek Philippe Data'!P186="Mixes of 18K"),1,0)</f>
        <v>0</v>
      </c>
      <c r="M186">
        <f>IF(OR('Patek Philippe Data'!AX186="Yes",'Patek Philippe Data'!AY186="Yes",'Patek Philippe Data'!AW186="Yes"),1,0)</f>
        <v>0</v>
      </c>
      <c r="N186">
        <f>IF(OR(ISTEXT('Patek Philippe Data'!AZ186), ISTEXT('Patek Philippe Data'!BA186)),1,0)</f>
        <v>1</v>
      </c>
      <c r="O186">
        <f>IF('Patek Philippe Data'!BF186="Yes",1,0)</f>
        <v>0</v>
      </c>
      <c r="P186">
        <f>IF('Patek Philippe Data'!BG186="AA",1,0)</f>
        <v>1</v>
      </c>
      <c r="Q186">
        <f>IF('Patek Philippe Data'!BG186="AAA",1,0)</f>
        <v>0</v>
      </c>
      <c r="R186">
        <f>IF('Patek Philippe Data'!BG186="AAAA",1,0)</f>
        <v>0</v>
      </c>
      <c r="S186">
        <f>IF('Patek Philippe Data'!R186="Yes",1,0)</f>
        <v>1</v>
      </c>
      <c r="T186">
        <f>IF('Patek Philippe Data'!AR186="Yes",1,0)</f>
        <v>0</v>
      </c>
      <c r="U186">
        <f>IF(OR('Patek Philippe Data'!X186="Yes", 'Patek Philippe Data'!Y186="Yes",'Patek Philippe Data'!Z186="Yes"),1,0)</f>
        <v>0</v>
      </c>
      <c r="V186">
        <f>IF('Patek Philippe Data'!AD186="Yes",1,0)</f>
        <v>0</v>
      </c>
      <c r="W186">
        <f>IF(OR('Patek Philippe Data'!AK186="Yes",'Patek Philippe Data'!AN186="Yes"),1,0)</f>
        <v>0</v>
      </c>
      <c r="X186">
        <f>IF('Patek Philippe Data'!AO186="Yes",1,0)</f>
        <v>0</v>
      </c>
      <c r="Y186" s="39">
        <f>IF(AND($B186&gt;=DATEVALUE("1/1/2018"),$B186&lt;=DATEVALUE("12/31/2018")),1,0)</f>
        <v>1</v>
      </c>
      <c r="Z186" s="39">
        <f>IF(AND($B186&gt;=DATEVALUE("1/1/2019"),$B186&lt;=DATEVALUE("12/31/2019")),1,0)</f>
        <v>0</v>
      </c>
      <c r="AA186" s="39">
        <f>IF(AND($B186&gt;=DATEVALUE("1/1/2020"),$B186&lt;=DATEVALUE("12/31/2020")),1,0)</f>
        <v>0</v>
      </c>
      <c r="AB186" s="39">
        <f>IF(AND($B186&gt;=DATEVALUE("1/1/2021"),$B186&lt;=DATEVALUE("12/31/2021")),1,0)</f>
        <v>0</v>
      </c>
      <c r="AC186" s="39">
        <f>IF(AND($B186&gt;=DATEVALUE("1/1/2022"),$B186&lt;=DATEVALUE("12/31/2022")),1,0)</f>
        <v>0</v>
      </c>
    </row>
    <row r="187" spans="1:29" x14ac:dyDescent="0.2">
      <c r="A187" s="1">
        <v>183</v>
      </c>
      <c r="B187" s="41">
        <f>'Patek Philippe Data'!C187</f>
        <v>43415</v>
      </c>
      <c r="C187">
        <f>'Patek Philippe Data'!D187</f>
        <v>422</v>
      </c>
      <c r="D187" s="42">
        <f>'Patek Philippe Data'!E187</f>
        <v>13000</v>
      </c>
      <c r="E187" s="42">
        <f>'Patek Philippe Data'!F187</f>
        <v>16250</v>
      </c>
      <c r="F187" s="43">
        <f>LN(D187)</f>
        <v>9.4727046364436731</v>
      </c>
      <c r="G187">
        <f>IF(OR('Patek Philippe Data'!L187="Stainless Steel",'Patek Philippe Data'!L187="Two-tone"),1,0)</f>
        <v>0</v>
      </c>
      <c r="H187">
        <f>IF(OR('Patek Philippe Data'!L187="YG 18K",'Patek Philippe Data'!L187="YG &lt;18K",'Patek Philippe Data'!L187="PG 18K",'Patek Philippe Data'!L187="PG &lt;18K",'Patek Philippe Data'!L187="WG 18K",'Patek Philippe Data'!L187="Mixes of 18K",'Patek Philippe Data'!L187="Mixes &lt;18K"),1,0)</f>
        <v>1</v>
      </c>
      <c r="I187">
        <f>IF('Patek Philippe Data'!L187="Platinum",1,0)</f>
        <v>0</v>
      </c>
      <c r="J187">
        <f>IF(OR('Patek Philippe Data'!P187="Stainless Steel",'Patek Philippe Data'!P187="Two-tone"),1,0)</f>
        <v>0</v>
      </c>
      <c r="K187">
        <f>IF('Patek Philippe Data'!P187="Leather",1,0)</f>
        <v>1</v>
      </c>
      <c r="L187">
        <f>IF(OR('Patek Philippe Data'!P187="YG 18K",'Patek Philippe Data'!P187="PG 18K",'Patek Philippe Data'!P187="WG 18K",'Patek Philippe Data'!P187="Mixes of 18K"),1,0)</f>
        <v>0</v>
      </c>
      <c r="M187">
        <f>IF(OR('Patek Philippe Data'!AX187="Yes",'Patek Philippe Data'!AY187="Yes",'Patek Philippe Data'!AW187="Yes"),1,0)</f>
        <v>0</v>
      </c>
      <c r="N187">
        <f>IF(OR(ISTEXT('Patek Philippe Data'!AZ187), ISTEXT('Patek Philippe Data'!BA187)),1,0)</f>
        <v>1</v>
      </c>
      <c r="O187">
        <f>IF('Patek Philippe Data'!BF187="Yes",1,0)</f>
        <v>0</v>
      </c>
      <c r="P187">
        <f>IF('Patek Philippe Data'!BG187="AA",1,0)</f>
        <v>0</v>
      </c>
      <c r="Q187">
        <f>IF('Patek Philippe Data'!BG187="AAA",1,0)</f>
        <v>1</v>
      </c>
      <c r="R187">
        <f>IF('Patek Philippe Data'!BG187="AAAA",1,0)</f>
        <v>0</v>
      </c>
      <c r="S187">
        <f>IF('Patek Philippe Data'!R187="Yes",1,0)</f>
        <v>1</v>
      </c>
      <c r="T187">
        <f>IF('Patek Philippe Data'!AR187="Yes",1,0)</f>
        <v>0</v>
      </c>
      <c r="U187">
        <f>IF(OR('Patek Philippe Data'!X187="Yes", 'Patek Philippe Data'!Y187="Yes",'Patek Philippe Data'!Z187="Yes"),1,0)</f>
        <v>0</v>
      </c>
      <c r="V187">
        <f>IF('Patek Philippe Data'!AD187="Yes",1,0)</f>
        <v>0</v>
      </c>
      <c r="W187">
        <f>IF(OR('Patek Philippe Data'!AK187="Yes",'Patek Philippe Data'!AN187="Yes"),1,0)</f>
        <v>0</v>
      </c>
      <c r="X187">
        <f>IF('Patek Philippe Data'!AO187="Yes",1,0)</f>
        <v>0</v>
      </c>
      <c r="Y187" s="39">
        <f>IF(AND($B187&gt;=DATEVALUE("1/1/2018"),$B187&lt;=DATEVALUE("12/31/2018")),1,0)</f>
        <v>1</v>
      </c>
      <c r="Z187" s="39">
        <f>IF(AND($B187&gt;=DATEVALUE("1/1/2019"),$B187&lt;=DATEVALUE("12/31/2019")),1,0)</f>
        <v>0</v>
      </c>
      <c r="AA187" s="39">
        <f>IF(AND($B187&gt;=DATEVALUE("1/1/2020"),$B187&lt;=DATEVALUE("12/31/2020")),1,0)</f>
        <v>0</v>
      </c>
      <c r="AB187" s="39">
        <f>IF(AND($B187&gt;=DATEVALUE("1/1/2021"),$B187&lt;=DATEVALUE("12/31/2021")),1,0)</f>
        <v>0</v>
      </c>
      <c r="AC187" s="39">
        <f>IF(AND($B187&gt;=DATEVALUE("1/1/2022"),$B187&lt;=DATEVALUE("12/31/2022")),1,0)</f>
        <v>0</v>
      </c>
    </row>
    <row r="188" spans="1:29" x14ac:dyDescent="0.2">
      <c r="A188" s="1">
        <v>184</v>
      </c>
      <c r="B188" s="41">
        <f>'Patek Philippe Data'!C188</f>
        <v>43415</v>
      </c>
      <c r="C188">
        <f>'Patek Philippe Data'!D188</f>
        <v>424</v>
      </c>
      <c r="D188" s="42">
        <f>'Patek Philippe Data'!E188</f>
        <v>4000</v>
      </c>
      <c r="E188" s="42">
        <f>'Patek Philippe Data'!F188</f>
        <v>5000</v>
      </c>
      <c r="F188" s="43">
        <f>LN(D188)</f>
        <v>8.2940496401020276</v>
      </c>
      <c r="G188">
        <f>IF(OR('Patek Philippe Data'!L188="Stainless Steel",'Patek Philippe Data'!L188="Two-tone"),1,0)</f>
        <v>0</v>
      </c>
      <c r="H188">
        <f>IF(OR('Patek Philippe Data'!L188="YG 18K",'Patek Philippe Data'!L188="YG &lt;18K",'Patek Philippe Data'!L188="PG 18K",'Patek Philippe Data'!L188="PG &lt;18K",'Patek Philippe Data'!L188="WG 18K",'Patek Philippe Data'!L188="Mixes of 18K",'Patek Philippe Data'!L188="Mixes &lt;18K"),1,0)</f>
        <v>1</v>
      </c>
      <c r="I188">
        <f>IF('Patek Philippe Data'!L188="Platinum",1,0)</f>
        <v>0</v>
      </c>
      <c r="J188">
        <f>IF(OR('Patek Philippe Data'!P188="Stainless Steel",'Patek Philippe Data'!P188="Two-tone"),1,0)</f>
        <v>0</v>
      </c>
      <c r="K188">
        <f>IF('Patek Philippe Data'!P188="Leather",1,0)</f>
        <v>1</v>
      </c>
      <c r="L188">
        <f>IF(OR('Patek Philippe Data'!P188="YG 18K",'Patek Philippe Data'!P188="PG 18K",'Patek Philippe Data'!P188="WG 18K",'Patek Philippe Data'!P188="Mixes of 18K"),1,0)</f>
        <v>0</v>
      </c>
      <c r="M188">
        <f>IF(OR('Patek Philippe Data'!AX188="Yes",'Patek Philippe Data'!AY188="Yes",'Patek Philippe Data'!AW188="Yes"),1,0)</f>
        <v>0</v>
      </c>
      <c r="N188">
        <f>IF(OR(ISTEXT('Patek Philippe Data'!AZ188), ISTEXT('Patek Philippe Data'!BA188)),1,0)</f>
        <v>0</v>
      </c>
      <c r="O188">
        <f>IF('Patek Philippe Data'!BF188="Yes",1,0)</f>
        <v>0</v>
      </c>
      <c r="P188">
        <f>IF('Patek Philippe Data'!BG188="AA",1,0)</f>
        <v>1</v>
      </c>
      <c r="Q188">
        <f>IF('Patek Philippe Data'!BG188="AAA",1,0)</f>
        <v>0</v>
      </c>
      <c r="R188">
        <f>IF('Patek Philippe Data'!BG188="AAAA",1,0)</f>
        <v>0</v>
      </c>
      <c r="S188">
        <f>IF('Patek Philippe Data'!R188="Yes",1,0)</f>
        <v>1</v>
      </c>
      <c r="T188">
        <f>IF('Patek Philippe Data'!AR188="Yes",1,0)</f>
        <v>0</v>
      </c>
      <c r="U188">
        <f>IF(OR('Patek Philippe Data'!X188="Yes", 'Patek Philippe Data'!Y188="Yes",'Patek Philippe Data'!Z188="Yes"),1,0)</f>
        <v>0</v>
      </c>
      <c r="V188">
        <f>IF('Patek Philippe Data'!AD188="Yes",1,0)</f>
        <v>0</v>
      </c>
      <c r="W188">
        <f>IF(OR('Patek Philippe Data'!AK188="Yes",'Patek Philippe Data'!AN188="Yes"),1,0)</f>
        <v>0</v>
      </c>
      <c r="X188">
        <f>IF('Patek Philippe Data'!AO188="Yes",1,0)</f>
        <v>0</v>
      </c>
      <c r="Y188" s="39">
        <f>IF(AND($B188&gt;=DATEVALUE("1/1/2018"),$B188&lt;=DATEVALUE("12/31/2018")),1,0)</f>
        <v>1</v>
      </c>
      <c r="Z188" s="39">
        <f>IF(AND($B188&gt;=DATEVALUE("1/1/2019"),$B188&lt;=DATEVALUE("12/31/2019")),1,0)</f>
        <v>0</v>
      </c>
      <c r="AA188" s="39">
        <f>IF(AND($B188&gt;=DATEVALUE("1/1/2020"),$B188&lt;=DATEVALUE("12/31/2020")),1,0)</f>
        <v>0</v>
      </c>
      <c r="AB188" s="39">
        <f>IF(AND($B188&gt;=DATEVALUE("1/1/2021"),$B188&lt;=DATEVALUE("12/31/2021")),1,0)</f>
        <v>0</v>
      </c>
      <c r="AC188" s="39">
        <f>IF(AND($B188&gt;=DATEVALUE("1/1/2022"),$B188&lt;=DATEVALUE("12/31/2022")),1,0)</f>
        <v>0</v>
      </c>
    </row>
    <row r="189" spans="1:29" x14ac:dyDescent="0.2">
      <c r="A189" s="1">
        <v>185</v>
      </c>
      <c r="B189" s="41">
        <f>'Patek Philippe Data'!C189</f>
        <v>43415</v>
      </c>
      <c r="C189">
        <f>'Patek Philippe Data'!D189</f>
        <v>425</v>
      </c>
      <c r="D189" s="42">
        <f>'Patek Philippe Data'!E189</f>
        <v>3800</v>
      </c>
      <c r="E189" s="42">
        <f>'Patek Philippe Data'!F189</f>
        <v>4750</v>
      </c>
      <c r="F189" s="43">
        <f>LN(D189)</f>
        <v>8.2427563457144775</v>
      </c>
      <c r="G189">
        <f>IF(OR('Patek Philippe Data'!L189="Stainless Steel",'Patek Philippe Data'!L189="Two-tone"),1,0)</f>
        <v>0</v>
      </c>
      <c r="H189">
        <f>IF(OR('Patek Philippe Data'!L189="YG 18K",'Patek Philippe Data'!L189="YG &lt;18K",'Patek Philippe Data'!L189="PG 18K",'Patek Philippe Data'!L189="PG &lt;18K",'Patek Philippe Data'!L189="WG 18K",'Patek Philippe Data'!L189="Mixes of 18K",'Patek Philippe Data'!L189="Mixes &lt;18K"),1,0)</f>
        <v>1</v>
      </c>
      <c r="I189">
        <f>IF('Patek Philippe Data'!L189="Platinum",1,0)</f>
        <v>0</v>
      </c>
      <c r="J189">
        <f>IF(OR('Patek Philippe Data'!P189="Stainless Steel",'Patek Philippe Data'!P189="Two-tone"),1,0)</f>
        <v>0</v>
      </c>
      <c r="K189">
        <f>IF('Patek Philippe Data'!P189="Leather",1,0)</f>
        <v>1</v>
      </c>
      <c r="L189">
        <f>IF(OR('Patek Philippe Data'!P189="YG 18K",'Patek Philippe Data'!P189="PG 18K",'Patek Philippe Data'!P189="WG 18K",'Patek Philippe Data'!P189="Mixes of 18K"),1,0)</f>
        <v>0</v>
      </c>
      <c r="M189">
        <f>IF(OR('Patek Philippe Data'!AX189="Yes",'Patek Philippe Data'!AY189="Yes",'Patek Philippe Data'!AW189="Yes"),1,0)</f>
        <v>0</v>
      </c>
      <c r="N189">
        <f>IF(OR(ISTEXT('Patek Philippe Data'!AZ189), ISTEXT('Patek Philippe Data'!BA189)),1,0)</f>
        <v>0</v>
      </c>
      <c r="O189">
        <f>IF('Patek Philippe Data'!BF189="Yes",1,0)</f>
        <v>0</v>
      </c>
      <c r="P189">
        <f>IF('Patek Philippe Data'!BG189="AA",1,0)</f>
        <v>1</v>
      </c>
      <c r="Q189">
        <f>IF('Patek Philippe Data'!BG189="AAA",1,0)</f>
        <v>0</v>
      </c>
      <c r="R189">
        <f>IF('Patek Philippe Data'!BG189="AAAA",1,0)</f>
        <v>0</v>
      </c>
      <c r="S189">
        <f>IF('Patek Philippe Data'!R189="Yes",1,0)</f>
        <v>1</v>
      </c>
      <c r="T189">
        <f>IF('Patek Philippe Data'!AR189="Yes",1,0)</f>
        <v>0</v>
      </c>
      <c r="U189">
        <f>IF(OR('Patek Philippe Data'!X189="Yes", 'Patek Philippe Data'!Y189="Yes",'Patek Philippe Data'!Z189="Yes"),1,0)</f>
        <v>0</v>
      </c>
      <c r="V189">
        <f>IF('Patek Philippe Data'!AD189="Yes",1,0)</f>
        <v>0</v>
      </c>
      <c r="W189">
        <f>IF(OR('Patek Philippe Data'!AK189="Yes",'Patek Philippe Data'!AN189="Yes"),1,0)</f>
        <v>0</v>
      </c>
      <c r="X189">
        <f>IF('Patek Philippe Data'!AO189="Yes",1,0)</f>
        <v>0</v>
      </c>
      <c r="Y189" s="39">
        <f>IF(AND($B189&gt;=DATEVALUE("1/1/2018"),$B189&lt;=DATEVALUE("12/31/2018")),1,0)</f>
        <v>1</v>
      </c>
      <c r="Z189" s="39">
        <f>IF(AND($B189&gt;=DATEVALUE("1/1/2019"),$B189&lt;=DATEVALUE("12/31/2019")),1,0)</f>
        <v>0</v>
      </c>
      <c r="AA189" s="39">
        <f>IF(AND($B189&gt;=DATEVALUE("1/1/2020"),$B189&lt;=DATEVALUE("12/31/2020")),1,0)</f>
        <v>0</v>
      </c>
      <c r="AB189" s="39">
        <f>IF(AND($B189&gt;=DATEVALUE("1/1/2021"),$B189&lt;=DATEVALUE("12/31/2021")),1,0)</f>
        <v>0</v>
      </c>
      <c r="AC189" s="39">
        <f>IF(AND($B189&gt;=DATEVALUE("1/1/2022"),$B189&lt;=DATEVALUE("12/31/2022")),1,0)</f>
        <v>0</v>
      </c>
    </row>
    <row r="190" spans="1:29" x14ac:dyDescent="0.2">
      <c r="A190" s="1">
        <v>186</v>
      </c>
      <c r="B190" s="41">
        <f>'Patek Philippe Data'!C190</f>
        <v>43415</v>
      </c>
      <c r="C190">
        <f>'Patek Philippe Data'!D190</f>
        <v>426</v>
      </c>
      <c r="D190" s="42">
        <f>'Patek Philippe Data'!E190</f>
        <v>3500</v>
      </c>
      <c r="E190" s="42">
        <f>'Patek Philippe Data'!F190</f>
        <v>4200</v>
      </c>
      <c r="F190" s="43">
        <f>LN(D190)</f>
        <v>8.1605182474775049</v>
      </c>
      <c r="G190">
        <f>IF(OR('Patek Philippe Data'!L190="Stainless Steel",'Patek Philippe Data'!L190="Two-tone"),1,0)</f>
        <v>0</v>
      </c>
      <c r="H190">
        <f>IF(OR('Patek Philippe Data'!L190="YG 18K",'Patek Philippe Data'!L190="YG &lt;18K",'Patek Philippe Data'!L190="PG 18K",'Patek Philippe Data'!L190="PG &lt;18K",'Patek Philippe Data'!L190="WG 18K",'Patek Philippe Data'!L190="Mixes of 18K",'Patek Philippe Data'!L190="Mixes &lt;18K"),1,0)</f>
        <v>1</v>
      </c>
      <c r="I190">
        <f>IF('Patek Philippe Data'!L190="Platinum",1,0)</f>
        <v>0</v>
      </c>
      <c r="J190">
        <f>IF(OR('Patek Philippe Data'!P190="Stainless Steel",'Patek Philippe Data'!P190="Two-tone"),1,0)</f>
        <v>0</v>
      </c>
      <c r="K190">
        <f>IF('Patek Philippe Data'!P190="Leather",1,0)</f>
        <v>0</v>
      </c>
      <c r="L190">
        <f>IF(OR('Patek Philippe Data'!P190="YG 18K",'Patek Philippe Data'!P190="PG 18K",'Patek Philippe Data'!P190="WG 18K",'Patek Philippe Data'!P190="Mixes of 18K"),1,0)</f>
        <v>1</v>
      </c>
      <c r="M190">
        <f>IF(OR('Patek Philippe Data'!AX190="Yes",'Patek Philippe Data'!AY190="Yes",'Patek Philippe Data'!AW190="Yes"),1,0)</f>
        <v>0</v>
      </c>
      <c r="N190">
        <f>IF(OR(ISTEXT('Patek Philippe Data'!AZ190), ISTEXT('Patek Philippe Data'!BA190)),1,0)</f>
        <v>0</v>
      </c>
      <c r="O190">
        <f>IF('Patek Philippe Data'!BF190="Yes",1,0)</f>
        <v>0</v>
      </c>
      <c r="P190">
        <f>IF('Patek Philippe Data'!BG190="AA",1,0)</f>
        <v>1</v>
      </c>
      <c r="Q190">
        <f>IF('Patek Philippe Data'!BG190="AAA",1,0)</f>
        <v>0</v>
      </c>
      <c r="R190">
        <f>IF('Patek Philippe Data'!BG190="AAAA",1,0)</f>
        <v>0</v>
      </c>
      <c r="S190">
        <f>IF('Patek Philippe Data'!R190="Yes",1,0)</f>
        <v>1</v>
      </c>
      <c r="T190">
        <f>IF('Patek Philippe Data'!AR190="Yes",1,0)</f>
        <v>0</v>
      </c>
      <c r="U190">
        <f>IF(OR('Patek Philippe Data'!X190="Yes", 'Patek Philippe Data'!Y190="Yes",'Patek Philippe Data'!Z190="Yes"),1,0)</f>
        <v>0</v>
      </c>
      <c r="V190">
        <f>IF('Patek Philippe Data'!AD190="Yes",1,0)</f>
        <v>0</v>
      </c>
      <c r="W190">
        <f>IF(OR('Patek Philippe Data'!AK190="Yes",'Patek Philippe Data'!AN190="Yes"),1,0)</f>
        <v>0</v>
      </c>
      <c r="X190">
        <f>IF('Patek Philippe Data'!AO190="Yes",1,0)</f>
        <v>0</v>
      </c>
      <c r="Y190" s="39">
        <f>IF(AND($B190&gt;=DATEVALUE("1/1/2018"),$B190&lt;=DATEVALUE("12/31/2018")),1,0)</f>
        <v>1</v>
      </c>
      <c r="Z190" s="39">
        <f>IF(AND($B190&gt;=DATEVALUE("1/1/2019"),$B190&lt;=DATEVALUE("12/31/2019")),1,0)</f>
        <v>0</v>
      </c>
      <c r="AA190" s="39">
        <f>IF(AND($B190&gt;=DATEVALUE("1/1/2020"),$B190&lt;=DATEVALUE("12/31/2020")),1,0)</f>
        <v>0</v>
      </c>
      <c r="AB190" s="39">
        <f>IF(AND($B190&gt;=DATEVALUE("1/1/2021"),$B190&lt;=DATEVALUE("12/31/2021")),1,0)</f>
        <v>0</v>
      </c>
      <c r="AC190" s="39">
        <f>IF(AND($B190&gt;=DATEVALUE("1/1/2022"),$B190&lt;=DATEVALUE("12/31/2022")),1,0)</f>
        <v>0</v>
      </c>
    </row>
    <row r="191" spans="1:29" x14ac:dyDescent="0.2">
      <c r="A191" s="1">
        <v>187</v>
      </c>
      <c r="B191" s="41">
        <f>'Patek Philippe Data'!C191</f>
        <v>43415</v>
      </c>
      <c r="C191">
        <f>'Patek Philippe Data'!D191</f>
        <v>427</v>
      </c>
      <c r="D191" s="42">
        <f>'Patek Philippe Data'!E191</f>
        <v>60000</v>
      </c>
      <c r="E191" s="42">
        <f>'Patek Philippe Data'!F191</f>
        <v>75000</v>
      </c>
      <c r="F191" s="43">
        <f>LN(D191)</f>
        <v>11.002099841204238</v>
      </c>
      <c r="G191">
        <f>IF(OR('Patek Philippe Data'!L191="Stainless Steel",'Patek Philippe Data'!L191="Two-tone"),1,0)</f>
        <v>0</v>
      </c>
      <c r="H191">
        <f>IF(OR('Patek Philippe Data'!L191="YG 18K",'Patek Philippe Data'!L191="YG &lt;18K",'Patek Philippe Data'!L191="PG 18K",'Patek Philippe Data'!L191="PG &lt;18K",'Patek Philippe Data'!L191="WG 18K",'Patek Philippe Data'!L191="Mixes of 18K",'Patek Philippe Data'!L191="Mixes &lt;18K"),1,0)</f>
        <v>1</v>
      </c>
      <c r="I191">
        <f>IF('Patek Philippe Data'!L191="Platinum",1,0)</f>
        <v>0</v>
      </c>
      <c r="J191">
        <f>IF(OR('Patek Philippe Data'!P191="Stainless Steel",'Patek Philippe Data'!P191="Two-tone"),1,0)</f>
        <v>0</v>
      </c>
      <c r="K191">
        <f>IF('Patek Philippe Data'!P191="Leather",1,0)</f>
        <v>1</v>
      </c>
      <c r="L191">
        <f>IF(OR('Patek Philippe Data'!P191="YG 18K",'Patek Philippe Data'!P191="PG 18K",'Patek Philippe Data'!P191="WG 18K",'Patek Philippe Data'!P191="Mixes of 18K"),1,0)</f>
        <v>0</v>
      </c>
      <c r="M191">
        <f>IF(OR('Patek Philippe Data'!AX191="Yes",'Patek Philippe Data'!AY191="Yes",'Patek Philippe Data'!AW191="Yes"),1,0)</f>
        <v>0</v>
      </c>
      <c r="N191">
        <f>IF(OR(ISTEXT('Patek Philippe Data'!AZ191), ISTEXT('Patek Philippe Data'!BA191)),1,0)</f>
        <v>0</v>
      </c>
      <c r="O191">
        <f>IF('Patek Philippe Data'!BF191="Yes",1,0)</f>
        <v>0</v>
      </c>
      <c r="P191">
        <f>IF('Patek Philippe Data'!BG191="AA",1,0)</f>
        <v>0</v>
      </c>
      <c r="Q191">
        <f>IF('Patek Philippe Data'!BG191="AAA",1,0)</f>
        <v>0</v>
      </c>
      <c r="R191">
        <f>IF('Patek Philippe Data'!BG191="AAAA",1,0)</f>
        <v>1</v>
      </c>
      <c r="S191">
        <f>IF('Patek Philippe Data'!R191="Yes",1,0)</f>
        <v>0</v>
      </c>
      <c r="T191">
        <f>IF('Patek Philippe Data'!AR191="Yes",1,0)</f>
        <v>0</v>
      </c>
      <c r="U191">
        <f>IF(OR('Patek Philippe Data'!X191="Yes", 'Patek Philippe Data'!Y191="Yes",'Patek Philippe Data'!Z191="Yes"),1,0)</f>
        <v>0</v>
      </c>
      <c r="V191">
        <f>IF('Patek Philippe Data'!AD191="Yes",1,0)</f>
        <v>0</v>
      </c>
      <c r="W191">
        <f>IF(OR('Patek Philippe Data'!AK191="Yes",'Patek Philippe Data'!AN191="Yes"),1,0)</f>
        <v>1</v>
      </c>
      <c r="X191">
        <f>IF('Patek Philippe Data'!AO191="Yes",1,0)</f>
        <v>1</v>
      </c>
      <c r="Y191" s="39">
        <f>IF(AND($B191&gt;=DATEVALUE("1/1/2018"),$B191&lt;=DATEVALUE("12/31/2018")),1,0)</f>
        <v>1</v>
      </c>
      <c r="Z191" s="39">
        <f>IF(AND($B191&gt;=DATEVALUE("1/1/2019"),$B191&lt;=DATEVALUE("12/31/2019")),1,0)</f>
        <v>0</v>
      </c>
      <c r="AA191" s="39">
        <f>IF(AND($B191&gt;=DATEVALUE("1/1/2020"),$B191&lt;=DATEVALUE("12/31/2020")),1,0)</f>
        <v>0</v>
      </c>
      <c r="AB191" s="39">
        <f>IF(AND($B191&gt;=DATEVALUE("1/1/2021"),$B191&lt;=DATEVALUE("12/31/2021")),1,0)</f>
        <v>0</v>
      </c>
      <c r="AC191" s="39">
        <f>IF(AND($B191&gt;=DATEVALUE("1/1/2022"),$B191&lt;=DATEVALUE("12/31/2022")),1,0)</f>
        <v>0</v>
      </c>
    </row>
    <row r="192" spans="1:29" x14ac:dyDescent="0.2">
      <c r="A192" s="1">
        <v>188</v>
      </c>
      <c r="B192" s="41">
        <f>'Patek Philippe Data'!C192</f>
        <v>43415</v>
      </c>
      <c r="C192">
        <f>'Patek Philippe Data'!D192</f>
        <v>506</v>
      </c>
      <c r="D192" s="42">
        <f>'Patek Philippe Data'!E192</f>
        <v>20000</v>
      </c>
      <c r="E192" s="42">
        <f>'Patek Philippe Data'!F192</f>
        <v>25000</v>
      </c>
      <c r="F192" s="43">
        <f>LN(D192)</f>
        <v>9.9034875525361272</v>
      </c>
      <c r="G192">
        <f>IF(OR('Patek Philippe Data'!L192="Stainless Steel",'Patek Philippe Data'!L192="Two-tone"),1,0)</f>
        <v>0</v>
      </c>
      <c r="H192">
        <f>IF(OR('Patek Philippe Data'!L192="YG 18K",'Patek Philippe Data'!L192="YG &lt;18K",'Patek Philippe Data'!L192="PG 18K",'Patek Philippe Data'!L192="PG &lt;18K",'Patek Philippe Data'!L192="WG 18K",'Patek Philippe Data'!L192="Mixes of 18K",'Patek Philippe Data'!L192="Mixes &lt;18K"),1,0)</f>
        <v>1</v>
      </c>
      <c r="I192">
        <f>IF('Patek Philippe Data'!L192="Platinum",1,0)</f>
        <v>0</v>
      </c>
      <c r="J192">
        <f>IF(OR('Patek Philippe Data'!P192="Stainless Steel",'Patek Philippe Data'!P192="Two-tone"),1,0)</f>
        <v>0</v>
      </c>
      <c r="K192">
        <f>IF('Patek Philippe Data'!P192="Leather",1,0)</f>
        <v>1</v>
      </c>
      <c r="L192">
        <f>IF(OR('Patek Philippe Data'!P192="YG 18K",'Patek Philippe Data'!P192="PG 18K",'Patek Philippe Data'!P192="WG 18K",'Patek Philippe Data'!P192="Mixes of 18K"),1,0)</f>
        <v>0</v>
      </c>
      <c r="M192">
        <f>IF(OR('Patek Philippe Data'!AX192="Yes",'Patek Philippe Data'!AY192="Yes",'Patek Philippe Data'!AW192="Yes"),1,0)</f>
        <v>0</v>
      </c>
      <c r="N192">
        <f>IF(OR(ISTEXT('Patek Philippe Data'!AZ192), ISTEXT('Patek Philippe Data'!BA192)),1,0)</f>
        <v>0</v>
      </c>
      <c r="O192">
        <f>IF('Patek Philippe Data'!BF192="Yes",1,0)</f>
        <v>0</v>
      </c>
      <c r="P192">
        <f>IF('Patek Philippe Data'!BG192="AA",1,0)</f>
        <v>0</v>
      </c>
      <c r="Q192">
        <f>IF('Patek Philippe Data'!BG192="AAA",1,0)</f>
        <v>1</v>
      </c>
      <c r="R192">
        <f>IF('Patek Philippe Data'!BG192="AAAA",1,0)</f>
        <v>0</v>
      </c>
      <c r="S192">
        <f>IF('Patek Philippe Data'!R192="Yes",1,0)</f>
        <v>1</v>
      </c>
      <c r="T192">
        <f>IF('Patek Philippe Data'!AR192="Yes",1,0)</f>
        <v>0</v>
      </c>
      <c r="U192">
        <f>IF(OR('Patek Philippe Data'!X192="Yes", 'Patek Philippe Data'!Y192="Yes",'Patek Philippe Data'!Z192="Yes"),1,0)</f>
        <v>0</v>
      </c>
      <c r="V192">
        <f>IF('Patek Philippe Data'!AD192="Yes",1,0)</f>
        <v>0</v>
      </c>
      <c r="W192">
        <f>IF(OR('Patek Philippe Data'!AK192="Yes",'Patek Philippe Data'!AN192="Yes"),1,0)</f>
        <v>0</v>
      </c>
      <c r="X192">
        <f>IF('Patek Philippe Data'!AO192="Yes",1,0)</f>
        <v>0</v>
      </c>
      <c r="Y192" s="39">
        <f>IF(AND($B192&gt;=DATEVALUE("1/1/2018"),$B192&lt;=DATEVALUE("12/31/2018")),1,0)</f>
        <v>1</v>
      </c>
      <c r="Z192" s="39">
        <f>IF(AND($B192&gt;=DATEVALUE("1/1/2019"),$B192&lt;=DATEVALUE("12/31/2019")),1,0)</f>
        <v>0</v>
      </c>
      <c r="AA192" s="39">
        <f>IF(AND($B192&gt;=DATEVALUE("1/1/2020"),$B192&lt;=DATEVALUE("12/31/2020")),1,0)</f>
        <v>0</v>
      </c>
      <c r="AB192" s="39">
        <f>IF(AND($B192&gt;=DATEVALUE("1/1/2021"),$B192&lt;=DATEVALUE("12/31/2021")),1,0)</f>
        <v>0</v>
      </c>
      <c r="AC192" s="39">
        <f>IF(AND($B192&gt;=DATEVALUE("1/1/2022"),$B192&lt;=DATEVALUE("12/31/2022")),1,0)</f>
        <v>0</v>
      </c>
    </row>
    <row r="193" spans="1:29" x14ac:dyDescent="0.2">
      <c r="A193" s="1">
        <v>189</v>
      </c>
      <c r="B193" s="41">
        <f>'Patek Philippe Data'!C193</f>
        <v>43415</v>
      </c>
      <c r="C193">
        <f>'Patek Philippe Data'!D193</f>
        <v>515</v>
      </c>
      <c r="D193" s="42">
        <f>'Patek Philippe Data'!E193</f>
        <v>70000</v>
      </c>
      <c r="E193" s="42">
        <f>'Patek Philippe Data'!F193</f>
        <v>87500</v>
      </c>
      <c r="F193" s="43">
        <f>LN(D193)</f>
        <v>11.156250521031495</v>
      </c>
      <c r="G193">
        <f>IF(OR('Patek Philippe Data'!L193="Stainless Steel",'Patek Philippe Data'!L193="Two-tone"),1,0)</f>
        <v>1</v>
      </c>
      <c r="H193">
        <f>IF(OR('Patek Philippe Data'!L193="YG 18K",'Patek Philippe Data'!L193="YG &lt;18K",'Patek Philippe Data'!L193="PG 18K",'Patek Philippe Data'!L193="PG &lt;18K",'Patek Philippe Data'!L193="WG 18K",'Patek Philippe Data'!L193="Mixes of 18K",'Patek Philippe Data'!L193="Mixes &lt;18K"),1,0)</f>
        <v>0</v>
      </c>
      <c r="I193">
        <f>IF('Patek Philippe Data'!L193="Platinum",1,0)</f>
        <v>0</v>
      </c>
      <c r="J193">
        <f>IF(OR('Patek Philippe Data'!P193="Stainless Steel",'Patek Philippe Data'!P193="Two-tone"),1,0)</f>
        <v>0</v>
      </c>
      <c r="K193">
        <f>IF('Patek Philippe Data'!P193="Leather",1,0)</f>
        <v>1</v>
      </c>
      <c r="L193">
        <f>IF(OR('Patek Philippe Data'!P193="YG 18K",'Patek Philippe Data'!P193="PG 18K",'Patek Philippe Data'!P193="WG 18K",'Patek Philippe Data'!P193="Mixes of 18K"),1,0)</f>
        <v>0</v>
      </c>
      <c r="M193">
        <f>IF(OR('Patek Philippe Data'!AX193="Yes",'Patek Philippe Data'!AY193="Yes",'Patek Philippe Data'!AW193="Yes"),1,0)</f>
        <v>0</v>
      </c>
      <c r="N193">
        <f>IF(OR(ISTEXT('Patek Philippe Data'!AZ193), ISTEXT('Patek Philippe Data'!BA193)),1,0)</f>
        <v>0</v>
      </c>
      <c r="O193">
        <f>IF('Patek Philippe Data'!BF193="Yes",1,0)</f>
        <v>0</v>
      </c>
      <c r="P193">
        <f>IF('Patek Philippe Data'!BG193="AA",1,0)</f>
        <v>0</v>
      </c>
      <c r="Q193">
        <f>IF('Patek Philippe Data'!BG193="AAA",1,0)</f>
        <v>0</v>
      </c>
      <c r="R193">
        <f>IF('Patek Philippe Data'!BG193="AAAA",1,0)</f>
        <v>1</v>
      </c>
      <c r="S193">
        <f>IF('Patek Philippe Data'!R193="Yes",1,0)</f>
        <v>0</v>
      </c>
      <c r="T193">
        <f>IF('Patek Philippe Data'!AR193="Yes",1,0)</f>
        <v>0</v>
      </c>
      <c r="U193">
        <f>IF(OR('Patek Philippe Data'!X193="Yes", 'Patek Philippe Data'!Y193="Yes",'Patek Philippe Data'!Z193="Yes"),1,0)</f>
        <v>0</v>
      </c>
      <c r="V193">
        <f>IF('Patek Philippe Data'!AD193="Yes",1,0)</f>
        <v>0</v>
      </c>
      <c r="W193">
        <f>IF(OR('Patek Philippe Data'!AK193="Yes",'Patek Philippe Data'!AN193="Yes"),1,0)</f>
        <v>1</v>
      </c>
      <c r="X193">
        <f>IF('Patek Philippe Data'!AO193="Yes",1,0)</f>
        <v>0</v>
      </c>
      <c r="Y193" s="39">
        <f>IF(AND($B193&gt;=DATEVALUE("1/1/2018"),$B193&lt;=DATEVALUE("12/31/2018")),1,0)</f>
        <v>1</v>
      </c>
      <c r="Z193" s="39">
        <f>IF(AND($B193&gt;=DATEVALUE("1/1/2019"),$B193&lt;=DATEVALUE("12/31/2019")),1,0)</f>
        <v>0</v>
      </c>
      <c r="AA193" s="39">
        <f>IF(AND($B193&gt;=DATEVALUE("1/1/2020"),$B193&lt;=DATEVALUE("12/31/2020")),1,0)</f>
        <v>0</v>
      </c>
      <c r="AB193" s="39">
        <f>IF(AND($B193&gt;=DATEVALUE("1/1/2021"),$B193&lt;=DATEVALUE("12/31/2021")),1,0)</f>
        <v>0</v>
      </c>
      <c r="AC193" s="39">
        <f>IF(AND($B193&gt;=DATEVALUE("1/1/2022"),$B193&lt;=DATEVALUE("12/31/2022")),1,0)</f>
        <v>0</v>
      </c>
    </row>
    <row r="194" spans="1:29" x14ac:dyDescent="0.2">
      <c r="A194" s="1">
        <v>190</v>
      </c>
      <c r="B194" s="41">
        <f>'Patek Philippe Data'!C194</f>
        <v>43415</v>
      </c>
      <c r="C194">
        <f>'Patek Philippe Data'!D194</f>
        <v>516</v>
      </c>
      <c r="D194" s="42">
        <f>'Patek Philippe Data'!E194</f>
        <v>65000</v>
      </c>
      <c r="E194" s="42">
        <f>'Patek Philippe Data'!F194</f>
        <v>81250</v>
      </c>
      <c r="F194" s="43">
        <f>LN(D194)</f>
        <v>11.082142548877775</v>
      </c>
      <c r="G194">
        <f>IF(OR('Patek Philippe Data'!L194="Stainless Steel",'Patek Philippe Data'!L194="Two-tone"),1,0)</f>
        <v>0</v>
      </c>
      <c r="H194">
        <f>IF(OR('Patek Philippe Data'!L194="YG 18K",'Patek Philippe Data'!L194="YG &lt;18K",'Patek Philippe Data'!L194="PG 18K",'Patek Philippe Data'!L194="PG &lt;18K",'Patek Philippe Data'!L194="WG 18K",'Patek Philippe Data'!L194="Mixes of 18K",'Patek Philippe Data'!L194="Mixes &lt;18K"),1,0)</f>
        <v>1</v>
      </c>
      <c r="I194">
        <f>IF('Patek Philippe Data'!L194="Platinum",1,0)</f>
        <v>0</v>
      </c>
      <c r="J194">
        <f>IF(OR('Patek Philippe Data'!P194="Stainless Steel",'Patek Philippe Data'!P194="Two-tone"),1,0)</f>
        <v>0</v>
      </c>
      <c r="K194">
        <f>IF('Patek Philippe Data'!P194="Leather",1,0)</f>
        <v>1</v>
      </c>
      <c r="L194">
        <f>IF(OR('Patek Philippe Data'!P194="YG 18K",'Patek Philippe Data'!P194="PG 18K",'Patek Philippe Data'!P194="WG 18K",'Patek Philippe Data'!P194="Mixes of 18K"),1,0)</f>
        <v>0</v>
      </c>
      <c r="M194">
        <f>IF(OR('Patek Philippe Data'!AX194="Yes",'Patek Philippe Data'!AY194="Yes",'Patek Philippe Data'!AW194="Yes"),1,0)</f>
        <v>0</v>
      </c>
      <c r="N194">
        <f>IF(OR(ISTEXT('Patek Philippe Data'!AZ194), ISTEXT('Patek Philippe Data'!BA194)),1,0)</f>
        <v>0</v>
      </c>
      <c r="O194">
        <f>IF('Patek Philippe Data'!BF194="Yes",1,0)</f>
        <v>0</v>
      </c>
      <c r="P194">
        <f>IF('Patek Philippe Data'!BG194="AA",1,0)</f>
        <v>0</v>
      </c>
      <c r="Q194">
        <f>IF('Patek Philippe Data'!BG194="AAA",1,0)</f>
        <v>1</v>
      </c>
      <c r="R194">
        <f>IF('Patek Philippe Data'!BG194="AAAA",1,0)</f>
        <v>0</v>
      </c>
      <c r="S194">
        <f>IF('Patek Philippe Data'!R194="Yes",1,0)</f>
        <v>0</v>
      </c>
      <c r="T194">
        <f>IF('Patek Philippe Data'!AR194="Yes",1,0)</f>
        <v>0</v>
      </c>
      <c r="U194">
        <f>IF(OR('Patek Philippe Data'!X194="Yes", 'Patek Philippe Data'!Y194="Yes",'Patek Philippe Data'!Z194="Yes"),1,0)</f>
        <v>0</v>
      </c>
      <c r="V194">
        <f>IF('Patek Philippe Data'!AD194="Yes",1,0)</f>
        <v>0</v>
      </c>
      <c r="W194">
        <f>IF(OR('Patek Philippe Data'!AK194="Yes",'Patek Philippe Data'!AN194="Yes"),1,0)</f>
        <v>1</v>
      </c>
      <c r="X194">
        <f>IF('Patek Philippe Data'!AO194="Yes",1,0)</f>
        <v>0</v>
      </c>
      <c r="Y194" s="39">
        <f>IF(AND($B194&gt;=DATEVALUE("1/1/2018"),$B194&lt;=DATEVALUE("12/31/2018")),1,0)</f>
        <v>1</v>
      </c>
      <c r="Z194" s="39">
        <f>IF(AND($B194&gt;=DATEVALUE("1/1/2019"),$B194&lt;=DATEVALUE("12/31/2019")),1,0)</f>
        <v>0</v>
      </c>
      <c r="AA194" s="39">
        <f>IF(AND($B194&gt;=DATEVALUE("1/1/2020"),$B194&lt;=DATEVALUE("12/31/2020")),1,0)</f>
        <v>0</v>
      </c>
      <c r="AB194" s="39">
        <f>IF(AND($B194&gt;=DATEVALUE("1/1/2021"),$B194&lt;=DATEVALUE("12/31/2021")),1,0)</f>
        <v>0</v>
      </c>
      <c r="AC194" s="39">
        <f>IF(AND($B194&gt;=DATEVALUE("1/1/2022"),$B194&lt;=DATEVALUE("12/31/2022")),1,0)</f>
        <v>0</v>
      </c>
    </row>
    <row r="195" spans="1:29" x14ac:dyDescent="0.2">
      <c r="A195" s="1">
        <v>191</v>
      </c>
      <c r="B195" s="41">
        <f>'Patek Philippe Data'!C195</f>
        <v>43415</v>
      </c>
      <c r="C195">
        <f>'Patek Philippe Data'!D195</f>
        <v>517</v>
      </c>
      <c r="D195" s="42">
        <f>'Patek Philippe Data'!E195</f>
        <v>6500</v>
      </c>
      <c r="E195" s="42">
        <f>'Patek Philippe Data'!F195</f>
        <v>8125</v>
      </c>
      <c r="F195" s="43">
        <f>LN(D195)</f>
        <v>8.7795574558837277</v>
      </c>
      <c r="G195">
        <f>IF(OR('Patek Philippe Data'!L195="Stainless Steel",'Patek Philippe Data'!L195="Two-tone"),1,0)</f>
        <v>0</v>
      </c>
      <c r="H195">
        <f>IF(OR('Patek Philippe Data'!L195="YG 18K",'Patek Philippe Data'!L195="YG &lt;18K",'Patek Philippe Data'!L195="PG 18K",'Patek Philippe Data'!L195="PG &lt;18K",'Patek Philippe Data'!L195="WG 18K",'Patek Philippe Data'!L195="Mixes of 18K",'Patek Philippe Data'!L195="Mixes &lt;18K"),1,0)</f>
        <v>1</v>
      </c>
      <c r="I195">
        <f>IF('Patek Philippe Data'!L195="Platinum",1,0)</f>
        <v>0</v>
      </c>
      <c r="J195">
        <f>IF(OR('Patek Philippe Data'!P195="Stainless Steel",'Patek Philippe Data'!P195="Two-tone"),1,0)</f>
        <v>0</v>
      </c>
      <c r="K195">
        <f>IF('Patek Philippe Data'!P195="Leather",1,0)</f>
        <v>1</v>
      </c>
      <c r="L195">
        <f>IF(OR('Patek Philippe Data'!P195="YG 18K",'Patek Philippe Data'!P195="PG 18K",'Patek Philippe Data'!P195="WG 18K",'Patek Philippe Data'!P195="Mixes of 18K"),1,0)</f>
        <v>0</v>
      </c>
      <c r="M195">
        <f>IF(OR('Patek Philippe Data'!AX195="Yes",'Patek Philippe Data'!AY195="Yes",'Patek Philippe Data'!AW195="Yes"),1,0)</f>
        <v>0</v>
      </c>
      <c r="N195">
        <f>IF(OR(ISTEXT('Patek Philippe Data'!AZ195), ISTEXT('Patek Philippe Data'!BA195)),1,0)</f>
        <v>0</v>
      </c>
      <c r="O195">
        <f>IF('Patek Philippe Data'!BF195="Yes",1,0)</f>
        <v>0</v>
      </c>
      <c r="P195">
        <f>IF('Patek Philippe Data'!BG195="AA",1,0)</f>
        <v>0</v>
      </c>
      <c r="Q195">
        <f>IF('Patek Philippe Data'!BG195="AAA",1,0)</f>
        <v>1</v>
      </c>
      <c r="R195">
        <f>IF('Patek Philippe Data'!BG195="AAAA",1,0)</f>
        <v>0</v>
      </c>
      <c r="S195">
        <f>IF('Patek Philippe Data'!R195="Yes",1,0)</f>
        <v>1</v>
      </c>
      <c r="T195">
        <f>IF('Patek Philippe Data'!AR195="Yes",1,0)</f>
        <v>0</v>
      </c>
      <c r="U195">
        <f>IF(OR('Patek Philippe Data'!X195="Yes", 'Patek Philippe Data'!Y195="Yes",'Patek Philippe Data'!Z195="Yes"),1,0)</f>
        <v>0</v>
      </c>
      <c r="V195">
        <f>IF('Patek Philippe Data'!AD195="Yes",1,0)</f>
        <v>0</v>
      </c>
      <c r="W195">
        <f>IF(OR('Patek Philippe Data'!AK195="Yes",'Patek Philippe Data'!AN195="Yes"),1,0)</f>
        <v>0</v>
      </c>
      <c r="X195">
        <f>IF('Patek Philippe Data'!AO195="Yes",1,0)</f>
        <v>0</v>
      </c>
      <c r="Y195" s="39">
        <f>IF(AND($B195&gt;=DATEVALUE("1/1/2018"),$B195&lt;=DATEVALUE("12/31/2018")),1,0)</f>
        <v>1</v>
      </c>
      <c r="Z195" s="39">
        <f>IF(AND($B195&gt;=DATEVALUE("1/1/2019"),$B195&lt;=DATEVALUE("12/31/2019")),1,0)</f>
        <v>0</v>
      </c>
      <c r="AA195" s="39">
        <f>IF(AND($B195&gt;=DATEVALUE("1/1/2020"),$B195&lt;=DATEVALUE("12/31/2020")),1,0)</f>
        <v>0</v>
      </c>
      <c r="AB195" s="39">
        <f>IF(AND($B195&gt;=DATEVALUE("1/1/2021"),$B195&lt;=DATEVALUE("12/31/2021")),1,0)</f>
        <v>0</v>
      </c>
      <c r="AC195" s="39">
        <f>IF(AND($B195&gt;=DATEVALUE("1/1/2022"),$B195&lt;=DATEVALUE("12/31/2022")),1,0)</f>
        <v>0</v>
      </c>
    </row>
    <row r="196" spans="1:29" x14ac:dyDescent="0.2">
      <c r="A196" s="1">
        <v>192</v>
      </c>
      <c r="B196" s="41">
        <f>'Patek Philippe Data'!C196</f>
        <v>43415</v>
      </c>
      <c r="C196">
        <f>'Patek Philippe Data'!D196</f>
        <v>519</v>
      </c>
      <c r="D196" s="42">
        <f>'Patek Philippe Data'!E196</f>
        <v>70000</v>
      </c>
      <c r="E196" s="42">
        <f>'Patek Philippe Data'!F196</f>
        <v>87500</v>
      </c>
      <c r="F196" s="43">
        <f>LN(D196)</f>
        <v>11.156250521031495</v>
      </c>
      <c r="G196">
        <f>IF(OR('Patek Philippe Data'!L196="Stainless Steel",'Patek Philippe Data'!L196="Two-tone"),1,0)</f>
        <v>0</v>
      </c>
      <c r="H196">
        <f>IF(OR('Patek Philippe Data'!L196="YG 18K",'Patek Philippe Data'!L196="YG &lt;18K",'Patek Philippe Data'!L196="PG 18K",'Patek Philippe Data'!L196="PG &lt;18K",'Patek Philippe Data'!L196="WG 18K",'Patek Philippe Data'!L196="Mixes of 18K",'Patek Philippe Data'!L196="Mixes &lt;18K"),1,0)</f>
        <v>1</v>
      </c>
      <c r="I196">
        <f>IF('Patek Philippe Data'!L196="Platinum",1,0)</f>
        <v>0</v>
      </c>
      <c r="J196">
        <f>IF(OR('Patek Philippe Data'!P196="Stainless Steel",'Patek Philippe Data'!P196="Two-tone"),1,0)</f>
        <v>0</v>
      </c>
      <c r="K196">
        <f>IF('Patek Philippe Data'!P196="Leather",1,0)</f>
        <v>1</v>
      </c>
      <c r="L196">
        <f>IF(OR('Patek Philippe Data'!P196="YG 18K",'Patek Philippe Data'!P196="PG 18K",'Patek Philippe Data'!P196="WG 18K",'Patek Philippe Data'!P196="Mixes of 18K"),1,0)</f>
        <v>0</v>
      </c>
      <c r="M196">
        <f>IF(OR('Patek Philippe Data'!AX196="Yes",'Patek Philippe Data'!AY196="Yes",'Patek Philippe Data'!AW196="Yes"),1,0)</f>
        <v>0</v>
      </c>
      <c r="N196">
        <f>IF(OR(ISTEXT('Patek Philippe Data'!AZ196), ISTEXT('Patek Philippe Data'!BA196)),1,0)</f>
        <v>0</v>
      </c>
      <c r="O196">
        <f>IF('Patek Philippe Data'!BF196="Yes",1,0)</f>
        <v>0</v>
      </c>
      <c r="P196">
        <f>IF('Patek Philippe Data'!BG196="AA",1,0)</f>
        <v>0</v>
      </c>
      <c r="Q196">
        <f>IF('Patek Philippe Data'!BG196="AAA",1,0)</f>
        <v>0</v>
      </c>
      <c r="R196">
        <f>IF('Patek Philippe Data'!BG196="AAAA",1,0)</f>
        <v>1</v>
      </c>
      <c r="S196">
        <f>IF('Patek Philippe Data'!R196="Yes",1,0)</f>
        <v>0</v>
      </c>
      <c r="T196">
        <f>IF('Patek Philippe Data'!AR196="Yes",1,0)</f>
        <v>0</v>
      </c>
      <c r="U196">
        <f>IF(OR('Patek Philippe Data'!X196="Yes", 'Patek Philippe Data'!Y196="Yes",'Patek Philippe Data'!Z196="Yes"),1,0)</f>
        <v>0</v>
      </c>
      <c r="V196">
        <f>IF('Patek Philippe Data'!AD196="Yes",1,0)</f>
        <v>0</v>
      </c>
      <c r="W196">
        <f>IF(OR('Patek Philippe Data'!AK196="Yes",'Patek Philippe Data'!AN196="Yes"),1,0)</f>
        <v>0</v>
      </c>
      <c r="X196">
        <f>IF('Patek Philippe Data'!AO196="Yes",1,0)</f>
        <v>1</v>
      </c>
      <c r="Y196" s="39">
        <f>IF(AND($B196&gt;=DATEVALUE("1/1/2018"),$B196&lt;=DATEVALUE("12/31/2018")),1,0)</f>
        <v>1</v>
      </c>
      <c r="Z196" s="39">
        <f>IF(AND($B196&gt;=DATEVALUE("1/1/2019"),$B196&lt;=DATEVALUE("12/31/2019")),1,0)</f>
        <v>0</v>
      </c>
      <c r="AA196" s="39">
        <f>IF(AND($B196&gt;=DATEVALUE("1/1/2020"),$B196&lt;=DATEVALUE("12/31/2020")),1,0)</f>
        <v>0</v>
      </c>
      <c r="AB196" s="39">
        <f>IF(AND($B196&gt;=DATEVALUE("1/1/2021"),$B196&lt;=DATEVALUE("12/31/2021")),1,0)</f>
        <v>0</v>
      </c>
      <c r="AC196" s="39">
        <f>IF(AND($B196&gt;=DATEVALUE("1/1/2022"),$B196&lt;=DATEVALUE("12/31/2022")),1,0)</f>
        <v>0</v>
      </c>
    </row>
    <row r="197" spans="1:29" x14ac:dyDescent="0.2">
      <c r="A197" s="1">
        <v>193</v>
      </c>
      <c r="B197" s="41">
        <f>'Patek Philippe Data'!C197</f>
        <v>43415</v>
      </c>
      <c r="C197">
        <f>'Patek Philippe Data'!D197</f>
        <v>521</v>
      </c>
      <c r="D197" s="42">
        <f>'Patek Philippe Data'!E197</f>
        <v>25000</v>
      </c>
      <c r="E197" s="42">
        <f>'Patek Philippe Data'!F197</f>
        <v>31250</v>
      </c>
      <c r="F197" s="43">
        <f>LN(D197)</f>
        <v>10.126631103850338</v>
      </c>
      <c r="G197">
        <f>IF(OR('Patek Philippe Data'!L197="Stainless Steel",'Patek Philippe Data'!L197="Two-tone"),1,0)</f>
        <v>0</v>
      </c>
      <c r="H197">
        <f>IF(OR('Patek Philippe Data'!L197="YG 18K",'Patek Philippe Data'!L197="YG &lt;18K",'Patek Philippe Data'!L197="PG 18K",'Patek Philippe Data'!L197="PG &lt;18K",'Patek Philippe Data'!L197="WG 18K",'Patek Philippe Data'!L197="Mixes of 18K",'Patek Philippe Data'!L197="Mixes &lt;18K"),1,0)</f>
        <v>1</v>
      </c>
      <c r="I197">
        <f>IF('Patek Philippe Data'!L197="Platinum",1,0)</f>
        <v>0</v>
      </c>
      <c r="J197">
        <f>IF(OR('Patek Philippe Data'!P197="Stainless Steel",'Patek Philippe Data'!P197="Two-tone"),1,0)</f>
        <v>0</v>
      </c>
      <c r="K197">
        <f>IF('Patek Philippe Data'!P197="Leather",1,0)</f>
        <v>0</v>
      </c>
      <c r="L197">
        <f>IF(OR('Patek Philippe Data'!P197="YG 18K",'Patek Philippe Data'!P197="PG 18K",'Patek Philippe Data'!P197="WG 18K",'Patek Philippe Data'!P197="Mixes of 18K"),1,0)</f>
        <v>1</v>
      </c>
      <c r="M197">
        <f>IF(OR('Patek Philippe Data'!AX197="Yes",'Patek Philippe Data'!AY197="Yes",'Patek Philippe Data'!AW197="Yes"),1,0)</f>
        <v>0</v>
      </c>
      <c r="N197">
        <f>IF(OR(ISTEXT('Patek Philippe Data'!AZ197), ISTEXT('Patek Philippe Data'!BA197)),1,0)</f>
        <v>0</v>
      </c>
      <c r="O197">
        <f>IF('Patek Philippe Data'!BF197="Yes",1,0)</f>
        <v>0</v>
      </c>
      <c r="P197">
        <f>IF('Patek Philippe Data'!BG197="AA",1,0)</f>
        <v>0</v>
      </c>
      <c r="Q197">
        <f>IF('Patek Philippe Data'!BG197="AAA",1,0)</f>
        <v>1</v>
      </c>
      <c r="R197">
        <f>IF('Patek Philippe Data'!BG197="AAAA",1,0)</f>
        <v>0</v>
      </c>
      <c r="S197">
        <f>IF('Patek Philippe Data'!R197="Yes",1,0)</f>
        <v>0</v>
      </c>
      <c r="T197">
        <f>IF('Patek Philippe Data'!AR197="Yes",1,0)</f>
        <v>0</v>
      </c>
      <c r="U197">
        <f>IF(OR('Patek Philippe Data'!X197="Yes", 'Patek Philippe Data'!Y197="Yes",'Patek Philippe Data'!Z197="Yes"),1,0)</f>
        <v>1</v>
      </c>
      <c r="V197">
        <f>IF('Patek Philippe Data'!AD197="Yes",1,0)</f>
        <v>0</v>
      </c>
      <c r="W197">
        <f>IF(OR('Patek Philippe Data'!AK197="Yes",'Patek Philippe Data'!AN197="Yes"),1,0)</f>
        <v>0</v>
      </c>
      <c r="X197">
        <f>IF('Patek Philippe Data'!AO197="Yes",1,0)</f>
        <v>0</v>
      </c>
      <c r="Y197" s="39">
        <f>IF(AND($B197&gt;=DATEVALUE("1/1/2018"),$B197&lt;=DATEVALUE("12/31/2018")),1,0)</f>
        <v>1</v>
      </c>
      <c r="Z197" s="39">
        <f>IF(AND($B197&gt;=DATEVALUE("1/1/2019"),$B197&lt;=DATEVALUE("12/31/2019")),1,0)</f>
        <v>0</v>
      </c>
      <c r="AA197" s="39">
        <f>IF(AND($B197&gt;=DATEVALUE("1/1/2020"),$B197&lt;=DATEVALUE("12/31/2020")),1,0)</f>
        <v>0</v>
      </c>
      <c r="AB197" s="39">
        <f>IF(AND($B197&gt;=DATEVALUE("1/1/2021"),$B197&lt;=DATEVALUE("12/31/2021")),1,0)</f>
        <v>0</v>
      </c>
      <c r="AC197" s="39">
        <f>IF(AND($B197&gt;=DATEVALUE("1/1/2022"),$B197&lt;=DATEVALUE("12/31/2022")),1,0)</f>
        <v>0</v>
      </c>
    </row>
    <row r="198" spans="1:29" x14ac:dyDescent="0.2">
      <c r="A198" s="1">
        <v>194</v>
      </c>
      <c r="B198" s="41">
        <f>'Patek Philippe Data'!C198</f>
        <v>43415</v>
      </c>
      <c r="C198">
        <f>'Patek Philippe Data'!D198</f>
        <v>523</v>
      </c>
      <c r="D198" s="42">
        <f>'Patek Philippe Data'!E198</f>
        <v>106599</v>
      </c>
      <c r="E198" s="42">
        <f>'Patek Philippe Data'!F198</f>
        <v>127918</v>
      </c>
      <c r="F198" s="43">
        <f>LN(D198)</f>
        <v>11.576829409806841</v>
      </c>
      <c r="G198">
        <f>IF(OR('Patek Philippe Data'!L198="Stainless Steel",'Patek Philippe Data'!L198="Two-tone"),1,0)</f>
        <v>0</v>
      </c>
      <c r="H198">
        <f>IF(OR('Patek Philippe Data'!L198="YG 18K",'Patek Philippe Data'!L198="YG &lt;18K",'Patek Philippe Data'!L198="PG 18K",'Patek Philippe Data'!L198="PG &lt;18K",'Patek Philippe Data'!L198="WG 18K",'Patek Philippe Data'!L198="Mixes of 18K",'Patek Philippe Data'!L198="Mixes &lt;18K"),1,0)</f>
        <v>1</v>
      </c>
      <c r="I198">
        <f>IF('Patek Philippe Data'!L198="Platinum",1,0)</f>
        <v>0</v>
      </c>
      <c r="J198">
        <f>IF(OR('Patek Philippe Data'!P198="Stainless Steel",'Patek Philippe Data'!P198="Two-tone"),1,0)</f>
        <v>0</v>
      </c>
      <c r="K198">
        <f>IF('Patek Philippe Data'!P198="Leather",1,0)</f>
        <v>0</v>
      </c>
      <c r="L198">
        <f>IF(OR('Patek Philippe Data'!P198="YG 18K",'Patek Philippe Data'!P198="PG 18K",'Patek Philippe Data'!P198="WG 18K",'Patek Philippe Data'!P198="Mixes of 18K"),1,0)</f>
        <v>1</v>
      </c>
      <c r="M198">
        <f>IF(OR('Patek Philippe Data'!AX198="Yes",'Patek Philippe Data'!AY198="Yes",'Patek Philippe Data'!AW198="Yes"),1,0)</f>
        <v>1</v>
      </c>
      <c r="N198">
        <f>IF(OR(ISTEXT('Patek Philippe Data'!AZ198), ISTEXT('Patek Philippe Data'!BA198)),1,0)</f>
        <v>0</v>
      </c>
      <c r="O198">
        <f>IF('Patek Philippe Data'!BF198="Yes",1,0)</f>
        <v>0</v>
      </c>
      <c r="P198">
        <f>IF('Patek Philippe Data'!BG198="AA",1,0)</f>
        <v>0</v>
      </c>
      <c r="Q198">
        <f>IF('Patek Philippe Data'!BG198="AAA",1,0)</f>
        <v>0</v>
      </c>
      <c r="R198">
        <f>IF('Patek Philippe Data'!BG198="AAAA",1,0)</f>
        <v>1</v>
      </c>
      <c r="S198">
        <f>IF('Patek Philippe Data'!R198="Yes",1,0)</f>
        <v>0</v>
      </c>
      <c r="T198">
        <f>IF('Patek Philippe Data'!AR198="Yes",1,0)</f>
        <v>0</v>
      </c>
      <c r="U198">
        <f>IF(OR('Patek Philippe Data'!X198="Yes", 'Patek Philippe Data'!Y198="Yes",'Patek Philippe Data'!Z198="Yes"),1,0)</f>
        <v>1</v>
      </c>
      <c r="V198">
        <f>IF('Patek Philippe Data'!AD198="Yes",1,0)</f>
        <v>0</v>
      </c>
      <c r="W198">
        <f>IF(OR('Patek Philippe Data'!AK198="Yes",'Patek Philippe Data'!AN198="Yes"),1,0)</f>
        <v>0</v>
      </c>
      <c r="X198">
        <f>IF('Patek Philippe Data'!AO198="Yes",1,0)</f>
        <v>0</v>
      </c>
      <c r="Y198" s="39">
        <f>IF(AND($B198&gt;=DATEVALUE("1/1/2018"),$B198&lt;=DATEVALUE("12/31/2018")),1,0)</f>
        <v>1</v>
      </c>
      <c r="Z198" s="39">
        <f>IF(AND($B198&gt;=DATEVALUE("1/1/2019"),$B198&lt;=DATEVALUE("12/31/2019")),1,0)</f>
        <v>0</v>
      </c>
      <c r="AA198" s="39">
        <f>IF(AND($B198&gt;=DATEVALUE("1/1/2020"),$B198&lt;=DATEVALUE("12/31/2020")),1,0)</f>
        <v>0</v>
      </c>
      <c r="AB198" s="39">
        <f>IF(AND($B198&gt;=DATEVALUE("1/1/2021"),$B198&lt;=DATEVALUE("12/31/2021")),1,0)</f>
        <v>0</v>
      </c>
      <c r="AC198" s="39">
        <f>IF(AND($B198&gt;=DATEVALUE("1/1/2022"),$B198&lt;=DATEVALUE("12/31/2022")),1,0)</f>
        <v>0</v>
      </c>
    </row>
    <row r="199" spans="1:29" x14ac:dyDescent="0.2">
      <c r="A199" s="1">
        <v>195</v>
      </c>
      <c r="B199" s="41">
        <f>'Patek Philippe Data'!C199</f>
        <v>43415</v>
      </c>
      <c r="C199">
        <f>'Patek Philippe Data'!D199</f>
        <v>559</v>
      </c>
      <c r="D199" s="42">
        <f>'Patek Philippe Data'!E199</f>
        <v>150000</v>
      </c>
      <c r="E199" s="42">
        <f>'Patek Philippe Data'!F199</f>
        <v>185000</v>
      </c>
      <c r="F199" s="43">
        <f>LN(D199)</f>
        <v>11.918390573078392</v>
      </c>
      <c r="G199">
        <f>IF(OR('Patek Philippe Data'!L199="Stainless Steel",'Patek Philippe Data'!L199="Two-tone"),1,0)</f>
        <v>0</v>
      </c>
      <c r="H199">
        <f>IF(OR('Patek Philippe Data'!L199="YG 18K",'Patek Philippe Data'!L199="YG &lt;18K",'Patek Philippe Data'!L199="PG 18K",'Patek Philippe Data'!L199="PG &lt;18K",'Patek Philippe Data'!L199="WG 18K",'Patek Philippe Data'!L199="Mixes of 18K",'Patek Philippe Data'!L199="Mixes &lt;18K"),1,0)</f>
        <v>1</v>
      </c>
      <c r="I199">
        <f>IF('Patek Philippe Data'!L199="Platinum",1,0)</f>
        <v>0</v>
      </c>
      <c r="J199">
        <f>IF(OR('Patek Philippe Data'!P199="Stainless Steel",'Patek Philippe Data'!P199="Two-tone"),1,0)</f>
        <v>0</v>
      </c>
      <c r="K199">
        <f>IF('Patek Philippe Data'!P199="Leather",1,0)</f>
        <v>1</v>
      </c>
      <c r="L199">
        <f>IF(OR('Patek Philippe Data'!P199="YG 18K",'Patek Philippe Data'!P199="PG 18K",'Patek Philippe Data'!P199="WG 18K",'Patek Philippe Data'!P199="Mixes of 18K"),1,0)</f>
        <v>0</v>
      </c>
      <c r="M199">
        <f>IF(OR('Patek Philippe Data'!AX199="Yes",'Patek Philippe Data'!AY199="Yes",'Patek Philippe Data'!AW199="Yes"),1,0)</f>
        <v>0</v>
      </c>
      <c r="N199">
        <f>IF(OR(ISTEXT('Patek Philippe Data'!AZ199), ISTEXT('Patek Philippe Data'!BA199)),1,0)</f>
        <v>0</v>
      </c>
      <c r="O199">
        <f>IF('Patek Philippe Data'!BF199="Yes",1,0)</f>
        <v>0</v>
      </c>
      <c r="P199">
        <f>IF('Patek Philippe Data'!BG199="AA",1,0)</f>
        <v>0</v>
      </c>
      <c r="Q199">
        <f>IF('Patek Philippe Data'!BG199="AAA",1,0)</f>
        <v>0</v>
      </c>
      <c r="R199">
        <f>IF('Patek Philippe Data'!BG199="AAAA",1,0)</f>
        <v>1</v>
      </c>
      <c r="S199">
        <f>IF('Patek Philippe Data'!R199="Yes",1,0)</f>
        <v>0</v>
      </c>
      <c r="T199">
        <f>IF('Patek Philippe Data'!AR199="Yes",1,0)</f>
        <v>0</v>
      </c>
      <c r="U199">
        <f>IF(OR('Patek Philippe Data'!X199="Yes", 'Patek Philippe Data'!Y199="Yes",'Patek Philippe Data'!Z199="Yes"),1,0)</f>
        <v>0</v>
      </c>
      <c r="V199">
        <f>IF('Patek Philippe Data'!AD199="Yes",1,0)</f>
        <v>0</v>
      </c>
      <c r="W199">
        <f>IF(OR('Patek Philippe Data'!AK199="Yes",'Patek Philippe Data'!AN199="Yes"),1,0)</f>
        <v>0</v>
      </c>
      <c r="X199">
        <f>IF('Patek Philippe Data'!AO199="Yes",1,0)</f>
        <v>1</v>
      </c>
      <c r="Y199" s="39">
        <f>IF(AND($B199&gt;=DATEVALUE("1/1/2018"),$B199&lt;=DATEVALUE("12/31/2018")),1,0)</f>
        <v>1</v>
      </c>
      <c r="Z199" s="39">
        <f>IF(AND($B199&gt;=DATEVALUE("1/1/2019"),$B199&lt;=DATEVALUE("12/31/2019")),1,0)</f>
        <v>0</v>
      </c>
      <c r="AA199" s="39">
        <f>IF(AND($B199&gt;=DATEVALUE("1/1/2020"),$B199&lt;=DATEVALUE("12/31/2020")),1,0)</f>
        <v>0</v>
      </c>
      <c r="AB199" s="39">
        <f>IF(AND($B199&gt;=DATEVALUE("1/1/2021"),$B199&lt;=DATEVALUE("12/31/2021")),1,0)</f>
        <v>0</v>
      </c>
      <c r="AC199" s="39">
        <f>IF(AND($B199&gt;=DATEVALUE("1/1/2022"),$B199&lt;=DATEVALUE("12/31/2022")),1,0)</f>
        <v>0</v>
      </c>
    </row>
    <row r="200" spans="1:29" x14ac:dyDescent="0.2">
      <c r="A200" s="1">
        <v>196</v>
      </c>
      <c r="B200" s="41">
        <f>'Patek Philippe Data'!C200</f>
        <v>43415</v>
      </c>
      <c r="C200">
        <f>'Patek Philippe Data'!D200</f>
        <v>560</v>
      </c>
      <c r="D200" s="42">
        <f>'Patek Philippe Data'!E200</f>
        <v>300000</v>
      </c>
      <c r="E200" s="42">
        <f>'Patek Philippe Data'!F200</f>
        <v>365000</v>
      </c>
      <c r="F200" s="43">
        <f>LN(D200)</f>
        <v>12.611537753638338</v>
      </c>
      <c r="G200">
        <f>IF(OR('Patek Philippe Data'!L200="Stainless Steel",'Patek Philippe Data'!L200="Two-tone"),1,0)</f>
        <v>0</v>
      </c>
      <c r="H200">
        <f>IF(OR('Patek Philippe Data'!L200="YG 18K",'Patek Philippe Data'!L200="YG &lt;18K",'Patek Philippe Data'!L200="PG 18K",'Patek Philippe Data'!L200="PG &lt;18K",'Patek Philippe Data'!L200="WG 18K",'Patek Philippe Data'!L200="Mixes of 18K",'Patek Philippe Data'!L200="Mixes &lt;18K"),1,0)</f>
        <v>1</v>
      </c>
      <c r="I200">
        <f>IF('Patek Philippe Data'!L200="Platinum",1,0)</f>
        <v>0</v>
      </c>
      <c r="J200">
        <f>IF(OR('Patek Philippe Data'!P200="Stainless Steel",'Patek Philippe Data'!P200="Two-tone"),1,0)</f>
        <v>0</v>
      </c>
      <c r="K200">
        <f>IF('Patek Philippe Data'!P200="Leather",1,0)</f>
        <v>1</v>
      </c>
      <c r="L200">
        <f>IF(OR('Patek Philippe Data'!P200="YG 18K",'Patek Philippe Data'!P200="PG 18K",'Patek Philippe Data'!P200="WG 18K",'Patek Philippe Data'!P200="Mixes of 18K"),1,0)</f>
        <v>0</v>
      </c>
      <c r="M200">
        <f>IF(OR('Patek Philippe Data'!AX200="Yes",'Patek Philippe Data'!AY200="Yes",'Patek Philippe Data'!AW200="Yes"),1,0)</f>
        <v>0</v>
      </c>
      <c r="N200">
        <f>IF(OR(ISTEXT('Patek Philippe Data'!AZ200), ISTEXT('Patek Philippe Data'!BA200)),1,0)</f>
        <v>0</v>
      </c>
      <c r="O200">
        <f>IF('Patek Philippe Data'!BF200="Yes",1,0)</f>
        <v>0</v>
      </c>
      <c r="P200">
        <f>IF('Patek Philippe Data'!BG200="AA",1,0)</f>
        <v>0</v>
      </c>
      <c r="Q200">
        <f>IF('Patek Philippe Data'!BG200="AAA",1,0)</f>
        <v>0</v>
      </c>
      <c r="R200">
        <f>IF('Patek Philippe Data'!BG200="AAAA",1,0)</f>
        <v>1</v>
      </c>
      <c r="S200">
        <f>IF('Patek Philippe Data'!R200="Yes",1,0)</f>
        <v>0</v>
      </c>
      <c r="T200">
        <f>IF('Patek Philippe Data'!AR200="Yes",1,0)</f>
        <v>0</v>
      </c>
      <c r="U200">
        <f>IF(OR('Patek Philippe Data'!X200="Yes", 'Patek Philippe Data'!Y200="Yes",'Patek Philippe Data'!Z200="Yes"),1,0)</f>
        <v>0</v>
      </c>
      <c r="V200">
        <f>IF('Patek Philippe Data'!AD200="Yes",1,0)</f>
        <v>0</v>
      </c>
      <c r="W200">
        <f>IF(OR('Patek Philippe Data'!AK200="Yes",'Patek Philippe Data'!AN200="Yes"),1,0)</f>
        <v>1</v>
      </c>
      <c r="X200">
        <f>IF('Patek Philippe Data'!AO200="Yes",1,0)</f>
        <v>1</v>
      </c>
      <c r="Y200" s="39">
        <f>IF(AND($B200&gt;=DATEVALUE("1/1/2018"),$B200&lt;=DATEVALUE("12/31/2018")),1,0)</f>
        <v>1</v>
      </c>
      <c r="Z200" s="39">
        <f>IF(AND($B200&gt;=DATEVALUE("1/1/2019"),$B200&lt;=DATEVALUE("12/31/2019")),1,0)</f>
        <v>0</v>
      </c>
      <c r="AA200" s="39">
        <f>IF(AND($B200&gt;=DATEVALUE("1/1/2020"),$B200&lt;=DATEVALUE("12/31/2020")),1,0)</f>
        <v>0</v>
      </c>
      <c r="AB200" s="39">
        <f>IF(AND($B200&gt;=DATEVALUE("1/1/2021"),$B200&lt;=DATEVALUE("12/31/2021")),1,0)</f>
        <v>0</v>
      </c>
      <c r="AC200" s="39">
        <f>IF(AND($B200&gt;=DATEVALUE("1/1/2022"),$B200&lt;=DATEVALUE("12/31/2022")),1,0)</f>
        <v>0</v>
      </c>
    </row>
    <row r="201" spans="1:29" x14ac:dyDescent="0.2">
      <c r="A201" s="1">
        <v>197</v>
      </c>
      <c r="B201" s="41">
        <f>'Patek Philippe Data'!C201</f>
        <v>43233</v>
      </c>
      <c r="C201">
        <f>'Patek Philippe Data'!D201</f>
        <v>327</v>
      </c>
      <c r="D201" s="42">
        <f>'Patek Philippe Data'!E201</f>
        <v>24000</v>
      </c>
      <c r="E201" s="42">
        <f>'Patek Philippe Data'!F201</f>
        <v>30000</v>
      </c>
      <c r="F201" s="43">
        <f>LN(D201)</f>
        <v>10.085809109330082</v>
      </c>
      <c r="G201">
        <f>IF(OR('Patek Philippe Data'!L201="Stainless Steel",'Patek Philippe Data'!L201="Two-tone"),1,0)</f>
        <v>0</v>
      </c>
      <c r="H201">
        <f>IF(OR('Patek Philippe Data'!L201="YG 18K",'Patek Philippe Data'!L201="YG &lt;18K",'Patek Philippe Data'!L201="PG 18K",'Patek Philippe Data'!L201="PG &lt;18K",'Patek Philippe Data'!L201="WG 18K",'Patek Philippe Data'!L201="Mixes of 18K",'Patek Philippe Data'!L201="Mixes &lt;18K"),1,0)</f>
        <v>1</v>
      </c>
      <c r="I201">
        <f>IF('Patek Philippe Data'!L201="Platinum",1,0)</f>
        <v>0</v>
      </c>
      <c r="J201">
        <f>IF(OR('Patek Philippe Data'!P201="Stainless Steel",'Patek Philippe Data'!P201="Two-tone"),1,0)</f>
        <v>0</v>
      </c>
      <c r="K201">
        <f>IF('Patek Philippe Data'!P201="Leather",1,0)</f>
        <v>1</v>
      </c>
      <c r="L201">
        <f>IF(OR('Patek Philippe Data'!P201="YG 18K",'Patek Philippe Data'!P201="PG 18K",'Patek Philippe Data'!P201="WG 18K",'Patek Philippe Data'!P201="Mixes of 18K"),1,0)</f>
        <v>0</v>
      </c>
      <c r="M201">
        <f>IF(OR('Patek Philippe Data'!AX201="Yes",'Patek Philippe Data'!AY201="Yes",'Patek Philippe Data'!AW201="Yes"),1,0)</f>
        <v>0</v>
      </c>
      <c r="N201">
        <f>IF(OR(ISTEXT('Patek Philippe Data'!AZ201), ISTEXT('Patek Philippe Data'!BA201)),1,0)</f>
        <v>0</v>
      </c>
      <c r="O201">
        <f>IF('Patek Philippe Data'!BF201="Yes",1,0)</f>
        <v>0</v>
      </c>
      <c r="P201">
        <f>IF('Patek Philippe Data'!BG201="AA",1,0)</f>
        <v>0</v>
      </c>
      <c r="Q201">
        <f>IF('Patek Philippe Data'!BG201="AAA",1,0)</f>
        <v>0</v>
      </c>
      <c r="R201">
        <f>IF('Patek Philippe Data'!BG201="AAAA",1,0)</f>
        <v>1</v>
      </c>
      <c r="S201">
        <f>IF('Patek Philippe Data'!R201="Yes",1,0)</f>
        <v>1</v>
      </c>
      <c r="T201">
        <f>IF('Patek Philippe Data'!AR201="Yes",1,0)</f>
        <v>0</v>
      </c>
      <c r="U201">
        <f>IF(OR('Patek Philippe Data'!X201="Yes", 'Patek Philippe Data'!Y201="Yes",'Patek Philippe Data'!Z201="Yes"),1,0)</f>
        <v>0</v>
      </c>
      <c r="V201">
        <f>IF('Patek Philippe Data'!AD201="Yes",1,0)</f>
        <v>0</v>
      </c>
      <c r="W201">
        <f>IF(OR('Patek Philippe Data'!AK201="Yes",'Patek Philippe Data'!AN201="Yes"),1,0)</f>
        <v>0</v>
      </c>
      <c r="X201">
        <f>IF('Patek Philippe Data'!AO201="Yes",1,0)</f>
        <v>0</v>
      </c>
      <c r="Y201" s="39">
        <f>IF(AND($B201&gt;=DATEVALUE("1/1/2018"),$B201&lt;=DATEVALUE("12/31/2018")),1,0)</f>
        <v>1</v>
      </c>
      <c r="Z201" s="39">
        <f>IF(AND($B201&gt;=DATEVALUE("1/1/2019"),$B201&lt;=DATEVALUE("12/31/2019")),1,0)</f>
        <v>0</v>
      </c>
      <c r="AA201" s="39">
        <f>IF(AND($B201&gt;=DATEVALUE("1/1/2020"),$B201&lt;=DATEVALUE("12/31/2020")),1,0)</f>
        <v>0</v>
      </c>
      <c r="AB201" s="39">
        <f>IF(AND($B201&gt;=DATEVALUE("1/1/2021"),$B201&lt;=DATEVALUE("12/31/2021")),1,0)</f>
        <v>0</v>
      </c>
      <c r="AC201" s="39">
        <f>IF(AND($B201&gt;=DATEVALUE("1/1/2022"),$B201&lt;=DATEVALUE("12/31/2022")),1,0)</f>
        <v>0</v>
      </c>
    </row>
    <row r="202" spans="1:29" x14ac:dyDescent="0.2">
      <c r="A202" s="1">
        <v>198</v>
      </c>
      <c r="B202" s="41">
        <f>'Patek Philippe Data'!C202</f>
        <v>43233</v>
      </c>
      <c r="C202">
        <f>'Patek Philippe Data'!D202</f>
        <v>328</v>
      </c>
      <c r="D202" s="42">
        <f>'Patek Philippe Data'!E202</f>
        <v>6000</v>
      </c>
      <c r="E202" s="42">
        <f>'Patek Philippe Data'!F202</f>
        <v>7500</v>
      </c>
      <c r="F202" s="43">
        <f>LN(D202)</f>
        <v>8.6995147482101913</v>
      </c>
      <c r="G202">
        <f>IF(OR('Patek Philippe Data'!L202="Stainless Steel",'Patek Philippe Data'!L202="Two-tone"),1,0)</f>
        <v>0</v>
      </c>
      <c r="H202">
        <f>IF(OR('Patek Philippe Data'!L202="YG 18K",'Patek Philippe Data'!L202="YG &lt;18K",'Patek Philippe Data'!L202="PG 18K",'Patek Philippe Data'!L202="PG &lt;18K",'Patek Philippe Data'!L202="WG 18K",'Patek Philippe Data'!L202="Mixes of 18K",'Patek Philippe Data'!L202="Mixes &lt;18K"),1,0)</f>
        <v>1</v>
      </c>
      <c r="I202">
        <f>IF('Patek Philippe Data'!L202="Platinum",1,0)</f>
        <v>0</v>
      </c>
      <c r="J202">
        <f>IF(OR('Patek Philippe Data'!P202="Stainless Steel",'Patek Philippe Data'!P202="Two-tone"),1,0)</f>
        <v>0</v>
      </c>
      <c r="K202">
        <f>IF('Patek Philippe Data'!P202="Leather",1,0)</f>
        <v>1</v>
      </c>
      <c r="L202">
        <f>IF(OR('Patek Philippe Data'!P202="YG 18K",'Patek Philippe Data'!P202="PG 18K",'Patek Philippe Data'!P202="WG 18K",'Patek Philippe Data'!P202="Mixes of 18K"),1,0)</f>
        <v>0</v>
      </c>
      <c r="M202">
        <f>IF(OR('Patek Philippe Data'!AX202="Yes",'Patek Philippe Data'!AY202="Yes",'Patek Philippe Data'!AW202="Yes"),1,0)</f>
        <v>0</v>
      </c>
      <c r="N202">
        <f>IF(OR(ISTEXT('Patek Philippe Data'!AZ202), ISTEXT('Patek Philippe Data'!BA202)),1,0)</f>
        <v>0</v>
      </c>
      <c r="O202">
        <f>IF('Patek Philippe Data'!BF202="Yes",1,0)</f>
        <v>0</v>
      </c>
      <c r="P202">
        <f>IF('Patek Philippe Data'!BG202="AA",1,0)</f>
        <v>1</v>
      </c>
      <c r="Q202">
        <f>IF('Patek Philippe Data'!BG202="AAA",1,0)</f>
        <v>0</v>
      </c>
      <c r="R202">
        <f>IF('Patek Philippe Data'!BG202="AAAA",1,0)</f>
        <v>0</v>
      </c>
      <c r="S202">
        <f>IF('Patek Philippe Data'!R202="Yes",1,0)</f>
        <v>1</v>
      </c>
      <c r="T202">
        <f>IF('Patek Philippe Data'!AR202="Yes",1,0)</f>
        <v>0</v>
      </c>
      <c r="U202">
        <f>IF(OR('Patek Philippe Data'!X202="Yes", 'Patek Philippe Data'!Y202="Yes",'Patek Philippe Data'!Z202="Yes"),1,0)</f>
        <v>0</v>
      </c>
      <c r="V202">
        <f>IF('Patek Philippe Data'!AD202="Yes",1,0)</f>
        <v>0</v>
      </c>
      <c r="W202">
        <f>IF(OR('Patek Philippe Data'!AK202="Yes",'Patek Philippe Data'!AN202="Yes"),1,0)</f>
        <v>0</v>
      </c>
      <c r="X202">
        <f>IF('Patek Philippe Data'!AO202="Yes",1,0)</f>
        <v>0</v>
      </c>
      <c r="Y202" s="39">
        <f>IF(AND($B202&gt;=DATEVALUE("1/1/2018"),$B202&lt;=DATEVALUE("12/31/2018")),1,0)</f>
        <v>1</v>
      </c>
      <c r="Z202" s="39">
        <f>IF(AND($B202&gt;=DATEVALUE("1/1/2019"),$B202&lt;=DATEVALUE("12/31/2019")),1,0)</f>
        <v>0</v>
      </c>
      <c r="AA202" s="39">
        <f>IF(AND($B202&gt;=DATEVALUE("1/1/2020"),$B202&lt;=DATEVALUE("12/31/2020")),1,0)</f>
        <v>0</v>
      </c>
      <c r="AB202" s="39">
        <f>IF(AND($B202&gt;=DATEVALUE("1/1/2021"),$B202&lt;=DATEVALUE("12/31/2021")),1,0)</f>
        <v>0</v>
      </c>
      <c r="AC202" s="39">
        <f>IF(AND($B202&gt;=DATEVALUE("1/1/2022"),$B202&lt;=DATEVALUE("12/31/2022")),1,0)</f>
        <v>0</v>
      </c>
    </row>
    <row r="203" spans="1:29" x14ac:dyDescent="0.2">
      <c r="A203" s="1">
        <v>199</v>
      </c>
      <c r="B203" s="41">
        <f>'Patek Philippe Data'!C203</f>
        <v>43233</v>
      </c>
      <c r="C203">
        <f>'Patek Philippe Data'!D203</f>
        <v>329</v>
      </c>
      <c r="D203" s="42">
        <f>'Patek Philippe Data'!E203</f>
        <v>2000</v>
      </c>
      <c r="E203" s="42">
        <f>'Patek Philippe Data'!F203</f>
        <v>2500</v>
      </c>
      <c r="F203" s="43">
        <f>LN(D203)</f>
        <v>7.6009024595420822</v>
      </c>
      <c r="G203">
        <f>IF(OR('Patek Philippe Data'!L203="Stainless Steel",'Patek Philippe Data'!L203="Two-tone"),1,0)</f>
        <v>1</v>
      </c>
      <c r="H203">
        <f>IF(OR('Patek Philippe Data'!L203="YG 18K",'Patek Philippe Data'!L203="YG &lt;18K",'Patek Philippe Data'!L203="PG 18K",'Patek Philippe Data'!L203="PG &lt;18K",'Patek Philippe Data'!L203="WG 18K",'Patek Philippe Data'!L203="Mixes of 18K",'Patek Philippe Data'!L203="Mixes &lt;18K"),1,0)</f>
        <v>0</v>
      </c>
      <c r="I203">
        <f>IF('Patek Philippe Data'!L203="Platinum",1,0)</f>
        <v>0</v>
      </c>
      <c r="J203">
        <f>IF(OR('Patek Philippe Data'!P203="Stainless Steel",'Patek Philippe Data'!P203="Two-tone"),1,0)</f>
        <v>0</v>
      </c>
      <c r="K203">
        <f>IF('Patek Philippe Data'!P203="Leather",1,0)</f>
        <v>1</v>
      </c>
      <c r="L203">
        <f>IF(OR('Patek Philippe Data'!P203="YG 18K",'Patek Philippe Data'!P203="PG 18K",'Patek Philippe Data'!P203="WG 18K",'Patek Philippe Data'!P203="Mixes of 18K"),1,0)</f>
        <v>0</v>
      </c>
      <c r="M203">
        <f>IF(OR('Patek Philippe Data'!AX203="Yes",'Patek Philippe Data'!AY203="Yes",'Patek Philippe Data'!AW203="Yes"),1,0)</f>
        <v>0</v>
      </c>
      <c r="N203">
        <f>IF(OR(ISTEXT('Patek Philippe Data'!AZ203), ISTEXT('Patek Philippe Data'!BA203)),1,0)</f>
        <v>0</v>
      </c>
      <c r="O203">
        <f>IF('Patek Philippe Data'!BF203="Yes",1,0)</f>
        <v>0</v>
      </c>
      <c r="P203">
        <f>IF('Patek Philippe Data'!BG203="AA",1,0)</f>
        <v>1</v>
      </c>
      <c r="Q203">
        <f>IF('Patek Philippe Data'!BG203="AAA",1,0)</f>
        <v>0</v>
      </c>
      <c r="R203">
        <f>IF('Patek Philippe Data'!BG203="AAAA",1,0)</f>
        <v>0</v>
      </c>
      <c r="S203">
        <f>IF('Patek Philippe Data'!R203="Yes",1,0)</f>
        <v>1</v>
      </c>
      <c r="T203">
        <f>IF('Patek Philippe Data'!AR203="Yes",1,0)</f>
        <v>0</v>
      </c>
      <c r="U203">
        <f>IF(OR('Patek Philippe Data'!X203="Yes", 'Patek Philippe Data'!Y203="Yes",'Patek Philippe Data'!Z203="Yes"),1,0)</f>
        <v>0</v>
      </c>
      <c r="V203">
        <f>IF('Patek Philippe Data'!AD203="Yes",1,0)</f>
        <v>0</v>
      </c>
      <c r="W203">
        <f>IF(OR('Patek Philippe Data'!AK203="Yes",'Patek Philippe Data'!AN203="Yes"),1,0)</f>
        <v>0</v>
      </c>
      <c r="X203">
        <f>IF('Patek Philippe Data'!AO203="Yes",1,0)</f>
        <v>0</v>
      </c>
      <c r="Y203" s="39">
        <f>IF(AND($B203&gt;=DATEVALUE("1/1/2018"),$B203&lt;=DATEVALUE("12/31/2018")),1,0)</f>
        <v>1</v>
      </c>
      <c r="Z203" s="39">
        <f>IF(AND($B203&gt;=DATEVALUE("1/1/2019"),$B203&lt;=DATEVALUE("12/31/2019")),1,0)</f>
        <v>0</v>
      </c>
      <c r="AA203" s="39">
        <f>IF(AND($B203&gt;=DATEVALUE("1/1/2020"),$B203&lt;=DATEVALUE("12/31/2020")),1,0)</f>
        <v>0</v>
      </c>
      <c r="AB203" s="39">
        <f>IF(AND($B203&gt;=DATEVALUE("1/1/2021"),$B203&lt;=DATEVALUE("12/31/2021")),1,0)</f>
        <v>0</v>
      </c>
      <c r="AC203" s="39">
        <f>IF(AND($B203&gt;=DATEVALUE("1/1/2022"),$B203&lt;=DATEVALUE("12/31/2022")),1,0)</f>
        <v>0</v>
      </c>
    </row>
    <row r="204" spans="1:29" x14ac:dyDescent="0.2">
      <c r="A204" s="1">
        <v>200</v>
      </c>
      <c r="B204" s="41">
        <f>'Patek Philippe Data'!C204</f>
        <v>43233</v>
      </c>
      <c r="C204">
        <f>'Patek Philippe Data'!D204</f>
        <v>330</v>
      </c>
      <c r="D204" s="42">
        <f>'Patek Philippe Data'!E204</f>
        <v>6500</v>
      </c>
      <c r="E204" s="42">
        <f>'Patek Philippe Data'!F204</f>
        <v>8125</v>
      </c>
      <c r="F204" s="43">
        <f>LN(D204)</f>
        <v>8.7795574558837277</v>
      </c>
      <c r="G204">
        <f>IF(OR('Patek Philippe Data'!L204="Stainless Steel",'Patek Philippe Data'!L204="Two-tone"),1,0)</f>
        <v>0</v>
      </c>
      <c r="H204">
        <f>IF(OR('Patek Philippe Data'!L204="YG 18K",'Patek Philippe Data'!L204="YG &lt;18K",'Patek Philippe Data'!L204="PG 18K",'Patek Philippe Data'!L204="PG &lt;18K",'Patek Philippe Data'!L204="WG 18K",'Patek Philippe Data'!L204="Mixes of 18K",'Patek Philippe Data'!L204="Mixes &lt;18K"),1,0)</f>
        <v>1</v>
      </c>
      <c r="I204">
        <f>IF('Patek Philippe Data'!L204="Platinum",1,0)</f>
        <v>0</v>
      </c>
      <c r="J204">
        <f>IF(OR('Patek Philippe Data'!P204="Stainless Steel",'Patek Philippe Data'!P204="Two-tone"),1,0)</f>
        <v>0</v>
      </c>
      <c r="K204">
        <f>IF('Patek Philippe Data'!P204="Leather",1,0)</f>
        <v>1</v>
      </c>
      <c r="L204">
        <f>IF(OR('Patek Philippe Data'!P204="YG 18K",'Patek Philippe Data'!P204="PG 18K",'Patek Philippe Data'!P204="WG 18K",'Patek Philippe Data'!P204="Mixes of 18K"),1,0)</f>
        <v>0</v>
      </c>
      <c r="M204">
        <f>IF(OR('Patek Philippe Data'!AX204="Yes",'Patek Philippe Data'!AY204="Yes",'Patek Philippe Data'!AW204="Yes"),1,0)</f>
        <v>0</v>
      </c>
      <c r="N204">
        <f>IF(OR(ISTEXT('Patek Philippe Data'!AZ204), ISTEXT('Patek Philippe Data'!BA204)),1,0)</f>
        <v>0</v>
      </c>
      <c r="O204">
        <f>IF('Patek Philippe Data'!BF204="Yes",1,0)</f>
        <v>0</v>
      </c>
      <c r="P204">
        <f>IF('Patek Philippe Data'!BG204="AA",1,0)</f>
        <v>1</v>
      </c>
      <c r="Q204">
        <f>IF('Patek Philippe Data'!BG204="AAA",1,0)</f>
        <v>0</v>
      </c>
      <c r="R204">
        <f>IF('Patek Philippe Data'!BG204="AAAA",1,0)</f>
        <v>0</v>
      </c>
      <c r="S204">
        <f>IF('Patek Philippe Data'!R204="Yes",1,0)</f>
        <v>1</v>
      </c>
      <c r="T204">
        <f>IF('Patek Philippe Data'!AR204="Yes",1,0)</f>
        <v>0</v>
      </c>
      <c r="U204">
        <f>IF(OR('Patek Philippe Data'!X204="Yes", 'Patek Philippe Data'!Y204="Yes",'Patek Philippe Data'!Z204="Yes"),1,0)</f>
        <v>0</v>
      </c>
      <c r="V204">
        <f>IF('Patek Philippe Data'!AD204="Yes",1,0)</f>
        <v>0</v>
      </c>
      <c r="W204">
        <f>IF(OR('Patek Philippe Data'!AK204="Yes",'Patek Philippe Data'!AN204="Yes"),1,0)</f>
        <v>0</v>
      </c>
      <c r="X204">
        <f>IF('Patek Philippe Data'!AO204="Yes",1,0)</f>
        <v>0</v>
      </c>
      <c r="Y204" s="39">
        <f>IF(AND($B204&gt;=DATEVALUE("1/1/2018"),$B204&lt;=DATEVALUE("12/31/2018")),1,0)</f>
        <v>1</v>
      </c>
      <c r="Z204" s="39">
        <f>IF(AND($B204&gt;=DATEVALUE("1/1/2019"),$B204&lt;=DATEVALUE("12/31/2019")),1,0)</f>
        <v>0</v>
      </c>
      <c r="AA204" s="39">
        <f>IF(AND($B204&gt;=DATEVALUE("1/1/2020"),$B204&lt;=DATEVALUE("12/31/2020")),1,0)</f>
        <v>0</v>
      </c>
      <c r="AB204" s="39">
        <f>IF(AND($B204&gt;=DATEVALUE("1/1/2021"),$B204&lt;=DATEVALUE("12/31/2021")),1,0)</f>
        <v>0</v>
      </c>
      <c r="AC204" s="39">
        <f>IF(AND($B204&gt;=DATEVALUE("1/1/2022"),$B204&lt;=DATEVALUE("12/31/2022")),1,0)</f>
        <v>0</v>
      </c>
    </row>
    <row r="205" spans="1:29" x14ac:dyDescent="0.2">
      <c r="A205" s="1">
        <v>201</v>
      </c>
      <c r="B205" s="41">
        <f>'Patek Philippe Data'!C205</f>
        <v>43233</v>
      </c>
      <c r="C205">
        <f>'Patek Philippe Data'!D205</f>
        <v>332</v>
      </c>
      <c r="D205" s="42">
        <f>'Patek Philippe Data'!E205</f>
        <v>6500</v>
      </c>
      <c r="E205" s="42">
        <f>'Patek Philippe Data'!F205</f>
        <v>8125</v>
      </c>
      <c r="F205" s="43">
        <f>LN(D205)</f>
        <v>8.7795574558837277</v>
      </c>
      <c r="G205">
        <f>IF(OR('Patek Philippe Data'!L205="Stainless Steel",'Patek Philippe Data'!L205="Two-tone"),1,0)</f>
        <v>0</v>
      </c>
      <c r="H205">
        <f>IF(OR('Patek Philippe Data'!L205="YG 18K",'Patek Philippe Data'!L205="YG &lt;18K",'Patek Philippe Data'!L205="PG 18K",'Patek Philippe Data'!L205="PG &lt;18K",'Patek Philippe Data'!L205="WG 18K",'Patek Philippe Data'!L205="Mixes of 18K",'Patek Philippe Data'!L205="Mixes &lt;18K"),1,0)</f>
        <v>1</v>
      </c>
      <c r="I205">
        <f>IF('Patek Philippe Data'!L205="Platinum",1,0)</f>
        <v>0</v>
      </c>
      <c r="J205">
        <f>IF(OR('Patek Philippe Data'!P205="Stainless Steel",'Patek Philippe Data'!P205="Two-tone"),1,0)</f>
        <v>0</v>
      </c>
      <c r="K205">
        <f>IF('Patek Philippe Data'!P205="Leather",1,0)</f>
        <v>1</v>
      </c>
      <c r="L205">
        <f>IF(OR('Patek Philippe Data'!P205="YG 18K",'Patek Philippe Data'!P205="PG 18K",'Patek Philippe Data'!P205="WG 18K",'Patek Philippe Data'!P205="Mixes of 18K"),1,0)</f>
        <v>0</v>
      </c>
      <c r="M205">
        <f>IF(OR('Patek Philippe Data'!AX205="Yes",'Patek Philippe Data'!AY205="Yes",'Patek Philippe Data'!AW205="Yes"),1,0)</f>
        <v>0</v>
      </c>
      <c r="N205">
        <f>IF(OR(ISTEXT('Patek Philippe Data'!AZ205), ISTEXT('Patek Philippe Data'!BA205)),1,0)</f>
        <v>1</v>
      </c>
      <c r="O205">
        <f>IF('Patek Philippe Data'!BF205="Yes",1,0)</f>
        <v>0</v>
      </c>
      <c r="P205">
        <f>IF('Patek Philippe Data'!BG205="AA",1,0)</f>
        <v>1</v>
      </c>
      <c r="Q205">
        <f>IF('Patek Philippe Data'!BG205="AAA",1,0)</f>
        <v>0</v>
      </c>
      <c r="R205">
        <f>IF('Patek Philippe Data'!BG205="AAAA",1,0)</f>
        <v>0</v>
      </c>
      <c r="S205">
        <f>IF('Patek Philippe Data'!R205="Yes",1,0)</f>
        <v>1</v>
      </c>
      <c r="T205">
        <f>IF('Patek Philippe Data'!AR205="Yes",1,0)</f>
        <v>0</v>
      </c>
      <c r="U205">
        <f>IF(OR('Patek Philippe Data'!X205="Yes", 'Patek Philippe Data'!Y205="Yes",'Patek Philippe Data'!Z205="Yes"),1,0)</f>
        <v>0</v>
      </c>
      <c r="V205">
        <f>IF('Patek Philippe Data'!AD205="Yes",1,0)</f>
        <v>0</v>
      </c>
      <c r="W205">
        <f>IF(OR('Patek Philippe Data'!AK205="Yes",'Patek Philippe Data'!AN205="Yes"),1,0)</f>
        <v>0</v>
      </c>
      <c r="X205">
        <f>IF('Patek Philippe Data'!AO205="Yes",1,0)</f>
        <v>0</v>
      </c>
      <c r="Y205" s="39">
        <f>IF(AND($B205&gt;=DATEVALUE("1/1/2018"),$B205&lt;=DATEVALUE("12/31/2018")),1,0)</f>
        <v>1</v>
      </c>
      <c r="Z205" s="39">
        <f>IF(AND($B205&gt;=DATEVALUE("1/1/2019"),$B205&lt;=DATEVALUE("12/31/2019")),1,0)</f>
        <v>0</v>
      </c>
      <c r="AA205" s="39">
        <f>IF(AND($B205&gt;=DATEVALUE("1/1/2020"),$B205&lt;=DATEVALUE("12/31/2020")),1,0)</f>
        <v>0</v>
      </c>
      <c r="AB205" s="39">
        <f>IF(AND($B205&gt;=DATEVALUE("1/1/2021"),$B205&lt;=DATEVALUE("12/31/2021")),1,0)</f>
        <v>0</v>
      </c>
      <c r="AC205" s="39">
        <f>IF(AND($B205&gt;=DATEVALUE("1/1/2022"),$B205&lt;=DATEVALUE("12/31/2022")),1,0)</f>
        <v>0</v>
      </c>
    </row>
    <row r="206" spans="1:29" x14ac:dyDescent="0.2">
      <c r="A206" s="1">
        <v>202</v>
      </c>
      <c r="B206" s="41">
        <f>'Patek Philippe Data'!C206</f>
        <v>43233</v>
      </c>
      <c r="C206">
        <f>'Patek Philippe Data'!D206</f>
        <v>334</v>
      </c>
      <c r="D206" s="42">
        <f>'Patek Philippe Data'!E206</f>
        <v>1500</v>
      </c>
      <c r="E206" s="42">
        <f>'Patek Philippe Data'!F206</f>
        <v>1875</v>
      </c>
      <c r="F206" s="43">
        <f>LN(D206)</f>
        <v>7.3132203870903014</v>
      </c>
      <c r="G206">
        <f>IF(OR('Patek Philippe Data'!L206="Stainless Steel",'Patek Philippe Data'!L206="Two-tone"),1,0)</f>
        <v>0</v>
      </c>
      <c r="H206">
        <f>IF(OR('Patek Philippe Data'!L206="YG 18K",'Patek Philippe Data'!L206="YG &lt;18K",'Patek Philippe Data'!L206="PG 18K",'Patek Philippe Data'!L206="PG &lt;18K",'Patek Philippe Data'!L206="WG 18K",'Patek Philippe Data'!L206="Mixes of 18K",'Patek Philippe Data'!L206="Mixes &lt;18K"),1,0)</f>
        <v>1</v>
      </c>
      <c r="I206">
        <f>IF('Patek Philippe Data'!L206="Platinum",1,0)</f>
        <v>0</v>
      </c>
      <c r="J206">
        <f>IF(OR('Patek Philippe Data'!P206="Stainless Steel",'Patek Philippe Data'!P206="Two-tone"),1,0)</f>
        <v>0</v>
      </c>
      <c r="K206">
        <f>IF('Patek Philippe Data'!P206="Leather",1,0)</f>
        <v>1</v>
      </c>
      <c r="L206">
        <f>IF(OR('Patek Philippe Data'!P206="YG 18K",'Patek Philippe Data'!P206="PG 18K",'Patek Philippe Data'!P206="WG 18K",'Patek Philippe Data'!P206="Mixes of 18K"),1,0)</f>
        <v>0</v>
      </c>
      <c r="M206">
        <f>IF(OR('Patek Philippe Data'!AX206="Yes",'Patek Philippe Data'!AY206="Yes",'Patek Philippe Data'!AW206="Yes"),1,0)</f>
        <v>0</v>
      </c>
      <c r="N206">
        <f>IF(OR(ISTEXT('Patek Philippe Data'!AZ206), ISTEXT('Patek Philippe Data'!BA206)),1,0)</f>
        <v>0</v>
      </c>
      <c r="O206">
        <f>IF('Patek Philippe Data'!BF206="Yes",1,0)</f>
        <v>0</v>
      </c>
      <c r="P206">
        <f>IF('Patek Philippe Data'!BG206="AA",1,0)</f>
        <v>1</v>
      </c>
      <c r="Q206">
        <f>IF('Patek Philippe Data'!BG206="AAA",1,0)</f>
        <v>0</v>
      </c>
      <c r="R206">
        <f>IF('Patek Philippe Data'!BG206="AAAA",1,0)</f>
        <v>0</v>
      </c>
      <c r="S206">
        <f>IF('Patek Philippe Data'!R206="Yes",1,0)</f>
        <v>1</v>
      </c>
      <c r="T206">
        <f>IF('Patek Philippe Data'!AR206="Yes",1,0)</f>
        <v>0</v>
      </c>
      <c r="U206">
        <f>IF(OR('Patek Philippe Data'!X206="Yes", 'Patek Philippe Data'!Y206="Yes",'Patek Philippe Data'!Z206="Yes"),1,0)</f>
        <v>0</v>
      </c>
      <c r="V206">
        <f>IF('Patek Philippe Data'!AD206="Yes",1,0)</f>
        <v>0</v>
      </c>
      <c r="W206">
        <f>IF(OR('Patek Philippe Data'!AK206="Yes",'Patek Philippe Data'!AN206="Yes"),1,0)</f>
        <v>0</v>
      </c>
      <c r="X206">
        <f>IF('Patek Philippe Data'!AO206="Yes",1,0)</f>
        <v>0</v>
      </c>
      <c r="Y206" s="39">
        <f>IF(AND($B206&gt;=DATEVALUE("1/1/2018"),$B206&lt;=DATEVALUE("12/31/2018")),1,0)</f>
        <v>1</v>
      </c>
      <c r="Z206" s="39">
        <f>IF(AND($B206&gt;=DATEVALUE("1/1/2019"),$B206&lt;=DATEVALUE("12/31/2019")),1,0)</f>
        <v>0</v>
      </c>
      <c r="AA206" s="39">
        <f>IF(AND($B206&gt;=DATEVALUE("1/1/2020"),$B206&lt;=DATEVALUE("12/31/2020")),1,0)</f>
        <v>0</v>
      </c>
      <c r="AB206" s="39">
        <f>IF(AND($B206&gt;=DATEVALUE("1/1/2021"),$B206&lt;=DATEVALUE("12/31/2021")),1,0)</f>
        <v>0</v>
      </c>
      <c r="AC206" s="39">
        <f>IF(AND($B206&gt;=DATEVALUE("1/1/2022"),$B206&lt;=DATEVALUE("12/31/2022")),1,0)</f>
        <v>0</v>
      </c>
    </row>
    <row r="207" spans="1:29" x14ac:dyDescent="0.2">
      <c r="A207" s="1">
        <v>203</v>
      </c>
      <c r="B207" s="41">
        <f>'Patek Philippe Data'!C207</f>
        <v>43233</v>
      </c>
      <c r="C207">
        <f>'Patek Philippe Data'!D207</f>
        <v>335</v>
      </c>
      <c r="D207" s="42">
        <f>'Patek Philippe Data'!E207</f>
        <v>16000</v>
      </c>
      <c r="E207" s="42">
        <f>'Patek Philippe Data'!F207</f>
        <v>20000</v>
      </c>
      <c r="F207" s="43">
        <f>LN(D207)</f>
        <v>9.6803440012219184</v>
      </c>
      <c r="G207">
        <f>IF(OR('Patek Philippe Data'!L207="Stainless Steel",'Patek Philippe Data'!L207="Two-tone"),1,0)</f>
        <v>1</v>
      </c>
      <c r="H207">
        <f>IF(OR('Patek Philippe Data'!L207="YG 18K",'Patek Philippe Data'!L207="YG &lt;18K",'Patek Philippe Data'!L207="PG 18K",'Patek Philippe Data'!L207="PG &lt;18K",'Patek Philippe Data'!L207="WG 18K",'Patek Philippe Data'!L207="Mixes of 18K",'Patek Philippe Data'!L207="Mixes &lt;18K"),1,0)</f>
        <v>0</v>
      </c>
      <c r="I207">
        <f>IF('Patek Philippe Data'!L207="Platinum",1,0)</f>
        <v>0</v>
      </c>
      <c r="J207">
        <f>IF(OR('Patek Philippe Data'!P207="Stainless Steel",'Patek Philippe Data'!P207="Two-tone"),1,0)</f>
        <v>0</v>
      </c>
      <c r="K207">
        <f>IF('Patek Philippe Data'!P207="Leather",1,0)</f>
        <v>1</v>
      </c>
      <c r="L207">
        <f>IF(OR('Patek Philippe Data'!P207="YG 18K",'Patek Philippe Data'!P207="PG 18K",'Patek Philippe Data'!P207="WG 18K",'Patek Philippe Data'!P207="Mixes of 18K"),1,0)</f>
        <v>0</v>
      </c>
      <c r="M207">
        <f>IF(OR('Patek Philippe Data'!AX207="Yes",'Patek Philippe Data'!AY207="Yes",'Patek Philippe Data'!AW207="Yes"),1,0)</f>
        <v>0</v>
      </c>
      <c r="N207">
        <f>IF(OR(ISTEXT('Patek Philippe Data'!AZ207), ISTEXT('Patek Philippe Data'!BA207)),1,0)</f>
        <v>0</v>
      </c>
      <c r="O207">
        <f>IF('Patek Philippe Data'!BF207="Yes",1,0)</f>
        <v>0</v>
      </c>
      <c r="P207">
        <f>IF('Patek Philippe Data'!BG207="AA",1,0)</f>
        <v>0</v>
      </c>
      <c r="Q207">
        <f>IF('Patek Philippe Data'!BG207="AAA",1,0)</f>
        <v>0</v>
      </c>
      <c r="R207">
        <f>IF('Patek Philippe Data'!BG207="AAAA",1,0)</f>
        <v>1</v>
      </c>
      <c r="S207">
        <f>IF('Patek Philippe Data'!R207="Yes",1,0)</f>
        <v>1</v>
      </c>
      <c r="T207">
        <f>IF('Patek Philippe Data'!AR207="Yes",1,0)</f>
        <v>0</v>
      </c>
      <c r="U207">
        <f>IF(OR('Patek Philippe Data'!X207="Yes", 'Patek Philippe Data'!Y207="Yes",'Patek Philippe Data'!Z207="Yes"),1,0)</f>
        <v>0</v>
      </c>
      <c r="V207">
        <f>IF('Patek Philippe Data'!AD207="Yes",1,0)</f>
        <v>0</v>
      </c>
      <c r="W207">
        <f>IF(OR('Patek Philippe Data'!AK207="Yes",'Patek Philippe Data'!AN207="Yes"),1,0)</f>
        <v>0</v>
      </c>
      <c r="X207">
        <f>IF('Patek Philippe Data'!AO207="Yes",1,0)</f>
        <v>0</v>
      </c>
      <c r="Y207" s="39">
        <f>IF(AND($B207&gt;=DATEVALUE("1/1/2018"),$B207&lt;=DATEVALUE("12/31/2018")),1,0)</f>
        <v>1</v>
      </c>
      <c r="Z207" s="39">
        <f>IF(AND($B207&gt;=DATEVALUE("1/1/2019"),$B207&lt;=DATEVALUE("12/31/2019")),1,0)</f>
        <v>0</v>
      </c>
      <c r="AA207" s="39">
        <f>IF(AND($B207&gt;=DATEVALUE("1/1/2020"),$B207&lt;=DATEVALUE("12/31/2020")),1,0)</f>
        <v>0</v>
      </c>
      <c r="AB207" s="39">
        <f>IF(AND($B207&gt;=DATEVALUE("1/1/2021"),$B207&lt;=DATEVALUE("12/31/2021")),1,0)</f>
        <v>0</v>
      </c>
      <c r="AC207" s="39">
        <f>IF(AND($B207&gt;=DATEVALUE("1/1/2022"),$B207&lt;=DATEVALUE("12/31/2022")),1,0)</f>
        <v>0</v>
      </c>
    </row>
    <row r="208" spans="1:29" x14ac:dyDescent="0.2">
      <c r="A208" s="1">
        <v>204</v>
      </c>
      <c r="B208" s="41">
        <f>'Patek Philippe Data'!C208</f>
        <v>43233</v>
      </c>
      <c r="C208">
        <f>'Patek Philippe Data'!D208</f>
        <v>336</v>
      </c>
      <c r="D208" s="42">
        <f>'Patek Philippe Data'!E208</f>
        <v>6000</v>
      </c>
      <c r="E208" s="42">
        <f>'Patek Philippe Data'!F208</f>
        <v>7500</v>
      </c>
      <c r="F208" s="43">
        <f>LN(D208)</f>
        <v>8.6995147482101913</v>
      </c>
      <c r="G208">
        <f>IF(OR('Patek Philippe Data'!L208="Stainless Steel",'Patek Philippe Data'!L208="Two-tone"),1,0)</f>
        <v>0</v>
      </c>
      <c r="H208">
        <f>IF(OR('Patek Philippe Data'!L208="YG 18K",'Patek Philippe Data'!L208="YG &lt;18K",'Patek Philippe Data'!L208="PG 18K",'Patek Philippe Data'!L208="PG &lt;18K",'Patek Philippe Data'!L208="WG 18K",'Patek Philippe Data'!L208="Mixes of 18K",'Patek Philippe Data'!L208="Mixes &lt;18K"),1,0)</f>
        <v>1</v>
      </c>
      <c r="I208">
        <f>IF('Patek Philippe Data'!L208="Platinum",1,0)</f>
        <v>0</v>
      </c>
      <c r="J208">
        <f>IF(OR('Patek Philippe Data'!P208="Stainless Steel",'Patek Philippe Data'!P208="Two-tone"),1,0)</f>
        <v>0</v>
      </c>
      <c r="K208">
        <f>IF('Patek Philippe Data'!P208="Leather",1,0)</f>
        <v>1</v>
      </c>
      <c r="L208">
        <f>IF(OR('Patek Philippe Data'!P208="YG 18K",'Patek Philippe Data'!P208="PG 18K",'Patek Philippe Data'!P208="WG 18K",'Patek Philippe Data'!P208="Mixes of 18K"),1,0)</f>
        <v>0</v>
      </c>
      <c r="M208">
        <f>IF(OR('Patek Philippe Data'!AX208="Yes",'Patek Philippe Data'!AY208="Yes",'Patek Philippe Data'!AW208="Yes"),1,0)</f>
        <v>0</v>
      </c>
      <c r="N208">
        <f>IF(OR(ISTEXT('Patek Philippe Data'!AZ208), ISTEXT('Patek Philippe Data'!BA208)),1,0)</f>
        <v>0</v>
      </c>
      <c r="O208">
        <f>IF('Patek Philippe Data'!BF208="Yes",1,0)</f>
        <v>0</v>
      </c>
      <c r="P208">
        <f>IF('Patek Philippe Data'!BG208="AA",1,0)</f>
        <v>1</v>
      </c>
      <c r="Q208">
        <f>IF('Patek Philippe Data'!BG208="AAA",1,0)</f>
        <v>0</v>
      </c>
      <c r="R208">
        <f>IF('Patek Philippe Data'!BG208="AAAA",1,0)</f>
        <v>0</v>
      </c>
      <c r="S208">
        <f>IF('Patek Philippe Data'!R208="Yes",1,0)</f>
        <v>1</v>
      </c>
      <c r="T208">
        <f>IF('Patek Philippe Data'!AR208="Yes",1,0)</f>
        <v>0</v>
      </c>
      <c r="U208">
        <f>IF(OR('Patek Philippe Data'!X208="Yes", 'Patek Philippe Data'!Y208="Yes",'Patek Philippe Data'!Z208="Yes"),1,0)</f>
        <v>0</v>
      </c>
      <c r="V208">
        <f>IF('Patek Philippe Data'!AD208="Yes",1,0)</f>
        <v>0</v>
      </c>
      <c r="W208">
        <f>IF(OR('Patek Philippe Data'!AK208="Yes",'Patek Philippe Data'!AN208="Yes"),1,0)</f>
        <v>0</v>
      </c>
      <c r="X208">
        <f>IF('Patek Philippe Data'!AO208="Yes",1,0)</f>
        <v>0</v>
      </c>
      <c r="Y208" s="39">
        <f>IF(AND($B208&gt;=DATEVALUE("1/1/2018"),$B208&lt;=DATEVALUE("12/31/2018")),1,0)</f>
        <v>1</v>
      </c>
      <c r="Z208" s="39">
        <f>IF(AND($B208&gt;=DATEVALUE("1/1/2019"),$B208&lt;=DATEVALUE("12/31/2019")),1,0)</f>
        <v>0</v>
      </c>
      <c r="AA208" s="39">
        <f>IF(AND($B208&gt;=DATEVALUE("1/1/2020"),$B208&lt;=DATEVALUE("12/31/2020")),1,0)</f>
        <v>0</v>
      </c>
      <c r="AB208" s="39">
        <f>IF(AND($B208&gt;=DATEVALUE("1/1/2021"),$B208&lt;=DATEVALUE("12/31/2021")),1,0)</f>
        <v>0</v>
      </c>
      <c r="AC208" s="39">
        <f>IF(AND($B208&gt;=DATEVALUE("1/1/2022"),$B208&lt;=DATEVALUE("12/31/2022")),1,0)</f>
        <v>0</v>
      </c>
    </row>
    <row r="209" spans="1:29" x14ac:dyDescent="0.2">
      <c r="A209" s="1">
        <v>205</v>
      </c>
      <c r="B209" s="41">
        <f>'Patek Philippe Data'!C209</f>
        <v>43233</v>
      </c>
      <c r="C209">
        <f>'Patek Philippe Data'!D209</f>
        <v>337</v>
      </c>
      <c r="D209" s="42">
        <f>'Patek Philippe Data'!E209</f>
        <v>8000</v>
      </c>
      <c r="E209" s="42">
        <f>'Patek Philippe Data'!F209</f>
        <v>10000</v>
      </c>
      <c r="F209" s="43">
        <f>LN(D209)</f>
        <v>8.987196820661973</v>
      </c>
      <c r="G209">
        <f>IF(OR('Patek Philippe Data'!L209="Stainless Steel",'Patek Philippe Data'!L209="Two-tone"),1,0)</f>
        <v>0</v>
      </c>
      <c r="H209">
        <f>IF(OR('Patek Philippe Data'!L209="YG 18K",'Patek Philippe Data'!L209="YG &lt;18K",'Patek Philippe Data'!L209="PG 18K",'Patek Philippe Data'!L209="PG &lt;18K",'Patek Philippe Data'!L209="WG 18K",'Patek Philippe Data'!L209="Mixes of 18K",'Patek Philippe Data'!L209="Mixes &lt;18K"),1,0)</f>
        <v>1</v>
      </c>
      <c r="I209">
        <f>IF('Patek Philippe Data'!L209="Platinum",1,0)</f>
        <v>0</v>
      </c>
      <c r="J209">
        <f>IF(OR('Patek Philippe Data'!P209="Stainless Steel",'Patek Philippe Data'!P209="Two-tone"),1,0)</f>
        <v>0</v>
      </c>
      <c r="K209">
        <f>IF('Patek Philippe Data'!P209="Leather",1,0)</f>
        <v>0</v>
      </c>
      <c r="L209">
        <f>IF(OR('Patek Philippe Data'!P209="YG 18K",'Patek Philippe Data'!P209="PG 18K",'Patek Philippe Data'!P209="WG 18K",'Patek Philippe Data'!P209="Mixes of 18K"),1,0)</f>
        <v>1</v>
      </c>
      <c r="M209">
        <f>IF(OR('Patek Philippe Data'!AX209="Yes",'Patek Philippe Data'!AY209="Yes",'Patek Philippe Data'!AW209="Yes"),1,0)</f>
        <v>0</v>
      </c>
      <c r="N209">
        <f>IF(OR(ISTEXT('Patek Philippe Data'!AZ209), ISTEXT('Patek Philippe Data'!BA209)),1,0)</f>
        <v>0</v>
      </c>
      <c r="O209">
        <f>IF('Patek Philippe Data'!BF209="Yes",1,0)</f>
        <v>0</v>
      </c>
      <c r="P209">
        <f>IF('Patek Philippe Data'!BG209="AA",1,0)</f>
        <v>0</v>
      </c>
      <c r="Q209">
        <f>IF('Patek Philippe Data'!BG209="AAA",1,0)</f>
        <v>1</v>
      </c>
      <c r="R209">
        <f>IF('Patek Philippe Data'!BG209="AAAA",1,0)</f>
        <v>0</v>
      </c>
      <c r="S209">
        <f>IF('Patek Philippe Data'!R209="Yes",1,0)</f>
        <v>1</v>
      </c>
      <c r="T209">
        <f>IF('Patek Philippe Data'!AR209="Yes",1,0)</f>
        <v>0</v>
      </c>
      <c r="U209">
        <f>IF(OR('Patek Philippe Data'!X209="Yes", 'Patek Philippe Data'!Y209="Yes",'Patek Philippe Data'!Z209="Yes"),1,0)</f>
        <v>0</v>
      </c>
      <c r="V209">
        <f>IF('Patek Philippe Data'!AD209="Yes",1,0)</f>
        <v>0</v>
      </c>
      <c r="W209">
        <f>IF(OR('Patek Philippe Data'!AK209="Yes",'Patek Philippe Data'!AN209="Yes"),1,0)</f>
        <v>0</v>
      </c>
      <c r="X209">
        <f>IF('Patek Philippe Data'!AO209="Yes",1,0)</f>
        <v>0</v>
      </c>
      <c r="Y209" s="39">
        <f>IF(AND($B209&gt;=DATEVALUE("1/1/2018"),$B209&lt;=DATEVALUE("12/31/2018")),1,0)</f>
        <v>1</v>
      </c>
      <c r="Z209" s="39">
        <f>IF(AND($B209&gt;=DATEVALUE("1/1/2019"),$B209&lt;=DATEVALUE("12/31/2019")),1,0)</f>
        <v>0</v>
      </c>
      <c r="AA209" s="39">
        <f>IF(AND($B209&gt;=DATEVALUE("1/1/2020"),$B209&lt;=DATEVALUE("12/31/2020")),1,0)</f>
        <v>0</v>
      </c>
      <c r="AB209" s="39">
        <f>IF(AND($B209&gt;=DATEVALUE("1/1/2021"),$B209&lt;=DATEVALUE("12/31/2021")),1,0)</f>
        <v>0</v>
      </c>
      <c r="AC209" s="39">
        <f>IF(AND($B209&gt;=DATEVALUE("1/1/2022"),$B209&lt;=DATEVALUE("12/31/2022")),1,0)</f>
        <v>0</v>
      </c>
    </row>
    <row r="210" spans="1:29" x14ac:dyDescent="0.2">
      <c r="A210" s="1">
        <v>206</v>
      </c>
      <c r="B210" s="41">
        <f>'Patek Philippe Data'!C210</f>
        <v>43233</v>
      </c>
      <c r="C210">
        <f>'Patek Philippe Data'!D210</f>
        <v>340</v>
      </c>
      <c r="D210" s="42">
        <f>'Patek Philippe Data'!E210</f>
        <v>6000</v>
      </c>
      <c r="E210" s="42">
        <f>'Patek Philippe Data'!F210</f>
        <v>7500</v>
      </c>
      <c r="F210" s="43">
        <f>LN(D210)</f>
        <v>8.6995147482101913</v>
      </c>
      <c r="G210">
        <f>IF(OR('Patek Philippe Data'!L210="Stainless Steel",'Patek Philippe Data'!L210="Two-tone"),1,0)</f>
        <v>0</v>
      </c>
      <c r="H210">
        <f>IF(OR('Patek Philippe Data'!L210="YG 18K",'Patek Philippe Data'!L210="YG &lt;18K",'Patek Philippe Data'!L210="PG 18K",'Patek Philippe Data'!L210="PG &lt;18K",'Patek Philippe Data'!L210="WG 18K",'Patek Philippe Data'!L210="Mixes of 18K",'Patek Philippe Data'!L210="Mixes &lt;18K"),1,0)</f>
        <v>1</v>
      </c>
      <c r="I210">
        <f>IF('Patek Philippe Data'!L210="Platinum",1,0)</f>
        <v>0</v>
      </c>
      <c r="J210">
        <f>IF(OR('Patek Philippe Data'!P210="Stainless Steel",'Patek Philippe Data'!P210="Two-tone"),1,0)</f>
        <v>0</v>
      </c>
      <c r="K210">
        <f>IF('Patek Philippe Data'!P210="Leather",1,0)</f>
        <v>1</v>
      </c>
      <c r="L210">
        <f>IF(OR('Patek Philippe Data'!P210="YG 18K",'Patek Philippe Data'!P210="PG 18K",'Patek Philippe Data'!P210="WG 18K",'Patek Philippe Data'!P210="Mixes of 18K"),1,0)</f>
        <v>0</v>
      </c>
      <c r="M210">
        <f>IF(OR('Patek Philippe Data'!AX210="Yes",'Patek Philippe Data'!AY210="Yes",'Patek Philippe Data'!AW210="Yes"),1,0)</f>
        <v>0</v>
      </c>
      <c r="N210">
        <f>IF(OR(ISTEXT('Patek Philippe Data'!AZ210), ISTEXT('Patek Philippe Data'!BA210)),1,0)</f>
        <v>0</v>
      </c>
      <c r="O210">
        <f>IF('Patek Philippe Data'!BF210="Yes",1,0)</f>
        <v>0</v>
      </c>
      <c r="P210">
        <f>IF('Patek Philippe Data'!BG210="AA",1,0)</f>
        <v>1</v>
      </c>
      <c r="Q210">
        <f>IF('Patek Philippe Data'!BG210="AAA",1,0)</f>
        <v>0</v>
      </c>
      <c r="R210">
        <f>IF('Patek Philippe Data'!BG210="AAAA",1,0)</f>
        <v>0</v>
      </c>
      <c r="S210">
        <f>IF('Patek Philippe Data'!R210="Yes",1,0)</f>
        <v>1</v>
      </c>
      <c r="T210">
        <f>IF('Patek Philippe Data'!AR210="Yes",1,0)</f>
        <v>0</v>
      </c>
      <c r="U210">
        <f>IF(OR('Patek Philippe Data'!X210="Yes", 'Patek Philippe Data'!Y210="Yes",'Patek Philippe Data'!Z210="Yes"),1,0)</f>
        <v>0</v>
      </c>
      <c r="V210">
        <f>IF('Patek Philippe Data'!AD210="Yes",1,0)</f>
        <v>0</v>
      </c>
      <c r="W210">
        <f>IF(OR('Patek Philippe Data'!AK210="Yes",'Patek Philippe Data'!AN210="Yes"),1,0)</f>
        <v>0</v>
      </c>
      <c r="X210">
        <f>IF('Patek Philippe Data'!AO210="Yes",1,0)</f>
        <v>0</v>
      </c>
      <c r="Y210" s="39">
        <f>IF(AND($B210&gt;=DATEVALUE("1/1/2018"),$B210&lt;=DATEVALUE("12/31/2018")),1,0)</f>
        <v>1</v>
      </c>
      <c r="Z210" s="39">
        <f>IF(AND($B210&gt;=DATEVALUE("1/1/2019"),$B210&lt;=DATEVALUE("12/31/2019")),1,0)</f>
        <v>0</v>
      </c>
      <c r="AA210" s="39">
        <f>IF(AND($B210&gt;=DATEVALUE("1/1/2020"),$B210&lt;=DATEVALUE("12/31/2020")),1,0)</f>
        <v>0</v>
      </c>
      <c r="AB210" s="39">
        <f>IF(AND($B210&gt;=DATEVALUE("1/1/2021"),$B210&lt;=DATEVALUE("12/31/2021")),1,0)</f>
        <v>0</v>
      </c>
      <c r="AC210" s="39">
        <f>IF(AND($B210&gt;=DATEVALUE("1/1/2022"),$B210&lt;=DATEVALUE("12/31/2022")),1,0)</f>
        <v>0</v>
      </c>
    </row>
    <row r="211" spans="1:29" x14ac:dyDescent="0.2">
      <c r="A211" s="1">
        <v>207</v>
      </c>
      <c r="B211" s="41">
        <f>'Patek Philippe Data'!C211</f>
        <v>43233</v>
      </c>
      <c r="C211">
        <f>'Patek Philippe Data'!D211</f>
        <v>341</v>
      </c>
      <c r="D211" s="42">
        <f>'Patek Philippe Data'!E211</f>
        <v>30000</v>
      </c>
      <c r="E211" s="42">
        <f>'Patek Philippe Data'!F211</f>
        <v>37500</v>
      </c>
      <c r="F211" s="43">
        <f>LN(D211)</f>
        <v>10.308952660644293</v>
      </c>
      <c r="G211">
        <f>IF(OR('Patek Philippe Data'!L211="Stainless Steel",'Patek Philippe Data'!L211="Two-tone"),1,0)</f>
        <v>0</v>
      </c>
      <c r="H211">
        <f>IF(OR('Patek Philippe Data'!L211="YG 18K",'Patek Philippe Data'!L211="YG &lt;18K",'Patek Philippe Data'!L211="PG 18K",'Patek Philippe Data'!L211="PG &lt;18K",'Patek Philippe Data'!L211="WG 18K",'Patek Philippe Data'!L211="Mixes of 18K",'Patek Philippe Data'!L211="Mixes &lt;18K"),1,0)</f>
        <v>1</v>
      </c>
      <c r="I211">
        <f>IF('Patek Philippe Data'!L211="Platinum",1,0)</f>
        <v>0</v>
      </c>
      <c r="J211">
        <f>IF(OR('Patek Philippe Data'!P211="Stainless Steel",'Patek Philippe Data'!P211="Two-tone"),1,0)</f>
        <v>0</v>
      </c>
      <c r="K211">
        <f>IF('Patek Philippe Data'!P211="Leather",1,0)</f>
        <v>1</v>
      </c>
      <c r="L211">
        <f>IF(OR('Patek Philippe Data'!P211="YG 18K",'Patek Philippe Data'!P211="PG 18K",'Patek Philippe Data'!P211="WG 18K",'Patek Philippe Data'!P211="Mixes of 18K"),1,0)</f>
        <v>0</v>
      </c>
      <c r="M211">
        <f>IF(OR('Patek Philippe Data'!AX211="Yes",'Patek Philippe Data'!AY211="Yes",'Patek Philippe Data'!AW211="Yes"),1,0)</f>
        <v>0</v>
      </c>
      <c r="N211">
        <f>IF(OR(ISTEXT('Patek Philippe Data'!AZ211), ISTEXT('Patek Philippe Data'!BA211)),1,0)</f>
        <v>0</v>
      </c>
      <c r="O211">
        <f>IF('Patek Philippe Data'!BF211="Yes",1,0)</f>
        <v>0</v>
      </c>
      <c r="P211">
        <f>IF('Patek Philippe Data'!BG211="AA",1,0)</f>
        <v>0</v>
      </c>
      <c r="Q211">
        <f>IF('Patek Philippe Data'!BG211="AAA",1,0)</f>
        <v>1</v>
      </c>
      <c r="R211">
        <f>IF('Patek Philippe Data'!BG211="AAAA",1,0)</f>
        <v>0</v>
      </c>
      <c r="S211">
        <f>IF('Patek Philippe Data'!R211="Yes",1,0)</f>
        <v>1</v>
      </c>
      <c r="T211">
        <f>IF('Patek Philippe Data'!AR211="Yes",1,0)</f>
        <v>0</v>
      </c>
      <c r="U211">
        <f>IF(OR('Patek Philippe Data'!X211="Yes", 'Patek Philippe Data'!Y211="Yes",'Patek Philippe Data'!Z211="Yes"),1,0)</f>
        <v>0</v>
      </c>
      <c r="V211">
        <f>IF('Patek Philippe Data'!AD211="Yes",1,0)</f>
        <v>0</v>
      </c>
      <c r="W211">
        <f>IF(OR('Patek Philippe Data'!AK211="Yes",'Patek Philippe Data'!AN211="Yes"),1,0)</f>
        <v>0</v>
      </c>
      <c r="X211">
        <f>IF('Patek Philippe Data'!AO211="Yes",1,0)</f>
        <v>0</v>
      </c>
      <c r="Y211" s="39">
        <f>IF(AND($B211&gt;=DATEVALUE("1/1/2018"),$B211&lt;=DATEVALUE("12/31/2018")),1,0)</f>
        <v>1</v>
      </c>
      <c r="Z211" s="39">
        <f>IF(AND($B211&gt;=DATEVALUE("1/1/2019"),$B211&lt;=DATEVALUE("12/31/2019")),1,0)</f>
        <v>0</v>
      </c>
      <c r="AA211" s="39">
        <f>IF(AND($B211&gt;=DATEVALUE("1/1/2020"),$B211&lt;=DATEVALUE("12/31/2020")),1,0)</f>
        <v>0</v>
      </c>
      <c r="AB211" s="39">
        <f>IF(AND($B211&gt;=DATEVALUE("1/1/2021"),$B211&lt;=DATEVALUE("12/31/2021")),1,0)</f>
        <v>0</v>
      </c>
      <c r="AC211" s="39">
        <f>IF(AND($B211&gt;=DATEVALUE("1/1/2022"),$B211&lt;=DATEVALUE("12/31/2022")),1,0)</f>
        <v>0</v>
      </c>
    </row>
    <row r="212" spans="1:29" x14ac:dyDescent="0.2">
      <c r="A212" s="1">
        <v>208</v>
      </c>
      <c r="B212" s="41">
        <f>'Patek Philippe Data'!C212</f>
        <v>43233</v>
      </c>
      <c r="C212">
        <f>'Patek Philippe Data'!D212</f>
        <v>344</v>
      </c>
      <c r="D212" s="42">
        <f>'Patek Philippe Data'!E212</f>
        <v>13000</v>
      </c>
      <c r="E212" s="42">
        <f>'Patek Philippe Data'!F212</f>
        <v>16250</v>
      </c>
      <c r="F212" s="43">
        <f>LN(D212)</f>
        <v>9.4727046364436731</v>
      </c>
      <c r="G212">
        <f>IF(OR('Patek Philippe Data'!L212="Stainless Steel",'Patek Philippe Data'!L212="Two-tone"),1,0)</f>
        <v>0</v>
      </c>
      <c r="H212">
        <f>IF(OR('Patek Philippe Data'!L212="YG 18K",'Patek Philippe Data'!L212="YG &lt;18K",'Patek Philippe Data'!L212="PG 18K",'Patek Philippe Data'!L212="PG &lt;18K",'Patek Philippe Data'!L212="WG 18K",'Patek Philippe Data'!L212="Mixes of 18K",'Patek Philippe Data'!L212="Mixes &lt;18K"),1,0)</f>
        <v>1</v>
      </c>
      <c r="I212">
        <f>IF('Patek Philippe Data'!L212="Platinum",1,0)</f>
        <v>0</v>
      </c>
      <c r="J212">
        <f>IF(OR('Patek Philippe Data'!P212="Stainless Steel",'Patek Philippe Data'!P212="Two-tone"),1,0)</f>
        <v>0</v>
      </c>
      <c r="K212">
        <f>IF('Patek Philippe Data'!P212="Leather",1,0)</f>
        <v>0</v>
      </c>
      <c r="L212">
        <f>IF(OR('Patek Philippe Data'!P212="YG 18K",'Patek Philippe Data'!P212="PG 18K",'Patek Philippe Data'!P212="WG 18K",'Patek Philippe Data'!P212="Mixes of 18K"),1,0)</f>
        <v>1</v>
      </c>
      <c r="M212">
        <f>IF(OR('Patek Philippe Data'!AX212="Yes",'Patek Philippe Data'!AY212="Yes",'Patek Philippe Data'!AW212="Yes"),1,0)</f>
        <v>0</v>
      </c>
      <c r="N212">
        <f>IF(OR(ISTEXT('Patek Philippe Data'!AZ212), ISTEXT('Patek Philippe Data'!BA212)),1,0)</f>
        <v>0</v>
      </c>
      <c r="O212">
        <f>IF('Patek Philippe Data'!BF212="Yes",1,0)</f>
        <v>0</v>
      </c>
      <c r="P212">
        <f>IF('Patek Philippe Data'!BG212="AA",1,0)</f>
        <v>0</v>
      </c>
      <c r="Q212">
        <f>IF('Patek Philippe Data'!BG212="AAA",1,0)</f>
        <v>0</v>
      </c>
      <c r="R212">
        <f>IF('Patek Philippe Data'!BG212="AAAA",1,0)</f>
        <v>1</v>
      </c>
      <c r="S212">
        <f>IF('Patek Philippe Data'!R212="Yes",1,0)</f>
        <v>1</v>
      </c>
      <c r="T212">
        <f>IF('Patek Philippe Data'!AR212="Yes",1,0)</f>
        <v>0</v>
      </c>
      <c r="U212">
        <f>IF(OR('Patek Philippe Data'!X212="Yes", 'Patek Philippe Data'!Y212="Yes",'Patek Philippe Data'!Z212="Yes"),1,0)</f>
        <v>0</v>
      </c>
      <c r="V212">
        <f>IF('Patek Philippe Data'!AD212="Yes",1,0)</f>
        <v>0</v>
      </c>
      <c r="W212">
        <f>IF(OR('Patek Philippe Data'!AK212="Yes",'Patek Philippe Data'!AN212="Yes"),1,0)</f>
        <v>0</v>
      </c>
      <c r="X212">
        <f>IF('Patek Philippe Data'!AO212="Yes",1,0)</f>
        <v>0</v>
      </c>
      <c r="Y212" s="39">
        <f>IF(AND($B212&gt;=DATEVALUE("1/1/2018"),$B212&lt;=DATEVALUE("12/31/2018")),1,0)</f>
        <v>1</v>
      </c>
      <c r="Z212" s="39">
        <f>IF(AND($B212&gt;=DATEVALUE("1/1/2019"),$B212&lt;=DATEVALUE("12/31/2019")),1,0)</f>
        <v>0</v>
      </c>
      <c r="AA212" s="39">
        <f>IF(AND($B212&gt;=DATEVALUE("1/1/2020"),$B212&lt;=DATEVALUE("12/31/2020")),1,0)</f>
        <v>0</v>
      </c>
      <c r="AB212" s="39">
        <f>IF(AND($B212&gt;=DATEVALUE("1/1/2021"),$B212&lt;=DATEVALUE("12/31/2021")),1,0)</f>
        <v>0</v>
      </c>
      <c r="AC212" s="39">
        <f>IF(AND($B212&gt;=DATEVALUE("1/1/2022"),$B212&lt;=DATEVALUE("12/31/2022")),1,0)</f>
        <v>0</v>
      </c>
    </row>
    <row r="213" spans="1:29" x14ac:dyDescent="0.2">
      <c r="A213" s="1">
        <v>209</v>
      </c>
      <c r="B213" s="41">
        <f>'Patek Philippe Data'!C213</f>
        <v>43233</v>
      </c>
      <c r="C213">
        <f>'Patek Philippe Data'!D213</f>
        <v>528</v>
      </c>
      <c r="D213" s="42">
        <f>'Patek Philippe Data'!E213</f>
        <v>4000</v>
      </c>
      <c r="E213" s="42">
        <f>'Patek Philippe Data'!F213</f>
        <v>5000</v>
      </c>
      <c r="F213" s="43">
        <f>LN(D213)</f>
        <v>8.2940496401020276</v>
      </c>
      <c r="G213">
        <f>IF(OR('Patek Philippe Data'!L213="Stainless Steel",'Patek Philippe Data'!L213="Two-tone"),1,0)</f>
        <v>0</v>
      </c>
      <c r="H213">
        <f>IF(OR('Patek Philippe Data'!L213="YG 18K",'Patek Philippe Data'!L213="YG &lt;18K",'Patek Philippe Data'!L213="PG 18K",'Patek Philippe Data'!L213="PG &lt;18K",'Patek Philippe Data'!L213="WG 18K",'Patek Philippe Data'!L213="Mixes of 18K",'Patek Philippe Data'!L213="Mixes &lt;18K"),1,0)</f>
        <v>1</v>
      </c>
      <c r="I213">
        <f>IF('Patek Philippe Data'!L213="Platinum",1,0)</f>
        <v>0</v>
      </c>
      <c r="J213">
        <f>IF(OR('Patek Philippe Data'!P213="Stainless Steel",'Patek Philippe Data'!P213="Two-tone"),1,0)</f>
        <v>0</v>
      </c>
      <c r="K213">
        <f>IF('Patek Philippe Data'!P213="Leather",1,0)</f>
        <v>0</v>
      </c>
      <c r="L213">
        <f>IF(OR('Patek Philippe Data'!P213="YG 18K",'Patek Philippe Data'!P213="PG 18K",'Patek Philippe Data'!P213="WG 18K",'Patek Philippe Data'!P213="Mixes of 18K"),1,0)</f>
        <v>1</v>
      </c>
      <c r="M213">
        <f>IF(OR('Patek Philippe Data'!AX213="Yes",'Patek Philippe Data'!AY213="Yes",'Patek Philippe Data'!AW213="Yes"),1,0)</f>
        <v>0</v>
      </c>
      <c r="N213">
        <f>IF(OR(ISTEXT('Patek Philippe Data'!AZ213), ISTEXT('Patek Philippe Data'!BA213)),1,0)</f>
        <v>0</v>
      </c>
      <c r="O213">
        <f>IF('Patek Philippe Data'!BF213="Yes",1,0)</f>
        <v>0</v>
      </c>
      <c r="P213">
        <f>IF('Patek Philippe Data'!BG213="AA",1,0)</f>
        <v>1</v>
      </c>
      <c r="Q213">
        <f>IF('Patek Philippe Data'!BG213="AAA",1,0)</f>
        <v>0</v>
      </c>
      <c r="R213">
        <f>IF('Patek Philippe Data'!BG213="AAAA",1,0)</f>
        <v>0</v>
      </c>
      <c r="S213">
        <f>IF('Patek Philippe Data'!R213="Yes",1,0)</f>
        <v>1</v>
      </c>
      <c r="T213">
        <f>IF('Patek Philippe Data'!AR213="Yes",1,0)</f>
        <v>0</v>
      </c>
      <c r="U213">
        <f>IF(OR('Patek Philippe Data'!X213="Yes", 'Patek Philippe Data'!Y213="Yes",'Patek Philippe Data'!Z213="Yes"),1,0)</f>
        <v>0</v>
      </c>
      <c r="V213">
        <f>IF('Patek Philippe Data'!AD213="Yes",1,0)</f>
        <v>0</v>
      </c>
      <c r="W213">
        <f>IF(OR('Patek Philippe Data'!AK213="Yes",'Patek Philippe Data'!AN213="Yes"),1,0)</f>
        <v>0</v>
      </c>
      <c r="X213">
        <f>IF('Patek Philippe Data'!AO213="Yes",1,0)</f>
        <v>0</v>
      </c>
      <c r="Y213" s="39">
        <f>IF(AND($B213&gt;=DATEVALUE("1/1/2018"),$B213&lt;=DATEVALUE("12/31/2018")),1,0)</f>
        <v>1</v>
      </c>
      <c r="Z213" s="39">
        <f>IF(AND($B213&gt;=DATEVALUE("1/1/2019"),$B213&lt;=DATEVALUE("12/31/2019")),1,0)</f>
        <v>0</v>
      </c>
      <c r="AA213" s="39">
        <f>IF(AND($B213&gt;=DATEVALUE("1/1/2020"),$B213&lt;=DATEVALUE("12/31/2020")),1,0)</f>
        <v>0</v>
      </c>
      <c r="AB213" s="39">
        <f>IF(AND($B213&gt;=DATEVALUE("1/1/2021"),$B213&lt;=DATEVALUE("12/31/2021")),1,0)</f>
        <v>0</v>
      </c>
      <c r="AC213" s="39">
        <f>IF(AND($B213&gt;=DATEVALUE("1/1/2022"),$B213&lt;=DATEVALUE("12/31/2022")),1,0)</f>
        <v>0</v>
      </c>
    </row>
    <row r="214" spans="1:29" x14ac:dyDescent="0.2">
      <c r="A214" s="1">
        <v>210</v>
      </c>
      <c r="B214" s="41">
        <f>'Patek Philippe Data'!C214</f>
        <v>43233</v>
      </c>
      <c r="C214">
        <f>'Patek Philippe Data'!D214</f>
        <v>534</v>
      </c>
      <c r="D214" s="42">
        <f>'Patek Philippe Data'!E214</f>
        <v>4000</v>
      </c>
      <c r="E214" s="42">
        <f>'Patek Philippe Data'!F214</f>
        <v>5000</v>
      </c>
      <c r="F214" s="43">
        <f>LN(D214)</f>
        <v>8.2940496401020276</v>
      </c>
      <c r="G214">
        <f>IF(OR('Patek Philippe Data'!L214="Stainless Steel",'Patek Philippe Data'!L214="Two-tone"),1,0)</f>
        <v>0</v>
      </c>
      <c r="H214">
        <f>IF(OR('Patek Philippe Data'!L214="YG 18K",'Patek Philippe Data'!L214="YG &lt;18K",'Patek Philippe Data'!L214="PG 18K",'Patek Philippe Data'!L214="PG &lt;18K",'Patek Philippe Data'!L214="WG 18K",'Patek Philippe Data'!L214="Mixes of 18K",'Patek Philippe Data'!L214="Mixes &lt;18K"),1,0)</f>
        <v>1</v>
      </c>
      <c r="I214">
        <f>IF('Patek Philippe Data'!L214="Platinum",1,0)</f>
        <v>0</v>
      </c>
      <c r="J214">
        <f>IF(OR('Patek Philippe Data'!P214="Stainless Steel",'Patek Philippe Data'!P214="Two-tone"),1,0)</f>
        <v>0</v>
      </c>
      <c r="K214">
        <f>IF('Patek Philippe Data'!P214="Leather",1,0)</f>
        <v>1</v>
      </c>
      <c r="L214">
        <f>IF(OR('Patek Philippe Data'!P214="YG 18K",'Patek Philippe Data'!P214="PG 18K",'Patek Philippe Data'!P214="WG 18K",'Patek Philippe Data'!P214="Mixes of 18K"),1,0)</f>
        <v>0</v>
      </c>
      <c r="M214">
        <f>IF(OR('Patek Philippe Data'!AX214="Yes",'Patek Philippe Data'!AY214="Yes",'Patek Philippe Data'!AW214="Yes"),1,0)</f>
        <v>0</v>
      </c>
      <c r="N214">
        <f>IF(OR(ISTEXT('Patek Philippe Data'!AZ214), ISTEXT('Patek Philippe Data'!BA214)),1,0)</f>
        <v>0</v>
      </c>
      <c r="O214">
        <f>IF('Patek Philippe Data'!BF214="Yes",1,0)</f>
        <v>0</v>
      </c>
      <c r="P214">
        <f>IF('Patek Philippe Data'!BG214="AA",1,0)</f>
        <v>1</v>
      </c>
      <c r="Q214">
        <f>IF('Patek Philippe Data'!BG214="AAA",1,0)</f>
        <v>0</v>
      </c>
      <c r="R214">
        <f>IF('Patek Philippe Data'!BG214="AAAA",1,0)</f>
        <v>0</v>
      </c>
      <c r="S214">
        <f>IF('Patek Philippe Data'!R214="Yes",1,0)</f>
        <v>1</v>
      </c>
      <c r="T214">
        <f>IF('Patek Philippe Data'!AR214="Yes",1,0)</f>
        <v>0</v>
      </c>
      <c r="U214">
        <f>IF(OR('Patek Philippe Data'!X214="Yes", 'Patek Philippe Data'!Y214="Yes",'Patek Philippe Data'!Z214="Yes"),1,0)</f>
        <v>0</v>
      </c>
      <c r="V214">
        <f>IF('Patek Philippe Data'!AD214="Yes",1,0)</f>
        <v>0</v>
      </c>
      <c r="W214">
        <f>IF(OR('Patek Philippe Data'!AK214="Yes",'Patek Philippe Data'!AN214="Yes"),1,0)</f>
        <v>0</v>
      </c>
      <c r="X214">
        <f>IF('Patek Philippe Data'!AO214="Yes",1,0)</f>
        <v>0</v>
      </c>
      <c r="Y214" s="39">
        <f>IF(AND($B214&gt;=DATEVALUE("1/1/2018"),$B214&lt;=DATEVALUE("12/31/2018")),1,0)</f>
        <v>1</v>
      </c>
      <c r="Z214" s="39">
        <f>IF(AND($B214&gt;=DATEVALUE("1/1/2019"),$B214&lt;=DATEVALUE("12/31/2019")),1,0)</f>
        <v>0</v>
      </c>
      <c r="AA214" s="39">
        <f>IF(AND($B214&gt;=DATEVALUE("1/1/2020"),$B214&lt;=DATEVALUE("12/31/2020")),1,0)</f>
        <v>0</v>
      </c>
      <c r="AB214" s="39">
        <f>IF(AND($B214&gt;=DATEVALUE("1/1/2021"),$B214&lt;=DATEVALUE("12/31/2021")),1,0)</f>
        <v>0</v>
      </c>
      <c r="AC214" s="39">
        <f>IF(AND($B214&gt;=DATEVALUE("1/1/2022"),$B214&lt;=DATEVALUE("12/31/2022")),1,0)</f>
        <v>0</v>
      </c>
    </row>
    <row r="215" spans="1:29" x14ac:dyDescent="0.2">
      <c r="A215" s="1">
        <v>211</v>
      </c>
      <c r="B215" s="41">
        <f>'Patek Philippe Data'!C215</f>
        <v>43233</v>
      </c>
      <c r="C215">
        <f>'Patek Philippe Data'!D215</f>
        <v>537</v>
      </c>
      <c r="D215" s="42">
        <f>'Patek Philippe Data'!E215</f>
        <v>20000</v>
      </c>
      <c r="E215" s="42">
        <f>'Patek Philippe Data'!F215</f>
        <v>25000</v>
      </c>
      <c r="F215" s="43">
        <f>LN(D215)</f>
        <v>9.9034875525361272</v>
      </c>
      <c r="G215">
        <f>IF(OR('Patek Philippe Data'!L215="Stainless Steel",'Patek Philippe Data'!L215="Two-tone"),1,0)</f>
        <v>0</v>
      </c>
      <c r="H215">
        <f>IF(OR('Patek Philippe Data'!L215="YG 18K",'Patek Philippe Data'!L215="YG &lt;18K",'Patek Philippe Data'!L215="PG 18K",'Patek Philippe Data'!L215="PG &lt;18K",'Patek Philippe Data'!L215="WG 18K",'Patek Philippe Data'!L215="Mixes of 18K",'Patek Philippe Data'!L215="Mixes &lt;18K"),1,0)</f>
        <v>1</v>
      </c>
      <c r="I215">
        <f>IF('Patek Philippe Data'!L215="Platinum",1,0)</f>
        <v>0</v>
      </c>
      <c r="J215">
        <f>IF(OR('Patek Philippe Data'!P215="Stainless Steel",'Patek Philippe Data'!P215="Two-tone"),1,0)</f>
        <v>0</v>
      </c>
      <c r="K215">
        <f>IF('Patek Philippe Data'!P215="Leather",1,0)</f>
        <v>1</v>
      </c>
      <c r="L215">
        <f>IF(OR('Patek Philippe Data'!P215="YG 18K",'Patek Philippe Data'!P215="PG 18K",'Patek Philippe Data'!P215="WG 18K",'Patek Philippe Data'!P215="Mixes of 18K"),1,0)</f>
        <v>0</v>
      </c>
      <c r="M215">
        <f>IF(OR('Patek Philippe Data'!AX215="Yes",'Patek Philippe Data'!AY215="Yes",'Patek Philippe Data'!AW215="Yes"),1,0)</f>
        <v>0</v>
      </c>
      <c r="N215">
        <f>IF(OR(ISTEXT('Patek Philippe Data'!AZ215), ISTEXT('Patek Philippe Data'!BA215)),1,0)</f>
        <v>0</v>
      </c>
      <c r="O215">
        <f>IF('Patek Philippe Data'!BF215="Yes",1,0)</f>
        <v>0</v>
      </c>
      <c r="P215">
        <f>IF('Patek Philippe Data'!BG215="AA",1,0)</f>
        <v>0</v>
      </c>
      <c r="Q215">
        <f>IF('Patek Philippe Data'!BG215="AAA",1,0)</f>
        <v>1</v>
      </c>
      <c r="R215">
        <f>IF('Patek Philippe Data'!BG215="AAAA",1,0)</f>
        <v>0</v>
      </c>
      <c r="S215">
        <f>IF('Patek Philippe Data'!R215="Yes",1,0)</f>
        <v>1</v>
      </c>
      <c r="T215">
        <f>IF('Patek Philippe Data'!AR215="Yes",1,0)</f>
        <v>0</v>
      </c>
      <c r="U215">
        <f>IF(OR('Patek Philippe Data'!X215="Yes", 'Patek Philippe Data'!Y215="Yes",'Patek Philippe Data'!Z215="Yes"),1,0)</f>
        <v>0</v>
      </c>
      <c r="V215">
        <f>IF('Patek Philippe Data'!AD215="Yes",1,0)</f>
        <v>0</v>
      </c>
      <c r="W215">
        <f>IF(OR('Patek Philippe Data'!AK215="Yes",'Patek Philippe Data'!AN215="Yes"),1,0)</f>
        <v>0</v>
      </c>
      <c r="X215">
        <f>IF('Patek Philippe Data'!AO215="Yes",1,0)</f>
        <v>0</v>
      </c>
      <c r="Y215" s="39">
        <f>IF(AND($B215&gt;=DATEVALUE("1/1/2018"),$B215&lt;=DATEVALUE("12/31/2018")),1,0)</f>
        <v>1</v>
      </c>
      <c r="Z215" s="39">
        <f>IF(AND($B215&gt;=DATEVALUE("1/1/2019"),$B215&lt;=DATEVALUE("12/31/2019")),1,0)</f>
        <v>0</v>
      </c>
      <c r="AA215" s="39">
        <f>IF(AND($B215&gt;=DATEVALUE("1/1/2020"),$B215&lt;=DATEVALUE("12/31/2020")),1,0)</f>
        <v>0</v>
      </c>
      <c r="AB215" s="39">
        <f>IF(AND($B215&gt;=DATEVALUE("1/1/2021"),$B215&lt;=DATEVALUE("12/31/2021")),1,0)</f>
        <v>0</v>
      </c>
      <c r="AC215" s="39">
        <f>IF(AND($B215&gt;=DATEVALUE("1/1/2022"),$B215&lt;=DATEVALUE("12/31/2022")),1,0)</f>
        <v>0</v>
      </c>
    </row>
    <row r="216" spans="1:29" x14ac:dyDescent="0.2">
      <c r="A216" s="1">
        <v>212</v>
      </c>
      <c r="B216" s="41">
        <f>'Patek Philippe Data'!C216</f>
        <v>44506</v>
      </c>
      <c r="C216">
        <f>'Patek Philippe Data'!D216</f>
        <v>144</v>
      </c>
      <c r="D216" s="42">
        <f>'Patek Philippe Data'!E216</f>
        <v>500000</v>
      </c>
      <c r="E216" s="42">
        <f>'Patek Philippe Data'!F216</f>
        <v>625000</v>
      </c>
      <c r="F216" s="43">
        <f>LN(D216)</f>
        <v>13.122363377404328</v>
      </c>
      <c r="G216">
        <f>IF(OR('Patek Philippe Data'!L216="Stainless Steel",'Patek Philippe Data'!L216="Two-tone"),1,0)</f>
        <v>0</v>
      </c>
      <c r="H216">
        <f>IF(OR('Patek Philippe Data'!L216="YG 18K",'Patek Philippe Data'!L216="YG &lt;18K",'Patek Philippe Data'!L216="PG 18K",'Patek Philippe Data'!L216="PG &lt;18K",'Patek Philippe Data'!L216="WG 18K",'Patek Philippe Data'!L216="Mixes of 18K",'Patek Philippe Data'!L216="Mixes &lt;18K"),1,0)</f>
        <v>1</v>
      </c>
      <c r="I216">
        <f>IF('Patek Philippe Data'!L216="Platinum",1,0)</f>
        <v>0</v>
      </c>
      <c r="J216">
        <f>IF(OR('Patek Philippe Data'!P216="Stainless Steel",'Patek Philippe Data'!P216="Two-tone"),1,0)</f>
        <v>0</v>
      </c>
      <c r="K216">
        <f>IF('Patek Philippe Data'!P216="Leather",1,0)</f>
        <v>1</v>
      </c>
      <c r="L216">
        <f>IF(OR('Patek Philippe Data'!P216="YG 18K",'Patek Philippe Data'!P216="PG 18K",'Patek Philippe Data'!P216="WG 18K",'Patek Philippe Data'!P216="Mixes of 18K"),1,0)</f>
        <v>0</v>
      </c>
      <c r="M216">
        <f>IF(OR('Patek Philippe Data'!AX216="Yes",'Patek Philippe Data'!AY216="Yes",'Patek Philippe Data'!AW216="Yes"),1,0)</f>
        <v>0</v>
      </c>
      <c r="N216">
        <f>IF(OR(ISTEXT('Patek Philippe Data'!AZ216), ISTEXT('Patek Philippe Data'!BA216)),1,0)</f>
        <v>0</v>
      </c>
      <c r="O216">
        <f>IF('Patek Philippe Data'!BF216="Yes",1,0)</f>
        <v>1</v>
      </c>
      <c r="P216">
        <f>IF('Patek Philippe Data'!BG216="AA",1,0)</f>
        <v>0</v>
      </c>
      <c r="Q216">
        <f>IF('Patek Philippe Data'!BG216="AAA",1,0)</f>
        <v>0</v>
      </c>
      <c r="R216">
        <f>IF('Patek Philippe Data'!BG216="AAAA",1,0)</f>
        <v>1</v>
      </c>
      <c r="S216">
        <f>IF('Patek Philippe Data'!R216="Yes",1,0)</f>
        <v>0</v>
      </c>
      <c r="T216">
        <f>IF('Patek Philippe Data'!AR216="Yes",1,0)</f>
        <v>0</v>
      </c>
      <c r="U216">
        <f>IF(OR('Patek Philippe Data'!X216="Yes", 'Patek Philippe Data'!Y216="Yes",'Patek Philippe Data'!Z216="Yes"),1,0)</f>
        <v>0</v>
      </c>
      <c r="V216">
        <f>IF('Patek Philippe Data'!AD216="Yes",1,0)</f>
        <v>0</v>
      </c>
      <c r="W216">
        <f>IF(OR('Patek Philippe Data'!AK216="Yes",'Patek Philippe Data'!AN216="Yes"),1,0)</f>
        <v>1</v>
      </c>
      <c r="X216">
        <f>IF('Patek Philippe Data'!AO216="Yes",1,0)</f>
        <v>1</v>
      </c>
      <c r="Y216" s="39">
        <f>IF(AND($B216&gt;=DATEVALUE("1/1/2018"),$B216&lt;=DATEVALUE("12/31/2018")),1,0)</f>
        <v>0</v>
      </c>
      <c r="Z216" s="39">
        <f>IF(AND($B216&gt;=DATEVALUE("1/1/2019"),$B216&lt;=DATEVALUE("12/31/2019")),1,0)</f>
        <v>0</v>
      </c>
      <c r="AA216" s="39">
        <f>IF(AND($B216&gt;=DATEVALUE("1/1/2020"),$B216&lt;=DATEVALUE("12/31/2020")),1,0)</f>
        <v>0</v>
      </c>
      <c r="AB216" s="39">
        <f>IF(AND($B216&gt;=DATEVALUE("1/1/2021"),$B216&lt;=DATEVALUE("12/31/2021")),1,0)</f>
        <v>1</v>
      </c>
      <c r="AC216" s="39">
        <f>IF(AND($B216&gt;=DATEVALUE("1/1/2022"),$B216&lt;=DATEVALUE("12/31/2022")),1,0)</f>
        <v>0</v>
      </c>
    </row>
    <row r="217" spans="1:29" x14ac:dyDescent="0.2">
      <c r="A217" s="1">
        <v>213</v>
      </c>
      <c r="B217" s="41">
        <f>'Patek Philippe Data'!C217</f>
        <v>43779</v>
      </c>
      <c r="C217">
        <f>'Patek Philippe Data'!D217</f>
        <v>191</v>
      </c>
      <c r="D217" s="42">
        <f>'Patek Philippe Data'!E217</f>
        <v>14000</v>
      </c>
      <c r="E217" s="42">
        <f>'Patek Philippe Data'!F217</f>
        <v>17500</v>
      </c>
      <c r="F217" s="43">
        <f>LN(D217)</f>
        <v>9.5468126085973957</v>
      </c>
      <c r="G217">
        <f>IF(OR('Patek Philippe Data'!L217="Stainless Steel",'Patek Philippe Data'!L217="Two-tone"),1,0)</f>
        <v>0</v>
      </c>
      <c r="H217">
        <f>IF(OR('Patek Philippe Data'!L217="YG 18K",'Patek Philippe Data'!L217="YG &lt;18K",'Patek Philippe Data'!L217="PG 18K",'Patek Philippe Data'!L217="PG &lt;18K",'Patek Philippe Data'!L217="WG 18K",'Patek Philippe Data'!L217="Mixes of 18K",'Patek Philippe Data'!L217="Mixes &lt;18K"),1,0)</f>
        <v>1</v>
      </c>
      <c r="I217">
        <f>IF('Patek Philippe Data'!L217="Platinum",1,0)</f>
        <v>0</v>
      </c>
      <c r="J217">
        <f>IF(OR('Patek Philippe Data'!P217="Stainless Steel",'Patek Philippe Data'!P217="Two-tone"),1,0)</f>
        <v>0</v>
      </c>
      <c r="K217">
        <f>IF('Patek Philippe Data'!P217="Leather",1,0)</f>
        <v>1</v>
      </c>
      <c r="L217">
        <f>IF(OR('Patek Philippe Data'!P217="YG 18K",'Patek Philippe Data'!P217="PG 18K",'Patek Philippe Data'!P217="WG 18K",'Patek Philippe Data'!P217="Mixes of 18K"),1,0)</f>
        <v>0</v>
      </c>
      <c r="M217">
        <f>IF(OR('Patek Philippe Data'!AX217="Yes",'Patek Philippe Data'!AY217="Yes",'Patek Philippe Data'!AW217="Yes"),1,0)</f>
        <v>0</v>
      </c>
      <c r="N217">
        <f>IF(OR(ISTEXT('Patek Philippe Data'!AZ217), ISTEXT('Patek Philippe Data'!BA217)),1,0)</f>
        <v>0</v>
      </c>
      <c r="O217">
        <f>IF('Patek Philippe Data'!BF217="Yes",1,0)</f>
        <v>1</v>
      </c>
      <c r="P217">
        <f>IF('Patek Philippe Data'!BG217="AA",1,0)</f>
        <v>0</v>
      </c>
      <c r="Q217">
        <f>IF('Patek Philippe Data'!BG217="AAA",1,0)</f>
        <v>0</v>
      </c>
      <c r="R217">
        <f>IF('Patek Philippe Data'!BG217="AAAA",1,0)</f>
        <v>1</v>
      </c>
      <c r="S217">
        <f>IF('Patek Philippe Data'!R217="Yes",1,0)</f>
        <v>1</v>
      </c>
      <c r="T217">
        <f>IF('Patek Philippe Data'!AR217="Yes",1,0)</f>
        <v>0</v>
      </c>
      <c r="U217">
        <f>IF(OR('Patek Philippe Data'!X217="Yes", 'Patek Philippe Data'!Y217="Yes",'Patek Philippe Data'!Z217="Yes"),1,0)</f>
        <v>0</v>
      </c>
      <c r="V217">
        <f>IF('Patek Philippe Data'!AD217="Yes",1,0)</f>
        <v>0</v>
      </c>
      <c r="W217">
        <f>IF(OR('Patek Philippe Data'!AK217="Yes",'Patek Philippe Data'!AN217="Yes"),1,0)</f>
        <v>0</v>
      </c>
      <c r="X217">
        <f>IF('Patek Philippe Data'!AO217="Yes",1,0)</f>
        <v>0</v>
      </c>
      <c r="Y217" s="39">
        <f>IF(AND($B217&gt;=DATEVALUE("1/1/2018"),$B217&lt;=DATEVALUE("12/31/2018")),1,0)</f>
        <v>0</v>
      </c>
      <c r="Z217" s="39">
        <f>IF(AND($B217&gt;=DATEVALUE("1/1/2019"),$B217&lt;=DATEVALUE("12/31/2019")),1,0)</f>
        <v>1</v>
      </c>
      <c r="AA217" s="39">
        <f>IF(AND($B217&gt;=DATEVALUE("1/1/2020"),$B217&lt;=DATEVALUE("12/31/2020")),1,0)</f>
        <v>0</v>
      </c>
      <c r="AB217" s="39">
        <f>IF(AND($B217&gt;=DATEVALUE("1/1/2021"),$B217&lt;=DATEVALUE("12/31/2021")),1,0)</f>
        <v>0</v>
      </c>
      <c r="AC217" s="39">
        <f>IF(AND($B217&gt;=DATEVALUE("1/1/2022"),$B217&lt;=DATEVALUE("12/31/2022")),1,0)</f>
        <v>0</v>
      </c>
    </row>
  </sheetData>
  <autoFilter ref="A4:AC217" xr:uid="{EB7C67D5-7AAB-D348-BAAD-BE5067376DCC}">
    <sortState xmlns:xlrd2="http://schemas.microsoft.com/office/spreadsheetml/2017/richdata2" ref="A5:AC217">
      <sortCondition ref="A4:A217"/>
    </sortState>
  </autoFilter>
  <conditionalFormatting sqref="G5:AC217">
    <cfRule type="colorScale" priority="1">
      <colorScale>
        <cfvo type="num" val="0"/>
        <cfvo type="num" val="1"/>
        <color theme="0"/>
        <color rgb="FF00B05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4907-6E06-F94F-A62E-9769505AB816}">
  <dimension ref="A2:Z73"/>
  <sheetViews>
    <sheetView tabSelected="1" workbookViewId="0">
      <selection activeCell="I1" sqref="I1"/>
    </sheetView>
  </sheetViews>
  <sheetFormatPr baseColWidth="10" defaultRowHeight="16" x14ac:dyDescent="0.2"/>
  <cols>
    <col min="1" max="1" width="10.83203125" style="53"/>
    <col min="2" max="2" width="20.83203125" style="93" customWidth="1"/>
    <col min="3" max="3" width="33" style="58" customWidth="1"/>
    <col min="4" max="6" width="15.83203125" style="58" customWidth="1"/>
    <col min="7" max="7" width="15.83203125" style="78" customWidth="1"/>
    <col min="8" max="8" width="3.83203125" style="58" customWidth="1"/>
    <col min="9" max="9" width="10.83203125" style="58"/>
    <col min="10" max="10" width="10.83203125" style="53"/>
    <col min="11" max="11" width="10.33203125" style="65" customWidth="1"/>
    <col min="12" max="12" width="24" style="53" customWidth="1"/>
    <col min="13" max="13" width="9.1640625" style="53" bestFit="1" customWidth="1"/>
    <col min="14" max="15" width="12.1640625" style="53" bestFit="1" customWidth="1"/>
    <col min="16" max="16" width="14" style="53" bestFit="1" customWidth="1"/>
    <col min="17" max="17" width="7.83203125" style="53" bestFit="1" customWidth="1"/>
    <col min="18" max="21" width="10.83203125" style="53"/>
    <col min="22" max="22" width="14.83203125" style="53" customWidth="1"/>
    <col min="23" max="26" width="10.83203125" style="53"/>
    <col min="27" max="16384" width="10.83203125" style="44"/>
  </cols>
  <sheetData>
    <row r="2" spans="1:23" x14ac:dyDescent="0.2">
      <c r="A2" s="56"/>
      <c r="B2" s="94"/>
      <c r="C2" s="56"/>
      <c r="D2" s="56"/>
      <c r="E2" s="56"/>
      <c r="F2" s="56"/>
      <c r="G2" s="57"/>
      <c r="H2" s="56"/>
      <c r="K2" s="59" t="s">
        <v>141</v>
      </c>
      <c r="L2" s="60" t="s">
        <v>142</v>
      </c>
      <c r="M2" s="60" t="s">
        <v>138</v>
      </c>
      <c r="N2" s="60" t="s">
        <v>143</v>
      </c>
      <c r="O2" s="60" t="s">
        <v>144</v>
      </c>
      <c r="P2" s="60" t="s">
        <v>145</v>
      </c>
      <c r="Q2" s="60" t="s">
        <v>144</v>
      </c>
      <c r="T2" s="61" t="s">
        <v>141</v>
      </c>
      <c r="U2" s="60" t="s">
        <v>142</v>
      </c>
      <c r="V2" s="60" t="s">
        <v>145</v>
      </c>
      <c r="W2" s="60" t="s">
        <v>144</v>
      </c>
    </row>
    <row r="3" spans="1:23" x14ac:dyDescent="0.2">
      <c r="A3" s="56"/>
      <c r="B3" s="95"/>
      <c r="C3" s="62" t="s">
        <v>136</v>
      </c>
      <c r="D3" s="63" t="s">
        <v>137</v>
      </c>
      <c r="E3" s="63" t="s">
        <v>138</v>
      </c>
      <c r="F3" s="63" t="s">
        <v>139</v>
      </c>
      <c r="G3" s="63" t="s">
        <v>140</v>
      </c>
      <c r="H3" s="64"/>
      <c r="K3" s="65">
        <v>2018</v>
      </c>
      <c r="L3" s="66">
        <v>0</v>
      </c>
      <c r="M3" s="66">
        <v>0</v>
      </c>
      <c r="N3" s="66">
        <v>1</v>
      </c>
      <c r="O3" s="66">
        <v>100</v>
      </c>
      <c r="P3" s="66">
        <v>100</v>
      </c>
      <c r="T3" s="67">
        <v>2018</v>
      </c>
      <c r="U3" s="68">
        <v>0</v>
      </c>
      <c r="V3" s="69">
        <v>100</v>
      </c>
    </row>
    <row r="4" spans="1:23" x14ac:dyDescent="0.2">
      <c r="A4" s="56"/>
      <c r="B4" s="96" t="s">
        <v>31</v>
      </c>
      <c r="C4" s="56"/>
      <c r="D4" s="56"/>
      <c r="E4" s="56"/>
      <c r="F4" s="70"/>
      <c r="G4" s="57"/>
      <c r="H4" s="56"/>
      <c r="K4" s="65">
        <v>2019</v>
      </c>
      <c r="L4" s="71">
        <v>-6.7570000000000005E-2</v>
      </c>
      <c r="M4" s="71">
        <v>0.11359</v>
      </c>
      <c r="N4" s="66">
        <f>EXP(L4)</f>
        <v>0.9346622919656139</v>
      </c>
      <c r="O4" s="66">
        <f>N4*100</f>
        <v>93.466229196561386</v>
      </c>
      <c r="P4" s="66">
        <f>O4*EXP(M4^2/2)</f>
        <v>94.071161212348557</v>
      </c>
      <c r="Q4" s="72">
        <f>(P4-P3)/P3</f>
        <v>-5.9288387876514435E-2</v>
      </c>
      <c r="T4" s="67">
        <v>2019</v>
      </c>
      <c r="U4" s="68">
        <v>-6.7570000000000005E-2</v>
      </c>
      <c r="V4" s="69">
        <v>94.071161212348557</v>
      </c>
      <c r="W4" s="73">
        <v>-5.9288387876514435E-2</v>
      </c>
    </row>
    <row r="5" spans="1:23" x14ac:dyDescent="0.2">
      <c r="A5" s="56"/>
      <c r="B5" s="96"/>
      <c r="C5" s="56" t="s">
        <v>204</v>
      </c>
      <c r="D5" s="57" t="s">
        <v>148</v>
      </c>
      <c r="E5" s="56"/>
      <c r="F5" s="70"/>
      <c r="G5" s="57"/>
      <c r="H5" s="56"/>
      <c r="K5" s="65">
        <v>2020</v>
      </c>
      <c r="L5" s="71">
        <v>0.11125</v>
      </c>
      <c r="M5" s="71">
        <v>0.12973000000000001</v>
      </c>
      <c r="N5" s="66">
        <f>EXP(L5)</f>
        <v>1.1176742905026729</v>
      </c>
      <c r="O5" s="66">
        <f t="shared" ref="O5:O7" si="0">N5*100</f>
        <v>111.76742905026728</v>
      </c>
      <c r="P5" s="66">
        <f>O5*EXP(M5^2/2)</f>
        <v>112.71191317652763</v>
      </c>
      <c r="Q5" s="72">
        <f>(P5-P4)/P4</f>
        <v>0.19815586120066025</v>
      </c>
      <c r="T5" s="67">
        <v>2020</v>
      </c>
      <c r="U5" s="68">
        <v>0.11125</v>
      </c>
      <c r="V5" s="69">
        <v>112.71191317652763</v>
      </c>
      <c r="W5" s="73">
        <v>0.19815586120066025</v>
      </c>
    </row>
    <row r="6" spans="1:23" x14ac:dyDescent="0.2">
      <c r="A6" s="56"/>
      <c r="B6" s="94"/>
      <c r="C6" s="58" t="s">
        <v>120</v>
      </c>
      <c r="D6" s="74">
        <v>-0.36324000000000001</v>
      </c>
      <c r="E6" s="74">
        <v>0.13175000000000001</v>
      </c>
      <c r="F6" s="74">
        <v>-2.7570000000000001</v>
      </c>
      <c r="G6" s="75">
        <v>6.3899999999999998E-3</v>
      </c>
      <c r="H6" s="58" t="s">
        <v>147</v>
      </c>
      <c r="K6" s="65">
        <v>2021</v>
      </c>
      <c r="L6" s="76">
        <v>0.20321</v>
      </c>
      <c r="M6" s="71">
        <v>0.11563</v>
      </c>
      <c r="N6" s="66">
        <f>EXP(L6)</f>
        <v>1.2253297604805702</v>
      </c>
      <c r="O6" s="66">
        <f t="shared" si="0"/>
        <v>122.53297604805702</v>
      </c>
      <c r="P6" s="66">
        <f>O6*EXP(M6^2/2)</f>
        <v>123.35487136811533</v>
      </c>
      <c r="Q6" s="72">
        <f>(P6-P5)/P5</f>
        <v>9.4426204751922371E-2</v>
      </c>
      <c r="T6" s="67">
        <v>2021</v>
      </c>
      <c r="U6" s="68">
        <v>0.20321</v>
      </c>
      <c r="V6" s="69">
        <v>123.35487136811533</v>
      </c>
      <c r="W6" s="73">
        <v>9.4426204751922371E-2</v>
      </c>
    </row>
    <row r="7" spans="1:23" x14ac:dyDescent="0.2">
      <c r="A7" s="56"/>
      <c r="B7" s="94"/>
      <c r="C7" s="58" t="s">
        <v>121</v>
      </c>
      <c r="D7" s="74">
        <v>-0.16716</v>
      </c>
      <c r="E7" s="74">
        <v>0.30018</v>
      </c>
      <c r="F7" s="74">
        <v>-0.55700000000000005</v>
      </c>
      <c r="G7" s="75">
        <v>0.57826</v>
      </c>
      <c r="K7" s="65">
        <v>2022</v>
      </c>
      <c r="L7" s="71">
        <v>0.17996999999999999</v>
      </c>
      <c r="M7" s="71">
        <v>0.11958000000000001</v>
      </c>
      <c r="N7" s="66">
        <f>EXP(L7)</f>
        <v>1.1971814471396589</v>
      </c>
      <c r="O7" s="66">
        <f t="shared" si="0"/>
        <v>119.71814471396588</v>
      </c>
      <c r="P7" s="66">
        <f>O7*EXP(M7^2/2)</f>
        <v>120.5771593045353</v>
      </c>
      <c r="Q7" s="72">
        <f>(P7-P6)/P6</f>
        <v>-2.2518057315229843E-2</v>
      </c>
      <c r="T7" s="67">
        <v>2022</v>
      </c>
      <c r="U7" s="68">
        <v>0.17996999999999999</v>
      </c>
      <c r="V7" s="69">
        <v>120.5771593045353</v>
      </c>
      <c r="W7" s="73">
        <v>-2.2518057315229843E-2</v>
      </c>
    </row>
    <row r="8" spans="1:23" x14ac:dyDescent="0.2">
      <c r="A8" s="56"/>
      <c r="B8" s="96" t="s">
        <v>35</v>
      </c>
      <c r="C8" s="56"/>
      <c r="D8" s="56"/>
      <c r="E8" s="56"/>
      <c r="F8" s="70"/>
      <c r="G8" s="77"/>
      <c r="H8" s="56"/>
    </row>
    <row r="9" spans="1:23" x14ac:dyDescent="0.2">
      <c r="A9" s="56"/>
      <c r="B9" s="96"/>
      <c r="C9" s="56" t="s">
        <v>153</v>
      </c>
      <c r="D9" s="57" t="s">
        <v>148</v>
      </c>
      <c r="E9" s="56"/>
      <c r="F9" s="70"/>
      <c r="G9" s="77"/>
      <c r="H9" s="56"/>
    </row>
    <row r="10" spans="1:23" x14ac:dyDescent="0.2">
      <c r="A10" s="56"/>
      <c r="B10" s="94"/>
      <c r="C10" s="58" t="s">
        <v>203</v>
      </c>
      <c r="D10" s="74">
        <v>-1.5339999999999999E-2</v>
      </c>
      <c r="E10" s="74">
        <v>0.23644999999999999</v>
      </c>
      <c r="F10" s="74">
        <v>-6.5000000000000002E-2</v>
      </c>
      <c r="G10" s="75">
        <v>0.94833999999999996</v>
      </c>
      <c r="H10" s="56"/>
    </row>
    <row r="11" spans="1:23" x14ac:dyDescent="0.2">
      <c r="A11" s="56"/>
      <c r="B11" s="94"/>
      <c r="C11" s="58" t="s">
        <v>123</v>
      </c>
      <c r="D11" s="74">
        <v>-3.6040000000000003E-2</v>
      </c>
      <c r="E11" s="74">
        <v>0.10375</v>
      </c>
      <c r="F11" s="74">
        <v>-0.34699999999999998</v>
      </c>
      <c r="G11" s="76">
        <v>0.72872000000000003</v>
      </c>
      <c r="H11" s="56"/>
      <c r="N11" s="58"/>
      <c r="O11" s="58"/>
      <c r="P11" s="58"/>
      <c r="Q11" s="58"/>
      <c r="R11" s="58"/>
    </row>
    <row r="12" spans="1:23" x14ac:dyDescent="0.2">
      <c r="A12" s="56"/>
      <c r="B12" s="96" t="s">
        <v>154</v>
      </c>
      <c r="F12" s="74"/>
      <c r="H12" s="56"/>
      <c r="K12" s="59" t="s">
        <v>141</v>
      </c>
      <c r="L12" s="60" t="s">
        <v>209</v>
      </c>
      <c r="M12" s="60" t="s">
        <v>144</v>
      </c>
      <c r="N12" s="58"/>
      <c r="O12" s="92"/>
      <c r="P12" s="92"/>
      <c r="Q12" s="58"/>
      <c r="R12" s="58"/>
    </row>
    <row r="13" spans="1:23" x14ac:dyDescent="0.2">
      <c r="A13" s="56"/>
      <c r="C13" s="58" t="s">
        <v>124</v>
      </c>
      <c r="D13" s="74">
        <v>0.43189</v>
      </c>
      <c r="E13" s="74">
        <v>0.23973</v>
      </c>
      <c r="F13" s="74">
        <v>1.802</v>
      </c>
      <c r="G13" s="75">
        <v>7.3169999999999999E-2</v>
      </c>
      <c r="H13" s="58" t="s">
        <v>150</v>
      </c>
      <c r="K13" s="65">
        <v>2018</v>
      </c>
      <c r="L13" s="66">
        <v>100</v>
      </c>
      <c r="N13" s="58"/>
      <c r="O13" s="58"/>
      <c r="P13" s="58"/>
      <c r="Q13" s="58"/>
      <c r="R13" s="58"/>
    </row>
    <row r="14" spans="1:23" x14ac:dyDescent="0.2">
      <c r="A14" s="56"/>
      <c r="C14" s="58" t="s">
        <v>125</v>
      </c>
      <c r="D14" s="74">
        <v>3.6830000000000002E-2</v>
      </c>
      <c r="E14" s="74">
        <v>0.10879</v>
      </c>
      <c r="F14" s="74">
        <v>0.33900000000000002</v>
      </c>
      <c r="G14" s="75">
        <v>0.73533000000000004</v>
      </c>
      <c r="K14" s="65">
        <v>2019</v>
      </c>
      <c r="L14" s="66">
        <v>94.071161212348557</v>
      </c>
      <c r="M14" s="73">
        <v>-5.9288387876514435E-2</v>
      </c>
    </row>
    <row r="15" spans="1:23" x14ac:dyDescent="0.2">
      <c r="A15" s="56"/>
      <c r="B15" s="94"/>
      <c r="C15" s="58" t="s">
        <v>76</v>
      </c>
      <c r="D15" s="74">
        <v>-7.2220000000000006E-2</v>
      </c>
      <c r="E15" s="74">
        <v>0.39173000000000002</v>
      </c>
      <c r="F15" s="74">
        <v>-0.184</v>
      </c>
      <c r="G15" s="75">
        <v>0.85392000000000001</v>
      </c>
      <c r="K15" s="65">
        <v>2020</v>
      </c>
      <c r="L15" s="66">
        <v>112.71191317652763</v>
      </c>
      <c r="M15" s="73">
        <v>0.19815586120066025</v>
      </c>
    </row>
    <row r="16" spans="1:23" x14ac:dyDescent="0.2">
      <c r="A16" s="56"/>
      <c r="B16" s="96" t="s">
        <v>77</v>
      </c>
      <c r="C16" s="56"/>
      <c r="D16" s="70"/>
      <c r="E16" s="70"/>
      <c r="F16" s="70"/>
      <c r="G16" s="77"/>
      <c r="H16" s="56"/>
      <c r="K16" s="65">
        <v>2021</v>
      </c>
      <c r="L16" s="66">
        <v>123.35487136811533</v>
      </c>
      <c r="M16" s="73">
        <v>9.4426204751922371E-2</v>
      </c>
    </row>
    <row r="17" spans="1:13" x14ac:dyDescent="0.2">
      <c r="A17" s="56"/>
      <c r="B17" s="94"/>
      <c r="C17" s="56" t="s">
        <v>205</v>
      </c>
      <c r="D17" s="70"/>
      <c r="E17" s="70"/>
      <c r="F17" s="70"/>
      <c r="G17" s="57"/>
      <c r="H17" s="56"/>
      <c r="K17" s="79">
        <v>2022</v>
      </c>
      <c r="L17" s="80">
        <v>120.5771593045353</v>
      </c>
      <c r="M17" s="81">
        <v>-2.2518057315229843E-2</v>
      </c>
    </row>
    <row r="18" spans="1:13" x14ac:dyDescent="0.2">
      <c r="A18" s="56"/>
      <c r="B18" s="94"/>
      <c r="C18" s="58" t="s">
        <v>84</v>
      </c>
      <c r="D18" s="74">
        <v>0.58618000000000003</v>
      </c>
      <c r="E18" s="74">
        <v>8.9289999999999994E-2</v>
      </c>
      <c r="F18" s="74">
        <v>6.5650000000000004</v>
      </c>
      <c r="G18" s="82">
        <v>4.64E-10</v>
      </c>
      <c r="H18" s="58" t="s">
        <v>146</v>
      </c>
      <c r="K18" s="51" t="s">
        <v>151</v>
      </c>
      <c r="L18" s="52"/>
      <c r="M18" s="88">
        <f>AVERAGE(M14:M17)</f>
        <v>5.2693905190209583E-2</v>
      </c>
    </row>
    <row r="19" spans="1:13" x14ac:dyDescent="0.2">
      <c r="A19" s="56"/>
      <c r="B19" s="94"/>
      <c r="C19" s="58" t="s">
        <v>93</v>
      </c>
      <c r="D19" s="74">
        <v>1.47559</v>
      </c>
      <c r="E19" s="74">
        <v>0.12892999999999999</v>
      </c>
      <c r="F19" s="74">
        <v>11.445</v>
      </c>
      <c r="G19" s="82" t="s">
        <v>160</v>
      </c>
      <c r="H19" s="58" t="s">
        <v>146</v>
      </c>
      <c r="K19" s="89" t="s">
        <v>152</v>
      </c>
      <c r="L19" s="58"/>
      <c r="M19" s="90">
        <f>STDEV(M14:M17)</f>
        <v>0.11704363678773273</v>
      </c>
    </row>
    <row r="20" spans="1:13" ht="17" thickBot="1" x14ac:dyDescent="0.25">
      <c r="A20" s="56"/>
      <c r="B20" s="96" t="s">
        <v>155</v>
      </c>
      <c r="C20" s="56"/>
      <c r="D20" s="70"/>
      <c r="E20" s="70"/>
      <c r="F20" s="70"/>
      <c r="G20" s="57"/>
      <c r="H20" s="56"/>
      <c r="K20" s="54" t="s">
        <v>208</v>
      </c>
      <c r="L20" s="55"/>
      <c r="M20" s="91">
        <f>(L17-L13)/L13</f>
        <v>0.205771593045353</v>
      </c>
    </row>
    <row r="21" spans="1:13" ht="17" thickTop="1" x14ac:dyDescent="0.2">
      <c r="A21" s="56"/>
      <c r="B21" s="94"/>
      <c r="C21" s="56" t="s">
        <v>156</v>
      </c>
      <c r="D21" s="57" t="s">
        <v>148</v>
      </c>
      <c r="F21" s="74"/>
    </row>
    <row r="22" spans="1:13" x14ac:dyDescent="0.2">
      <c r="A22" s="56"/>
      <c r="C22" s="58" t="s">
        <v>127</v>
      </c>
      <c r="D22" s="74">
        <v>0.10487</v>
      </c>
      <c r="E22" s="74">
        <v>0.39633000000000002</v>
      </c>
      <c r="F22" s="74">
        <v>0.26500000000000001</v>
      </c>
      <c r="G22" s="82">
        <v>0.79159000000000002</v>
      </c>
    </row>
    <row r="23" spans="1:13" x14ac:dyDescent="0.2">
      <c r="A23" s="56"/>
      <c r="B23" s="96"/>
      <c r="C23" s="58" t="s">
        <v>128</v>
      </c>
      <c r="D23" s="74">
        <v>0.95665</v>
      </c>
      <c r="E23" s="74">
        <v>0.18315999999999999</v>
      </c>
      <c r="F23" s="74">
        <v>5.2229999999999999</v>
      </c>
      <c r="G23" s="82">
        <v>4.5200000000000002E-7</v>
      </c>
      <c r="H23" s="58" t="s">
        <v>146</v>
      </c>
    </row>
    <row r="24" spans="1:13" x14ac:dyDescent="0.2">
      <c r="A24" s="56"/>
      <c r="B24" s="94"/>
      <c r="C24" s="58" t="s">
        <v>129</v>
      </c>
      <c r="D24" s="74">
        <v>0.24177999999999999</v>
      </c>
      <c r="E24" s="74">
        <v>0.39044000000000001</v>
      </c>
      <c r="F24" s="74">
        <v>0.61899999999999999</v>
      </c>
      <c r="G24" s="82">
        <v>0.53647999999999996</v>
      </c>
    </row>
    <row r="25" spans="1:13" x14ac:dyDescent="0.2">
      <c r="A25" s="56"/>
      <c r="B25" s="94"/>
      <c r="C25" s="58" t="s">
        <v>130</v>
      </c>
      <c r="D25" s="74">
        <v>1.1677500000000001</v>
      </c>
      <c r="E25" s="74">
        <v>0.14668999999999999</v>
      </c>
      <c r="F25" s="74">
        <v>7.9610000000000003</v>
      </c>
      <c r="G25" s="82">
        <v>1.4000000000000001E-13</v>
      </c>
      <c r="H25" s="58" t="s">
        <v>146</v>
      </c>
    </row>
    <row r="26" spans="1:13" x14ac:dyDescent="0.2">
      <c r="A26" s="56"/>
      <c r="B26" s="94"/>
      <c r="C26" s="58" t="s">
        <v>201</v>
      </c>
      <c r="D26" s="74">
        <v>1.46923</v>
      </c>
      <c r="E26" s="74">
        <v>0.15901999999999999</v>
      </c>
      <c r="F26" s="74">
        <v>9.2390000000000008</v>
      </c>
      <c r="G26" s="82" t="s">
        <v>160</v>
      </c>
      <c r="H26" s="58" t="s">
        <v>146</v>
      </c>
    </row>
    <row r="27" spans="1:13" x14ac:dyDescent="0.2">
      <c r="A27" s="56"/>
      <c r="B27" s="96" t="s">
        <v>157</v>
      </c>
      <c r="C27" s="56"/>
      <c r="D27" s="70"/>
      <c r="E27" s="70"/>
      <c r="F27" s="70"/>
      <c r="G27" s="83"/>
    </row>
    <row r="28" spans="1:13" x14ac:dyDescent="0.2">
      <c r="A28" s="56"/>
      <c r="B28" s="96"/>
      <c r="C28" s="56" t="s">
        <v>158</v>
      </c>
      <c r="D28" s="57" t="s">
        <v>148</v>
      </c>
      <c r="E28" s="70"/>
      <c r="F28" s="70"/>
      <c r="G28" s="83"/>
      <c r="H28" s="56"/>
    </row>
    <row r="29" spans="1:13" x14ac:dyDescent="0.2">
      <c r="A29" s="56"/>
      <c r="B29" s="94"/>
      <c r="C29" s="58" t="s">
        <v>132</v>
      </c>
      <c r="D29" s="74">
        <v>-6.7570000000000005E-2</v>
      </c>
      <c r="E29" s="74">
        <v>0.11359</v>
      </c>
      <c r="F29" s="74">
        <v>-0.59499999999999997</v>
      </c>
      <c r="G29" s="82">
        <v>0.55264000000000002</v>
      </c>
      <c r="H29" s="56"/>
    </row>
    <row r="30" spans="1:13" x14ac:dyDescent="0.2">
      <c r="A30" s="56"/>
      <c r="B30" s="94"/>
      <c r="C30" s="58" t="s">
        <v>133</v>
      </c>
      <c r="D30" s="74">
        <v>0.11125</v>
      </c>
      <c r="E30" s="74">
        <v>0.12973000000000001</v>
      </c>
      <c r="F30" s="74">
        <v>0.85799999999999998</v>
      </c>
      <c r="G30" s="82">
        <v>0.39222000000000001</v>
      </c>
      <c r="H30" s="56"/>
    </row>
    <row r="31" spans="1:13" x14ac:dyDescent="0.2">
      <c r="A31" s="56"/>
      <c r="B31" s="94"/>
      <c r="C31" s="58" t="s">
        <v>134</v>
      </c>
      <c r="D31" s="84">
        <v>0.20321</v>
      </c>
      <c r="E31" s="74">
        <v>0.11563</v>
      </c>
      <c r="F31" s="74">
        <v>1.7569999999999999</v>
      </c>
      <c r="G31" s="82">
        <v>8.0420000000000005E-2</v>
      </c>
      <c r="H31" s="56"/>
    </row>
    <row r="32" spans="1:13" x14ac:dyDescent="0.2">
      <c r="A32" s="56"/>
      <c r="B32" s="95"/>
      <c r="C32" s="85" t="s">
        <v>135</v>
      </c>
      <c r="D32" s="86">
        <v>0.17996999999999999</v>
      </c>
      <c r="E32" s="86">
        <v>0.11958000000000001</v>
      </c>
      <c r="F32" s="86">
        <v>1.5049999999999999</v>
      </c>
      <c r="G32" s="80">
        <v>0.13392999999999999</v>
      </c>
      <c r="H32" s="64"/>
    </row>
    <row r="33" spans="1:8" x14ac:dyDescent="0.2">
      <c r="A33" s="56"/>
      <c r="B33" s="94" t="s">
        <v>159</v>
      </c>
      <c r="D33" s="74">
        <v>8.9081600000000005</v>
      </c>
      <c r="E33" s="74">
        <v>0.1583</v>
      </c>
      <c r="F33" s="74">
        <v>56.273000000000003</v>
      </c>
      <c r="G33" s="78" t="s">
        <v>160</v>
      </c>
      <c r="H33" s="58" t="s">
        <v>146</v>
      </c>
    </row>
    <row r="34" spans="1:8" x14ac:dyDescent="0.2">
      <c r="A34" s="56"/>
      <c r="B34" s="94" t="s">
        <v>161</v>
      </c>
      <c r="C34" s="56"/>
      <c r="D34" s="56">
        <v>213</v>
      </c>
      <c r="E34" s="56"/>
      <c r="F34" s="56"/>
      <c r="G34" s="57"/>
      <c r="H34" s="56"/>
    </row>
    <row r="35" spans="1:8" x14ac:dyDescent="0.2">
      <c r="A35" s="56"/>
      <c r="B35" s="94" t="s">
        <v>162</v>
      </c>
      <c r="C35" s="56"/>
      <c r="D35" s="56">
        <v>0.83079999999999998</v>
      </c>
      <c r="E35" s="56"/>
      <c r="F35" s="56"/>
      <c r="G35" s="57"/>
      <c r="H35" s="56"/>
    </row>
    <row r="36" spans="1:8" x14ac:dyDescent="0.2">
      <c r="A36" s="56"/>
      <c r="B36" s="94" t="s">
        <v>163</v>
      </c>
      <c r="C36" s="56"/>
      <c r="D36" s="56">
        <v>0.81510000000000005</v>
      </c>
      <c r="E36" s="56"/>
      <c r="F36" s="56"/>
      <c r="G36" s="57"/>
      <c r="H36" s="56"/>
    </row>
    <row r="37" spans="1:8" x14ac:dyDescent="0.2">
      <c r="A37" s="56"/>
      <c r="B37" s="94" t="s">
        <v>164</v>
      </c>
      <c r="C37" s="56"/>
      <c r="D37" s="56">
        <v>0.53049999999999997</v>
      </c>
      <c r="E37" s="56" t="s">
        <v>206</v>
      </c>
      <c r="F37" s="56"/>
      <c r="G37" s="56"/>
      <c r="H37" s="56"/>
    </row>
    <row r="38" spans="1:8" x14ac:dyDescent="0.2">
      <c r="A38" s="56"/>
      <c r="B38" s="94" t="s">
        <v>165</v>
      </c>
      <c r="C38" s="56"/>
      <c r="D38" s="56">
        <v>52.9</v>
      </c>
      <c r="E38" s="56" t="s">
        <v>207</v>
      </c>
      <c r="F38" s="56"/>
      <c r="G38" s="57"/>
      <c r="H38" s="56"/>
    </row>
    <row r="39" spans="1:8" x14ac:dyDescent="0.2">
      <c r="A39" s="56"/>
      <c r="B39" s="94" t="s">
        <v>166</v>
      </c>
      <c r="C39" s="56"/>
      <c r="D39" s="57" t="s">
        <v>167</v>
      </c>
      <c r="E39" s="56"/>
      <c r="F39" s="56"/>
      <c r="G39" s="57"/>
      <c r="H39" s="56"/>
    </row>
    <row r="40" spans="1:8" x14ac:dyDescent="0.2">
      <c r="D40" s="74"/>
      <c r="E40" s="74"/>
      <c r="F40" s="74"/>
    </row>
    <row r="49" spans="2:4" x14ac:dyDescent="0.2">
      <c r="B49" s="97"/>
    </row>
    <row r="50" spans="2:4" x14ac:dyDescent="0.2">
      <c r="B50" s="97"/>
      <c r="D50" s="78"/>
    </row>
    <row r="66" spans="2:8" x14ac:dyDescent="0.2">
      <c r="B66" s="97"/>
    </row>
    <row r="67" spans="2:8" x14ac:dyDescent="0.2">
      <c r="B67" s="97"/>
      <c r="H67" s="58" t="s">
        <v>150</v>
      </c>
    </row>
    <row r="69" spans="2:8" x14ac:dyDescent="0.2">
      <c r="D69" s="74"/>
      <c r="E69" s="74"/>
      <c r="F69" s="87"/>
    </row>
    <row r="70" spans="2:8" x14ac:dyDescent="0.2">
      <c r="D70" s="74"/>
      <c r="E70" s="74"/>
      <c r="F70" s="87"/>
    </row>
    <row r="71" spans="2:8" x14ac:dyDescent="0.2">
      <c r="D71" s="74"/>
      <c r="E71" s="74"/>
      <c r="F71" s="87"/>
    </row>
    <row r="73" spans="2:8" x14ac:dyDescent="0.2">
      <c r="F73" s="7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Patek Philippe Data</vt:lpstr>
      <vt:lpstr>Patek Philippe</vt:lpstr>
      <vt:lpstr>Patek Philipp RESULTS AND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Bruderer, Oscar</dc:creator>
  <cp:lastModifiedBy>Bruderer, Oscar</cp:lastModifiedBy>
  <dcterms:created xsi:type="dcterms:W3CDTF">2023-11-09T17:41:02Z</dcterms:created>
  <dcterms:modified xsi:type="dcterms:W3CDTF">2023-11-15T16:47:35Z</dcterms:modified>
</cp:coreProperties>
</file>