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udcgal-my.sharepoint.com/personal/rosa_rios_udc_es/Documents/Clases/Estadistica/Resueltas/"/>
    </mc:Choice>
  </mc:AlternateContent>
  <xr:revisionPtr revIDLastSave="68" documentId="8_{B31E33AE-34CE-4D8C-9FFB-FCF31BDDBC17}" xr6:coauthVersionLast="47" xr6:coauthVersionMax="47" xr10:uidLastSave="{B3890841-C487-432A-81AB-7EA33333648D}"/>
  <bookViews>
    <workbookView xWindow="-120" yWindow="-120" windowWidth="29040" windowHeight="15720" activeTab="3" xr2:uid="{793AE6E5-AE90-462E-9360-7330DCC50F2B}"/>
  </bookViews>
  <sheets>
    <sheet name="E1" sheetId="2" r:id="rId1"/>
    <sheet name="E2" sheetId="1" r:id="rId2"/>
    <sheet name="E3" sheetId="3" r:id="rId3"/>
    <sheet name="E4" sheetId="4" r:id="rId4"/>
  </sheets>
  <definedNames>
    <definedName name="Beneficio">#REF!</definedName>
  </definedNames>
  <calcPr calcId="191029"/>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5" i="3" l="1"/>
  <c r="O24" i="3"/>
  <c r="O23" i="3"/>
  <c r="O22" i="3"/>
  <c r="O10" i="3"/>
  <c r="O9" i="3"/>
  <c r="O8"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7" i="3"/>
  <c r="G57" i="1"/>
  <c r="E56" i="1"/>
  <c r="F56" i="1"/>
  <c r="G56" i="1"/>
  <c r="E57" i="1"/>
  <c r="F57" i="1"/>
  <c r="F55" i="1"/>
  <c r="G55" i="1"/>
  <c r="E55" i="1"/>
  <c r="E49" i="1"/>
  <c r="E41" i="1"/>
  <c r="E42" i="1"/>
  <c r="E43" i="1"/>
  <c r="E44" i="1"/>
  <c r="E45" i="1"/>
  <c r="E46" i="1"/>
  <c r="E47" i="1"/>
  <c r="E48" i="1"/>
  <c r="E40" i="1"/>
  <c r="D36" i="1" a="1"/>
  <c r="D36" i="1" s="1"/>
  <c r="D33" i="1"/>
  <c r="E30" i="1"/>
  <c r="E17" i="1"/>
  <c r="E18" i="1"/>
  <c r="E19" i="1"/>
  <c r="E20" i="1"/>
  <c r="E21" i="1"/>
  <c r="E22" i="1"/>
  <c r="E23" i="1"/>
  <c r="E24" i="1"/>
  <c r="E25" i="1"/>
  <c r="E26" i="1"/>
  <c r="E16" i="1"/>
  <c r="E12" i="1"/>
  <c r="E11" i="1"/>
  <c r="E10" i="1"/>
  <c r="G47" i="2"/>
  <c r="F47" i="2"/>
  <c r="E47" i="2"/>
  <c r="G46" i="2"/>
  <c r="F46" i="2"/>
  <c r="E46" i="2"/>
  <c r="E45" i="2"/>
  <c r="F45" i="2"/>
  <c r="G45" i="2"/>
  <c r="F30" i="2"/>
  <c r="F31" i="2"/>
  <c r="F32" i="2"/>
  <c r="F33" i="2"/>
  <c r="F34" i="2"/>
  <c r="F35" i="2"/>
  <c r="F36" i="2"/>
  <c r="F37" i="2"/>
  <c r="F38" i="2"/>
  <c r="F39" i="2"/>
  <c r="F29" i="2"/>
  <c r="D24" i="2"/>
  <c r="D21" i="2"/>
  <c r="E16" i="2"/>
  <c r="E12" i="2"/>
  <c r="E11" i="2"/>
  <c r="E10" i="2"/>
  <c r="B11" i="2"/>
  <c r="E29" i="2"/>
  <c r="E30" i="2"/>
  <c r="E31" i="2"/>
  <c r="E32" i="2"/>
  <c r="E33" i="2"/>
  <c r="E34" i="2"/>
  <c r="E35" i="2"/>
  <c r="E36" i="2"/>
  <c r="E37" i="2"/>
  <c r="E38" i="2"/>
  <c r="E39"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<sst xmlns="http://schemas.openxmlformats.org/spreadsheetml/2006/main" count="6090" uniqueCount="1223">
  <si>
    <t>x1</t>
  </si>
  <si>
    <t>x2</t>
  </si>
  <si>
    <t>Rellenar la siguiente tabla calculando                              :</t>
  </si>
  <si>
    <t>si t &gt; 5 devolver x/t, si no devolver y/t</t>
  </si>
  <si>
    <t>t</t>
  </si>
  <si>
    <t>iv) Tabla de datos condicional</t>
  </si>
  <si>
    <t>Si Texto2 es igual a "X" devolver x; si es igual a "Y" devolver y; si es igual a "Z", devolver z y si no 0:</t>
  </si>
  <si>
    <t>Si x es menor que z; devolver texto1 unido a texto 2, si no devolver texto1:</t>
  </si>
  <si>
    <t>Unir textos 1 y 2 separados por un guión:</t>
  </si>
  <si>
    <t>iii) Texto</t>
  </si>
  <si>
    <t>Nota: el valor de x, que se encuentra en la celda B8 ha de fijarse para copiar y pegar. Para ello pulsar F4 una vez de manera que se fije tanto la columna como la fila</t>
  </si>
  <si>
    <t>ii) Tabla de datos</t>
  </si>
  <si>
    <t>B</t>
  </si>
  <si>
    <t>Texto 2</t>
  </si>
  <si>
    <t>A</t>
  </si>
  <si>
    <t>Texto 1</t>
  </si>
  <si>
    <t>z</t>
  </si>
  <si>
    <t>y</t>
  </si>
  <si>
    <t>i) Ecuaciones</t>
  </si>
  <si>
    <t>x</t>
  </si>
  <si>
    <t>Resultados</t>
  </si>
  <si>
    <t>Datos</t>
  </si>
  <si>
    <t>OP3</t>
  </si>
  <si>
    <t>OP2</t>
  </si>
  <si>
    <t>OP1</t>
  </si>
  <si>
    <t>Opciones de texto</t>
  </si>
  <si>
    <t>z(t)</t>
  </si>
  <si>
    <t>Opción de texto</t>
  </si>
  <si>
    <t>iv) Copiar y pegar fórmulas</t>
  </si>
  <si>
    <t>Si Texto2 es igual a "OP1" devolver x; si es igual a "OP2" devolver y; si no devolver 0:</t>
  </si>
  <si>
    <t>Si x es menor que y devolver 1; si no devolver 0:</t>
  </si>
  <si>
    <t>iii) Funciones lógicas</t>
  </si>
  <si>
    <t>Unir textos 1 y 2:</t>
  </si>
  <si>
    <t>ii) Texto</t>
  </si>
  <si>
    <t>Serie temporal</t>
  </si>
  <si>
    <t>Texto2</t>
  </si>
  <si>
    <t>Nuevo</t>
  </si>
  <si>
    <t>Texto1</t>
  </si>
  <si>
    <t>ID Cliente</t>
  </si>
  <si>
    <t>Zona</t>
  </si>
  <si>
    <t>País</t>
  </si>
  <si>
    <t>Tipo de producto</t>
  </si>
  <si>
    <t>Canal de venta</t>
  </si>
  <si>
    <t>Prioridad</t>
  </si>
  <si>
    <t>Fecha pedido</t>
  </si>
  <si>
    <t>Unidades</t>
  </si>
  <si>
    <t>Precio Unitario</t>
  </si>
  <si>
    <t>Coste unitario</t>
  </si>
  <si>
    <t>Importe venta total</t>
  </si>
  <si>
    <t>C2421</t>
  </si>
  <si>
    <t>Europa</t>
  </si>
  <si>
    <t>United Kingdom</t>
  </si>
  <si>
    <t>Snacks</t>
  </si>
  <si>
    <t>Offline</t>
  </si>
  <si>
    <t>Crítica</t>
  </si>
  <si>
    <t>C1908</t>
  </si>
  <si>
    <t>Malta</t>
  </si>
  <si>
    <t>Cárnicos</t>
  </si>
  <si>
    <t>Online</t>
  </si>
  <si>
    <t>Alta</t>
  </si>
  <si>
    <t>C7652</t>
  </si>
  <si>
    <t>Australia y Oceanía</t>
  </si>
  <si>
    <t>Marshall Islands</t>
  </si>
  <si>
    <t>Cereales</t>
  </si>
  <si>
    <t>C2326</t>
  </si>
  <si>
    <t>África</t>
  </si>
  <si>
    <t>Iran</t>
  </si>
  <si>
    <t>Frutas</t>
  </si>
  <si>
    <t>Baja</t>
  </si>
  <si>
    <t>C5305</t>
  </si>
  <si>
    <t>Centroamérica y Caribe</t>
  </si>
  <si>
    <t>Guatemala</t>
  </si>
  <si>
    <t>Alimento infantil</t>
  </si>
  <si>
    <t>Media</t>
  </si>
  <si>
    <t>C5168</t>
  </si>
  <si>
    <t>Grenada</t>
  </si>
  <si>
    <t>Bebida</t>
  </si>
  <si>
    <t>C9197</t>
  </si>
  <si>
    <t>Fiji</t>
  </si>
  <si>
    <t>C2876</t>
  </si>
  <si>
    <t xml:space="preserve">Tunisia </t>
  </si>
  <si>
    <t>Cosméticos</t>
  </si>
  <si>
    <t>C8394</t>
  </si>
  <si>
    <t>Cuidado personal</t>
  </si>
  <si>
    <t>C8141</t>
  </si>
  <si>
    <t>Australia</t>
  </si>
  <si>
    <t>Material de oficina</t>
  </si>
  <si>
    <t>C3212</t>
  </si>
  <si>
    <t>Norteamérica</t>
  </si>
  <si>
    <t>Greenland</t>
  </si>
  <si>
    <t>C8904</t>
  </si>
  <si>
    <t>Angola</t>
  </si>
  <si>
    <t>C5218</t>
  </si>
  <si>
    <t>Zambia</t>
  </si>
  <si>
    <t>C4358</t>
  </si>
  <si>
    <t>Kenya</t>
  </si>
  <si>
    <t>Verduras</t>
  </si>
  <si>
    <t>C1229</t>
  </si>
  <si>
    <t>Azerbaijan</t>
  </si>
  <si>
    <t>C4942</t>
  </si>
  <si>
    <t>Mozambique</t>
  </si>
  <si>
    <t>C7310</t>
  </si>
  <si>
    <t>Federated States of Micronesia</t>
  </si>
  <si>
    <t>C5348</t>
  </si>
  <si>
    <t>Dominican Republic</t>
  </si>
  <si>
    <t>C5778</t>
  </si>
  <si>
    <t>Libya</t>
  </si>
  <si>
    <t>C2519</t>
  </si>
  <si>
    <t>Asia</t>
  </si>
  <si>
    <t>Uzbekistan</t>
  </si>
  <si>
    <t>C8199</t>
  </si>
  <si>
    <t>Sri Lanka</t>
  </si>
  <si>
    <t>C4645</t>
  </si>
  <si>
    <t>The Gambia</t>
  </si>
  <si>
    <t>C1390</t>
  </si>
  <si>
    <t>Myanmar</t>
  </si>
  <si>
    <t>C4168</t>
  </si>
  <si>
    <t>Bhutan</t>
  </si>
  <si>
    <t>Ropa</t>
  </si>
  <si>
    <t>C1418</t>
  </si>
  <si>
    <t>Mali</t>
  </si>
  <si>
    <t>C4779</t>
  </si>
  <si>
    <t>Burundi</t>
  </si>
  <si>
    <t>C8598</t>
  </si>
  <si>
    <t>C3420</t>
  </si>
  <si>
    <t>Nigeria</t>
  </si>
  <si>
    <t>C7497</t>
  </si>
  <si>
    <t>Norway</t>
  </si>
  <si>
    <t>Doméstico</t>
  </si>
  <si>
    <t>C8282</t>
  </si>
  <si>
    <t>C2932</t>
  </si>
  <si>
    <t>Papua New Guinea</t>
  </si>
  <si>
    <t>C2806</t>
  </si>
  <si>
    <t>North Korea</t>
  </si>
  <si>
    <t>C1968</t>
  </si>
  <si>
    <t>Montenegro</t>
  </si>
  <si>
    <t>C8684</t>
  </si>
  <si>
    <t>C4923</t>
  </si>
  <si>
    <t>Lesotho</t>
  </si>
  <si>
    <t>C4857</t>
  </si>
  <si>
    <t>Indonesia</t>
  </si>
  <si>
    <t>C5362</t>
  </si>
  <si>
    <t>Iraq</t>
  </si>
  <si>
    <t>C8517</t>
  </si>
  <si>
    <t>Singapore</t>
  </si>
  <si>
    <t>C8103</t>
  </si>
  <si>
    <t>South Korea</t>
  </si>
  <si>
    <t>C3105</t>
  </si>
  <si>
    <t>Lebanon</t>
  </si>
  <si>
    <t>C2211</t>
  </si>
  <si>
    <t>C1312</t>
  </si>
  <si>
    <t>Vietnam</t>
  </si>
  <si>
    <t>C6003</t>
  </si>
  <si>
    <t>Jordan</t>
  </si>
  <si>
    <t>C9080</t>
  </si>
  <si>
    <t>Palau</t>
  </si>
  <si>
    <t>C4045</t>
  </si>
  <si>
    <t xml:space="preserve">Antigua and Barbuda </t>
  </si>
  <si>
    <t>C7601</t>
  </si>
  <si>
    <t>C1154</t>
  </si>
  <si>
    <t>El Salvador</t>
  </si>
  <si>
    <t>C7315</t>
  </si>
  <si>
    <t>Republic of the Congo</t>
  </si>
  <si>
    <t>C4396</t>
  </si>
  <si>
    <t>Vanuatu</t>
  </si>
  <si>
    <t>C2914</t>
  </si>
  <si>
    <t>Bangladesh</t>
  </si>
  <si>
    <t>C5088</t>
  </si>
  <si>
    <t>C9340</t>
  </si>
  <si>
    <t>South Sudan</t>
  </si>
  <si>
    <t>C5795</t>
  </si>
  <si>
    <t>C7783</t>
  </si>
  <si>
    <t xml:space="preserve">Saint Kitts and Nevis </t>
  </si>
  <si>
    <t>C2335</t>
  </si>
  <si>
    <t>Rwanda</t>
  </si>
  <si>
    <t>C8686</t>
  </si>
  <si>
    <t>C1774</t>
  </si>
  <si>
    <t xml:space="preserve">Moldova </t>
  </si>
  <si>
    <t>C6740</t>
  </si>
  <si>
    <t>Austria</t>
  </si>
  <si>
    <t>C4428</t>
  </si>
  <si>
    <t>Spain</t>
  </si>
  <si>
    <t>C7885</t>
  </si>
  <si>
    <t>China</t>
  </si>
  <si>
    <t>C3863</t>
  </si>
  <si>
    <t>Qatar</t>
  </si>
  <si>
    <t>C2314</t>
  </si>
  <si>
    <t>Georgia</t>
  </si>
  <si>
    <t>C4896</t>
  </si>
  <si>
    <t>Kazakhstan</t>
  </si>
  <si>
    <t>C9468</t>
  </si>
  <si>
    <t>Namibia</t>
  </si>
  <si>
    <t>C5594</t>
  </si>
  <si>
    <t>Jamaica</t>
  </si>
  <si>
    <t>C6039</t>
  </si>
  <si>
    <t>Syria</t>
  </si>
  <si>
    <t>C6272</t>
  </si>
  <si>
    <t>Tanzania</t>
  </si>
  <si>
    <t>C6967</t>
  </si>
  <si>
    <t>C9498</t>
  </si>
  <si>
    <t>C2444</t>
  </si>
  <si>
    <t>Hungary</t>
  </si>
  <si>
    <t>C2087</t>
  </si>
  <si>
    <t>C2912</t>
  </si>
  <si>
    <t>C9106</t>
  </si>
  <si>
    <t>C3061</t>
  </si>
  <si>
    <t>Thailand</t>
  </si>
  <si>
    <t>C3872</t>
  </si>
  <si>
    <t>Taiwan</t>
  </si>
  <si>
    <t>C8834</t>
  </si>
  <si>
    <t>India</t>
  </si>
  <si>
    <t>C6950</t>
  </si>
  <si>
    <t>Romania</t>
  </si>
  <si>
    <t>C1422</t>
  </si>
  <si>
    <t>East Timor</t>
  </si>
  <si>
    <t>C5158</t>
  </si>
  <si>
    <t>Bosnia and Herzegovina</t>
  </si>
  <si>
    <t>C9266</t>
  </si>
  <si>
    <t>Ireland</t>
  </si>
  <si>
    <t>C5561</t>
  </si>
  <si>
    <t>Croatia</t>
  </si>
  <si>
    <t>C9058</t>
  </si>
  <si>
    <t>C8476</t>
  </si>
  <si>
    <t>C6738</t>
  </si>
  <si>
    <t>C7470</t>
  </si>
  <si>
    <t>Madagascar</t>
  </si>
  <si>
    <t>C1499</t>
  </si>
  <si>
    <t>C7358</t>
  </si>
  <si>
    <t>Sierra Leone</t>
  </si>
  <si>
    <t>C3782</t>
  </si>
  <si>
    <t>Netherlands</t>
  </si>
  <si>
    <t>C6208</t>
  </si>
  <si>
    <t>C8278</t>
  </si>
  <si>
    <t>Trinidad and Tobago</t>
  </si>
  <si>
    <t>C4335</t>
  </si>
  <si>
    <t>C2928</t>
  </si>
  <si>
    <t xml:space="preserve">Samoa </t>
  </si>
  <si>
    <t>C4307</t>
  </si>
  <si>
    <t>Albania</t>
  </si>
  <si>
    <t>C4925</t>
  </si>
  <si>
    <t>Cape Verde</t>
  </si>
  <si>
    <t>C1939</t>
  </si>
  <si>
    <t>Italy</t>
  </si>
  <si>
    <t>C6709</t>
  </si>
  <si>
    <t>C4298</t>
  </si>
  <si>
    <t>Maldives</t>
  </si>
  <si>
    <t>C2971</t>
  </si>
  <si>
    <t>C2700</t>
  </si>
  <si>
    <t>Yemen</t>
  </si>
  <si>
    <t>C8654</t>
  </si>
  <si>
    <t>C8711</t>
  </si>
  <si>
    <t>C4949</t>
  </si>
  <si>
    <t>Latvia</t>
  </si>
  <si>
    <t>C9149</t>
  </si>
  <si>
    <t>C2297</t>
  </si>
  <si>
    <t>Lithuania</t>
  </si>
  <si>
    <t>C2079</t>
  </si>
  <si>
    <t>Senegal</t>
  </si>
  <si>
    <t>C4389</t>
  </si>
  <si>
    <t>C5819</t>
  </si>
  <si>
    <t>Bulgaria</t>
  </si>
  <si>
    <t>C8167</t>
  </si>
  <si>
    <t xml:space="preserve">Seychelles </t>
  </si>
  <si>
    <t>C4933</t>
  </si>
  <si>
    <t>C3822</t>
  </si>
  <si>
    <t>Saint Vincent and the Grenadines</t>
  </si>
  <si>
    <t>C4239</t>
  </si>
  <si>
    <t>Andorra</t>
  </si>
  <si>
    <t>C1796</t>
  </si>
  <si>
    <t>C1804</t>
  </si>
  <si>
    <t>Togo</t>
  </si>
  <si>
    <t>C5780</t>
  </si>
  <si>
    <t>C6943</t>
  </si>
  <si>
    <t>C3715</t>
  </si>
  <si>
    <t>C4222</t>
  </si>
  <si>
    <t>Japan</t>
  </si>
  <si>
    <t>C3793</t>
  </si>
  <si>
    <t>Central African Republic</t>
  </si>
  <si>
    <t>C7459</t>
  </si>
  <si>
    <t>C7456</t>
  </si>
  <si>
    <t>Mauritania</t>
  </si>
  <si>
    <t>C5720</t>
  </si>
  <si>
    <t>Portugal</t>
  </si>
  <si>
    <t>C9394</t>
  </si>
  <si>
    <t>Liberia</t>
  </si>
  <si>
    <t>C8321</t>
  </si>
  <si>
    <t>C6549</t>
  </si>
  <si>
    <t>Cameroon</t>
  </si>
  <si>
    <t>C8829</t>
  </si>
  <si>
    <t>Cuba</t>
  </si>
  <si>
    <t>C7113</t>
  </si>
  <si>
    <t>Malawi</t>
  </si>
  <si>
    <t>C3059</t>
  </si>
  <si>
    <t>Tuvalu</t>
  </si>
  <si>
    <t>C3527</t>
  </si>
  <si>
    <t>C7079</t>
  </si>
  <si>
    <t>C8482</t>
  </si>
  <si>
    <t>Turkmenistan</t>
  </si>
  <si>
    <t>C3205</t>
  </si>
  <si>
    <t>Uganda</t>
  </si>
  <si>
    <t>C9920</t>
  </si>
  <si>
    <t>C3003</t>
  </si>
  <si>
    <t>Switzerland</t>
  </si>
  <si>
    <t>C7032</t>
  </si>
  <si>
    <t>Kuwait</t>
  </si>
  <si>
    <t>C2289</t>
  </si>
  <si>
    <t>C1260</t>
  </si>
  <si>
    <t>C8131</t>
  </si>
  <si>
    <t>C5294</t>
  </si>
  <si>
    <t>C2844</t>
  </si>
  <si>
    <t>Ghana</t>
  </si>
  <si>
    <t>C7077</t>
  </si>
  <si>
    <t>Poland</t>
  </si>
  <si>
    <t>C6994</t>
  </si>
  <si>
    <t>Mongolia</t>
  </si>
  <si>
    <t>C5799</t>
  </si>
  <si>
    <t>C7399</t>
  </si>
  <si>
    <t>C2903</t>
  </si>
  <si>
    <t>C2125</t>
  </si>
  <si>
    <t>Ethiopia</t>
  </si>
  <si>
    <t>C2080</t>
  </si>
  <si>
    <t>Niger</t>
  </si>
  <si>
    <t>C9487</t>
  </si>
  <si>
    <t>C9270</t>
  </si>
  <si>
    <t>C5053</t>
  </si>
  <si>
    <t>United States of America</t>
  </si>
  <si>
    <t>C5665</t>
  </si>
  <si>
    <t>Sudan</t>
  </si>
  <si>
    <t>C2639</t>
  </si>
  <si>
    <t>C1708</t>
  </si>
  <si>
    <t>C9311</t>
  </si>
  <si>
    <t>C1089</t>
  </si>
  <si>
    <t>C7385</t>
  </si>
  <si>
    <t>C9749</t>
  </si>
  <si>
    <t>Bahrain</t>
  </si>
  <si>
    <t>C8429</t>
  </si>
  <si>
    <t>Algeria</t>
  </si>
  <si>
    <t>C8880</t>
  </si>
  <si>
    <t>Botswana</t>
  </si>
  <si>
    <t>C8258</t>
  </si>
  <si>
    <t>C8924</t>
  </si>
  <si>
    <t>C4939</t>
  </si>
  <si>
    <t>Guinea-Bissau</t>
  </si>
  <si>
    <t>C4571</t>
  </si>
  <si>
    <t>Pakistan</t>
  </si>
  <si>
    <t>C7789</t>
  </si>
  <si>
    <t>C1764</t>
  </si>
  <si>
    <t>C1373</t>
  </si>
  <si>
    <t>Afghanistan</t>
  </si>
  <si>
    <t>C8693</t>
  </si>
  <si>
    <t>C8508</t>
  </si>
  <si>
    <t>Oman</t>
  </si>
  <si>
    <t>C8801</t>
  </si>
  <si>
    <t>Burkina Faso</t>
  </si>
  <si>
    <t>C9260</t>
  </si>
  <si>
    <t>C3947</t>
  </si>
  <si>
    <t>Serbia</t>
  </si>
  <si>
    <t>C5565</t>
  </si>
  <si>
    <t xml:space="preserve">Mauritius </t>
  </si>
  <si>
    <t>C4134</t>
  </si>
  <si>
    <t>C7355</t>
  </si>
  <si>
    <t>C5637</t>
  </si>
  <si>
    <t>C3589</t>
  </si>
  <si>
    <t>New Zealand</t>
  </si>
  <si>
    <t>C6524</t>
  </si>
  <si>
    <t>C6958</t>
  </si>
  <si>
    <t>C7110</t>
  </si>
  <si>
    <t>Somalia</t>
  </si>
  <si>
    <t>C5403</t>
  </si>
  <si>
    <t>C9962</t>
  </si>
  <si>
    <t>Cyprus</t>
  </si>
  <si>
    <t>C7116</t>
  </si>
  <si>
    <t>C1896</t>
  </si>
  <si>
    <t>C4538</t>
  </si>
  <si>
    <t>C7979</t>
  </si>
  <si>
    <t>The Bahamas</t>
  </si>
  <si>
    <t>C1361</t>
  </si>
  <si>
    <t>Germany</t>
  </si>
  <si>
    <t>C1528</t>
  </si>
  <si>
    <t>C3526</t>
  </si>
  <si>
    <t>Luxembourg</t>
  </si>
  <si>
    <t>C3108</t>
  </si>
  <si>
    <t>C1225</t>
  </si>
  <si>
    <t>C8535</t>
  </si>
  <si>
    <t>C4899</t>
  </si>
  <si>
    <t>C6878</t>
  </si>
  <si>
    <t>C9238</t>
  </si>
  <si>
    <t>C7450</t>
  </si>
  <si>
    <t>Solomon Islands</t>
  </si>
  <si>
    <t>C2186</t>
  </si>
  <si>
    <t>C3821</t>
  </si>
  <si>
    <t>C9933</t>
  </si>
  <si>
    <t>C9804</t>
  </si>
  <si>
    <t>C6920</t>
  </si>
  <si>
    <t>C5468</t>
  </si>
  <si>
    <t>C5839</t>
  </si>
  <si>
    <t>Cote d'Ivoire</t>
  </si>
  <si>
    <t>C9128</t>
  </si>
  <si>
    <t>Russia</t>
  </si>
  <si>
    <t>C3632</t>
  </si>
  <si>
    <t>C5351</t>
  </si>
  <si>
    <t>C8489</t>
  </si>
  <si>
    <t>C7953</t>
  </si>
  <si>
    <t>C3853</t>
  </si>
  <si>
    <t>C6001</t>
  </si>
  <si>
    <t>C2414</t>
  </si>
  <si>
    <t>C8811</t>
  </si>
  <si>
    <t>C1114</t>
  </si>
  <si>
    <t>Laos</t>
  </si>
  <si>
    <t>C9949</t>
  </si>
  <si>
    <t>C8144</t>
  </si>
  <si>
    <t>C5232</t>
  </si>
  <si>
    <t>C6946</t>
  </si>
  <si>
    <t>C1726</t>
  </si>
  <si>
    <t>Sweden</t>
  </si>
  <si>
    <t>C1212</t>
  </si>
  <si>
    <t>C8748</t>
  </si>
  <si>
    <t>Kiribati</t>
  </si>
  <si>
    <t>C5882</t>
  </si>
  <si>
    <t>C1864</t>
  </si>
  <si>
    <t>Philippines</t>
  </si>
  <si>
    <t>C2148</t>
  </si>
  <si>
    <t>Comoros</t>
  </si>
  <si>
    <t>C3890</t>
  </si>
  <si>
    <t>Liechtenstein</t>
  </si>
  <si>
    <t>C9451</t>
  </si>
  <si>
    <t>C3894</t>
  </si>
  <si>
    <t>C4484</t>
  </si>
  <si>
    <t>Chad</t>
  </si>
  <si>
    <t>C2190</t>
  </si>
  <si>
    <t>Macedonia</t>
  </si>
  <si>
    <t>United Arab Emirates</t>
  </si>
  <si>
    <t>C1347</t>
  </si>
  <si>
    <t>C1750</t>
  </si>
  <si>
    <t>C6179</t>
  </si>
  <si>
    <t>Kosovo</t>
  </si>
  <si>
    <t>C4617</t>
  </si>
  <si>
    <t>C5754</t>
  </si>
  <si>
    <t>C5479</t>
  </si>
  <si>
    <t>Mexico</t>
  </si>
  <si>
    <t>C9388</t>
  </si>
  <si>
    <t>C1277</t>
  </si>
  <si>
    <t>C1647</t>
  </si>
  <si>
    <t>C9201</t>
  </si>
  <si>
    <t>C5347</t>
  </si>
  <si>
    <t>C3695</t>
  </si>
  <si>
    <t>Egypt</t>
  </si>
  <si>
    <t>C9556</t>
  </si>
  <si>
    <t>Swaziland</t>
  </si>
  <si>
    <t>C6448</t>
  </si>
  <si>
    <t>C5590</t>
  </si>
  <si>
    <t>C5014</t>
  </si>
  <si>
    <t>C8751</t>
  </si>
  <si>
    <t>Brunei</t>
  </si>
  <si>
    <t>C3646</t>
  </si>
  <si>
    <t>C8933</t>
  </si>
  <si>
    <t>C8551</t>
  </si>
  <si>
    <t>Democratic Republic of the Congo</t>
  </si>
  <si>
    <t>C9641</t>
  </si>
  <si>
    <t>Tonga</t>
  </si>
  <si>
    <t>C2047</t>
  </si>
  <si>
    <t>C7816</t>
  </si>
  <si>
    <t>C4699</t>
  </si>
  <si>
    <t>C2649</t>
  </si>
  <si>
    <t>C3324</t>
  </si>
  <si>
    <t>Malaysia</t>
  </si>
  <si>
    <t>C4582</t>
  </si>
  <si>
    <t>Costa Rica</t>
  </si>
  <si>
    <t>C4988</t>
  </si>
  <si>
    <t>C8307</t>
  </si>
  <si>
    <t>Nepal</t>
  </si>
  <si>
    <t>C1008</t>
  </si>
  <si>
    <t>Tajikistan</t>
  </si>
  <si>
    <t>C2951</t>
  </si>
  <si>
    <t>C2146</t>
  </si>
  <si>
    <t>C6632</t>
  </si>
  <si>
    <t>Iceland</t>
  </si>
  <si>
    <t>C1893</t>
  </si>
  <si>
    <t>C1118</t>
  </si>
  <si>
    <t>C4697</t>
  </si>
  <si>
    <t>C4725</t>
  </si>
  <si>
    <t>C7499</t>
  </si>
  <si>
    <t>C2020</t>
  </si>
  <si>
    <t>C9491</t>
  </si>
  <si>
    <t>C6820</t>
  </si>
  <si>
    <t>C3115</t>
  </si>
  <si>
    <t>C8190</t>
  </si>
  <si>
    <t>C1061</t>
  </si>
  <si>
    <t>Czech Republic</t>
  </si>
  <si>
    <t>C6447</t>
  </si>
  <si>
    <t>C4157</t>
  </si>
  <si>
    <t>Saudi Arabia</t>
  </si>
  <si>
    <t>C8936</t>
  </si>
  <si>
    <t>Turkey</t>
  </si>
  <si>
    <t>C6137</t>
  </si>
  <si>
    <t>C1498</t>
  </si>
  <si>
    <t>C1454</t>
  </si>
  <si>
    <t>C8648</t>
  </si>
  <si>
    <t>C8423</t>
  </si>
  <si>
    <t>C9328</t>
  </si>
  <si>
    <t>Eritrea</t>
  </si>
  <si>
    <t>C2611</t>
  </si>
  <si>
    <t>C2728</t>
  </si>
  <si>
    <t>C6835</t>
  </si>
  <si>
    <t>C8292</t>
  </si>
  <si>
    <t>C1161</t>
  </si>
  <si>
    <t>C2709</t>
  </si>
  <si>
    <t>C3904</t>
  </si>
  <si>
    <t>C9921</t>
  </si>
  <si>
    <t>C8633</t>
  </si>
  <si>
    <t>Greece</t>
  </si>
  <si>
    <t>C2120</t>
  </si>
  <si>
    <t>Benin</t>
  </si>
  <si>
    <t>C2163</t>
  </si>
  <si>
    <t>C7747</t>
  </si>
  <si>
    <t>C9560</t>
  </si>
  <si>
    <t>C3493</t>
  </si>
  <si>
    <t>C4141</t>
  </si>
  <si>
    <t>C4300</t>
  </si>
  <si>
    <t>C6472</t>
  </si>
  <si>
    <t>C9360</t>
  </si>
  <si>
    <t>C3370</t>
  </si>
  <si>
    <t>C2113</t>
  </si>
  <si>
    <t>C1901</t>
  </si>
  <si>
    <t>C4251</t>
  </si>
  <si>
    <t>C2382</t>
  </si>
  <si>
    <t>C3716</t>
  </si>
  <si>
    <t>C7378</t>
  </si>
  <si>
    <t>C8698</t>
  </si>
  <si>
    <t>C3707</t>
  </si>
  <si>
    <t>C2640</t>
  </si>
  <si>
    <t>C7435</t>
  </si>
  <si>
    <t>C7233</t>
  </si>
  <si>
    <t>C9878</t>
  </si>
  <si>
    <t>C1417</t>
  </si>
  <si>
    <t>C4602</t>
  </si>
  <si>
    <t>C2386</t>
  </si>
  <si>
    <t>C5425</t>
  </si>
  <si>
    <t>C2579</t>
  </si>
  <si>
    <t>Honduras</t>
  </si>
  <si>
    <t>C1411</t>
  </si>
  <si>
    <t>C5688</t>
  </si>
  <si>
    <t>C1879</t>
  </si>
  <si>
    <t>C8655</t>
  </si>
  <si>
    <t>Morocco</t>
  </si>
  <si>
    <t>C9393</t>
  </si>
  <si>
    <t>Estonia</t>
  </si>
  <si>
    <t>C1672</t>
  </si>
  <si>
    <t>C1772</t>
  </si>
  <si>
    <t>C4178</t>
  </si>
  <si>
    <t>C4080</t>
  </si>
  <si>
    <t>C1867</t>
  </si>
  <si>
    <t>C7635</t>
  </si>
  <si>
    <t>C9679</t>
  </si>
  <si>
    <t>C6002</t>
  </si>
  <si>
    <t>C8806</t>
  </si>
  <si>
    <t>C3999</t>
  </si>
  <si>
    <t>Canada</t>
  </si>
  <si>
    <t>C9689</t>
  </si>
  <si>
    <t>C8691</t>
  </si>
  <si>
    <t>C7020</t>
  </si>
  <si>
    <t>C2395</t>
  </si>
  <si>
    <t>C6739</t>
  </si>
  <si>
    <t>C5678</t>
  </si>
  <si>
    <t>C8039</t>
  </si>
  <si>
    <t>C5355</t>
  </si>
  <si>
    <t>C3361</t>
  </si>
  <si>
    <t>C8494</t>
  </si>
  <si>
    <t>C5396</t>
  </si>
  <si>
    <t>C6411</t>
  </si>
  <si>
    <t>C2086</t>
  </si>
  <si>
    <t>C1671</t>
  </si>
  <si>
    <t>C1621</t>
  </si>
  <si>
    <t>C8092</t>
  </si>
  <si>
    <t>C5444</t>
  </si>
  <si>
    <t>C5740</t>
  </si>
  <si>
    <t>C8246</t>
  </si>
  <si>
    <t>C3931</t>
  </si>
  <si>
    <t>C6968</t>
  </si>
  <si>
    <t>Belize</t>
  </si>
  <si>
    <t>C9802</t>
  </si>
  <si>
    <t>C5459</t>
  </si>
  <si>
    <t>C9188</t>
  </si>
  <si>
    <t>C2678</t>
  </si>
  <si>
    <t>C8819</t>
  </si>
  <si>
    <t>C6206</t>
  </si>
  <si>
    <t>C5636</t>
  </si>
  <si>
    <t>C9610</t>
  </si>
  <si>
    <t>C7831</t>
  </si>
  <si>
    <t>C8705</t>
  </si>
  <si>
    <t>Nicaragua</t>
  </si>
  <si>
    <t>C7844</t>
  </si>
  <si>
    <t>C1559</t>
  </si>
  <si>
    <t>C9367</t>
  </si>
  <si>
    <t>C6487</t>
  </si>
  <si>
    <t>C9341</t>
  </si>
  <si>
    <t>C8055</t>
  </si>
  <si>
    <t>C2082</t>
  </si>
  <si>
    <t>C3660</t>
  </si>
  <si>
    <t>C4632</t>
  </si>
  <si>
    <t>C3137</t>
  </si>
  <si>
    <t>Monaco</t>
  </si>
  <si>
    <t>C7022</t>
  </si>
  <si>
    <t>C2332</t>
  </si>
  <si>
    <t>C2818</t>
  </si>
  <si>
    <t>C9435</t>
  </si>
  <si>
    <t>C5838</t>
  </si>
  <si>
    <t>C7888</t>
  </si>
  <si>
    <t>C5147</t>
  </si>
  <si>
    <t>C1382</t>
  </si>
  <si>
    <t>C1062</t>
  </si>
  <si>
    <t>C4859</t>
  </si>
  <si>
    <t>C5149</t>
  </si>
  <si>
    <t>C8510</t>
  </si>
  <si>
    <t>C4224</t>
  </si>
  <si>
    <t>C4776</t>
  </si>
  <si>
    <t>C6350</t>
  </si>
  <si>
    <t>C8856</t>
  </si>
  <si>
    <t>C1172</t>
  </si>
  <si>
    <t>C8296</t>
  </si>
  <si>
    <t>C6433</t>
  </si>
  <si>
    <t>C8490</t>
  </si>
  <si>
    <t>C5576</t>
  </si>
  <si>
    <t>C7505</t>
  </si>
  <si>
    <t>C2292</t>
  </si>
  <si>
    <t>C5656</t>
  </si>
  <si>
    <t>C2521</t>
  </si>
  <si>
    <t>Barbados</t>
  </si>
  <si>
    <t>C5511</t>
  </si>
  <si>
    <t>C5456</t>
  </si>
  <si>
    <t>C2886</t>
  </si>
  <si>
    <t>C3537</t>
  </si>
  <si>
    <t>C4847</t>
  </si>
  <si>
    <t>C9457</t>
  </si>
  <si>
    <t>C2711</t>
  </si>
  <si>
    <t>C2156</t>
  </si>
  <si>
    <t>C8044</t>
  </si>
  <si>
    <t>C7827</t>
  </si>
  <si>
    <t>C7662</t>
  </si>
  <si>
    <t>C9909</t>
  </si>
  <si>
    <t>C8632</t>
  </si>
  <si>
    <t>C3096</t>
  </si>
  <si>
    <t>C2270</t>
  </si>
  <si>
    <t>Haiti</t>
  </si>
  <si>
    <t>C2328</t>
  </si>
  <si>
    <t>C9143</t>
  </si>
  <si>
    <t>C6796</t>
  </si>
  <si>
    <t>C7067</t>
  </si>
  <si>
    <t>Armenia</t>
  </si>
  <si>
    <t>C8942</t>
  </si>
  <si>
    <t>C3109</t>
  </si>
  <si>
    <t>Panama</t>
  </si>
  <si>
    <t>C3458</t>
  </si>
  <si>
    <t>C6585</t>
  </si>
  <si>
    <t>C5285</t>
  </si>
  <si>
    <t>C2060</t>
  </si>
  <si>
    <t>C4614</t>
  </si>
  <si>
    <t>C3353</t>
  </si>
  <si>
    <t>C2887</t>
  </si>
  <si>
    <t>Israel</t>
  </si>
  <si>
    <t>C8529</t>
  </si>
  <si>
    <t>France</t>
  </si>
  <si>
    <t>C3795</t>
  </si>
  <si>
    <t>C4279</t>
  </si>
  <si>
    <t>Slovakia</t>
  </si>
  <si>
    <t>C7045</t>
  </si>
  <si>
    <t>C3531</t>
  </si>
  <si>
    <t>Nauru</t>
  </si>
  <si>
    <t>C7768</t>
  </si>
  <si>
    <t>C2992</t>
  </si>
  <si>
    <t>C9141</t>
  </si>
  <si>
    <t>C6354</t>
  </si>
  <si>
    <t>C2478</t>
  </si>
  <si>
    <t>C8347</t>
  </si>
  <si>
    <t>C5796</t>
  </si>
  <si>
    <t>C4564</t>
  </si>
  <si>
    <t>C2509</t>
  </si>
  <si>
    <t>C7195</t>
  </si>
  <si>
    <t>C4388</t>
  </si>
  <si>
    <t>C7557</t>
  </si>
  <si>
    <t>C8375</t>
  </si>
  <si>
    <t>C8216</t>
  </si>
  <si>
    <t>C4660</t>
  </si>
  <si>
    <t>C4989</t>
  </si>
  <si>
    <t>C3687</t>
  </si>
  <si>
    <t>C9145</t>
  </si>
  <si>
    <t>C8391</t>
  </si>
  <si>
    <t>C8977</t>
  </si>
  <si>
    <t>C8903</t>
  </si>
  <si>
    <t>C2373</t>
  </si>
  <si>
    <t>C2294</t>
  </si>
  <si>
    <t>Ukraine</t>
  </si>
  <si>
    <t>C8776</t>
  </si>
  <si>
    <t>C4631</t>
  </si>
  <si>
    <t>Sao Tome and Principe</t>
  </si>
  <si>
    <t>C4876</t>
  </si>
  <si>
    <t>C7230</t>
  </si>
  <si>
    <t>C5615</t>
  </si>
  <si>
    <t>C3657</t>
  </si>
  <si>
    <t>C1184</t>
  </si>
  <si>
    <t>C7729</t>
  </si>
  <si>
    <t>C2026</t>
  </si>
  <si>
    <t>C8512</t>
  </si>
  <si>
    <t>Saint Lucia</t>
  </si>
  <si>
    <t>C2830</t>
  </si>
  <si>
    <t>C6323</t>
  </si>
  <si>
    <t>C9539</t>
  </si>
  <si>
    <t>C3728</t>
  </si>
  <si>
    <t>C3344</t>
  </si>
  <si>
    <t>Slovenia</t>
  </si>
  <si>
    <t>C5544</t>
  </si>
  <si>
    <t>C9836</t>
  </si>
  <si>
    <t>C5258</t>
  </si>
  <si>
    <t>C7922</t>
  </si>
  <si>
    <t>C5000</t>
  </si>
  <si>
    <t>C2367</t>
  </si>
  <si>
    <t>C2103</t>
  </si>
  <si>
    <t>C6989</t>
  </si>
  <si>
    <t>C7009</t>
  </si>
  <si>
    <t>C1853</t>
  </si>
  <si>
    <t>C5410</t>
  </si>
  <si>
    <t>C5275</t>
  </si>
  <si>
    <t>C3246</t>
  </si>
  <si>
    <t>C1823</t>
  </si>
  <si>
    <t>C8710</t>
  </si>
  <si>
    <t>C5313</t>
  </si>
  <si>
    <t>C5243</t>
  </si>
  <si>
    <t>C4811</t>
  </si>
  <si>
    <t>C5535</t>
  </si>
  <si>
    <t>C9634</t>
  </si>
  <si>
    <t>C6529</t>
  </si>
  <si>
    <t>C4347</t>
  </si>
  <si>
    <t>C7416</t>
  </si>
  <si>
    <t>C2768</t>
  </si>
  <si>
    <t>C9637</t>
  </si>
  <si>
    <t>C2962</t>
  </si>
  <si>
    <t>C7884</t>
  </si>
  <si>
    <t>C5247</t>
  </si>
  <si>
    <t>C8098</t>
  </si>
  <si>
    <t>C3188</t>
  </si>
  <si>
    <t>C9470</t>
  </si>
  <si>
    <t>C1602</t>
  </si>
  <si>
    <t>C4443</t>
  </si>
  <si>
    <t>C7556</t>
  </si>
  <si>
    <t>C5707</t>
  </si>
  <si>
    <t>C3365</t>
  </si>
  <si>
    <t>Belarus</t>
  </si>
  <si>
    <t>C1203</t>
  </si>
  <si>
    <t>C9596</t>
  </si>
  <si>
    <t>C8124</t>
  </si>
  <si>
    <t>San Marino</t>
  </si>
  <si>
    <t>C4066</t>
  </si>
  <si>
    <t>C9910</t>
  </si>
  <si>
    <t>C2841</t>
  </si>
  <si>
    <t>C1253</t>
  </si>
  <si>
    <t>C6238</t>
  </si>
  <si>
    <t>C6094</t>
  </si>
  <si>
    <t>C7822</t>
  </si>
  <si>
    <t>C5625</t>
  </si>
  <si>
    <t>C3411</t>
  </si>
  <si>
    <t>C1288</t>
  </si>
  <si>
    <t>C9070</t>
  </si>
  <si>
    <t>C5773</t>
  </si>
  <si>
    <t>Kyrgyzstan</t>
  </si>
  <si>
    <t>C7021</t>
  </si>
  <si>
    <t>South Africa</t>
  </si>
  <si>
    <t>C9115</t>
  </si>
  <si>
    <t>C4226</t>
  </si>
  <si>
    <t>C1885</t>
  </si>
  <si>
    <t>C1490</t>
  </si>
  <si>
    <t>Dominica</t>
  </si>
  <si>
    <t>C3516</t>
  </si>
  <si>
    <t>C8248</t>
  </si>
  <si>
    <t>C6235</t>
  </si>
  <si>
    <t>C6726</t>
  </si>
  <si>
    <t>C6175</t>
  </si>
  <si>
    <t>C1739</t>
  </si>
  <si>
    <t>C4777</t>
  </si>
  <si>
    <t>C9353</t>
  </si>
  <si>
    <t>C5733</t>
  </si>
  <si>
    <t>C5984</t>
  </si>
  <si>
    <t>C2904</t>
  </si>
  <si>
    <t>C4722</t>
  </si>
  <si>
    <t>C5222</t>
  </si>
  <si>
    <t>C3388</t>
  </si>
  <si>
    <t>C7908</t>
  </si>
  <si>
    <t>C5674</t>
  </si>
  <si>
    <t>C2279</t>
  </si>
  <si>
    <t>C8520</t>
  </si>
  <si>
    <t>C8899</t>
  </si>
  <si>
    <t>C2119</t>
  </si>
  <si>
    <t>C5586</t>
  </si>
  <si>
    <t>C5911</t>
  </si>
  <si>
    <t>C8406</t>
  </si>
  <si>
    <t>C5588</t>
  </si>
  <si>
    <t>C8676</t>
  </si>
  <si>
    <t>C7092</t>
  </si>
  <si>
    <t>C8962</t>
  </si>
  <si>
    <t>C9614</t>
  </si>
  <si>
    <t>C5080</t>
  </si>
  <si>
    <t>C4096</t>
  </si>
  <si>
    <t>C7726</t>
  </si>
  <si>
    <t>C6328</t>
  </si>
  <si>
    <t>C3950</t>
  </si>
  <si>
    <t>C5342</t>
  </si>
  <si>
    <t>C2457</t>
  </si>
  <si>
    <t>C5953</t>
  </si>
  <si>
    <t>C4689</t>
  </si>
  <si>
    <t>C6229</t>
  </si>
  <si>
    <t>C5338</t>
  </si>
  <si>
    <t>C6485</t>
  </si>
  <si>
    <t>C1344</t>
  </si>
  <si>
    <t>Guinea</t>
  </si>
  <si>
    <t>C9289</t>
  </si>
  <si>
    <t>C9899</t>
  </si>
  <si>
    <t>C1456</t>
  </si>
  <si>
    <t>C5445</t>
  </si>
  <si>
    <t>C8054</t>
  </si>
  <si>
    <t>C9673</t>
  </si>
  <si>
    <t>C2397</t>
  </si>
  <si>
    <t>C1524</t>
  </si>
  <si>
    <t>C5054</t>
  </si>
  <si>
    <t>C7190</t>
  </si>
  <si>
    <t>C2840</t>
  </si>
  <si>
    <t>Gabon</t>
  </si>
  <si>
    <t>C1112</t>
  </si>
  <si>
    <t>C2821</t>
  </si>
  <si>
    <t>C4982</t>
  </si>
  <si>
    <t>C5314</t>
  </si>
  <si>
    <t>C3886</t>
  </si>
  <si>
    <t>C5579</t>
  </si>
  <si>
    <t>C2940</t>
  </si>
  <si>
    <t>C1781</t>
  </si>
  <si>
    <t>C2514</t>
  </si>
  <si>
    <t>C8486</t>
  </si>
  <si>
    <t>C1243</t>
  </si>
  <si>
    <t>C8036</t>
  </si>
  <si>
    <t>C7318</t>
  </si>
  <si>
    <t>C5246</t>
  </si>
  <si>
    <t>C4180</t>
  </si>
  <si>
    <t>C7183</t>
  </si>
  <si>
    <t>C4520</t>
  </si>
  <si>
    <t>C5163</t>
  </si>
  <si>
    <t>C5282</t>
  </si>
  <si>
    <t>C1753</t>
  </si>
  <si>
    <t>C5654</t>
  </si>
  <si>
    <t>C1768</t>
  </si>
  <si>
    <t>Equatorial Guinea</t>
  </si>
  <si>
    <t>C7080</t>
  </si>
  <si>
    <t>Belgium</t>
  </si>
  <si>
    <t>C3277</t>
  </si>
  <si>
    <t>C4250</t>
  </si>
  <si>
    <t>C6594</t>
  </si>
  <si>
    <t>C3106</t>
  </si>
  <si>
    <t>C5287</t>
  </si>
  <si>
    <t>Finland</t>
  </si>
  <si>
    <t>C4171</t>
  </si>
  <si>
    <t>C4892</t>
  </si>
  <si>
    <t>C1314</t>
  </si>
  <si>
    <t>C3954</t>
  </si>
  <si>
    <t>C6031</t>
  </si>
  <si>
    <t>C5967</t>
  </si>
  <si>
    <t>C2889</t>
  </si>
  <si>
    <t>C1124</t>
  </si>
  <si>
    <t>C5704</t>
  </si>
  <si>
    <t>Zimbabwe</t>
  </si>
  <si>
    <t>C8864</t>
  </si>
  <si>
    <t>C3543</t>
  </si>
  <si>
    <t>C5881</t>
  </si>
  <si>
    <t>C5722</t>
  </si>
  <si>
    <t>C7114</t>
  </si>
  <si>
    <t>C5808</t>
  </si>
  <si>
    <t>C2756</t>
  </si>
  <si>
    <t>C8616</t>
  </si>
  <si>
    <t>C3248</t>
  </si>
  <si>
    <t>C3214</t>
  </si>
  <si>
    <t>C3281</t>
  </si>
  <si>
    <t>C7918</t>
  </si>
  <si>
    <t>C8797</t>
  </si>
  <si>
    <t>C7294</t>
  </si>
  <si>
    <t>C9987</t>
  </si>
  <si>
    <t>C6159</t>
  </si>
  <si>
    <t>C8293</t>
  </si>
  <si>
    <t>C2578</t>
  </si>
  <si>
    <t>C7406</t>
  </si>
  <si>
    <t>C5869</t>
  </si>
  <si>
    <t>C4267</t>
  </si>
  <si>
    <t>C9598</t>
  </si>
  <si>
    <t>C9581</t>
  </si>
  <si>
    <t>C8249</t>
  </si>
  <si>
    <t>C3885</t>
  </si>
  <si>
    <t>C2504</t>
  </si>
  <si>
    <t>C1825</t>
  </si>
  <si>
    <t>C4772</t>
  </si>
  <si>
    <t>C5969</t>
  </si>
  <si>
    <t>C3133</t>
  </si>
  <si>
    <t>C5366</t>
  </si>
  <si>
    <t>C9383</t>
  </si>
  <si>
    <t>C8825</t>
  </si>
  <si>
    <t>C7036</t>
  </si>
  <si>
    <t>C3564</t>
  </si>
  <si>
    <t>C7658</t>
  </si>
  <si>
    <t>C6773</t>
  </si>
  <si>
    <t>C7065</t>
  </si>
  <si>
    <t>C1895</t>
  </si>
  <si>
    <t>C1620</t>
  </si>
  <si>
    <t>C5752</t>
  </si>
  <si>
    <t>C2891</t>
  </si>
  <si>
    <t>C7914</t>
  </si>
  <si>
    <t>C5627</t>
  </si>
  <si>
    <t>C9084</t>
  </si>
  <si>
    <t>C5958</t>
  </si>
  <si>
    <t>C1139</t>
  </si>
  <si>
    <t>C9222</t>
  </si>
  <si>
    <t>C5005</t>
  </si>
  <si>
    <t>C8987</t>
  </si>
  <si>
    <t>C1873</t>
  </si>
  <si>
    <t>C1069</t>
  </si>
  <si>
    <t>C2185</t>
  </si>
  <si>
    <t>C1534</t>
  </si>
  <si>
    <t>C9632</t>
  </si>
  <si>
    <t>C1698</t>
  </si>
  <si>
    <t>C3155</t>
  </si>
  <si>
    <t>C4128</t>
  </si>
  <si>
    <t>C8946</t>
  </si>
  <si>
    <t>C4641</t>
  </si>
  <si>
    <t>C1447</t>
  </si>
  <si>
    <t>C1302</t>
  </si>
  <si>
    <t>C2348</t>
  </si>
  <si>
    <t>C3428</t>
  </si>
  <si>
    <t>C8591</t>
  </si>
  <si>
    <t>C4586</t>
  </si>
  <si>
    <t>C1368</t>
  </si>
  <si>
    <t>C9592</t>
  </si>
  <si>
    <t>C9119</t>
  </si>
  <si>
    <t>C7513</t>
  </si>
  <si>
    <t>C8537</t>
  </si>
  <si>
    <t>C7664</t>
  </si>
  <si>
    <t>C5563</t>
  </si>
  <si>
    <t>C3612</t>
  </si>
  <si>
    <t>C8388</t>
  </si>
  <si>
    <t>C9174</t>
  </si>
  <si>
    <t>C9453</t>
  </si>
  <si>
    <t>C4416</t>
  </si>
  <si>
    <t>C3451</t>
  </si>
  <si>
    <t>C7654</t>
  </si>
  <si>
    <t>C5322</t>
  </si>
  <si>
    <t>C3455</t>
  </si>
  <si>
    <t>C5257</t>
  </si>
  <si>
    <t>C5635</t>
  </si>
  <si>
    <t>C3261</t>
  </si>
  <si>
    <t>C7338</t>
  </si>
  <si>
    <t>C5649</t>
  </si>
  <si>
    <t>Cambodia</t>
  </si>
  <si>
    <t>C1116</t>
  </si>
  <si>
    <t>C6365</t>
  </si>
  <si>
    <t>C3225</t>
  </si>
  <si>
    <t>C1226</t>
  </si>
  <si>
    <t>C6105</t>
  </si>
  <si>
    <t>C6299</t>
  </si>
  <si>
    <t>C4448</t>
  </si>
  <si>
    <t>C3899</t>
  </si>
  <si>
    <t>C4197</t>
  </si>
  <si>
    <t>C5593</t>
  </si>
  <si>
    <t>C4541</t>
  </si>
  <si>
    <t>C7197</t>
  </si>
  <si>
    <t>C6922</t>
  </si>
  <si>
    <t>C6779</t>
  </si>
  <si>
    <t>C6033</t>
  </si>
  <si>
    <t>C4653</t>
  </si>
  <si>
    <t>C7813</t>
  </si>
  <si>
    <t>C2456</t>
  </si>
  <si>
    <t>C7798</t>
  </si>
  <si>
    <t>C9401</t>
  </si>
  <si>
    <t>C6951</t>
  </si>
  <si>
    <t>C5341</t>
  </si>
  <si>
    <t>C1163</t>
  </si>
  <si>
    <t>C5216</t>
  </si>
  <si>
    <t>C2000</t>
  </si>
  <si>
    <t>C8219</t>
  </si>
  <si>
    <t>C5279</t>
  </si>
  <si>
    <t>Vatican City</t>
  </si>
  <si>
    <t>C6791</t>
  </si>
  <si>
    <t>C9066</t>
  </si>
  <si>
    <t>C4622</t>
  </si>
  <si>
    <t>C4678</t>
  </si>
  <si>
    <t>C7655</t>
  </si>
  <si>
    <t>C3680</t>
  </si>
  <si>
    <t>C6081</t>
  </si>
  <si>
    <t>C1890</t>
  </si>
  <si>
    <t>Djibouti</t>
  </si>
  <si>
    <t>C1341</t>
  </si>
  <si>
    <t>C6373</t>
  </si>
  <si>
    <t>C6127</t>
  </si>
  <si>
    <t>C8447</t>
  </si>
  <si>
    <t>C8380</t>
  </si>
  <si>
    <t>C1677</t>
  </si>
  <si>
    <t>C7292</t>
  </si>
  <si>
    <t>C8881</t>
  </si>
  <si>
    <t>C4303</t>
  </si>
  <si>
    <t>C1123</t>
  </si>
  <si>
    <t>C5721</t>
  </si>
  <si>
    <t>C9642</t>
  </si>
  <si>
    <t>C7242</t>
  </si>
  <si>
    <t>C5101</t>
  </si>
  <si>
    <t>C1501</t>
  </si>
  <si>
    <t>C8926</t>
  </si>
  <si>
    <t>C4565</t>
  </si>
  <si>
    <t>C6809</t>
  </si>
  <si>
    <t>C7751</t>
  </si>
  <si>
    <t>C4624</t>
  </si>
  <si>
    <t>C1759</t>
  </si>
  <si>
    <t>C9002</t>
  </si>
  <si>
    <t>C8461</t>
  </si>
  <si>
    <t>C9950</t>
  </si>
  <si>
    <t>C1485</t>
  </si>
  <si>
    <t>C7785</t>
  </si>
  <si>
    <t>C4773</t>
  </si>
  <si>
    <t>C5073</t>
  </si>
  <si>
    <t>C8516</t>
  </si>
  <si>
    <t>C5156</t>
  </si>
  <si>
    <t>C1526</t>
  </si>
  <si>
    <t>C7384</t>
  </si>
  <si>
    <t>C8074</t>
  </si>
  <si>
    <t>C3142</t>
  </si>
  <si>
    <t>C1840</t>
  </si>
  <si>
    <t>C9621</t>
  </si>
  <si>
    <t>C5642</t>
  </si>
  <si>
    <t>C1262</t>
  </si>
  <si>
    <t>C8546</t>
  </si>
  <si>
    <t>C8758</t>
  </si>
  <si>
    <t>C1868</t>
  </si>
  <si>
    <t>C2048</t>
  </si>
  <si>
    <t>C6174</t>
  </si>
  <si>
    <t>C7325</t>
  </si>
  <si>
    <t>C8030</t>
  </si>
  <si>
    <t>C6257</t>
  </si>
  <si>
    <t>C7855</t>
  </si>
  <si>
    <t>C9416</t>
  </si>
  <si>
    <t>C3740</t>
  </si>
  <si>
    <t>C3878</t>
  </si>
  <si>
    <t>C7802</t>
  </si>
  <si>
    <t>C9709</t>
  </si>
  <si>
    <t>C6925</t>
  </si>
  <si>
    <t>C5970</t>
  </si>
  <si>
    <t>C1468</t>
  </si>
  <si>
    <t>C1545</t>
  </si>
  <si>
    <t>C1529</t>
  </si>
  <si>
    <t>C6452</t>
  </si>
  <si>
    <t>C8549</t>
  </si>
  <si>
    <t>C9758</t>
  </si>
  <si>
    <t>C2778</t>
  </si>
  <si>
    <t>C6482</t>
  </si>
  <si>
    <t>C2528</t>
  </si>
  <si>
    <t>C6481</t>
  </si>
  <si>
    <t>C6800</t>
  </si>
  <si>
    <t>C2046</t>
  </si>
  <si>
    <t>C4987</t>
  </si>
  <si>
    <t>C2092</t>
  </si>
  <si>
    <t>C3033</t>
  </si>
  <si>
    <t>C9185</t>
  </si>
  <si>
    <t>C9127</t>
  </si>
  <si>
    <t>C1141</t>
  </si>
  <si>
    <t>C6712</t>
  </si>
  <si>
    <t>C3027</t>
  </si>
  <si>
    <t>C8479</t>
  </si>
  <si>
    <t>C6160</t>
  </si>
  <si>
    <t>C2369</t>
  </si>
  <si>
    <t>C4106</t>
  </si>
  <si>
    <t>C5574</t>
  </si>
  <si>
    <t>C1680</t>
  </si>
  <si>
    <t>C1535</t>
  </si>
  <si>
    <t>C5951</t>
  </si>
  <si>
    <t>C2944</t>
  </si>
  <si>
    <t>C8233</t>
  </si>
  <si>
    <t>C6742</t>
  </si>
  <si>
    <t>C2094</t>
  </si>
  <si>
    <t>C3120</t>
  </si>
  <si>
    <t>C1350</t>
  </si>
  <si>
    <t>C2520</t>
  </si>
  <si>
    <t>C4067</t>
  </si>
  <si>
    <t>C1561</t>
  </si>
  <si>
    <t>C9400</t>
  </si>
  <si>
    <t>C5400</t>
  </si>
  <si>
    <t>C4014</t>
  </si>
  <si>
    <t>C2399</t>
  </si>
  <si>
    <t>C2915</t>
  </si>
  <si>
    <t>C8625</t>
  </si>
  <si>
    <t>C9795</t>
  </si>
  <si>
    <t>C6394</t>
  </si>
  <si>
    <t>C3595</t>
  </si>
  <si>
    <t>C7273</t>
  </si>
  <si>
    <t>C1507</t>
  </si>
  <si>
    <t>C7078</t>
  </si>
  <si>
    <t>C4972</t>
  </si>
  <si>
    <t>C3876</t>
  </si>
  <si>
    <t>C8681</t>
  </si>
  <si>
    <t>C6982</t>
  </si>
  <si>
    <t>C9576</t>
  </si>
  <si>
    <t>C9964</t>
  </si>
  <si>
    <t>C6849</t>
  </si>
  <si>
    <t>C8637</t>
  </si>
  <si>
    <t>C1940</t>
  </si>
  <si>
    <t>C7541</t>
  </si>
  <si>
    <t>C5575</t>
  </si>
  <si>
    <t>C2593</t>
  </si>
  <si>
    <t>C6722</t>
  </si>
  <si>
    <t>C4289</t>
  </si>
  <si>
    <t>C9326</t>
  </si>
  <si>
    <t>C5069</t>
  </si>
  <si>
    <t>C2454</t>
  </si>
  <si>
    <t>C8624</t>
  </si>
  <si>
    <t>C4422</t>
  </si>
  <si>
    <t>C2897</t>
  </si>
  <si>
    <t>C5078</t>
  </si>
  <si>
    <t>C7609</t>
  </si>
  <si>
    <t>C1282</t>
  </si>
  <si>
    <t>C5181</t>
  </si>
  <si>
    <t>C5775</t>
  </si>
  <si>
    <t>C3736</t>
  </si>
  <si>
    <t>C9440</t>
  </si>
  <si>
    <t>C2465</t>
  </si>
  <si>
    <t>C8093</t>
  </si>
  <si>
    <t>C2810</t>
  </si>
  <si>
    <t>C8802</t>
  </si>
  <si>
    <t>C2882</t>
  </si>
  <si>
    <t>C7361</t>
  </si>
  <si>
    <t>C1900</t>
  </si>
  <si>
    <t>C7701</t>
  </si>
  <si>
    <t>C1922</t>
  </si>
  <si>
    <t>C9265</t>
  </si>
  <si>
    <t>C2716</t>
  </si>
  <si>
    <t>C7023</t>
  </si>
  <si>
    <t>C6427</t>
  </si>
  <si>
    <t>C5036</t>
  </si>
  <si>
    <t>C3380</t>
  </si>
  <si>
    <t>C7196</t>
  </si>
  <si>
    <t>C4920</t>
  </si>
  <si>
    <t>C8193</t>
  </si>
  <si>
    <t>C2361</t>
  </si>
  <si>
    <t>C4971</t>
  </si>
  <si>
    <t>C7272</t>
  </si>
  <si>
    <t>C5719</t>
  </si>
  <si>
    <t>C6469</t>
  </si>
  <si>
    <t>C2880</t>
  </si>
  <si>
    <t>C7017</t>
  </si>
  <si>
    <t>C9233</t>
  </si>
  <si>
    <t>C6685</t>
  </si>
  <si>
    <t>C3001</t>
  </si>
  <si>
    <t>C4187</t>
  </si>
  <si>
    <t>C9226</t>
  </si>
  <si>
    <t>C8807</t>
  </si>
  <si>
    <t>C7820</t>
  </si>
  <si>
    <t>C2860</t>
  </si>
  <si>
    <t>C6914</t>
  </si>
  <si>
    <t>C8132</t>
  </si>
  <si>
    <t>C1483</t>
  </si>
  <si>
    <t>C3539</t>
  </si>
  <si>
    <t>C3492</t>
  </si>
  <si>
    <t>C2031</t>
  </si>
  <si>
    <t>C1211</t>
  </si>
  <si>
    <t>C5361</t>
  </si>
  <si>
    <t>C1513</t>
  </si>
  <si>
    <t>C8901</t>
  </si>
  <si>
    <t>C2463</t>
  </si>
  <si>
    <t>C7341</t>
  </si>
  <si>
    <t>C4379</t>
  </si>
  <si>
    <t>C6623</t>
  </si>
  <si>
    <t>C9826</t>
  </si>
  <si>
    <t>C5939</t>
  </si>
  <si>
    <t>C5621</t>
  </si>
  <si>
    <t>C6730</t>
  </si>
  <si>
    <t>C7830</t>
  </si>
  <si>
    <t>C7770</t>
  </si>
  <si>
    <t>C2752</t>
  </si>
  <si>
    <t>C8007</t>
  </si>
  <si>
    <t>C3116</t>
  </si>
  <si>
    <t>C6220</t>
  </si>
  <si>
    <t>C3889</t>
  </si>
  <si>
    <t>C6757</t>
  </si>
  <si>
    <t>C6917</t>
  </si>
  <si>
    <t>C1666</t>
  </si>
  <si>
    <t>C7007</t>
  </si>
  <si>
    <t>C8976</t>
  </si>
  <si>
    <t>C9622</t>
  </si>
  <si>
    <t>C1891</t>
  </si>
  <si>
    <t>C9800</t>
  </si>
  <si>
    <t>C4068</t>
  </si>
  <si>
    <t>C5617</t>
  </si>
  <si>
    <t>C9073</t>
  </si>
  <si>
    <t>C5265</t>
  </si>
  <si>
    <t>C3723</t>
  </si>
  <si>
    <t>C4085</t>
  </si>
  <si>
    <t>C6067</t>
  </si>
  <si>
    <t>C1474</t>
  </si>
  <si>
    <t>C7854</t>
  </si>
  <si>
    <t>C7457</t>
  </si>
  <si>
    <t>C5737</t>
  </si>
  <si>
    <t>C8851</t>
  </si>
  <si>
    <t>C1158</t>
  </si>
  <si>
    <t>C3721</t>
  </si>
  <si>
    <t>C6807</t>
  </si>
  <si>
    <t>C1385</t>
  </si>
  <si>
    <t>C1627</t>
  </si>
  <si>
    <t>C4408</t>
  </si>
  <si>
    <t>C2808</t>
  </si>
  <si>
    <t>C8608</t>
  </si>
  <si>
    <t>C2793</t>
  </si>
  <si>
    <t>i) Contar</t>
  </si>
  <si>
    <t>Número de clientes en Europa</t>
  </si>
  <si>
    <t>Nº de Italia que compran Frutas</t>
  </si>
  <si>
    <t xml:space="preserve">Número de clientes </t>
  </si>
  <si>
    <t>ii) Sumar</t>
  </si>
  <si>
    <t>Importe total de la ventas de todos los clientes</t>
  </si>
  <si>
    <t>Importe total de las ventas Online</t>
  </si>
  <si>
    <t>Nº de unidades Offline pedidas por Italia</t>
  </si>
  <si>
    <t>iii) Buscar</t>
  </si>
  <si>
    <t>Código_Zona</t>
  </si>
  <si>
    <t>Importe del coste total de las ventas</t>
  </si>
  <si>
    <t>Etiquetas de fila</t>
  </si>
  <si>
    <t>Total general</t>
  </si>
  <si>
    <t>Promedio de Unidades</t>
  </si>
  <si>
    <t>Desvest de Unidades2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</si>
</sst>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b/>
      <sz val="15"/>
      <color theme="3"/>
      <name val="Aptos Narrow"/>
      <family val="2"/>
      <scheme val="minor"/>
    </font>
    <font>
      <b/>
      <sz val="13"/>
      <color theme="3"/>
      <name val="Aptos Narrow"/>
      <family val="2"/>
      <scheme val="minor"/>
    </font>
    <font>
      <sz val="11"/>
      <color rgb="FF3F3F76"/>
      <name val="Aptos Narrow"/>
      <family val="2"/>
      <scheme val="minor"/>
    </font>
    <font>
      <b/>
      <sz val="11"/>
      <color rgb="FF3F3F3F"/>
      <name val="Aptos Narrow"/>
      <family val="2"/>
      <scheme val="minor"/>
    </font>
    <font>
      <i/>
      <sz val="11"/>
      <color rgb="FF7F7F7F"/>
      <name val="Aptos Narrow"/>
      <family val="2"/>
      <scheme val="minor"/>
    </font>
    <font>
      <sz val="11"/>
      <color theme="0"/>
      <name val="Aptos Narrow"/>
      <family val="2"/>
      <scheme val="minor"/>
    </font>
  </fonts>
  <fills count="7">
    <fill>
      <patternFill patternType="none"/>
    </fill>
    <fill>
      <patternFill patternType="gray125"/>
    </fill>
    <fill>
      <patternFill patternType="solid">
        <fgColor rgb="FFFFCC99"/>
      </patternFill>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s>
  <borders count="6">
    <border>
      <left/>
      <right/>
      <top/>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thin">
        <color rgb="FF7F7F7F"/>
      </bottom>
      <diagonal/>
    </border>
  </borders>
  <cellStyleXfs count="9">
    <xf numFmtId="0" fontId="0" fillId="0" borderId="0"/>
    <xf numFmtId="0" fontId="2" fillId="0" borderId="1" applyNumberFormat="0" applyFill="0" applyAlignment="0" applyProtection="0"/>
    <xf numFmtId="0" fontId="3" fillId="0" borderId="2" applyNumberFormat="0" applyFill="0" applyAlignment="0" applyProtection="0"/>
    <xf numFmtId="0" fontId="4" fillId="2" borderId="3" applyNumberFormat="0" applyAlignment="0" applyProtection="0"/>
    <xf numFmtId="0" fontId="5" fillId="3" borderId="4"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cellStyleXfs>
  <cellXfs count="18">
    <xf numFmtId="0" fontId="0" fillId="0" borderId="0" xfId="0"/>
    <xf numFmtId="0" fontId="5" fillId="3" borderId="4" xfId="4"/>
    <xf numFmtId="0" fontId="4" fillId="2" borderId="3" xfId="3"/>
    <xf numFmtId="0" fontId="0" fillId="6" borderId="0" xfId="8" applyFont="1"/>
    <xf numFmtId="0" fontId="1" fillId="5" borderId="0" xfId="7"/>
    <xf numFmtId="0" fontId="7" fillId="4" borderId="0" xfId="6" applyAlignment="1">
      <alignment wrapText="1"/>
    </xf>
    <xf numFmtId="0" fontId="7" fillId="4" borderId="0" xfId="6"/>
    <xf numFmtId="0" fontId="3" fillId="0" borderId="2" xfId="2"/>
    <xf numFmtId="0" fontId="0" fillId="6" borderId="0" xfId="8" applyFont="1" applyAlignment="1">
      <alignment wrapText="1"/>
    </xf>
    <xf numFmtId="0" fontId="6" fillId="0" borderId="0" xfId="5" applyAlignment="1">
      <alignment wrapText="1"/>
    </xf>
    <xf numFmtId="0" fontId="2" fillId="0" borderId="1" xfId="1"/>
    <xf numFmtId="0" fontId="1" fillId="5" borderId="3" xfId="7" applyBorder="1"/>
    <xf numFmtId="0" fontId="0" fillId="6" borderId="0" xfId="8" applyFont="1" applyBorder="1"/>
    <xf numFmtId="0" fontId="0" fillId="6" borderId="0" xfId="8" applyFont="1" applyAlignment="1">
      <alignment horizontal="left" wrapText="1"/>
    </xf>
    <xf numFmtId="0" fontId="0" fillId="6" borderId="5" xfId="8"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9">
    <cellStyle name="20% - Énfasis1" xfId="7" builtinId="30"/>
    <cellStyle name="40% - Énfasis1" xfId="8" builtinId="31"/>
    <cellStyle name="Encabezado 1" xfId="1" builtinId="16"/>
    <cellStyle name="Énfasis1" xfId="6" builtinId="29"/>
    <cellStyle name="Entrada" xfId="3" builtinId="20"/>
    <cellStyle name="Normal" xfId="0" builtinId="0"/>
    <cellStyle name="Salida" xfId="4" builtinId="21"/>
    <cellStyle name="Texto explicativo" xfId="5" builtinId="53"/>
    <cellStyle name="Título 2" xfId="2" builtin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em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tmp"/></Relationships>
</file>

<file path=xl/drawings/_rels/drawing2.x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561975</xdr:colOff>
      <xdr:row>4</xdr:row>
      <xdr:rowOff>0</xdr:rowOff>
    </xdr:to>
    <xdr:sp macro="" textlink="">
      <xdr:nvSpPr>
        <xdr:cNvPr id="2" name="2 CuadroTexto">
          <a:extLst>
            <a:ext uri="{FF2B5EF4-FFF2-40B4-BE49-F238E27FC236}">
              <a16:creationId xmlns:a16="http://schemas.microsoft.com/office/drawing/2014/main" id="{41DBCBEA-A269-482E-B855-82F6E3A2967C}"/>
            </a:ext>
          </a:extLst>
        </xdr:cNvPr>
        <xdr:cNvSpPr txBox="1"/>
      </xdr:nvSpPr>
      <xdr:spPr>
        <a:xfrm>
          <a:off x="0" y="0"/>
          <a:ext cx="8181975"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Enunciado E1</a:t>
          </a:r>
        </a:p>
        <a:p>
          <a:r>
            <a:rPr lang="es-ES" sz="1100" b="0"/>
            <a:t>Usando</a:t>
          </a:r>
          <a:r>
            <a:rPr lang="es-ES" sz="1100" b="0" baseline="0"/>
            <a:t> las fórmulas necesarias, obtener en las celdas de resultados indicadas los valores pedidos como función de las celdas de datos.</a:t>
          </a:r>
          <a:endParaRPr lang="es-ES" sz="1100" b="0"/>
        </a:p>
      </xdr:txBody>
    </xdr:sp>
    <xdr:clientData/>
  </xdr:twoCellAnchor>
  <xdr:oneCellAnchor>
    <xdr:from>
      <xdr:col>3</xdr:col>
      <xdr:colOff>0</xdr:colOff>
      <xdr:row>8</xdr:row>
      <xdr:rowOff>200024</xdr:rowOff>
    </xdr:from>
    <xdr:ext cx="1047750" cy="190501"/>
    <mc:AlternateContent xmlns:mc="http://schemas.openxmlformats.org/markup-compatibility/2006" xmlns:a14="http://schemas.microsoft.com/office/drawing/2010/main">
      <mc:Choice Requires="a14">
        <xdr:sp macro="" textlink="">
          <xdr:nvSpPr>
            <xdr:cNvPr id="3" name="4 CuadroTexto">
              <a:extLst>
                <a:ext uri="{FF2B5EF4-FFF2-40B4-BE49-F238E27FC236}">
                  <a16:creationId xmlns:a16="http://schemas.microsoft.com/office/drawing/2014/main" id="{A5B2C1AE-238E-4499-A6E3-E4226F08F7BD}"/>
                </a:ext>
              </a:extLst>
            </xdr:cNvPr>
            <xdr:cNvSpPr txBox="1"/>
          </xdr:nvSpPr>
          <xdr:spPr>
            <a:xfrm>
              <a:off x="2286000" y="1714499"/>
              <a:ext cx="1047750" cy="190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14:m>
                <m:oMathPara xmlns:m="http://schemas.openxmlformats.org/officeDocument/2006/math">
                  <m:oMathParaPr>
                    <m:jc m:val="centerGroup"/>
                  </m:oMathParaPr>
                  <m:oMath xmlns:m="http://schemas.openxmlformats.org/officeDocument/2006/math">
                    <m:r>
                      <a:rPr lang="es-ES" sz="1100" b="0" i="1">
                        <a:latin typeface="Cambria Math"/>
                      </a:rPr>
                      <m:t>𝑥</m:t>
                    </m:r>
                    <m:r>
                      <a:rPr lang="es-ES" sz="1100" b="0" i="1">
                        <a:latin typeface="Cambria Math"/>
                      </a:rPr>
                      <m:t>/3+</m:t>
                    </m:r>
                    <m:r>
                      <a:rPr lang="es-ES" sz="1100" b="0" i="1">
                        <a:latin typeface="Cambria Math"/>
                      </a:rPr>
                      <m:t>𝑦</m:t>
                    </m:r>
                  </m:oMath>
                </m:oMathPara>
              </a14:m>
              <a:endParaRPr lang="es-ES" sz="1100"/>
            </a:p>
          </xdr:txBody>
        </xdr:sp>
      </mc:Choice>
      <mc:Fallback xmlns="">
        <xdr:sp macro="" textlink="">
          <xdr:nvSpPr>
            <xdr:cNvPr id="3" name="4 CuadroTexto">
              <a:extLst>
                <a:ext uri="{FF2B5EF4-FFF2-40B4-BE49-F238E27FC236}">
                  <a16:creationId xmlns:a16="http://schemas.microsoft.com/office/drawing/2014/main" id="{A5B2C1AE-238E-4499-A6E3-E4226F08F7BD}"/>
                </a:ext>
              </a:extLst>
            </xdr:cNvPr>
            <xdr:cNvSpPr txBox="1"/>
          </xdr:nvSpPr>
          <xdr:spPr>
            <a:xfrm>
              <a:off x="2286000" y="1714499"/>
              <a:ext cx="1047750" cy="190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r>
                <a:rPr lang="es-ES" sz="1100" b="0" i="0">
                  <a:latin typeface="Cambria Math"/>
                </a:rPr>
                <a:t>𝑥/3+𝑦</a:t>
              </a:r>
              <a:endParaRPr lang="es-ES" sz="1100"/>
            </a:p>
          </xdr:txBody>
        </xdr:sp>
      </mc:Fallback>
    </mc:AlternateContent>
    <xdr:clientData/>
  </xdr:oneCellAnchor>
  <xdr:oneCellAnchor>
    <xdr:from>
      <xdr:col>3</xdr:col>
      <xdr:colOff>0</xdr:colOff>
      <xdr:row>10</xdr:row>
      <xdr:rowOff>0</xdr:rowOff>
    </xdr:from>
    <xdr:ext cx="1047750" cy="200025"/>
    <mc:AlternateContent xmlns:mc="http://schemas.openxmlformats.org/markup-compatibility/2006" xmlns:a14="http://schemas.microsoft.com/office/drawing/2010/main">
      <mc:Choice Requires="a14">
        <xdr:sp macro="" textlink="">
          <xdr:nvSpPr>
            <xdr:cNvPr id="4" name="6 CuadroTexto">
              <a:extLst>
                <a:ext uri="{FF2B5EF4-FFF2-40B4-BE49-F238E27FC236}">
                  <a16:creationId xmlns:a16="http://schemas.microsoft.com/office/drawing/2014/main" id="{F6FACE70-4037-47A9-9DB6-90A19F3299B5}"/>
                </a:ext>
              </a:extLst>
            </xdr:cNvPr>
            <xdr:cNvSpPr txBox="1"/>
          </xdr:nvSpPr>
          <xdr:spPr>
            <a:xfrm>
              <a:off x="2286000" y="1905000"/>
              <a:ext cx="1047750"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14:m>
                <m:oMathPara xmlns:m="http://schemas.openxmlformats.org/officeDocument/2006/math">
                  <m:oMathParaPr>
                    <m:jc m:val="centerGroup"/>
                  </m:oMathParaPr>
                  <m:oMath xmlns:m="http://schemas.openxmlformats.org/officeDocument/2006/math">
                    <m:rad>
                      <m:radPr>
                        <m:degHide m:val="on"/>
                        <m:ctrlPr>
                          <a:rPr lang="es-ES" sz="1100" b="0" i="1">
                            <a:solidFill>
                              <a:schemeClr val="tx1"/>
                            </a:solidFill>
                            <a:effectLst/>
                            <a:latin typeface="Cambria Math" panose="02040503050406030204" pitchFamily="18" charset="0"/>
                            <a:ea typeface="+mn-ea"/>
                            <a:cs typeface="+mn-cs"/>
                          </a:rPr>
                        </m:ctrlPr>
                      </m:radPr>
                      <m:deg/>
                      <m:e>
                        <m:r>
                          <a:rPr lang="es-ES" sz="1100" b="0" i="1">
                            <a:solidFill>
                              <a:schemeClr val="tx1"/>
                            </a:solidFill>
                            <a:effectLst/>
                            <a:latin typeface="Cambria Math"/>
                            <a:ea typeface="+mn-ea"/>
                            <a:cs typeface="+mn-cs"/>
                          </a:rPr>
                          <m:t>𝑥</m:t>
                        </m:r>
                      </m:e>
                    </m:rad>
                    <m:r>
                      <a:rPr lang="es-ES" sz="1100" b="0" i="1">
                        <a:latin typeface="Cambria Math"/>
                      </a:rPr>
                      <m:t>·</m:t>
                    </m:r>
                    <m:sSup>
                      <m:sSupPr>
                        <m:ctrlPr>
                          <a:rPr lang="es-ES" sz="1100" b="0" i="1">
                            <a:latin typeface="Cambria Math" panose="02040503050406030204" pitchFamily="18" charset="0"/>
                          </a:rPr>
                        </m:ctrlPr>
                      </m:sSupPr>
                      <m:e>
                        <m:r>
                          <a:rPr lang="es-ES" sz="1100" b="0" i="1">
                            <a:latin typeface="Cambria Math"/>
                          </a:rPr>
                          <m:t>𝑦</m:t>
                        </m:r>
                      </m:e>
                      <m:sup>
                        <m:r>
                          <a:rPr lang="es-ES" sz="1100" b="0" i="1">
                            <a:latin typeface="Cambria Math"/>
                          </a:rPr>
                          <m:t>2</m:t>
                        </m:r>
                      </m:sup>
                    </m:sSup>
                  </m:oMath>
                </m:oMathPara>
              </a14:m>
              <a:endParaRPr lang="es-ES" sz="1100"/>
            </a:p>
          </xdr:txBody>
        </xdr:sp>
      </mc:Choice>
      <mc:Fallback xmlns="">
        <xdr:sp macro="" textlink="">
          <xdr:nvSpPr>
            <xdr:cNvPr id="4" name="6 CuadroTexto">
              <a:extLst>
                <a:ext uri="{FF2B5EF4-FFF2-40B4-BE49-F238E27FC236}">
                  <a16:creationId xmlns:a16="http://schemas.microsoft.com/office/drawing/2014/main" id="{F6FACE70-4037-47A9-9DB6-90A19F3299B5}"/>
                </a:ext>
              </a:extLst>
            </xdr:cNvPr>
            <xdr:cNvSpPr txBox="1"/>
          </xdr:nvSpPr>
          <xdr:spPr>
            <a:xfrm>
              <a:off x="2286000" y="1905000"/>
              <a:ext cx="1047750"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a:ea typeface="+mn-ea"/>
                  <a:cs typeface="+mn-cs"/>
                </a:rPr>
                <a:t>𝑥</a:t>
              </a:r>
              <a:r>
                <a:rPr lang="es-ES" sz="1100" b="0" i="0">
                  <a:latin typeface="Cambria Math"/>
                </a:rPr>
                <a:t>·𝑦</a:t>
              </a:r>
              <a:r>
                <a:rPr lang="es-ES" sz="1100" b="0" i="0">
                  <a:latin typeface="Cambria Math" panose="02040503050406030204" pitchFamily="18" charset="0"/>
                </a:rPr>
                <a:t>^</a:t>
              </a:r>
              <a:r>
                <a:rPr lang="es-ES" sz="1100" b="0" i="0">
                  <a:latin typeface="Cambria Math"/>
                </a:rPr>
                <a:t>2</a:t>
              </a:r>
              <a:endParaRPr lang="es-ES" sz="1100"/>
            </a:p>
          </xdr:txBody>
        </xdr:sp>
      </mc:Fallback>
    </mc:AlternateContent>
    <xdr:clientData/>
  </xdr:oneCellAnchor>
  <xdr:oneCellAnchor>
    <xdr:from>
      <xdr:col>3</xdr:col>
      <xdr:colOff>0</xdr:colOff>
      <xdr:row>11</xdr:row>
      <xdr:rowOff>0</xdr:rowOff>
    </xdr:from>
    <xdr:ext cx="1047750" cy="200025"/>
    <mc:AlternateContent xmlns:mc="http://schemas.openxmlformats.org/markup-compatibility/2006" xmlns:a14="http://schemas.microsoft.com/office/drawing/2010/main">
      <mc:Choice Requires="a14">
        <xdr:sp macro="" textlink="">
          <xdr:nvSpPr>
            <xdr:cNvPr id="5" name="7 CuadroTexto">
              <a:extLst>
                <a:ext uri="{FF2B5EF4-FFF2-40B4-BE49-F238E27FC236}">
                  <a16:creationId xmlns:a16="http://schemas.microsoft.com/office/drawing/2014/main" id="{1AD2BBB8-BD15-45F8-B14C-C27E83816BC9}"/>
                </a:ext>
              </a:extLst>
            </xdr:cNvPr>
            <xdr:cNvSpPr txBox="1"/>
          </xdr:nvSpPr>
          <xdr:spPr>
            <a:xfrm>
              <a:off x="2286000" y="2095500"/>
              <a:ext cx="1047750"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14:m>
                <m:oMathPara xmlns:m="http://schemas.openxmlformats.org/officeDocument/2006/math">
                  <m:oMathParaPr>
                    <m:jc m:val="centerGroup"/>
                  </m:oMathParaPr>
                  <m:oMath xmlns:m="http://schemas.openxmlformats.org/officeDocument/2006/math">
                    <m:sSup>
                      <m:sSupPr>
                        <m:ctrlPr>
                          <a:rPr lang="es-ES" sz="1100" b="0" i="1">
                            <a:latin typeface="Cambria Math" panose="02040503050406030204" pitchFamily="18" charset="0"/>
                          </a:rPr>
                        </m:ctrlPr>
                      </m:sSupPr>
                      <m:e>
                        <m:r>
                          <a:rPr lang="es-ES" sz="1100" b="0" i="1">
                            <a:latin typeface="Cambria Math"/>
                          </a:rPr>
                          <m:t>𝑒</m:t>
                        </m:r>
                      </m:e>
                      <m:sup>
                        <m:r>
                          <a:rPr lang="es-ES" sz="1100" b="0" i="1">
                            <a:latin typeface="Cambria Math"/>
                            <a:ea typeface="Cambria Math"/>
                          </a:rPr>
                          <m:t>𝜋</m:t>
                        </m:r>
                        <m:r>
                          <a:rPr lang="es-ES" sz="1100" b="0" i="1">
                            <a:latin typeface="Cambria Math"/>
                            <a:ea typeface="Cambria Math"/>
                          </a:rPr>
                          <m:t>·</m:t>
                        </m:r>
                        <m:r>
                          <a:rPr lang="es-ES" sz="1100" b="0" i="1">
                            <a:latin typeface="Cambria Math"/>
                          </a:rPr>
                          <m:t>𝑥</m:t>
                        </m:r>
                      </m:sup>
                    </m:sSup>
                    <m:r>
                      <a:rPr lang="es-ES" sz="1100" b="0" i="1">
                        <a:latin typeface="Cambria Math"/>
                      </a:rPr>
                      <m:t>+</m:t>
                    </m:r>
                    <m:func>
                      <m:funcPr>
                        <m:ctrlPr>
                          <a:rPr lang="es-ES" sz="1100" b="0" i="1">
                            <a:latin typeface="Cambria Math" panose="02040503050406030204" pitchFamily="18" charset="0"/>
                          </a:rPr>
                        </m:ctrlPr>
                      </m:funcPr>
                      <m:fName>
                        <m:r>
                          <m:rPr>
                            <m:sty m:val="p"/>
                          </m:rPr>
                          <a:rPr lang="es-ES" sz="1100" b="0" i="0">
                            <a:latin typeface="Cambria Math"/>
                          </a:rPr>
                          <m:t>ln</m:t>
                        </m:r>
                      </m:fName>
                      <m:e>
                        <m:r>
                          <a:rPr lang="es-ES" sz="1100" b="0" i="1">
                            <a:latin typeface="Cambria Math"/>
                          </a:rPr>
                          <m:t>𝑦</m:t>
                        </m:r>
                      </m:e>
                    </m:func>
                  </m:oMath>
                </m:oMathPara>
              </a14:m>
              <a:endParaRPr lang="es-ES" sz="1100"/>
            </a:p>
          </xdr:txBody>
        </xdr:sp>
      </mc:Choice>
      <mc:Fallback xmlns="">
        <xdr:sp macro="" textlink="">
          <xdr:nvSpPr>
            <xdr:cNvPr id="5" name="7 CuadroTexto">
              <a:extLst>
                <a:ext uri="{FF2B5EF4-FFF2-40B4-BE49-F238E27FC236}">
                  <a16:creationId xmlns:a16="http://schemas.microsoft.com/office/drawing/2014/main" id="{1AD2BBB8-BD15-45F8-B14C-C27E83816BC9}"/>
                </a:ext>
              </a:extLst>
            </xdr:cNvPr>
            <xdr:cNvSpPr txBox="1"/>
          </xdr:nvSpPr>
          <xdr:spPr>
            <a:xfrm>
              <a:off x="2286000" y="2095500"/>
              <a:ext cx="1047750"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r>
                <a:rPr lang="es-ES" sz="1100" b="0" i="0">
                  <a:latin typeface="Cambria Math"/>
                </a:rPr>
                <a:t>𝑒</a:t>
              </a:r>
              <a:r>
                <a:rPr lang="es-ES" sz="1100" b="0" i="0">
                  <a:latin typeface="Cambria Math" panose="02040503050406030204" pitchFamily="18" charset="0"/>
                </a:rPr>
                <a:t>^(</a:t>
              </a:r>
              <a:r>
                <a:rPr lang="es-ES" sz="1100" b="0" i="0">
                  <a:latin typeface="Cambria Math"/>
                  <a:ea typeface="Cambria Math"/>
                </a:rPr>
                <a:t>𝜋·</a:t>
              </a:r>
              <a:r>
                <a:rPr lang="es-ES" sz="1100" b="0" i="0">
                  <a:latin typeface="Cambria Math"/>
                </a:rPr>
                <a:t>𝑥</a:t>
              </a:r>
              <a:r>
                <a:rPr lang="es-ES" sz="1100" b="0" i="0">
                  <a:latin typeface="Cambria Math" panose="02040503050406030204" pitchFamily="18" charset="0"/>
                </a:rPr>
                <a:t>)</a:t>
              </a:r>
              <a:r>
                <a:rPr lang="es-ES" sz="1100" b="0" i="0">
                  <a:latin typeface="Cambria Math"/>
                </a:rPr>
                <a:t>+ln</a:t>
              </a:r>
              <a:r>
                <a:rPr lang="es-ES" sz="1100" b="0" i="0">
                  <a:latin typeface="Cambria Math" panose="02040503050406030204" pitchFamily="18" charset="0"/>
                </a:rPr>
                <a:t>⁡</a:t>
              </a:r>
              <a:r>
                <a:rPr lang="es-ES" sz="1100" b="0" i="0">
                  <a:latin typeface="Cambria Math"/>
                </a:rPr>
                <a:t>𝑦</a:t>
              </a:r>
              <a:endParaRPr lang="es-ES" sz="1100"/>
            </a:p>
          </xdr:txBody>
        </xdr:sp>
      </mc:Fallback>
    </mc:AlternateContent>
    <xdr:clientData/>
  </xdr:oneCellAnchor>
  <xdr:oneCellAnchor>
    <xdr:from>
      <xdr:col>11</xdr:col>
      <xdr:colOff>0</xdr:colOff>
      <xdr:row>0</xdr:row>
      <xdr:rowOff>0</xdr:rowOff>
    </xdr:from>
    <xdr:ext cx="5067299" cy="763270"/>
    <xdr:pic>
      <xdr:nvPicPr>
        <xdr:cNvPr id="6" name="12 Imagen">
          <a:extLst>
            <a:ext uri="{FF2B5EF4-FFF2-40B4-BE49-F238E27FC236}">
              <a16:creationId xmlns:a16="http://schemas.microsoft.com/office/drawing/2014/main" id="{6619C1AA-9FE5-46DD-97B8-DFDDC9BAD5C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0" y="0"/>
          <a:ext cx="5067299" cy="763270"/>
        </a:xfrm>
        <a:prstGeom prst="rect">
          <a:avLst/>
        </a:prstGeom>
        <a:noFill/>
        <a:ln>
          <a:noFill/>
        </a:ln>
      </xdr:spPr>
    </xdr:pic>
    <xdr:clientData/>
  </xdr:oneCellAnchor>
  <xdr:oneCellAnchor>
    <xdr:from>
      <xdr:col>5</xdr:col>
      <xdr:colOff>466725</xdr:colOff>
      <xdr:row>40</xdr:row>
      <xdr:rowOff>0</xdr:rowOff>
    </xdr:from>
    <xdr:ext cx="762000" cy="190500"/>
    <mc:AlternateContent xmlns:mc="http://schemas.openxmlformats.org/markup-compatibility/2006" xmlns:a14="http://schemas.microsoft.com/office/drawing/2010/main">
      <mc:Choice Requires="a14">
        <xdr:sp macro="" textlink="">
          <xdr:nvSpPr>
            <xdr:cNvPr id="7" name="14 CuadroTexto">
              <a:extLst>
                <a:ext uri="{FF2B5EF4-FFF2-40B4-BE49-F238E27FC236}">
                  <a16:creationId xmlns:a16="http://schemas.microsoft.com/office/drawing/2014/main" id="{BDCF6840-AB3B-4A66-A085-7D72B50B6484}"/>
                </a:ext>
              </a:extLst>
            </xdr:cNvPr>
            <xdr:cNvSpPr txBox="1"/>
          </xdr:nvSpPr>
          <xdr:spPr>
            <a:xfrm>
              <a:off x="4276725" y="7620000"/>
              <a:ext cx="762000"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14:m>
                <m:oMathPara xmlns:m="http://schemas.openxmlformats.org/officeDocument/2006/math">
                  <m:oMathParaPr>
                    <m:jc m:val="centerGroup"/>
                  </m:oMathParaPr>
                  <m:oMath xmlns:m="http://schemas.openxmlformats.org/officeDocument/2006/math">
                    <m:func>
                      <m:funcPr>
                        <m:ctrlPr>
                          <a:rPr lang="es-ES" sz="1100" b="0" i="1">
                            <a:latin typeface="Cambria Math" panose="02040503050406030204" pitchFamily="18" charset="0"/>
                          </a:rPr>
                        </m:ctrlPr>
                      </m:funcPr>
                      <m:fName>
                        <m:r>
                          <m:rPr>
                            <m:sty m:val="p"/>
                          </m:rPr>
                          <a:rPr lang="es-ES" sz="1100" b="0" i="0">
                            <a:latin typeface="Cambria Math"/>
                          </a:rPr>
                          <m:t>ln</m:t>
                        </m:r>
                      </m:fName>
                      <m:e>
                        <m:rad>
                          <m:radPr>
                            <m:degHide m:val="on"/>
                            <m:ctrlPr>
                              <a:rPr lang="es-ES" sz="1100" b="0" i="1">
                                <a:solidFill>
                                  <a:schemeClr val="tx1"/>
                                </a:solidFill>
                                <a:effectLst/>
                                <a:latin typeface="Cambria Math" panose="02040503050406030204" pitchFamily="18" charset="0"/>
                                <a:ea typeface="+mn-ea"/>
                                <a:cs typeface="+mn-cs"/>
                              </a:rPr>
                            </m:ctrlPr>
                          </m:radPr>
                          <m:deg/>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a:ea typeface="+mn-ea"/>
                                    <a:cs typeface="+mn-cs"/>
                                  </a:rPr>
                                  <m:t>𝑥</m:t>
                                </m:r>
                              </m:e>
                              <m:sub>
                                <m:r>
                                  <a:rPr lang="es-ES" sz="1100" b="0" i="1">
                                    <a:solidFill>
                                      <a:schemeClr val="tx1"/>
                                    </a:solidFill>
                                    <a:effectLst/>
                                    <a:latin typeface="Cambria Math"/>
                                    <a:ea typeface="+mn-ea"/>
                                    <a:cs typeface="+mn-cs"/>
                                  </a:rPr>
                                  <m:t>1</m:t>
                                </m:r>
                              </m:sub>
                            </m:sSub>
                          </m:e>
                        </m:rad>
                        <m:r>
                          <a:rPr lang="es-ES" sz="1100" b="0" i="1">
                            <a:solidFill>
                              <a:schemeClr val="tx1"/>
                            </a:solidFill>
                            <a:effectLst/>
                            <a:latin typeface="Cambria Math"/>
                            <a:ea typeface="+mn-ea"/>
                            <a:cs typeface="+mn-cs"/>
                          </a:rPr>
                          <m:t>+</m:t>
                        </m:r>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a:ea typeface="+mn-ea"/>
                                <a:cs typeface="+mn-cs"/>
                              </a:rPr>
                              <m:t>𝑥</m:t>
                            </m:r>
                          </m:e>
                          <m:sub>
                            <m:r>
                              <a:rPr lang="es-ES" sz="1100" b="0" i="1">
                                <a:solidFill>
                                  <a:schemeClr val="tx1"/>
                                </a:solidFill>
                                <a:effectLst/>
                                <a:latin typeface="Cambria Math"/>
                                <a:ea typeface="+mn-ea"/>
                                <a:cs typeface="+mn-cs"/>
                              </a:rPr>
                              <m:t>2</m:t>
                            </m:r>
                          </m:sub>
                          <m:sup>
                            <m:r>
                              <a:rPr lang="es-ES" sz="1100" b="0" i="1">
                                <a:solidFill>
                                  <a:schemeClr val="tx1"/>
                                </a:solidFill>
                                <a:effectLst/>
                                <a:latin typeface="Cambria Math"/>
                                <a:ea typeface="+mn-ea"/>
                                <a:cs typeface="+mn-cs"/>
                              </a:rPr>
                              <m:t>2</m:t>
                            </m:r>
                          </m:sup>
                        </m:sSubSup>
                      </m:e>
                    </m:func>
                  </m:oMath>
                </m:oMathPara>
              </a14:m>
              <a:endParaRPr lang="es-ES" sz="1100"/>
            </a:p>
          </xdr:txBody>
        </xdr:sp>
      </mc:Choice>
      <mc:Fallback xmlns="">
        <xdr:sp macro="" textlink="">
          <xdr:nvSpPr>
            <xdr:cNvPr id="7" name="14 CuadroTexto">
              <a:extLst>
                <a:ext uri="{FF2B5EF4-FFF2-40B4-BE49-F238E27FC236}">
                  <a16:creationId xmlns:a16="http://schemas.microsoft.com/office/drawing/2014/main" id="{BDCF6840-AB3B-4A66-A085-7D72B50B6484}"/>
                </a:ext>
              </a:extLst>
            </xdr:cNvPr>
            <xdr:cNvSpPr txBox="1"/>
          </xdr:nvSpPr>
          <xdr:spPr>
            <a:xfrm>
              <a:off x="4276725" y="7620000"/>
              <a:ext cx="762000"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r>
                <a:rPr lang="es-ES" sz="1100" b="0" i="0">
                  <a:latin typeface="Cambria Math"/>
                </a:rPr>
                <a:t>ln</a:t>
              </a:r>
              <a:r>
                <a:rPr lang="es-ES" sz="1100" b="0" i="0">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a:ea typeface="+mn-ea"/>
                  <a:cs typeface="+mn-cs"/>
                </a:rPr>
                <a:t>𝑥</a:t>
              </a:r>
              <a:r>
                <a:rPr lang="es-ES" sz="1100" b="0" i="0">
                  <a:solidFill>
                    <a:schemeClr val="tx1"/>
                  </a:solidFill>
                  <a:effectLst/>
                  <a:latin typeface="Cambria Math" panose="02040503050406030204" pitchFamily="18" charset="0"/>
                  <a:ea typeface="+mn-ea"/>
                  <a:cs typeface="+mn-cs"/>
                </a:rPr>
                <a:t>_</a:t>
              </a:r>
              <a:r>
                <a:rPr lang="es-ES" sz="1100" b="0" i="0">
                  <a:solidFill>
                    <a:schemeClr val="tx1"/>
                  </a:solidFill>
                  <a:effectLst/>
                  <a:latin typeface="Cambria Math"/>
                  <a:ea typeface="+mn-ea"/>
                  <a:cs typeface="+mn-cs"/>
                </a:rPr>
                <a:t>1</a:t>
              </a:r>
              <a:r>
                <a:rPr lang="es-ES" sz="1100" b="0" i="0">
                  <a:solidFill>
                    <a:schemeClr val="tx1"/>
                  </a:solidFill>
                  <a:effectLst/>
                  <a:latin typeface="Cambria Math" panose="02040503050406030204" pitchFamily="18" charset="0"/>
                  <a:ea typeface="+mn-ea"/>
                  <a:cs typeface="+mn-cs"/>
                </a:rPr>
                <a:t> )</a:t>
              </a:r>
              <a:r>
                <a:rPr lang="es-ES" sz="1100" b="0" i="0">
                  <a:solidFill>
                    <a:schemeClr val="tx1"/>
                  </a:solidFill>
                  <a:effectLst/>
                  <a:latin typeface="Cambria Math"/>
                  <a:ea typeface="+mn-ea"/>
                  <a:cs typeface="+mn-cs"/>
                </a:rPr>
                <a:t>+𝑥</a:t>
              </a:r>
              <a:r>
                <a:rPr lang="es-ES" sz="1100" b="0" i="0">
                  <a:solidFill>
                    <a:schemeClr val="tx1"/>
                  </a:solidFill>
                  <a:effectLst/>
                  <a:latin typeface="Cambria Math" panose="02040503050406030204" pitchFamily="18" charset="0"/>
                  <a:ea typeface="+mn-ea"/>
                  <a:cs typeface="+mn-cs"/>
                </a:rPr>
                <a:t>_</a:t>
              </a:r>
              <a:r>
                <a:rPr lang="es-ES" sz="1100" b="0" i="0">
                  <a:solidFill>
                    <a:schemeClr val="tx1"/>
                  </a:solidFill>
                  <a:effectLst/>
                  <a:latin typeface="Cambria Math"/>
                  <a:ea typeface="+mn-ea"/>
                  <a:cs typeface="+mn-cs"/>
                </a:rPr>
                <a:t>2</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a:ea typeface="+mn-ea"/>
                  <a:cs typeface="+mn-cs"/>
                </a:rPr>
                <a:t>2</a:t>
              </a:r>
              <a:r>
                <a:rPr lang="es-ES" sz="1100" b="0" i="0">
                  <a:solidFill>
                    <a:schemeClr val="tx1"/>
                  </a:solidFill>
                  <a:effectLst/>
                  <a:latin typeface="Cambria Math" panose="02040503050406030204" pitchFamily="18" charset="0"/>
                  <a:ea typeface="+mn-ea"/>
                  <a:cs typeface="+mn-cs"/>
                </a:rPr>
                <a:t> 〗</a:t>
              </a:r>
              <a:endParaRPr lang="es-ES" sz="1100"/>
            </a:p>
          </xdr:txBody>
        </xdr:sp>
      </mc:Fallback>
    </mc:AlternateContent>
    <xdr:clientData/>
  </xdr:oneCellAnchor>
  <xdr:oneCellAnchor>
    <xdr:from>
      <xdr:col>4</xdr:col>
      <xdr:colOff>790575</xdr:colOff>
      <xdr:row>26</xdr:row>
      <xdr:rowOff>190501</xdr:rowOff>
    </xdr:from>
    <xdr:ext cx="762000" cy="190500"/>
    <mc:AlternateContent xmlns:mc="http://schemas.openxmlformats.org/markup-compatibility/2006" xmlns:a14="http://schemas.microsoft.com/office/drawing/2010/main">
      <mc:Choice Requires="a14">
        <xdr:sp macro="" textlink="">
          <xdr:nvSpPr>
            <xdr:cNvPr id="8" name="8 CuadroTexto">
              <a:extLst>
                <a:ext uri="{FF2B5EF4-FFF2-40B4-BE49-F238E27FC236}">
                  <a16:creationId xmlns:a16="http://schemas.microsoft.com/office/drawing/2014/main" id="{0811F5EA-C6CE-418F-B1CD-A6B6F711AB03}"/>
                </a:ext>
              </a:extLst>
            </xdr:cNvPr>
            <xdr:cNvSpPr txBox="1"/>
          </xdr:nvSpPr>
          <xdr:spPr>
            <a:xfrm>
              <a:off x="3810000" y="5143501"/>
              <a:ext cx="762000"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14:m>
                <m:oMathPara xmlns:m="http://schemas.openxmlformats.org/officeDocument/2006/math">
                  <m:oMathParaPr>
                    <m:jc m:val="centerGroup"/>
                  </m:oMathParaPr>
                  <m:oMath xmlns:m="http://schemas.openxmlformats.org/officeDocument/2006/math">
                    <m:r>
                      <a:rPr lang="es-ES" sz="1100" b="0" i="1">
                        <a:latin typeface="Cambria Math"/>
                      </a:rPr>
                      <m:t>𝑧</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a:rPr>
                              <m:t>𝑡</m:t>
                            </m:r>
                          </m:e>
                        </m:d>
                      </m:e>
                      <m:sup>
                        <m:r>
                          <a:rPr lang="es-ES" sz="1100" b="0" i="1">
                            <a:latin typeface="Cambria Math"/>
                          </a:rPr>
                          <m:t>2</m:t>
                        </m:r>
                      </m:sup>
                    </m:sSup>
                    <m:r>
                      <a:rPr lang="es-ES" sz="1100" b="0" i="1">
                        <a:latin typeface="Cambria Math"/>
                      </a:rPr>
                      <m:t>+3</m:t>
                    </m:r>
                  </m:oMath>
                </m:oMathPara>
              </a14:m>
              <a:endParaRPr lang="es-ES" sz="1100"/>
            </a:p>
          </xdr:txBody>
        </xdr:sp>
      </mc:Choice>
      <mc:Fallback xmlns="">
        <xdr:sp macro="" textlink="">
          <xdr:nvSpPr>
            <xdr:cNvPr id="8" name="8 CuadroTexto">
              <a:extLst>
                <a:ext uri="{FF2B5EF4-FFF2-40B4-BE49-F238E27FC236}">
                  <a16:creationId xmlns:a16="http://schemas.microsoft.com/office/drawing/2014/main" id="{0811F5EA-C6CE-418F-B1CD-A6B6F711AB03}"/>
                </a:ext>
              </a:extLst>
            </xdr:cNvPr>
            <xdr:cNvSpPr txBox="1"/>
          </xdr:nvSpPr>
          <xdr:spPr>
            <a:xfrm>
              <a:off x="3810000" y="5143501"/>
              <a:ext cx="762000"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r>
                <a:rPr lang="es-ES" sz="1100" b="0" i="0">
                  <a:latin typeface="Cambria Math"/>
                </a:rPr>
                <a:t>𝑧</a:t>
              </a:r>
              <a:r>
                <a:rPr lang="es-ES" sz="1100" b="0" i="0">
                  <a:latin typeface="Cambria Math" panose="02040503050406030204" pitchFamily="18" charset="0"/>
                </a:rPr>
                <a:t>(</a:t>
              </a:r>
              <a:r>
                <a:rPr lang="es-ES" sz="1100" b="0" i="0">
                  <a:latin typeface="Cambria Math"/>
                </a:rPr>
                <a:t>𝑡</a:t>
              </a:r>
              <a:r>
                <a:rPr lang="es-ES" sz="1100" b="0" i="0">
                  <a:latin typeface="Cambria Math" panose="02040503050406030204" pitchFamily="18" charset="0"/>
                </a:rPr>
                <a:t>)^</a:t>
              </a:r>
              <a:r>
                <a:rPr lang="es-ES" sz="1100" b="0" i="0">
                  <a:latin typeface="Cambria Math"/>
                </a:rPr>
                <a:t>2+3</a:t>
              </a:r>
              <a:endParaRPr lang="es-ES" sz="1100"/>
            </a:p>
          </xdr:txBody>
        </xdr:sp>
      </mc:Fallback>
    </mc:AlternateContent>
    <xdr:clientData/>
  </xdr:oneCellAnchor>
  <xdr:twoCellAnchor>
    <xdr:from>
      <xdr:col>7</xdr:col>
      <xdr:colOff>238539</xdr:colOff>
      <xdr:row>4</xdr:row>
      <xdr:rowOff>178902</xdr:rowOff>
    </xdr:from>
    <xdr:to>
      <xdr:col>12</xdr:col>
      <xdr:colOff>742122</xdr:colOff>
      <xdr:row>88</xdr:row>
      <xdr:rowOff>159027</xdr:rowOff>
    </xdr:to>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A6B605F2-58B9-4D55-A1F8-75D53FB5A11C}"/>
                </a:ext>
              </a:extLst>
            </xdr:cNvPr>
            <xdr:cNvSpPr txBox="1"/>
          </xdr:nvSpPr>
          <xdr:spPr>
            <a:xfrm>
              <a:off x="5572539" y="940902"/>
              <a:ext cx="4313583" cy="15982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Apartado i)</a:t>
              </a:r>
            </a:p>
            <a:p>
              <a:r>
                <a:rPr lang="es-ES" sz="1100"/>
                <a:t>1. Poner el cursor</a:t>
              </a:r>
              <a:r>
                <a:rPr lang="es-ES" sz="1100" baseline="0"/>
                <a:t> e</a:t>
              </a:r>
              <a:r>
                <a:rPr lang="es-ES" sz="1100"/>
                <a:t>n la celda E10.</a:t>
              </a:r>
              <a:endParaRPr lang="es-ES" sz="1100" baseline="0"/>
            </a:p>
            <a:p>
              <a:pPr marL="0" marR="0" indent="0" defTabSz="914400" eaLnBrk="1" fontAlgn="auto" latinLnBrk="0" hangingPunct="1">
                <a:lnSpc>
                  <a:spcPct val="100000"/>
                </a:lnSpc>
                <a:spcBef>
                  <a:spcPts val="0"/>
                </a:spcBef>
                <a:spcAft>
                  <a:spcPts val="0"/>
                </a:spcAft>
                <a:buClrTx/>
                <a:buSzTx/>
                <a:buFontTx/>
                <a:buNone/>
                <a:tabLst/>
                <a:defRPr/>
              </a:pPr>
              <a:r>
                <a:rPr lang="es-ES" sz="1100" baseline="0"/>
                <a:t>2. Escribir = para empezar a escribir la </a:t>
              </a:r>
              <a:r>
                <a:rPr lang="es-ES" sz="1100" i="1" baseline="0"/>
                <a:t>fórmula</a:t>
              </a:r>
              <a:r>
                <a:rPr lang="es-ES" sz="1100" baseline="0"/>
                <a:t> que permitirá calcular </a:t>
              </a:r>
              <a14:m>
                <m:oMath xmlns:m="http://schemas.openxmlformats.org/officeDocument/2006/math">
                  <m:r>
                    <a:rPr lang="es-ES" sz="1100" b="0" i="1">
                      <a:solidFill>
                        <a:schemeClr val="dk1"/>
                      </a:solidFill>
                      <a:effectLst/>
                      <a:latin typeface="Cambria Math" panose="02040503050406030204" pitchFamily="18" charset="0"/>
                      <a:ea typeface="+mn-ea"/>
                      <a:cs typeface="+mn-cs"/>
                    </a:rPr>
                    <m:t>𝑥</m:t>
                  </m:r>
                  <m:r>
                    <a:rPr lang="es-ES" sz="1100" b="0" i="1">
                      <a:solidFill>
                        <a:schemeClr val="dk1"/>
                      </a:solidFill>
                      <a:effectLst/>
                      <a:latin typeface="Cambria Math" panose="02040503050406030204" pitchFamily="18" charset="0"/>
                      <a:ea typeface="+mn-ea"/>
                      <a:cs typeface="+mn-cs"/>
                    </a:rPr>
                    <m:t>/3+</m:t>
                  </m:r>
                  <m:r>
                    <a:rPr lang="es-ES" sz="1100" b="0" i="1">
                      <a:solidFill>
                        <a:schemeClr val="dk1"/>
                      </a:solidFill>
                      <a:effectLst/>
                      <a:latin typeface="Cambria Math" panose="02040503050406030204" pitchFamily="18" charset="0"/>
                      <a:ea typeface="+mn-ea"/>
                      <a:cs typeface="+mn-cs"/>
                    </a:rPr>
                    <m:t>𝑦</m:t>
                  </m:r>
                </m:oMath>
              </a14:m>
              <a:endParaRPr lang="es-ES">
                <a:effectLst/>
              </a:endParaRPr>
            </a:p>
            <a:p>
              <a:r>
                <a:rPr lang="es-ES" sz="1100"/>
                <a:t>3. Tras escribir</a:t>
              </a:r>
              <a:r>
                <a:rPr lang="es-ES" sz="1100" baseline="0"/>
                <a:t> el =, hacer click con el ratón en la celda B8 en la que se encuentra el valor de x.</a:t>
              </a:r>
            </a:p>
            <a:p>
              <a:r>
                <a:rPr lang="es-ES" sz="1100" baseline="0"/>
                <a:t>4. Escribir /3 para que el valor de esa celda se divida por 3.</a:t>
              </a:r>
            </a:p>
            <a:p>
              <a:r>
                <a:rPr lang="es-ES" sz="1100" baseline="0"/>
                <a:t>5. Escribir + y hacer click con el ratón en la celda B9 que contiene el valor de y. De esta forma al valor anterior se le suma el contenido de la celda que guarda y.</a:t>
              </a:r>
            </a:p>
            <a:p>
              <a:r>
                <a:rPr lang="es-ES" sz="1100" baseline="0"/>
                <a:t>6. Pulsar ENTRAR y se observará que en la celda E10 se estará calculando el resultado de la fórmula </a:t>
              </a:r>
              <a:r>
                <a:rPr lang="es-ES" sz="1100" i="1" baseline="0"/>
                <a:t>en función</a:t>
              </a:r>
              <a:r>
                <a:rPr lang="es-ES" sz="1100" baseline="0"/>
                <a:t> del contenido de las fórmulas B8 y B9. Si se cambian los valores de esas celdas se comprobará que se actualiza el resultado. (Captura de pantalla 1).</a:t>
              </a:r>
            </a:p>
            <a:p>
              <a:r>
                <a:rPr lang="es-ES" sz="1100" baseline="0"/>
                <a:t>7. Hacer click en la celda E11.</a:t>
              </a:r>
            </a:p>
            <a:p>
              <a:r>
                <a:rPr lang="es-ES" sz="1100" baseline="0"/>
                <a:t>8. Para calcular la raíz de x se empleará la fórmula RAIZ de Excel. Para ello escribir RAIZ( y tras haber escrito el paréntesis hacer click en la celda B8 que contiene el valor de x.</a:t>
              </a:r>
            </a:p>
            <a:p>
              <a:r>
                <a:rPr lang="es-ES" sz="1100" baseline="0"/>
                <a:t>9. Cerrar el paréntesis y escribir * para multiplicar.</a:t>
              </a:r>
            </a:p>
            <a:p>
              <a:r>
                <a:rPr lang="es-ES" sz="1100" baseline="0"/>
                <a:t>10. Seleccionar la celda B9 que tiene el valor de y.</a:t>
              </a:r>
            </a:p>
            <a:p>
              <a:r>
                <a:rPr lang="es-ES" sz="1100" baseline="0"/>
                <a:t>11. A Continuación, escribir ^2 para que el valor anterior se eleve al cuadrado. Pulsar ENTRAR. (Captura 2)</a:t>
              </a:r>
            </a:p>
            <a:p>
              <a:r>
                <a:rPr lang="es-ES" sz="1100" baseline="0"/>
                <a:t>12. En la celda E12 usar la fórmula exp() para obtener el exponente, pi() para obtener el número pi y ln() para calcular el logaritmo neperiano.</a:t>
              </a:r>
            </a:p>
            <a:p>
              <a:pPr marL="0" marR="0" indent="0" defTabSz="914400" eaLnBrk="1" fontAlgn="auto" latinLnBrk="0" hangingPunct="1">
                <a:lnSpc>
                  <a:spcPct val="100000"/>
                </a:lnSpc>
                <a:spcBef>
                  <a:spcPts val="0"/>
                </a:spcBef>
                <a:spcAft>
                  <a:spcPts val="0"/>
                </a:spcAft>
                <a:buClrTx/>
                <a:buSzTx/>
                <a:buFontTx/>
                <a:buNone/>
                <a:tabLst/>
                <a:defRPr/>
              </a:pPr>
              <a:endParaRPr lang="es-ES" sz="1100" b="1">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s-ES" sz="1100" b="1">
                  <a:solidFill>
                    <a:schemeClr val="dk1"/>
                  </a:solidFill>
                  <a:effectLst/>
                  <a:latin typeface="+mn-lt"/>
                  <a:ea typeface="+mn-ea"/>
                  <a:cs typeface="+mn-cs"/>
                </a:rPr>
                <a:t>Apartado ii)</a:t>
              </a:r>
              <a:endParaRPr lang="es-ES">
                <a:effectLst/>
              </a:endParaRPr>
            </a:p>
            <a:p>
              <a:r>
                <a:rPr lang="es-ES" sz="1100"/>
                <a:t>1. Para unir cadenas de texto</a:t>
              </a:r>
              <a:r>
                <a:rPr lang="es-ES" sz="1100" baseline="0"/>
                <a:t> usar el operador &amp;.</a:t>
              </a:r>
            </a:p>
            <a:p>
              <a:r>
                <a:rPr lang="es-ES" sz="1100" baseline="0"/>
                <a:t>2. Para ello la fórmula será =B10&amp;B11</a:t>
              </a:r>
            </a:p>
            <a:p>
              <a:r>
                <a:rPr lang="es-ES" sz="1100" baseline="0"/>
                <a:t>3. Comprobar que al cambiar los valores de B10 y B11 se actualiza el resultado.</a:t>
              </a:r>
            </a:p>
            <a:p>
              <a:endParaRPr lang="es-ES" sz="1100" baseline="0"/>
            </a:p>
            <a:p>
              <a:pPr marL="0" marR="0" indent="0" defTabSz="914400" eaLnBrk="1" fontAlgn="auto" latinLnBrk="0" hangingPunct="1">
                <a:lnSpc>
                  <a:spcPct val="100000"/>
                </a:lnSpc>
                <a:spcBef>
                  <a:spcPts val="0"/>
                </a:spcBef>
                <a:spcAft>
                  <a:spcPts val="0"/>
                </a:spcAft>
                <a:buClrTx/>
                <a:buSzTx/>
                <a:buFontTx/>
                <a:buNone/>
                <a:tabLst/>
                <a:defRPr/>
              </a:pPr>
              <a:r>
                <a:rPr lang="es-ES" sz="1100" b="1">
                  <a:solidFill>
                    <a:schemeClr val="dk1"/>
                  </a:solidFill>
                  <a:effectLst/>
                  <a:latin typeface="+mn-lt"/>
                  <a:ea typeface="+mn-ea"/>
                  <a:cs typeface="+mn-cs"/>
                </a:rPr>
                <a:t>Apartado iii)</a:t>
              </a:r>
              <a:endParaRPr lang="es-ES">
                <a:effectLst/>
              </a:endParaRPr>
            </a:p>
            <a:p>
              <a:r>
                <a:rPr lang="es-ES" sz="1100"/>
                <a:t>1. Para hacer funciones condicionales</a:t>
              </a:r>
              <a:r>
                <a:rPr lang="es-ES" sz="1100" baseline="0"/>
                <a:t> (similar a un bucle if en C) usar la función SI. Esta función recibe tres argumentos SI(prueba lógica; valor si verdadero; valor si falso). Lo que hace la función es:</a:t>
              </a:r>
            </a:p>
            <a:p>
              <a:r>
                <a:rPr lang="es-ES" sz="1100" baseline="0"/>
                <a:t>	a) Evaluar si la prueba lógica es verdadero o falso.</a:t>
              </a:r>
            </a:p>
            <a:p>
              <a:r>
                <a:rPr lang="es-ES" sz="1100" baseline="0"/>
                <a:t>	b) Si el resultado es verdadero, el resultado de la función es 	el 2º argumento, es decir, el valor si verdadero.</a:t>
              </a:r>
            </a:p>
            <a:p>
              <a:r>
                <a:rPr lang="es-ES" sz="1100" baseline="0"/>
                <a:t>	c) Si el resultado es FALSO, el resultado de la función es el 	3er argumento, es decir, el valor si falso.</a:t>
              </a:r>
            </a:p>
            <a:p>
              <a:r>
                <a:rPr lang="es-ES" sz="1100" baseline="0"/>
                <a:t>2. Para hacer la prueba lógica de comprobar si x&lt;y se escribe la celda que contiene x, el operador &lt; y la celda que contiene el valor de y. Es decir, B8&lt;B9.</a:t>
              </a:r>
            </a:p>
            <a:p>
              <a:r>
                <a:rPr lang="es-ES" sz="1100" baseline="0"/>
                <a:t>3. En este caso la fórmula será =SI(B8&lt;B9;1;0)</a:t>
              </a:r>
            </a:p>
            <a:p>
              <a:r>
                <a:rPr lang="es-ES" sz="1100" baseline="0"/>
                <a:t>4. Comprobar que si se cambian X o Y se actualiza el resultado a 0 o 1 según el caso.</a:t>
              </a:r>
            </a:p>
            <a:p>
              <a:r>
                <a:rPr lang="es-ES" sz="1100" baseline="0"/>
                <a:t>5. Para comprobar si el texto de una celda es igual a una cadena de caracteres en particular usar el operador = (en C el operador de igualdad es ==, en Excel sólo es =). Además, cuando se escribe una cadena de caracteres en una fórmula se escribe entre comillas. Por ejemplo: B11="OP1".</a:t>
              </a:r>
            </a:p>
            <a:p>
              <a:r>
                <a:rPr lang="es-ES" sz="1100" baseline="0"/>
                <a:t>6. En Excel no existe el equivalente a la sentencia if else de C. Por ello, para resolver este caso lo que se hace es anidar una función SI dentro de otra. Es decir, en el primer SI se comprueba si se cumple la primera condición. En el argumento </a:t>
              </a:r>
              <a:r>
                <a:rPr lang="es-ES" sz="1100" i="1" baseline="0"/>
                <a:t>si falso</a:t>
              </a:r>
              <a:r>
                <a:rPr lang="es-ES" sz="1100" baseline="0"/>
                <a:t> de este primer SI, se escribe otra función SI que comprueba la segunda condición.</a:t>
              </a:r>
            </a:p>
            <a:p>
              <a:r>
                <a:rPr lang="es-ES" sz="1100" baseline="0"/>
                <a:t>7. La fórmula quedaría SI(B11="OP1";B8;SI(B11="OP2";B9;0)) (ver la imagen de la derecha para más detalles.</a:t>
              </a:r>
            </a:p>
            <a:p>
              <a:endParaRPr lang="es-ES" sz="1100" baseline="0"/>
            </a:p>
            <a:p>
              <a:pPr marL="0" marR="0" indent="0" defTabSz="914400" eaLnBrk="1" fontAlgn="auto" latinLnBrk="0" hangingPunct="1">
                <a:lnSpc>
                  <a:spcPct val="100000"/>
                </a:lnSpc>
                <a:spcBef>
                  <a:spcPts val="0"/>
                </a:spcBef>
                <a:spcAft>
                  <a:spcPts val="0"/>
                </a:spcAft>
                <a:buClrTx/>
                <a:buSzTx/>
                <a:buFontTx/>
                <a:buNone/>
                <a:tabLst/>
                <a:defRPr/>
              </a:pPr>
              <a:r>
                <a:rPr lang="es-ES" sz="1100" b="1">
                  <a:solidFill>
                    <a:schemeClr val="dk1"/>
                  </a:solidFill>
                  <a:effectLst/>
                  <a:latin typeface="+mn-lt"/>
                  <a:ea typeface="+mn-ea"/>
                  <a:cs typeface="+mn-cs"/>
                </a:rPr>
                <a:t>Apartado iv)</a:t>
              </a:r>
              <a:endParaRPr lang="es-ES">
                <a:effectLst/>
              </a:endParaRPr>
            </a:p>
            <a:p>
              <a:r>
                <a:rPr lang="es-ES" sz="1100"/>
                <a:t>1. En la celda F29, escribir la fórmula =E29^2+3.</a:t>
              </a:r>
            </a:p>
            <a:p>
              <a:r>
                <a:rPr lang="es-ES" sz="1100"/>
                <a:t>2. Tras haber pulsado ENTRAR y que se muestre el resultado de la fórmula, seleccionar de nuevo la celda F29 y pulsar simultáneamente las teclas Ctrl+c</a:t>
              </a:r>
              <a:r>
                <a:rPr lang="es-ES" sz="1100" baseline="0"/>
                <a:t> para copiar. Se recomienda SIEMPRE usar Ctrl+c para copiar fórmulas en Excel de manera ágil.</a:t>
              </a:r>
            </a:p>
            <a:p>
              <a:r>
                <a:rPr lang="es-ES" sz="1100" baseline="0"/>
                <a:t>3.  A continuación hacer click en la celda F30.</a:t>
              </a:r>
            </a:p>
            <a:p>
              <a:r>
                <a:rPr lang="es-ES" sz="1100" baseline="0"/>
                <a:t>4. A continuación pulsar la tecla SHIFT (mayúscula) y, SIN SOLTARLA, hacer click en la celda F39. De esta manera se selecciona todo el rango de celdas en que se va a pegar la fórmula.</a:t>
              </a:r>
            </a:p>
            <a:p>
              <a:r>
                <a:rPr lang="es-ES" sz="1100" baseline="0"/>
                <a:t>5. Con la selección anterior activa, pulsa Ctrl+v para pegar.</a:t>
              </a:r>
            </a:p>
            <a:p>
              <a:r>
                <a:rPr lang="es-ES" sz="1100" baseline="0"/>
                <a:t>6. Comprobar que al pegar la fórmula la referencia de la celda que contiene z(t) en la fórmula se ha actualizado correctamente. Es decir, en la celda F29, la fórmula será </a:t>
              </a:r>
              <a:r>
                <a:rPr lang="es-ES" sz="1100">
                  <a:solidFill>
                    <a:schemeClr val="dk1"/>
                  </a:solidFill>
                  <a:effectLst/>
                  <a:latin typeface="+mn-lt"/>
                  <a:ea typeface="+mn-ea"/>
                  <a:cs typeface="+mn-cs"/>
                </a:rPr>
                <a:t>=E29^2+3. En</a:t>
              </a:r>
              <a:r>
                <a:rPr lang="es-ES" sz="1100" baseline="0">
                  <a:solidFill>
                    <a:schemeClr val="dk1"/>
                  </a:solidFill>
                  <a:effectLst/>
                  <a:latin typeface="+mn-lt"/>
                  <a:ea typeface="+mn-ea"/>
                  <a:cs typeface="+mn-cs"/>
                </a:rPr>
                <a:t> la celda F30, la fórmula será </a:t>
              </a:r>
              <a:r>
                <a:rPr lang="es-ES" sz="1100">
                  <a:solidFill>
                    <a:schemeClr val="dk1"/>
                  </a:solidFill>
                  <a:effectLst/>
                  <a:latin typeface="+mn-lt"/>
                  <a:ea typeface="+mn-ea"/>
                  <a:cs typeface="+mn-cs"/>
                </a:rPr>
                <a:t>=E30^2+3</a:t>
              </a:r>
              <a:r>
                <a:rPr lang="es-ES" sz="1100" baseline="0">
                  <a:solidFill>
                    <a:schemeClr val="dk1"/>
                  </a:solidFill>
                  <a:effectLst/>
                  <a:latin typeface="+mn-lt"/>
                  <a:ea typeface="+mn-ea"/>
                  <a:cs typeface="+mn-cs"/>
                </a:rPr>
                <a:t> y así sucesivamente.</a:t>
              </a:r>
            </a:p>
            <a:p>
              <a:endParaRPr lang="es-ES" sz="1100"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s-ES" sz="1100" b="1">
                  <a:solidFill>
                    <a:schemeClr val="dk1"/>
                  </a:solidFill>
                  <a:effectLst/>
                  <a:latin typeface="+mn-lt"/>
                  <a:ea typeface="+mn-ea"/>
                  <a:cs typeface="+mn-cs"/>
                </a:rPr>
                <a:t>Apartado iv)</a:t>
              </a:r>
              <a:endParaRPr lang="es-ES">
                <a:effectLst/>
              </a:endParaRPr>
            </a:p>
            <a:p>
              <a:pPr marL="0" marR="0" indent="0"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mn-lt"/>
                  <a:ea typeface="+mn-ea"/>
                  <a:cs typeface="+mn-cs"/>
                </a:rPr>
                <a:t>En este apartado se trata de calcular </a:t>
              </a:r>
              <a14:m>
                <m:oMath xmlns:m="http://schemas.openxmlformats.org/officeDocument/2006/math">
                  <m:func>
                    <m:funcPr>
                      <m:ctrlPr>
                        <a:rPr lang="es-ES" sz="1100" b="0" i="1">
                          <a:solidFill>
                            <a:schemeClr val="dk1"/>
                          </a:solidFill>
                          <a:effectLst/>
                          <a:latin typeface="Cambria Math" panose="02040503050406030204" pitchFamily="18" charset="0"/>
                          <a:ea typeface="+mn-ea"/>
                          <a:cs typeface="+mn-cs"/>
                        </a:rPr>
                      </m:ctrlPr>
                    </m:funcPr>
                    <m:fName>
                      <m:r>
                        <m:rPr>
                          <m:sty m:val="p"/>
                        </m:rPr>
                        <a:rPr lang="es-ES" sz="1100" b="0" i="0">
                          <a:solidFill>
                            <a:schemeClr val="dk1"/>
                          </a:solidFill>
                          <a:effectLst/>
                          <a:latin typeface="Cambria Math" panose="02040503050406030204" pitchFamily="18" charset="0"/>
                          <a:ea typeface="+mn-ea"/>
                          <a:cs typeface="+mn-cs"/>
                        </a:rPr>
                        <m:t>ln</m:t>
                      </m:r>
                    </m:fName>
                    <m:e>
                      <m:rad>
                        <m:radPr>
                          <m:degHide m:val="on"/>
                          <m:ctrlPr>
                            <a:rPr lang="es-ES" sz="1100" b="0" i="1">
                              <a:solidFill>
                                <a:schemeClr val="dk1"/>
                              </a:solidFill>
                              <a:effectLst/>
                              <a:latin typeface="Cambria Math" panose="02040503050406030204" pitchFamily="18" charset="0"/>
                              <a:ea typeface="+mn-ea"/>
                              <a:cs typeface="+mn-cs"/>
                            </a:rPr>
                          </m:ctrlPr>
                        </m:radPr>
                        <m:deg/>
                        <m:e>
                          <m:sSub>
                            <m:sSubPr>
                              <m:ctrlPr>
                                <a:rPr lang="es-ES" sz="1100" b="0" i="1">
                                  <a:solidFill>
                                    <a:schemeClr val="dk1"/>
                                  </a:solidFill>
                                  <a:effectLst/>
                                  <a:latin typeface="Cambria Math" panose="02040503050406030204" pitchFamily="18" charset="0"/>
                                  <a:ea typeface="+mn-ea"/>
                                  <a:cs typeface="+mn-cs"/>
                                </a:rPr>
                              </m:ctrlPr>
                            </m:sSubPr>
                            <m:e>
                              <m:r>
                                <a:rPr lang="es-ES" sz="1100" b="0" i="1">
                                  <a:solidFill>
                                    <a:schemeClr val="dk1"/>
                                  </a:solidFill>
                                  <a:effectLst/>
                                  <a:latin typeface="Cambria Math" panose="02040503050406030204" pitchFamily="18" charset="0"/>
                                  <a:ea typeface="+mn-ea"/>
                                  <a:cs typeface="+mn-cs"/>
                                </a:rPr>
                                <m:t>𝑥</m:t>
                              </m:r>
                            </m:e>
                            <m:sub>
                              <m:r>
                                <a:rPr lang="es-ES" sz="1100" b="0" i="1">
                                  <a:solidFill>
                                    <a:schemeClr val="dk1"/>
                                  </a:solidFill>
                                  <a:effectLst/>
                                  <a:latin typeface="Cambria Math" panose="02040503050406030204" pitchFamily="18" charset="0"/>
                                  <a:ea typeface="+mn-ea"/>
                                  <a:cs typeface="+mn-cs"/>
                                </a:rPr>
                                <m:t>1</m:t>
                              </m:r>
                            </m:sub>
                          </m:sSub>
                        </m:e>
                      </m:rad>
                      <m:r>
                        <a:rPr lang="es-ES" sz="1100" b="0" i="1">
                          <a:solidFill>
                            <a:schemeClr val="dk1"/>
                          </a:solidFill>
                          <a:effectLst/>
                          <a:latin typeface="Cambria Math" panose="02040503050406030204" pitchFamily="18" charset="0"/>
                          <a:ea typeface="+mn-ea"/>
                          <a:cs typeface="+mn-cs"/>
                        </a:rPr>
                        <m:t>+</m:t>
                      </m:r>
                      <m:sSubSup>
                        <m:sSubSupPr>
                          <m:ctrlPr>
                            <a:rPr lang="es-ES" sz="1100" b="0" i="1">
                              <a:solidFill>
                                <a:schemeClr val="dk1"/>
                              </a:solidFill>
                              <a:effectLst/>
                              <a:latin typeface="Cambria Math" panose="02040503050406030204" pitchFamily="18" charset="0"/>
                              <a:ea typeface="+mn-ea"/>
                              <a:cs typeface="+mn-cs"/>
                            </a:rPr>
                          </m:ctrlPr>
                        </m:sSubSupPr>
                        <m:e>
                          <m:r>
                            <a:rPr lang="es-ES" sz="1100" b="0" i="1">
                              <a:solidFill>
                                <a:schemeClr val="dk1"/>
                              </a:solidFill>
                              <a:effectLst/>
                              <a:latin typeface="Cambria Math" panose="02040503050406030204" pitchFamily="18" charset="0"/>
                              <a:ea typeface="+mn-ea"/>
                              <a:cs typeface="+mn-cs"/>
                            </a:rPr>
                            <m:t>𝑥</m:t>
                          </m:r>
                        </m:e>
                        <m:sub>
                          <m:r>
                            <a:rPr lang="es-ES" sz="1100" b="0" i="1">
                              <a:solidFill>
                                <a:schemeClr val="dk1"/>
                              </a:solidFill>
                              <a:effectLst/>
                              <a:latin typeface="Cambria Math" panose="02040503050406030204" pitchFamily="18" charset="0"/>
                              <a:ea typeface="+mn-ea"/>
                              <a:cs typeface="+mn-cs"/>
                            </a:rPr>
                            <m:t>2</m:t>
                          </m:r>
                        </m:sub>
                        <m:sup>
                          <m:r>
                            <a:rPr lang="es-ES" sz="1100" b="0" i="1">
                              <a:solidFill>
                                <a:schemeClr val="dk1"/>
                              </a:solidFill>
                              <a:effectLst/>
                              <a:latin typeface="Cambria Math" panose="02040503050406030204" pitchFamily="18" charset="0"/>
                              <a:ea typeface="+mn-ea"/>
                              <a:cs typeface="+mn-cs"/>
                            </a:rPr>
                            <m:t>2</m:t>
                          </m:r>
                        </m:sup>
                      </m:sSubSup>
                    </m:e>
                  </m:func>
                </m:oMath>
              </a14:m>
              <a:r>
                <a:rPr lang="es-ES">
                  <a:effectLst/>
                </a:rPr>
                <a:t> para los distintos valores de x1 y x2 indicados en la tabla</a:t>
              </a:r>
              <a:r>
                <a:rPr lang="es-ES" baseline="0">
                  <a:effectLst/>
                </a:rPr>
                <a:t> para cada fila y columna.</a:t>
              </a:r>
            </a:p>
            <a:p>
              <a:pPr marL="0" marR="0" indent="0" defTabSz="914400" eaLnBrk="1" fontAlgn="auto" latinLnBrk="0" hangingPunct="1">
                <a:lnSpc>
                  <a:spcPct val="100000"/>
                </a:lnSpc>
                <a:spcBef>
                  <a:spcPts val="0"/>
                </a:spcBef>
                <a:spcAft>
                  <a:spcPts val="0"/>
                </a:spcAft>
                <a:buClrTx/>
                <a:buSzTx/>
                <a:buFontTx/>
                <a:buNone/>
                <a:tabLst/>
                <a:defRPr/>
              </a:pPr>
              <a:r>
                <a:rPr lang="es-ES" baseline="0">
                  <a:effectLst/>
                </a:rPr>
                <a:t>1. Ubicarse en la celda E45.</a:t>
              </a:r>
            </a:p>
            <a:p>
              <a:pPr marL="0" marR="0" indent="0" defTabSz="914400" eaLnBrk="1" fontAlgn="auto" latinLnBrk="0" hangingPunct="1">
                <a:lnSpc>
                  <a:spcPct val="100000"/>
                </a:lnSpc>
                <a:spcBef>
                  <a:spcPts val="0"/>
                </a:spcBef>
                <a:spcAft>
                  <a:spcPts val="0"/>
                </a:spcAft>
                <a:buClrTx/>
                <a:buSzTx/>
                <a:buFontTx/>
                <a:buNone/>
                <a:tabLst/>
                <a:defRPr/>
              </a:pPr>
              <a:r>
                <a:rPr lang="es-ES" baseline="0">
                  <a:effectLst/>
                </a:rPr>
                <a:t>2. Escribir =ln(RAIZ( para empezar a escribir la función logaritmo.</a:t>
              </a:r>
            </a:p>
            <a:p>
              <a:pPr marL="0" marR="0" indent="0" defTabSz="914400" eaLnBrk="1" fontAlgn="auto" latinLnBrk="0" hangingPunct="1">
                <a:lnSpc>
                  <a:spcPct val="100000"/>
                </a:lnSpc>
                <a:spcBef>
                  <a:spcPts val="0"/>
                </a:spcBef>
                <a:spcAft>
                  <a:spcPts val="0"/>
                </a:spcAft>
                <a:buClrTx/>
                <a:buSzTx/>
                <a:buFontTx/>
                <a:buNone/>
                <a:tabLst/>
                <a:defRPr/>
              </a:pPr>
              <a:r>
                <a:rPr lang="es-ES" baseline="0">
                  <a:effectLst/>
                </a:rPr>
                <a:t>3. Hacer click en D45 con el ratón y pulsar la tecla F4 del teclado 3 veces hasta que que aparezca el símbolo $ antes de la columna de la referencia. Es decir, la referencia al valor de x1 debe de ser $D45.</a:t>
              </a:r>
            </a:p>
            <a:p>
              <a:pPr marL="0" marR="0" indent="0" defTabSz="914400" eaLnBrk="1" fontAlgn="auto" latinLnBrk="0" hangingPunct="1">
                <a:lnSpc>
                  <a:spcPct val="100000"/>
                </a:lnSpc>
                <a:spcBef>
                  <a:spcPts val="0"/>
                </a:spcBef>
                <a:spcAft>
                  <a:spcPts val="0"/>
                </a:spcAft>
                <a:buClrTx/>
                <a:buSzTx/>
                <a:buFontTx/>
                <a:buNone/>
                <a:tabLst/>
                <a:defRPr/>
              </a:pPr>
              <a:r>
                <a:rPr lang="es-ES" baseline="0">
                  <a:effectLst/>
                </a:rPr>
                <a:t>4. Escribir ))+ para cerrar las funciones y sumar el siguiente valor.</a:t>
              </a:r>
            </a:p>
            <a:p>
              <a:pPr marL="0" marR="0" indent="0"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mn-lt"/>
                  <a:ea typeface="+mn-ea"/>
                  <a:cs typeface="+mn-cs"/>
                </a:rPr>
                <a:t>5. Hacer click en E44 con el ratón y pulsar la tecla F4 del teclado 2 veces hasta que que aparezca el símbolo $ antes de la fila de la referencia. Es decir, la referencia al valor de x2 debe de ser E$44.</a:t>
              </a:r>
            </a:p>
            <a:p>
              <a:pPr marL="0" marR="0" indent="0"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mn-lt"/>
                  <a:ea typeface="+mn-ea"/>
                  <a:cs typeface="+mn-cs"/>
                </a:rPr>
                <a:t>6. Completar la fórmula escribiendo ^2 de forma que quede: =LN(RAIZ($D45))+E$44^2. Pulsar ENTRAR.</a:t>
              </a:r>
            </a:p>
            <a:p>
              <a:pPr marL="0" marR="0" indent="0"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mn-lt"/>
                  <a:ea typeface="+mn-ea"/>
                  <a:cs typeface="+mn-cs"/>
                </a:rPr>
                <a:t>7. Seleccionar de nuevo la celda E45. Pulsar Ctrl+c. Seleccionar con el ratón toda la matriz (incluyendo el propio E45) y pulsar Ctrl+v para pegar.</a:t>
              </a:r>
            </a:p>
            <a:p>
              <a:pPr marL="0" marR="0" indent="0"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mn-lt"/>
                  <a:ea typeface="+mn-ea"/>
                  <a:cs typeface="+mn-cs"/>
                </a:rPr>
                <a:t>8. Comprobar que las referencias de x1 y x2 en las fórmulas se actualizan adecuadamente para cada fila y columna de la matriz. Mirar imagen de la derecha</a:t>
              </a:r>
              <a:endParaRPr lang="es-ES">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s-ES">
                <a:effectLst/>
              </a:endParaRPr>
            </a:p>
            <a:p>
              <a:endParaRPr lang="es-ES" sz="1100" baseline="0">
                <a:solidFill>
                  <a:schemeClr val="dk1"/>
                </a:solidFill>
                <a:effectLst/>
                <a:latin typeface="+mn-lt"/>
                <a:ea typeface="+mn-ea"/>
                <a:cs typeface="+mn-cs"/>
              </a:endParaRPr>
            </a:p>
            <a:p>
              <a:endParaRPr lang="es-ES" sz="1100"/>
            </a:p>
          </xdr:txBody>
        </xdr:sp>
      </mc:Choice>
      <mc:Fallback xmlns="">
        <xdr:sp macro="" textlink="">
          <xdr:nvSpPr>
            <xdr:cNvPr id="9" name="CuadroTexto 8">
              <a:extLst>
                <a:ext uri="{FF2B5EF4-FFF2-40B4-BE49-F238E27FC236}">
                  <a16:creationId xmlns:a16="http://schemas.microsoft.com/office/drawing/2014/main" id="{A6B605F2-58B9-4D55-A1F8-75D53FB5A11C}"/>
                </a:ext>
              </a:extLst>
            </xdr:cNvPr>
            <xdr:cNvSpPr txBox="1"/>
          </xdr:nvSpPr>
          <xdr:spPr>
            <a:xfrm>
              <a:off x="5572539" y="940902"/>
              <a:ext cx="4313583" cy="15982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Apartado i)</a:t>
              </a:r>
            </a:p>
            <a:p>
              <a:r>
                <a:rPr lang="es-ES" sz="1100"/>
                <a:t>1. Poner el cursor</a:t>
              </a:r>
              <a:r>
                <a:rPr lang="es-ES" sz="1100" baseline="0"/>
                <a:t> e</a:t>
              </a:r>
              <a:r>
                <a:rPr lang="es-ES" sz="1100"/>
                <a:t>n la celda E10.</a:t>
              </a:r>
              <a:endParaRPr lang="es-ES" sz="1100" baseline="0"/>
            </a:p>
            <a:p>
              <a:pPr marL="0" marR="0" indent="0" defTabSz="914400" eaLnBrk="1" fontAlgn="auto" latinLnBrk="0" hangingPunct="1">
                <a:lnSpc>
                  <a:spcPct val="100000"/>
                </a:lnSpc>
                <a:spcBef>
                  <a:spcPts val="0"/>
                </a:spcBef>
                <a:spcAft>
                  <a:spcPts val="0"/>
                </a:spcAft>
                <a:buClrTx/>
                <a:buSzTx/>
                <a:buFontTx/>
                <a:buNone/>
                <a:tabLst/>
                <a:defRPr/>
              </a:pPr>
              <a:r>
                <a:rPr lang="es-ES" sz="1100" baseline="0"/>
                <a:t>2. Escribir = para empezar a escribir la </a:t>
              </a:r>
              <a:r>
                <a:rPr lang="es-ES" sz="1100" i="1" baseline="0"/>
                <a:t>fórmula</a:t>
              </a:r>
              <a:r>
                <a:rPr lang="es-ES" sz="1100" baseline="0"/>
                <a:t> que permitirá calcular </a:t>
              </a:r>
              <a:r>
                <a:rPr lang="es-ES" sz="1100" b="0" i="0">
                  <a:solidFill>
                    <a:schemeClr val="dk1"/>
                  </a:solidFill>
                  <a:effectLst/>
                  <a:latin typeface="Cambria Math" panose="02040503050406030204" pitchFamily="18" charset="0"/>
                  <a:ea typeface="+mn-ea"/>
                  <a:cs typeface="+mn-cs"/>
                </a:rPr>
                <a:t>𝑥/3+𝑦</a:t>
              </a:r>
              <a:endParaRPr lang="es-ES">
                <a:effectLst/>
              </a:endParaRPr>
            </a:p>
            <a:p>
              <a:r>
                <a:rPr lang="es-ES" sz="1100"/>
                <a:t>3. Tras escribir</a:t>
              </a:r>
              <a:r>
                <a:rPr lang="es-ES" sz="1100" baseline="0"/>
                <a:t> el =, hacer click con el ratón en la celda B8 en la que se encuentra el valor de x.</a:t>
              </a:r>
            </a:p>
            <a:p>
              <a:r>
                <a:rPr lang="es-ES" sz="1100" baseline="0"/>
                <a:t>4. Escribir /3 para que el valor de esa celda se divida por 3.</a:t>
              </a:r>
            </a:p>
            <a:p>
              <a:r>
                <a:rPr lang="es-ES" sz="1100" baseline="0"/>
                <a:t>5. Escribir + y hacer click con el ratón en la celda B9 que contiene el valor de y. De esta forma al valor anterior se le suma el contenido de la celda que guarda y.</a:t>
              </a:r>
            </a:p>
            <a:p>
              <a:r>
                <a:rPr lang="es-ES" sz="1100" baseline="0"/>
                <a:t>6. Pulsar ENTRAR y se observará que en la celda E10 se estará calculando el resultado de la fórmula </a:t>
              </a:r>
              <a:r>
                <a:rPr lang="es-ES" sz="1100" i="1" baseline="0"/>
                <a:t>en función</a:t>
              </a:r>
              <a:r>
                <a:rPr lang="es-ES" sz="1100" baseline="0"/>
                <a:t> del contenido de las fórmulas B8 y B9. Si se cambian los valores de esas celdas se comprobará que se actualiza el resultado. (Captura de pantalla 1).</a:t>
              </a:r>
            </a:p>
            <a:p>
              <a:r>
                <a:rPr lang="es-ES" sz="1100" baseline="0"/>
                <a:t>7. Hacer click en la celda E11.</a:t>
              </a:r>
            </a:p>
            <a:p>
              <a:r>
                <a:rPr lang="es-ES" sz="1100" baseline="0"/>
                <a:t>8. Para calcular la raíz de x se empleará la fórmula RAIZ de Excel. Para ello escribir RAIZ( y tras haber escrito el paréntesis hacer click en la celda B8 que contiene el valor de x.</a:t>
              </a:r>
            </a:p>
            <a:p>
              <a:r>
                <a:rPr lang="es-ES" sz="1100" baseline="0"/>
                <a:t>9. Cerrar el paréntesis y escribir * para multiplicar.</a:t>
              </a:r>
            </a:p>
            <a:p>
              <a:r>
                <a:rPr lang="es-ES" sz="1100" baseline="0"/>
                <a:t>10. Seleccionar la celda B9 que tiene el valor de y.</a:t>
              </a:r>
            </a:p>
            <a:p>
              <a:r>
                <a:rPr lang="es-ES" sz="1100" baseline="0"/>
                <a:t>11. A Continuación, escribir ^2 para que el valor anterior se eleve al cuadrado. Pulsar ENTRAR. (Captura 2)</a:t>
              </a:r>
            </a:p>
            <a:p>
              <a:r>
                <a:rPr lang="es-ES" sz="1100" baseline="0"/>
                <a:t>12. En la celda E12 usar la fórmula exp() para obtener el exponente, pi() para obtener el número pi y ln() para calcular el logaritmo neperiano.</a:t>
              </a:r>
            </a:p>
            <a:p>
              <a:pPr marL="0" marR="0" indent="0" defTabSz="914400" eaLnBrk="1" fontAlgn="auto" latinLnBrk="0" hangingPunct="1">
                <a:lnSpc>
                  <a:spcPct val="100000"/>
                </a:lnSpc>
                <a:spcBef>
                  <a:spcPts val="0"/>
                </a:spcBef>
                <a:spcAft>
                  <a:spcPts val="0"/>
                </a:spcAft>
                <a:buClrTx/>
                <a:buSzTx/>
                <a:buFontTx/>
                <a:buNone/>
                <a:tabLst/>
                <a:defRPr/>
              </a:pPr>
              <a:endParaRPr lang="es-ES" sz="1100" b="1">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s-ES" sz="1100" b="1">
                  <a:solidFill>
                    <a:schemeClr val="dk1"/>
                  </a:solidFill>
                  <a:effectLst/>
                  <a:latin typeface="+mn-lt"/>
                  <a:ea typeface="+mn-ea"/>
                  <a:cs typeface="+mn-cs"/>
                </a:rPr>
                <a:t>Apartado ii)</a:t>
              </a:r>
              <a:endParaRPr lang="es-ES">
                <a:effectLst/>
              </a:endParaRPr>
            </a:p>
            <a:p>
              <a:r>
                <a:rPr lang="es-ES" sz="1100"/>
                <a:t>1. Para unir cadenas de texto</a:t>
              </a:r>
              <a:r>
                <a:rPr lang="es-ES" sz="1100" baseline="0"/>
                <a:t> usar el operador &amp;.</a:t>
              </a:r>
            </a:p>
            <a:p>
              <a:r>
                <a:rPr lang="es-ES" sz="1100" baseline="0"/>
                <a:t>2. Para ello la fórmula será =B10&amp;B11</a:t>
              </a:r>
            </a:p>
            <a:p>
              <a:r>
                <a:rPr lang="es-ES" sz="1100" baseline="0"/>
                <a:t>3. Comprobar que al cambiar los valores de B10 y B11 se actualiza el resultado.</a:t>
              </a:r>
            </a:p>
            <a:p>
              <a:endParaRPr lang="es-ES" sz="1100" baseline="0"/>
            </a:p>
            <a:p>
              <a:pPr marL="0" marR="0" indent="0" defTabSz="914400" eaLnBrk="1" fontAlgn="auto" latinLnBrk="0" hangingPunct="1">
                <a:lnSpc>
                  <a:spcPct val="100000"/>
                </a:lnSpc>
                <a:spcBef>
                  <a:spcPts val="0"/>
                </a:spcBef>
                <a:spcAft>
                  <a:spcPts val="0"/>
                </a:spcAft>
                <a:buClrTx/>
                <a:buSzTx/>
                <a:buFontTx/>
                <a:buNone/>
                <a:tabLst/>
                <a:defRPr/>
              </a:pPr>
              <a:r>
                <a:rPr lang="es-ES" sz="1100" b="1">
                  <a:solidFill>
                    <a:schemeClr val="dk1"/>
                  </a:solidFill>
                  <a:effectLst/>
                  <a:latin typeface="+mn-lt"/>
                  <a:ea typeface="+mn-ea"/>
                  <a:cs typeface="+mn-cs"/>
                </a:rPr>
                <a:t>Apartado iii)</a:t>
              </a:r>
              <a:endParaRPr lang="es-ES">
                <a:effectLst/>
              </a:endParaRPr>
            </a:p>
            <a:p>
              <a:r>
                <a:rPr lang="es-ES" sz="1100"/>
                <a:t>1. Para hacer funciones condicionales</a:t>
              </a:r>
              <a:r>
                <a:rPr lang="es-ES" sz="1100" baseline="0"/>
                <a:t> (similar a un bucle if en C) usar la función SI. Esta función recibe tres argumentos SI(prueba lógica; valor si verdadero; valor si falso). Lo que hace la función es:</a:t>
              </a:r>
            </a:p>
            <a:p>
              <a:r>
                <a:rPr lang="es-ES" sz="1100" baseline="0"/>
                <a:t>	a) Evaluar si la prueba lógica es verdadero o falso.</a:t>
              </a:r>
            </a:p>
            <a:p>
              <a:r>
                <a:rPr lang="es-ES" sz="1100" baseline="0"/>
                <a:t>	b) Si el resultado es verdadero, el resultado de la función es 	el 2º argumento, es decir, el valor si verdadero.</a:t>
              </a:r>
            </a:p>
            <a:p>
              <a:r>
                <a:rPr lang="es-ES" sz="1100" baseline="0"/>
                <a:t>	c) Si el resultado es FALSO, el resultado de la función es el 	3er argumento, es decir, el valor si falso.</a:t>
              </a:r>
            </a:p>
            <a:p>
              <a:r>
                <a:rPr lang="es-ES" sz="1100" baseline="0"/>
                <a:t>2. Para hacer la prueba lógica de comprobar si x&lt;y se escribe la celda que contiene x, el operador &lt; y la celda que contiene el valor de y. Es decir, B8&lt;B9.</a:t>
              </a:r>
            </a:p>
            <a:p>
              <a:r>
                <a:rPr lang="es-ES" sz="1100" baseline="0"/>
                <a:t>3. En este caso la fórmula será =SI(B8&lt;B9;1;0)</a:t>
              </a:r>
            </a:p>
            <a:p>
              <a:r>
                <a:rPr lang="es-ES" sz="1100" baseline="0"/>
                <a:t>4. Comprobar que si se cambian X o Y se actualiza el resultado a 0 o 1 según el caso.</a:t>
              </a:r>
            </a:p>
            <a:p>
              <a:r>
                <a:rPr lang="es-ES" sz="1100" baseline="0"/>
                <a:t>5. Para comprobar si el texto de una celda es igual a una cadena de caracteres en particular usar el operador = (en C el operador de igualdad es ==, en Excel sólo es =). Además, cuando se escribe una cadena de caracteres en una fórmula se escribe entre comillas. Por ejemplo: B11="OP1".</a:t>
              </a:r>
            </a:p>
            <a:p>
              <a:r>
                <a:rPr lang="es-ES" sz="1100" baseline="0"/>
                <a:t>6. En Excel no existe el equivalente a la sentencia if else de C. Por ello, para resolver este caso lo que se hace es anidar una función SI dentro de otra. Es decir, en el primer SI se comprueba si se cumple la primera condición. En el argumento </a:t>
              </a:r>
              <a:r>
                <a:rPr lang="es-ES" sz="1100" i="1" baseline="0"/>
                <a:t>si falso</a:t>
              </a:r>
              <a:r>
                <a:rPr lang="es-ES" sz="1100" baseline="0"/>
                <a:t> de este primer SI, se escribe otra función SI que comprueba la segunda condición.</a:t>
              </a:r>
            </a:p>
            <a:p>
              <a:r>
                <a:rPr lang="es-ES" sz="1100" baseline="0"/>
                <a:t>7. La fórmula quedaría SI(B11="OP1";B8;SI(B11="OP2";B9;0)) (ver la imagen de la derecha para más detalles.</a:t>
              </a:r>
            </a:p>
            <a:p>
              <a:endParaRPr lang="es-ES" sz="1100" baseline="0"/>
            </a:p>
            <a:p>
              <a:pPr marL="0" marR="0" indent="0" defTabSz="914400" eaLnBrk="1" fontAlgn="auto" latinLnBrk="0" hangingPunct="1">
                <a:lnSpc>
                  <a:spcPct val="100000"/>
                </a:lnSpc>
                <a:spcBef>
                  <a:spcPts val="0"/>
                </a:spcBef>
                <a:spcAft>
                  <a:spcPts val="0"/>
                </a:spcAft>
                <a:buClrTx/>
                <a:buSzTx/>
                <a:buFontTx/>
                <a:buNone/>
                <a:tabLst/>
                <a:defRPr/>
              </a:pPr>
              <a:r>
                <a:rPr lang="es-ES" sz="1100" b="1">
                  <a:solidFill>
                    <a:schemeClr val="dk1"/>
                  </a:solidFill>
                  <a:effectLst/>
                  <a:latin typeface="+mn-lt"/>
                  <a:ea typeface="+mn-ea"/>
                  <a:cs typeface="+mn-cs"/>
                </a:rPr>
                <a:t>Apartado iv)</a:t>
              </a:r>
              <a:endParaRPr lang="es-ES">
                <a:effectLst/>
              </a:endParaRPr>
            </a:p>
            <a:p>
              <a:r>
                <a:rPr lang="es-ES" sz="1100"/>
                <a:t>1. En la celda F29, escribir la fórmula =E29^2+3.</a:t>
              </a:r>
            </a:p>
            <a:p>
              <a:r>
                <a:rPr lang="es-ES" sz="1100"/>
                <a:t>2. Tras haber pulsado ENTRAR y que se muestre el resultado de la fórmula, seleccionar de nuevo la celda F29 y pulsar simultáneamente las teclas Ctrl+c</a:t>
              </a:r>
              <a:r>
                <a:rPr lang="es-ES" sz="1100" baseline="0"/>
                <a:t> para copiar. Se recomienda SIEMPRE usar Ctrl+c para copiar fórmulas en Excel de manera ágil.</a:t>
              </a:r>
            </a:p>
            <a:p>
              <a:r>
                <a:rPr lang="es-ES" sz="1100" baseline="0"/>
                <a:t>3.  A continuación hacer click en la celda F30.</a:t>
              </a:r>
            </a:p>
            <a:p>
              <a:r>
                <a:rPr lang="es-ES" sz="1100" baseline="0"/>
                <a:t>4. A continuación pulsar la tecla SHIFT (mayúscula) y, SIN SOLTARLA, hacer click en la celda F39. De esta manera se selecciona todo el rango de celdas en que se va a pegar la fórmula.</a:t>
              </a:r>
            </a:p>
            <a:p>
              <a:r>
                <a:rPr lang="es-ES" sz="1100" baseline="0"/>
                <a:t>5. Con la selección anterior activa, pulsa Ctrl+v para pegar.</a:t>
              </a:r>
            </a:p>
            <a:p>
              <a:r>
                <a:rPr lang="es-ES" sz="1100" baseline="0"/>
                <a:t>6. Comprobar que al pegar la fórmula la referencia de la celda que contiene z(t) en la fórmula se ha actualizado correctamente. Es decir, en la celda F29, la fórmula será </a:t>
              </a:r>
              <a:r>
                <a:rPr lang="es-ES" sz="1100">
                  <a:solidFill>
                    <a:schemeClr val="dk1"/>
                  </a:solidFill>
                  <a:effectLst/>
                  <a:latin typeface="+mn-lt"/>
                  <a:ea typeface="+mn-ea"/>
                  <a:cs typeface="+mn-cs"/>
                </a:rPr>
                <a:t>=E29^2+3. En</a:t>
              </a:r>
              <a:r>
                <a:rPr lang="es-ES" sz="1100" baseline="0">
                  <a:solidFill>
                    <a:schemeClr val="dk1"/>
                  </a:solidFill>
                  <a:effectLst/>
                  <a:latin typeface="+mn-lt"/>
                  <a:ea typeface="+mn-ea"/>
                  <a:cs typeface="+mn-cs"/>
                </a:rPr>
                <a:t> la celda F30, la fórmula será </a:t>
              </a:r>
              <a:r>
                <a:rPr lang="es-ES" sz="1100">
                  <a:solidFill>
                    <a:schemeClr val="dk1"/>
                  </a:solidFill>
                  <a:effectLst/>
                  <a:latin typeface="+mn-lt"/>
                  <a:ea typeface="+mn-ea"/>
                  <a:cs typeface="+mn-cs"/>
                </a:rPr>
                <a:t>=E30^2+3</a:t>
              </a:r>
              <a:r>
                <a:rPr lang="es-ES" sz="1100" baseline="0">
                  <a:solidFill>
                    <a:schemeClr val="dk1"/>
                  </a:solidFill>
                  <a:effectLst/>
                  <a:latin typeface="+mn-lt"/>
                  <a:ea typeface="+mn-ea"/>
                  <a:cs typeface="+mn-cs"/>
                </a:rPr>
                <a:t> y así sucesivamente.</a:t>
              </a:r>
            </a:p>
            <a:p>
              <a:endParaRPr lang="es-ES" sz="1100"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s-ES" sz="1100" b="1">
                  <a:solidFill>
                    <a:schemeClr val="dk1"/>
                  </a:solidFill>
                  <a:effectLst/>
                  <a:latin typeface="+mn-lt"/>
                  <a:ea typeface="+mn-ea"/>
                  <a:cs typeface="+mn-cs"/>
                </a:rPr>
                <a:t>Apartado iv)</a:t>
              </a:r>
              <a:endParaRPr lang="es-ES">
                <a:effectLst/>
              </a:endParaRPr>
            </a:p>
            <a:p>
              <a:pPr marL="0" marR="0" indent="0"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mn-lt"/>
                  <a:ea typeface="+mn-ea"/>
                  <a:cs typeface="+mn-cs"/>
                </a:rPr>
                <a:t>En este apartado se trata de calcular </a:t>
              </a:r>
              <a:r>
                <a:rPr lang="es-ES" sz="1100" b="0" i="0">
                  <a:solidFill>
                    <a:schemeClr val="dk1"/>
                  </a:solidFill>
                  <a:effectLst/>
                  <a:latin typeface="Cambria Math" panose="02040503050406030204" pitchFamily="18" charset="0"/>
                  <a:ea typeface="+mn-ea"/>
                  <a:cs typeface="+mn-cs"/>
                </a:rPr>
                <a:t>ln⁡〖√(𝑥_1 )+𝑥_2^2 〗</a:t>
              </a:r>
              <a:r>
                <a:rPr lang="es-ES">
                  <a:effectLst/>
                </a:rPr>
                <a:t> para los distintos valores de x1 y x2 indicados en la tabla</a:t>
              </a:r>
              <a:r>
                <a:rPr lang="es-ES" baseline="0">
                  <a:effectLst/>
                </a:rPr>
                <a:t> para cada fila y columna.</a:t>
              </a:r>
            </a:p>
            <a:p>
              <a:pPr marL="0" marR="0" indent="0" defTabSz="914400" eaLnBrk="1" fontAlgn="auto" latinLnBrk="0" hangingPunct="1">
                <a:lnSpc>
                  <a:spcPct val="100000"/>
                </a:lnSpc>
                <a:spcBef>
                  <a:spcPts val="0"/>
                </a:spcBef>
                <a:spcAft>
                  <a:spcPts val="0"/>
                </a:spcAft>
                <a:buClrTx/>
                <a:buSzTx/>
                <a:buFontTx/>
                <a:buNone/>
                <a:tabLst/>
                <a:defRPr/>
              </a:pPr>
              <a:r>
                <a:rPr lang="es-ES" baseline="0">
                  <a:effectLst/>
                </a:rPr>
                <a:t>1. Ubicarse en la celda E45.</a:t>
              </a:r>
            </a:p>
            <a:p>
              <a:pPr marL="0" marR="0" indent="0" defTabSz="914400" eaLnBrk="1" fontAlgn="auto" latinLnBrk="0" hangingPunct="1">
                <a:lnSpc>
                  <a:spcPct val="100000"/>
                </a:lnSpc>
                <a:spcBef>
                  <a:spcPts val="0"/>
                </a:spcBef>
                <a:spcAft>
                  <a:spcPts val="0"/>
                </a:spcAft>
                <a:buClrTx/>
                <a:buSzTx/>
                <a:buFontTx/>
                <a:buNone/>
                <a:tabLst/>
                <a:defRPr/>
              </a:pPr>
              <a:r>
                <a:rPr lang="es-ES" baseline="0">
                  <a:effectLst/>
                </a:rPr>
                <a:t>2. Escribir =ln(RAIZ( para empezar a escribir la función logaritmo.</a:t>
              </a:r>
            </a:p>
            <a:p>
              <a:pPr marL="0" marR="0" indent="0" defTabSz="914400" eaLnBrk="1" fontAlgn="auto" latinLnBrk="0" hangingPunct="1">
                <a:lnSpc>
                  <a:spcPct val="100000"/>
                </a:lnSpc>
                <a:spcBef>
                  <a:spcPts val="0"/>
                </a:spcBef>
                <a:spcAft>
                  <a:spcPts val="0"/>
                </a:spcAft>
                <a:buClrTx/>
                <a:buSzTx/>
                <a:buFontTx/>
                <a:buNone/>
                <a:tabLst/>
                <a:defRPr/>
              </a:pPr>
              <a:r>
                <a:rPr lang="es-ES" baseline="0">
                  <a:effectLst/>
                </a:rPr>
                <a:t>3. Hacer click en D45 con el ratón y pulsar la tecla F4 del teclado 3 veces hasta que que aparezca el símbolo $ antes de la columna de la referencia. Es decir, la referencia al valor de x1 debe de ser $D45.</a:t>
              </a:r>
            </a:p>
            <a:p>
              <a:pPr marL="0" marR="0" indent="0" defTabSz="914400" eaLnBrk="1" fontAlgn="auto" latinLnBrk="0" hangingPunct="1">
                <a:lnSpc>
                  <a:spcPct val="100000"/>
                </a:lnSpc>
                <a:spcBef>
                  <a:spcPts val="0"/>
                </a:spcBef>
                <a:spcAft>
                  <a:spcPts val="0"/>
                </a:spcAft>
                <a:buClrTx/>
                <a:buSzTx/>
                <a:buFontTx/>
                <a:buNone/>
                <a:tabLst/>
                <a:defRPr/>
              </a:pPr>
              <a:r>
                <a:rPr lang="es-ES" baseline="0">
                  <a:effectLst/>
                </a:rPr>
                <a:t>4. Escribir ))+ para cerrar las funciones y sumar el siguiente valor.</a:t>
              </a:r>
            </a:p>
            <a:p>
              <a:pPr marL="0" marR="0" indent="0"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mn-lt"/>
                  <a:ea typeface="+mn-ea"/>
                  <a:cs typeface="+mn-cs"/>
                </a:rPr>
                <a:t>5. Hacer click en E44 con el ratón y pulsar la tecla F4 del teclado 2 veces hasta que que aparezca el símbolo $ antes de la fila de la referencia. Es decir, la referencia al valor de x2 debe de ser E$44.</a:t>
              </a:r>
            </a:p>
            <a:p>
              <a:pPr marL="0" marR="0" indent="0"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mn-lt"/>
                  <a:ea typeface="+mn-ea"/>
                  <a:cs typeface="+mn-cs"/>
                </a:rPr>
                <a:t>6. Completar la fórmula escribiendo ^2 de forma que quede: =LN(RAIZ($D45))+E$44^2. Pulsar ENTRAR.</a:t>
              </a:r>
            </a:p>
            <a:p>
              <a:pPr marL="0" marR="0" indent="0"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mn-lt"/>
                  <a:ea typeface="+mn-ea"/>
                  <a:cs typeface="+mn-cs"/>
                </a:rPr>
                <a:t>7. Seleccionar de nuevo la celda E45. Pulsar Ctrl+c. Seleccionar con el ratón toda la matriz (incluyendo el propio E45) y pulsar Ctrl+v para pegar.</a:t>
              </a:r>
            </a:p>
            <a:p>
              <a:pPr marL="0" marR="0" indent="0"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mn-lt"/>
                  <a:ea typeface="+mn-ea"/>
                  <a:cs typeface="+mn-cs"/>
                </a:rPr>
                <a:t>8. Comprobar que las referencias de x1 y x2 en las fórmulas se actualizan adecuadamente para cada fila y columna de la matriz. Mirar imagen de la derecha</a:t>
              </a:r>
              <a:endParaRPr lang="es-ES">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s-ES">
                <a:effectLst/>
              </a:endParaRPr>
            </a:p>
            <a:p>
              <a:endParaRPr lang="es-ES" sz="1100" baseline="0">
                <a:solidFill>
                  <a:schemeClr val="dk1"/>
                </a:solidFill>
                <a:effectLst/>
                <a:latin typeface="+mn-lt"/>
                <a:ea typeface="+mn-ea"/>
                <a:cs typeface="+mn-cs"/>
              </a:endParaRPr>
            </a:p>
            <a:p>
              <a:endParaRPr lang="es-ES" sz="1100"/>
            </a:p>
          </xdr:txBody>
        </xdr:sp>
      </mc:Fallback>
    </mc:AlternateContent>
    <xdr:clientData/>
  </xdr:twoCellAnchor>
  <xdr:oneCellAnchor>
    <xdr:from>
      <xdr:col>13</xdr:col>
      <xdr:colOff>0</xdr:colOff>
      <xdr:row>5</xdr:row>
      <xdr:rowOff>0</xdr:rowOff>
    </xdr:from>
    <xdr:ext cx="7013500" cy="4425882"/>
    <xdr:pic>
      <xdr:nvPicPr>
        <xdr:cNvPr id="10" name="Marcador de contenido 5" descr="P0_DNI.xlsx - Excel">
          <a:extLst>
            <a:ext uri="{FF2B5EF4-FFF2-40B4-BE49-F238E27FC236}">
              <a16:creationId xmlns:a16="http://schemas.microsoft.com/office/drawing/2014/main" id="{D5C98015-16E7-45E7-BB06-56EB38971567}"/>
            </a:ext>
          </a:extLst>
        </xdr:cNvPr>
        <xdr:cNvPicPr>
          <a:picLocks noGrp="1"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06000" y="952500"/>
          <a:ext cx="7013500" cy="4425882"/>
        </a:xfrm>
        <a:prstGeom prst="rect">
          <a:avLst/>
        </a:prstGeom>
      </xdr:spPr>
    </xdr:pic>
    <xdr:clientData/>
  </xdr:oneCellAnchor>
  <xdr:oneCellAnchor>
    <xdr:from>
      <xdr:col>23</xdr:col>
      <xdr:colOff>0</xdr:colOff>
      <xdr:row>5</xdr:row>
      <xdr:rowOff>0</xdr:rowOff>
    </xdr:from>
    <xdr:ext cx="7013500" cy="4425882"/>
    <xdr:pic>
      <xdr:nvPicPr>
        <xdr:cNvPr id="11" name="Marcador de contenido 3" descr="P0_DNI.xlsx - Excel">
          <a:extLst>
            <a:ext uri="{FF2B5EF4-FFF2-40B4-BE49-F238E27FC236}">
              <a16:creationId xmlns:a16="http://schemas.microsoft.com/office/drawing/2014/main" id="{00A4FBFA-3A4D-4D35-AB99-2E04F534422B}"/>
            </a:ext>
          </a:extLst>
        </xdr:cNvPr>
        <xdr:cNvPicPr>
          <a:picLocks noGrp="1"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526000" y="952500"/>
          <a:ext cx="7013500" cy="4425882"/>
        </a:xfrm>
        <a:prstGeom prst="rect">
          <a:avLst/>
        </a:prstGeom>
      </xdr:spPr>
    </xdr:pic>
    <xdr:clientData/>
  </xdr:oneCellAnchor>
  <xdr:oneCellAnchor>
    <xdr:from>
      <xdr:col>33</xdr:col>
      <xdr:colOff>0</xdr:colOff>
      <xdr:row>5</xdr:row>
      <xdr:rowOff>0</xdr:rowOff>
    </xdr:from>
    <xdr:ext cx="7013500" cy="4425882"/>
    <xdr:pic>
      <xdr:nvPicPr>
        <xdr:cNvPr id="12" name="Marcador de contenido 5" descr="P0_DNI.xlsx - Excel">
          <a:extLst>
            <a:ext uri="{FF2B5EF4-FFF2-40B4-BE49-F238E27FC236}">
              <a16:creationId xmlns:a16="http://schemas.microsoft.com/office/drawing/2014/main" id="{15B09929-0859-4D41-B9E8-1345EFC81309}"/>
            </a:ext>
          </a:extLst>
        </xdr:cNvPr>
        <xdr:cNvPicPr>
          <a:picLocks noGrp="1"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146000" y="952500"/>
          <a:ext cx="7013500" cy="4425882"/>
        </a:xfrm>
        <a:prstGeom prst="rect">
          <a:avLst/>
        </a:prstGeom>
      </xdr:spPr>
    </xdr:pic>
    <xdr:clientData/>
  </xdr:oneCellAnchor>
  <xdr:twoCellAnchor>
    <xdr:from>
      <xdr:col>13</xdr:col>
      <xdr:colOff>0</xdr:colOff>
      <xdr:row>31</xdr:row>
      <xdr:rowOff>0</xdr:rowOff>
    </xdr:from>
    <xdr:to>
      <xdr:col>25</xdr:col>
      <xdr:colOff>537155</xdr:colOff>
      <xdr:row>65</xdr:row>
      <xdr:rowOff>127310</xdr:rowOff>
    </xdr:to>
    <xdr:grpSp>
      <xdr:nvGrpSpPr>
        <xdr:cNvPr id="13" name="Grupo 12">
          <a:extLst>
            <a:ext uri="{FF2B5EF4-FFF2-40B4-BE49-F238E27FC236}">
              <a16:creationId xmlns:a16="http://schemas.microsoft.com/office/drawing/2014/main" id="{EFE63A1B-E629-4FE9-B493-DAEC3090A2BD}"/>
            </a:ext>
          </a:extLst>
        </xdr:cNvPr>
        <xdr:cNvGrpSpPr/>
      </xdr:nvGrpSpPr>
      <xdr:grpSpPr>
        <a:xfrm>
          <a:off x="9690652" y="6427304"/>
          <a:ext cx="9681155" cy="6604310"/>
          <a:chOff x="365760" y="73660"/>
          <a:chExt cx="10078720" cy="6435344"/>
        </a:xfrm>
      </xdr:grpSpPr>
      <xdr:pic>
        <xdr:nvPicPr>
          <xdr:cNvPr id="14" name="Imagen 13">
            <a:extLst>
              <a:ext uri="{FF2B5EF4-FFF2-40B4-BE49-F238E27FC236}">
                <a16:creationId xmlns:a16="http://schemas.microsoft.com/office/drawing/2014/main" id="{61E7A8CA-D199-DFA4-82F3-7F007A6DA165}"/>
              </a:ext>
            </a:extLst>
          </xdr:cNvPr>
          <xdr:cNvPicPr>
            <a:picLocks noChangeAspect="1"/>
          </xdr:cNvPicPr>
        </xdr:nvPicPr>
        <xdr:blipFill rotWithShape="1">
          <a:blip xmlns:r="http://schemas.openxmlformats.org/officeDocument/2006/relationships" r:embed="rId5"/>
          <a:srcRect l="5416" r="72417" b="13408"/>
          <a:stretch/>
        </xdr:blipFill>
        <xdr:spPr>
          <a:xfrm>
            <a:off x="365760" y="73660"/>
            <a:ext cx="5472164" cy="6012180"/>
          </a:xfrm>
          <a:prstGeom prst="rect">
            <a:avLst/>
          </a:prstGeom>
        </xdr:spPr>
      </xdr:pic>
      <xdr:sp macro="" textlink="">
        <xdr:nvSpPr>
          <xdr:cNvPr id="15" name="Llamada con línea 2 (borde y barra de énfasis) 16">
            <a:extLst>
              <a:ext uri="{FF2B5EF4-FFF2-40B4-BE49-F238E27FC236}">
                <a16:creationId xmlns:a16="http://schemas.microsoft.com/office/drawing/2014/main" id="{AF6AAA95-759C-C89C-86FE-D1E8F677F06C}"/>
              </a:ext>
            </a:extLst>
          </xdr:cNvPr>
          <xdr:cNvSpPr/>
        </xdr:nvSpPr>
        <xdr:spPr>
          <a:xfrm>
            <a:off x="6309360" y="2529840"/>
            <a:ext cx="4135120" cy="2258568"/>
          </a:xfrm>
          <a:prstGeom prst="accentBorderCallout2">
            <a:avLst>
              <a:gd name="adj1" fmla="val 18750"/>
              <a:gd name="adj2" fmla="val -8333"/>
              <a:gd name="adj3" fmla="val 18750"/>
              <a:gd name="adj4" fmla="val -16667"/>
              <a:gd name="adj5" fmla="val 128306"/>
              <a:gd name="adj6" fmla="val -56244"/>
            </a:avLst>
          </a:prstGeom>
        </xdr:spPr>
        <xdr:style>
          <a:lnRef idx="1">
            <a:schemeClr val="accent2"/>
          </a:lnRef>
          <a:fillRef idx="2">
            <a:schemeClr val="accent2"/>
          </a:fillRef>
          <a:effectRef idx="1">
            <a:schemeClr val="accent2"/>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s-E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a:t>El Segundo SI se escribe como una fórmula convencional pero dentro del argumento </a:t>
            </a:r>
            <a:r>
              <a:rPr lang="en-US" i="1"/>
              <a:t>valor_si_falso</a:t>
            </a:r>
            <a:r>
              <a:rPr lang="en-US"/>
              <a:t> del primer SI. Este SI comprueba que Texto2 sea igual a “OP2”. Dentro del argumento </a:t>
            </a:r>
            <a:r>
              <a:rPr lang="en-US" i="1"/>
              <a:t>valor_si_falso</a:t>
            </a:r>
            <a:r>
              <a:rPr lang="en-US"/>
              <a:t> del Segundo SI se podría a su vez escribir otro SI para comprobar una tercera condición. </a:t>
            </a:r>
          </a:p>
        </xdr:txBody>
      </xdr:sp>
      <xdr:sp macro="" textlink="">
        <xdr:nvSpPr>
          <xdr:cNvPr id="16" name="Abrir llave 15">
            <a:extLst>
              <a:ext uri="{FF2B5EF4-FFF2-40B4-BE49-F238E27FC236}">
                <a16:creationId xmlns:a16="http://schemas.microsoft.com/office/drawing/2014/main" id="{27981083-AA73-B927-22D9-78AE9EB241A7}"/>
              </a:ext>
            </a:extLst>
          </xdr:cNvPr>
          <xdr:cNvSpPr/>
        </xdr:nvSpPr>
        <xdr:spPr>
          <a:xfrm rot="5400000">
            <a:off x="3891280" y="5120640"/>
            <a:ext cx="193040" cy="1026160"/>
          </a:xfrm>
          <a:prstGeom prst="leftBrace">
            <a:avLst/>
          </a:prstGeom>
        </xdr:spPr>
        <xdr:style>
          <a:lnRef idx="3">
            <a:schemeClr val="accent2"/>
          </a:lnRef>
          <a:fillRef idx="0">
            <a:schemeClr val="accent2"/>
          </a:fillRef>
          <a:effectRef idx="2">
            <a:schemeClr val="accent2"/>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 name="Abrir llave 16">
            <a:extLst>
              <a:ext uri="{FF2B5EF4-FFF2-40B4-BE49-F238E27FC236}">
                <a16:creationId xmlns:a16="http://schemas.microsoft.com/office/drawing/2014/main" id="{69F45DBC-548A-F1B4-EB87-98B4EA051690}"/>
              </a:ext>
            </a:extLst>
          </xdr:cNvPr>
          <xdr:cNvSpPr/>
        </xdr:nvSpPr>
        <xdr:spPr>
          <a:xfrm rot="16200000">
            <a:off x="3373120" y="4920999"/>
            <a:ext cx="203200" cy="2167122"/>
          </a:xfrm>
          <a:prstGeom prst="leftBrace">
            <a:avLst/>
          </a:prstGeom>
        </xdr:spPr>
        <xdr:style>
          <a:lnRef idx="3">
            <a:schemeClr val="accent2"/>
          </a:lnRef>
          <a:fillRef idx="0">
            <a:schemeClr val="accent2"/>
          </a:fillRef>
          <a:effectRef idx="2">
            <a:schemeClr val="accent2"/>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s-E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8" name="Llamada con línea 2 (borde y barra de énfasis) 19">
            <a:extLst>
              <a:ext uri="{FF2B5EF4-FFF2-40B4-BE49-F238E27FC236}">
                <a16:creationId xmlns:a16="http://schemas.microsoft.com/office/drawing/2014/main" id="{6EDE2288-46F7-2CD2-F093-4BE757F0EC5C}"/>
              </a:ext>
            </a:extLst>
          </xdr:cNvPr>
          <xdr:cNvSpPr/>
        </xdr:nvSpPr>
        <xdr:spPr>
          <a:xfrm>
            <a:off x="6309360" y="5100320"/>
            <a:ext cx="4135120" cy="1408684"/>
          </a:xfrm>
          <a:prstGeom prst="accentBorderCallout2">
            <a:avLst>
              <a:gd name="adj1" fmla="val 69237"/>
              <a:gd name="adj2" fmla="val -8087"/>
              <a:gd name="adj3" fmla="val 88710"/>
              <a:gd name="adj4" fmla="val -23547"/>
              <a:gd name="adj5" fmla="val 77475"/>
              <a:gd name="adj6" fmla="val -69021"/>
            </a:avLst>
          </a:prstGeom>
        </xdr:spPr>
        <xdr:style>
          <a:lnRef idx="1">
            <a:schemeClr val="accent2"/>
          </a:lnRef>
          <a:fillRef idx="2">
            <a:schemeClr val="accent2"/>
          </a:fillRef>
          <a:effectRef idx="1">
            <a:schemeClr val="accent2"/>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s-E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a:t>El primer SI comprueba la primera condición, si se cumple ya devuelve el primer resultado y si no se cumple comprueba la segunda condición mediante otro SI.</a:t>
            </a:r>
          </a:p>
        </xdr:txBody>
      </xdr:sp>
    </xdr:grpSp>
    <xdr:clientData/>
  </xdr:twoCellAnchor>
  <xdr:twoCellAnchor>
    <xdr:from>
      <xdr:col>13</xdr:col>
      <xdr:colOff>0</xdr:colOff>
      <xdr:row>71</xdr:row>
      <xdr:rowOff>0</xdr:rowOff>
    </xdr:from>
    <xdr:to>
      <xdr:col>25</xdr:col>
      <xdr:colOff>761310</xdr:colOff>
      <xdr:row>98</xdr:row>
      <xdr:rowOff>70678</xdr:rowOff>
    </xdr:to>
    <xdr:grpSp>
      <xdr:nvGrpSpPr>
        <xdr:cNvPr id="19" name="Grupo 18">
          <a:extLst>
            <a:ext uri="{FF2B5EF4-FFF2-40B4-BE49-F238E27FC236}">
              <a16:creationId xmlns:a16="http://schemas.microsoft.com/office/drawing/2014/main" id="{5C69F795-C8BA-4172-85A9-99A218C05E58}"/>
            </a:ext>
          </a:extLst>
        </xdr:cNvPr>
        <xdr:cNvGrpSpPr/>
      </xdr:nvGrpSpPr>
      <xdr:grpSpPr>
        <a:xfrm>
          <a:off x="9690652" y="14047304"/>
          <a:ext cx="9905310" cy="5214178"/>
          <a:chOff x="335280" y="853440"/>
          <a:chExt cx="10312400" cy="5080000"/>
        </a:xfrm>
      </xdr:grpSpPr>
      <xdr:pic>
        <xdr:nvPicPr>
          <xdr:cNvPr id="20" name="Imagen 19">
            <a:extLst>
              <a:ext uri="{FF2B5EF4-FFF2-40B4-BE49-F238E27FC236}">
                <a16:creationId xmlns:a16="http://schemas.microsoft.com/office/drawing/2014/main" id="{3B07AA7E-BF5B-7F2F-2844-46D7AE204D3E}"/>
              </a:ext>
            </a:extLst>
          </xdr:cNvPr>
          <xdr:cNvPicPr>
            <a:picLocks noChangeAspect="1"/>
          </xdr:cNvPicPr>
        </xdr:nvPicPr>
        <xdr:blipFill rotWithShape="1">
          <a:blip xmlns:r="http://schemas.openxmlformats.org/officeDocument/2006/relationships" r:embed="rId6"/>
          <a:srcRect l="11916" t="13704" r="72500" b="38296"/>
          <a:stretch/>
        </xdr:blipFill>
        <xdr:spPr>
          <a:xfrm>
            <a:off x="335280" y="853440"/>
            <a:ext cx="5699760" cy="4937760"/>
          </a:xfrm>
          <a:prstGeom prst="rect">
            <a:avLst/>
          </a:prstGeom>
        </xdr:spPr>
      </xdr:pic>
      <xdr:sp macro="" textlink="">
        <xdr:nvSpPr>
          <xdr:cNvPr id="21" name="Llamada con línea 2 (borde y barra de énfasis) 22">
            <a:extLst>
              <a:ext uri="{FF2B5EF4-FFF2-40B4-BE49-F238E27FC236}">
                <a16:creationId xmlns:a16="http://schemas.microsoft.com/office/drawing/2014/main" id="{D0A3B389-1BAB-FBE3-FDDA-79C0FB020B9C}"/>
              </a:ext>
            </a:extLst>
          </xdr:cNvPr>
          <xdr:cNvSpPr/>
        </xdr:nvSpPr>
        <xdr:spPr>
          <a:xfrm>
            <a:off x="6360160" y="2529840"/>
            <a:ext cx="4135120" cy="1239520"/>
          </a:xfrm>
          <a:prstGeom prst="accentBorderCallout2">
            <a:avLst>
              <a:gd name="adj1" fmla="val 18750"/>
              <a:gd name="adj2" fmla="val -8333"/>
              <a:gd name="adj3" fmla="val 18750"/>
              <a:gd name="adj4" fmla="val -16667"/>
              <a:gd name="adj5" fmla="val 198837"/>
              <a:gd name="adj6" fmla="val -54278"/>
            </a:avLst>
          </a:prstGeom>
        </xdr:spPr>
        <xdr:style>
          <a:lnRef idx="1">
            <a:schemeClr val="accent2"/>
          </a:lnRef>
          <a:fillRef idx="2">
            <a:schemeClr val="accent2"/>
          </a:fillRef>
          <a:effectRef idx="1">
            <a:schemeClr val="accent2"/>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s-E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a:t>Al fijar la columna de x1 con el símbolo $ antes de la D de la columna luego al copiar y pegar no se cambia la columna pero sí la fila.</a:t>
            </a:r>
          </a:p>
        </xdr:txBody>
      </xdr:sp>
      <xdr:sp macro="" textlink="">
        <xdr:nvSpPr>
          <xdr:cNvPr id="22" name="Llamada con línea 2 (borde y barra de énfasis) 23">
            <a:extLst>
              <a:ext uri="{FF2B5EF4-FFF2-40B4-BE49-F238E27FC236}">
                <a16:creationId xmlns:a16="http://schemas.microsoft.com/office/drawing/2014/main" id="{595D1C61-ACA9-DCA2-A188-5339217B745C}"/>
              </a:ext>
            </a:extLst>
          </xdr:cNvPr>
          <xdr:cNvSpPr/>
        </xdr:nvSpPr>
        <xdr:spPr>
          <a:xfrm>
            <a:off x="6512560" y="4693920"/>
            <a:ext cx="4135120" cy="1239520"/>
          </a:xfrm>
          <a:prstGeom prst="accentBorderCallout2">
            <a:avLst>
              <a:gd name="adj1" fmla="val 18750"/>
              <a:gd name="adj2" fmla="val -8333"/>
              <a:gd name="adj3" fmla="val 18750"/>
              <a:gd name="adj4" fmla="val -16667"/>
              <a:gd name="adj5" fmla="val 29165"/>
              <a:gd name="adj6" fmla="val -41502"/>
            </a:avLst>
          </a:prstGeom>
        </xdr:spPr>
        <xdr:style>
          <a:lnRef idx="1">
            <a:schemeClr val="accent2"/>
          </a:lnRef>
          <a:fillRef idx="2">
            <a:schemeClr val="accent2"/>
          </a:fillRef>
          <a:effectRef idx="1">
            <a:schemeClr val="accent2"/>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s-E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a:t>Al fijar la fila de x2 con el símbolo $ antes del 44 de la fila luego al copiar y pegar no se cambia la fila pero sí la columna ya que no se ha fijado.</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330062</xdr:colOff>
      <xdr:row>4</xdr:row>
      <xdr:rowOff>10602</xdr:rowOff>
    </xdr:to>
    <xdr:sp macro="" textlink="">
      <xdr:nvSpPr>
        <xdr:cNvPr id="2" name="2 CuadroTexto">
          <a:extLst>
            <a:ext uri="{FF2B5EF4-FFF2-40B4-BE49-F238E27FC236}">
              <a16:creationId xmlns:a16="http://schemas.microsoft.com/office/drawing/2014/main" id="{6379382B-7176-4AA7-8F3B-7DA47AC5B4DC}"/>
            </a:ext>
          </a:extLst>
        </xdr:cNvPr>
        <xdr:cNvSpPr txBox="1"/>
      </xdr:nvSpPr>
      <xdr:spPr>
        <a:xfrm>
          <a:off x="0" y="0"/>
          <a:ext cx="7188062" cy="7726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Enunciado E2</a:t>
          </a:r>
        </a:p>
        <a:p>
          <a:r>
            <a:rPr lang="es-ES" sz="1100" b="0"/>
            <a:t>Usando</a:t>
          </a:r>
          <a:r>
            <a:rPr lang="es-ES" sz="1100" b="0" baseline="0"/>
            <a:t> las fórmulas necesarias, obtener en las celdas de resultados indicadas los valores pedidos como función de las celdas de datos.</a:t>
          </a:r>
          <a:endParaRPr lang="es-ES" sz="1100" b="0"/>
        </a:p>
      </xdr:txBody>
    </xdr:sp>
    <xdr:clientData/>
  </xdr:twoCellAnchor>
  <xdr:oneCellAnchor>
    <xdr:from>
      <xdr:col>3</xdr:col>
      <xdr:colOff>0</xdr:colOff>
      <xdr:row>8</xdr:row>
      <xdr:rowOff>200024</xdr:rowOff>
    </xdr:from>
    <xdr:ext cx="1047750" cy="190501"/>
    <mc:AlternateContent xmlns:mc="http://schemas.openxmlformats.org/markup-compatibility/2006" xmlns:a14="http://schemas.microsoft.com/office/drawing/2010/main">
      <mc:Choice Requires="a14">
        <xdr:sp macro="" textlink="">
          <xdr:nvSpPr>
            <xdr:cNvPr id="3" name="4 CuadroTexto">
              <a:extLst>
                <a:ext uri="{FF2B5EF4-FFF2-40B4-BE49-F238E27FC236}">
                  <a16:creationId xmlns:a16="http://schemas.microsoft.com/office/drawing/2014/main" id="{FB8E33B7-B12B-4E0B-98C4-E549D75C0D78}"/>
                </a:ext>
              </a:extLst>
            </xdr:cNvPr>
            <xdr:cNvSpPr txBox="1"/>
          </xdr:nvSpPr>
          <xdr:spPr>
            <a:xfrm>
              <a:off x="2286000" y="1714499"/>
              <a:ext cx="1047750" cy="190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14:m>
                <m:oMathPara xmlns:m="http://schemas.openxmlformats.org/officeDocument/2006/math">
                  <m:oMathParaPr>
                    <m:jc m:val="centerGroup"/>
                  </m:oMathParaPr>
                  <m:oMath xmlns:m="http://schemas.openxmlformats.org/officeDocument/2006/math">
                    <m:sSup>
                      <m:sSupPr>
                        <m:ctrlPr>
                          <a:rPr lang="es-ES" sz="1100" b="0" i="1">
                            <a:latin typeface="Cambria Math" panose="02040503050406030204" pitchFamily="18" charset="0"/>
                          </a:rPr>
                        </m:ctrlPr>
                      </m:sSupPr>
                      <m:e>
                        <m:r>
                          <a:rPr lang="es-ES" sz="1100" b="0" i="1">
                            <a:latin typeface="Cambria Math" panose="02040503050406030204" pitchFamily="18" charset="0"/>
                          </a:rPr>
                          <m:t>𝑥</m:t>
                        </m:r>
                      </m:e>
                      <m:sup>
                        <m:r>
                          <a:rPr lang="es-ES" sz="1100" b="0" i="1">
                            <a:latin typeface="Cambria Math" panose="02040503050406030204" pitchFamily="18" charset="0"/>
                          </a:rPr>
                          <m:t>𝑦</m:t>
                        </m:r>
                      </m:sup>
                    </m:sSup>
                    <m:r>
                      <a:rPr lang="es-ES" sz="1100" b="0" i="1">
                        <a:latin typeface="Cambria Math" panose="02040503050406030204" pitchFamily="18" charset="0"/>
                      </a:rPr>
                      <m:t>·</m:t>
                    </m:r>
                    <m:r>
                      <m:rPr>
                        <m:sty m:val="p"/>
                      </m:rPr>
                      <a:rPr lang="es-ES" sz="1100" b="0" i="0">
                        <a:latin typeface="Cambria Math" panose="02040503050406030204" pitchFamily="18" charset="0"/>
                      </a:rPr>
                      <m:t>ln</m:t>
                    </m:r>
                    <m:r>
                      <a:rPr lang="es-ES" sz="1100" b="0" i="1">
                        <a:latin typeface="Cambria Math" panose="02040503050406030204" pitchFamily="18" charset="0"/>
                      </a:rPr>
                      <m:t>⁡(</m:t>
                    </m:r>
                    <m:r>
                      <a:rPr lang="es-ES" sz="1100" b="0" i="1">
                        <a:latin typeface="Cambria Math" panose="02040503050406030204" pitchFamily="18" charset="0"/>
                      </a:rPr>
                      <m:t>𝑥</m:t>
                    </m:r>
                    <m:r>
                      <a:rPr lang="es-ES" sz="1100" b="0" i="1">
                        <a:latin typeface="Cambria Math" panose="02040503050406030204" pitchFamily="18" charset="0"/>
                      </a:rPr>
                      <m:t>+</m:t>
                    </m:r>
                    <m:r>
                      <a:rPr lang="es-ES" sz="1100" b="0" i="1">
                        <a:latin typeface="Cambria Math" panose="02040503050406030204" pitchFamily="18" charset="0"/>
                      </a:rPr>
                      <m:t>𝑧</m:t>
                    </m:r>
                    <m:r>
                      <a:rPr lang="es-ES" sz="1100" b="0" i="1">
                        <a:latin typeface="Cambria Math" panose="02040503050406030204" pitchFamily="18" charset="0"/>
                      </a:rPr>
                      <m:t>)</m:t>
                    </m:r>
                  </m:oMath>
                </m:oMathPara>
              </a14:m>
              <a:endParaRPr lang="es-ES" sz="1100"/>
            </a:p>
          </xdr:txBody>
        </xdr:sp>
      </mc:Choice>
      <mc:Fallback xmlns="">
        <xdr:sp macro="" textlink="">
          <xdr:nvSpPr>
            <xdr:cNvPr id="3" name="4 CuadroTexto">
              <a:extLst>
                <a:ext uri="{FF2B5EF4-FFF2-40B4-BE49-F238E27FC236}">
                  <a16:creationId xmlns:a16="http://schemas.microsoft.com/office/drawing/2014/main" id="{FB8E33B7-B12B-4E0B-98C4-E549D75C0D78}"/>
                </a:ext>
              </a:extLst>
            </xdr:cNvPr>
            <xdr:cNvSpPr txBox="1"/>
          </xdr:nvSpPr>
          <xdr:spPr>
            <a:xfrm>
              <a:off x="2286000" y="1714499"/>
              <a:ext cx="1047750" cy="190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r>
                <a:rPr lang="es-ES" sz="1100" b="0" i="0">
                  <a:latin typeface="Cambria Math" panose="02040503050406030204" pitchFamily="18" charset="0"/>
                </a:rPr>
                <a:t>𝑥^𝑦·ln⁡(𝑥+𝑧)</a:t>
              </a:r>
              <a:endParaRPr lang="es-ES" sz="1100"/>
            </a:p>
          </xdr:txBody>
        </xdr:sp>
      </mc:Fallback>
    </mc:AlternateContent>
    <xdr:clientData/>
  </xdr:oneCellAnchor>
  <xdr:oneCellAnchor>
    <xdr:from>
      <xdr:col>3</xdr:col>
      <xdr:colOff>0</xdr:colOff>
      <xdr:row>10</xdr:row>
      <xdr:rowOff>0</xdr:rowOff>
    </xdr:from>
    <xdr:ext cx="1047750" cy="200025"/>
    <mc:AlternateContent xmlns:mc="http://schemas.openxmlformats.org/markup-compatibility/2006" xmlns:a14="http://schemas.microsoft.com/office/drawing/2010/main">
      <mc:Choice Requires="a14">
        <xdr:sp macro="" textlink="">
          <xdr:nvSpPr>
            <xdr:cNvPr id="4" name="6 CuadroTexto">
              <a:extLst>
                <a:ext uri="{FF2B5EF4-FFF2-40B4-BE49-F238E27FC236}">
                  <a16:creationId xmlns:a16="http://schemas.microsoft.com/office/drawing/2014/main" id="{5E51C0A3-49B0-4FF9-8C12-5A7C8F388498}"/>
                </a:ext>
              </a:extLst>
            </xdr:cNvPr>
            <xdr:cNvSpPr txBox="1"/>
          </xdr:nvSpPr>
          <xdr:spPr>
            <a:xfrm>
              <a:off x="2286000" y="1905000"/>
              <a:ext cx="1047750"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14:m>
                <m:oMathPara xmlns:m="http://schemas.openxmlformats.org/officeDocument/2006/math">
                  <m:oMathParaPr>
                    <m:jc m:val="centerGroup"/>
                  </m:oMathParaPr>
                  <m:oMath xmlns:m="http://schemas.openxmlformats.org/officeDocument/2006/math">
                    <m:rad>
                      <m:radPr>
                        <m:degHide m:val="on"/>
                        <m:ctrlPr>
                          <a:rPr lang="es-ES" sz="1100" b="0" i="1">
                            <a:solidFill>
                              <a:schemeClr val="tx1"/>
                            </a:solidFill>
                            <a:effectLst/>
                            <a:latin typeface="Cambria Math" panose="02040503050406030204" pitchFamily="18" charset="0"/>
                            <a:ea typeface="+mn-ea"/>
                            <a:cs typeface="+mn-cs"/>
                          </a:rPr>
                        </m:ctrlPr>
                      </m:radPr>
                      <m:deg/>
                      <m:e>
                        <m:r>
                          <a:rPr lang="es-ES" sz="1100" b="0" i="1">
                            <a:solidFill>
                              <a:schemeClr val="tx1"/>
                            </a:solidFill>
                            <a:effectLst/>
                            <a:latin typeface="Cambria Math"/>
                            <a:ea typeface="+mn-ea"/>
                            <a:cs typeface="+mn-cs"/>
                          </a:rPr>
                          <m:t>𝑥</m:t>
                        </m:r>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𝑦</m:t>
                        </m:r>
                      </m:e>
                    </m:rad>
                    <m:r>
                      <a:rPr lang="es-ES" sz="1100" b="0" i="1">
                        <a:latin typeface="Cambria Math"/>
                      </a:rPr>
                      <m:t>·</m:t>
                    </m:r>
                    <m:sSup>
                      <m:sSupPr>
                        <m:ctrlPr>
                          <a:rPr lang="es-ES" sz="1100" b="0" i="1">
                            <a:latin typeface="Cambria Math" panose="02040503050406030204" pitchFamily="18" charset="0"/>
                          </a:rPr>
                        </m:ctrlPr>
                      </m:sSupPr>
                      <m:e>
                        <m:r>
                          <a:rPr lang="es-ES" sz="1100" b="0" i="1">
                            <a:latin typeface="Cambria Math" panose="02040503050406030204" pitchFamily="18" charset="0"/>
                          </a:rPr>
                          <m:t>𝑒</m:t>
                        </m:r>
                      </m:e>
                      <m:sup>
                        <m:r>
                          <a:rPr lang="es-ES" sz="1100" b="0" i="1">
                            <a:latin typeface="Cambria Math"/>
                          </a:rPr>
                          <m:t>2</m:t>
                        </m:r>
                      </m:sup>
                    </m:sSup>
                  </m:oMath>
                </m:oMathPara>
              </a14:m>
              <a:endParaRPr lang="es-ES" sz="1100"/>
            </a:p>
          </xdr:txBody>
        </xdr:sp>
      </mc:Choice>
      <mc:Fallback xmlns="">
        <xdr:sp macro="" textlink="">
          <xdr:nvSpPr>
            <xdr:cNvPr id="4" name="6 CuadroTexto">
              <a:extLst>
                <a:ext uri="{FF2B5EF4-FFF2-40B4-BE49-F238E27FC236}">
                  <a16:creationId xmlns:a16="http://schemas.microsoft.com/office/drawing/2014/main" id="{5E51C0A3-49B0-4FF9-8C12-5A7C8F388498}"/>
                </a:ext>
              </a:extLst>
            </xdr:cNvPr>
            <xdr:cNvSpPr txBox="1"/>
          </xdr:nvSpPr>
          <xdr:spPr>
            <a:xfrm>
              <a:off x="2286000" y="1905000"/>
              <a:ext cx="1047750"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a:ea typeface="+mn-ea"/>
                  <a:cs typeface="+mn-cs"/>
                </a:rPr>
                <a:t>𝑥</a:t>
              </a:r>
              <a:r>
                <a:rPr lang="es-ES" sz="1100" b="0" i="0">
                  <a:solidFill>
                    <a:schemeClr val="tx1"/>
                  </a:solidFill>
                  <a:effectLst/>
                  <a:latin typeface="Cambria Math" panose="02040503050406030204" pitchFamily="18" charset="0"/>
                  <a:ea typeface="+mn-ea"/>
                  <a:cs typeface="+mn-cs"/>
                </a:rPr>
                <a:t>·𝑦)</a:t>
              </a:r>
              <a:r>
                <a:rPr lang="es-ES" sz="1100" b="0" i="0">
                  <a:latin typeface="Cambria Math"/>
                </a:rPr>
                <a:t>·</a:t>
              </a:r>
              <a:r>
                <a:rPr lang="es-ES" sz="1100" b="0" i="0">
                  <a:latin typeface="Cambria Math" panose="02040503050406030204" pitchFamily="18" charset="0"/>
                </a:rPr>
                <a:t>𝑒^</a:t>
              </a:r>
              <a:r>
                <a:rPr lang="es-ES" sz="1100" b="0" i="0">
                  <a:latin typeface="Cambria Math"/>
                </a:rPr>
                <a:t>2</a:t>
              </a:r>
              <a:endParaRPr lang="es-ES" sz="1100"/>
            </a:p>
          </xdr:txBody>
        </xdr:sp>
      </mc:Fallback>
    </mc:AlternateContent>
    <xdr:clientData/>
  </xdr:oneCellAnchor>
  <xdr:oneCellAnchor>
    <xdr:from>
      <xdr:col>3</xdr:col>
      <xdr:colOff>15240</xdr:colOff>
      <xdr:row>11</xdr:row>
      <xdr:rowOff>7620</xdr:rowOff>
    </xdr:from>
    <xdr:ext cx="1047750" cy="373380"/>
    <mc:AlternateContent xmlns:mc="http://schemas.openxmlformats.org/markup-compatibility/2006" xmlns:a14="http://schemas.microsoft.com/office/drawing/2010/main">
      <mc:Choice Requires="a14">
        <xdr:sp macro="" textlink="">
          <xdr:nvSpPr>
            <xdr:cNvPr id="5" name="7 CuadroTexto">
              <a:extLst>
                <a:ext uri="{FF2B5EF4-FFF2-40B4-BE49-F238E27FC236}">
                  <a16:creationId xmlns:a16="http://schemas.microsoft.com/office/drawing/2014/main" id="{083F9909-18D4-4A8F-89D9-991D515D4ACC}"/>
                </a:ext>
              </a:extLst>
            </xdr:cNvPr>
            <xdr:cNvSpPr txBox="1"/>
          </xdr:nvSpPr>
          <xdr:spPr>
            <a:xfrm>
              <a:off x="2301240" y="2103120"/>
              <a:ext cx="104775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𝑠𝑒𝑛</m:t>
                    </m:r>
                    <m:d>
                      <m:dPr>
                        <m:ctrlPr>
                          <a:rPr lang="es-ES" sz="1100" b="0" i="1">
                            <a:latin typeface="Cambria Math" panose="02040503050406030204" pitchFamily="18" charset="0"/>
                          </a:rPr>
                        </m:ctrlPr>
                      </m:dPr>
                      <m:e>
                        <m:r>
                          <a:rPr lang="es-ES" sz="1100" b="0" i="1">
                            <a:solidFill>
                              <a:schemeClr val="tx1"/>
                            </a:solidFill>
                            <a:effectLst/>
                            <a:latin typeface="Cambria Math" panose="02040503050406030204" pitchFamily="18" charset="0"/>
                            <a:ea typeface="+mn-ea"/>
                            <a:cs typeface="+mn-cs"/>
                          </a:rPr>
                          <m:t>𝜋</m:t>
                        </m:r>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𝑥</m:t>
                            </m:r>
                          </m:num>
                          <m:den>
                            <m:r>
                              <a:rPr lang="es-ES" sz="1100" b="0" i="1">
                                <a:solidFill>
                                  <a:schemeClr val="tx1"/>
                                </a:solidFill>
                                <a:effectLst/>
                                <a:latin typeface="Cambria Math" panose="02040503050406030204" pitchFamily="18" charset="0"/>
                                <a:ea typeface="+mn-ea"/>
                                <a:cs typeface="+mn-cs"/>
                              </a:rPr>
                              <m:t>7</m:t>
                            </m:r>
                          </m:den>
                        </m:f>
                      </m:e>
                    </m:d>
                  </m:oMath>
                </m:oMathPara>
              </a14:m>
              <a:endParaRPr lang="es-ES" sz="1100"/>
            </a:p>
          </xdr:txBody>
        </xdr:sp>
      </mc:Choice>
      <mc:Fallback xmlns="">
        <xdr:sp macro="" textlink="">
          <xdr:nvSpPr>
            <xdr:cNvPr id="5" name="7 CuadroTexto">
              <a:extLst>
                <a:ext uri="{FF2B5EF4-FFF2-40B4-BE49-F238E27FC236}">
                  <a16:creationId xmlns:a16="http://schemas.microsoft.com/office/drawing/2014/main" id="{083F9909-18D4-4A8F-89D9-991D515D4ACC}"/>
                </a:ext>
              </a:extLst>
            </xdr:cNvPr>
            <xdr:cNvSpPr txBox="1"/>
          </xdr:nvSpPr>
          <xdr:spPr>
            <a:xfrm>
              <a:off x="2301240" y="2103120"/>
              <a:ext cx="1047750" cy="373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r>
                <a:rPr lang="es-ES" sz="1100" b="0" i="0">
                  <a:latin typeface="Cambria Math" panose="02040503050406030204" pitchFamily="18" charset="0"/>
                </a:rPr>
                <a:t>𝑠𝑒𝑛(</a:t>
              </a:r>
              <a:r>
                <a:rPr lang="es-ES" sz="1100" b="0" i="0">
                  <a:solidFill>
                    <a:schemeClr val="tx1"/>
                  </a:solidFill>
                  <a:effectLst/>
                  <a:latin typeface="Cambria Math" panose="02040503050406030204" pitchFamily="18" charset="0"/>
                  <a:ea typeface="+mn-ea"/>
                  <a:cs typeface="+mn-cs"/>
                </a:rPr>
                <a:t>𝜋·𝑥/7)</a:t>
              </a:r>
              <a:endParaRPr lang="es-ES" sz="1100"/>
            </a:p>
          </xdr:txBody>
        </xdr:sp>
      </mc:Fallback>
    </mc:AlternateContent>
    <xdr:clientData/>
  </xdr:oneCellAnchor>
  <xdr:oneCellAnchor>
    <xdr:from>
      <xdr:col>4</xdr:col>
      <xdr:colOff>0</xdr:colOff>
      <xdr:row>14</xdr:row>
      <xdr:rowOff>0</xdr:rowOff>
    </xdr:from>
    <xdr:ext cx="1226820" cy="198119"/>
    <mc:AlternateContent xmlns:mc="http://schemas.openxmlformats.org/markup-compatibility/2006" xmlns:a14="http://schemas.microsoft.com/office/drawing/2010/main">
      <mc:Choice Requires="a14">
        <xdr:sp macro="" textlink="">
          <xdr:nvSpPr>
            <xdr:cNvPr id="6" name="4 CuadroTexto">
              <a:extLst>
                <a:ext uri="{FF2B5EF4-FFF2-40B4-BE49-F238E27FC236}">
                  <a16:creationId xmlns:a16="http://schemas.microsoft.com/office/drawing/2014/main" id="{D0010C33-D7D0-4AEE-9436-91F5DE32FFC2}"/>
                </a:ext>
              </a:extLst>
            </xdr:cNvPr>
            <xdr:cNvSpPr txBox="1"/>
          </xdr:nvSpPr>
          <xdr:spPr>
            <a:xfrm>
              <a:off x="3048000" y="2667000"/>
              <a:ext cx="1226820" cy="1981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14:m>
                <m:oMathPara xmlns:m="http://schemas.openxmlformats.org/officeDocument/2006/math">
                  <m:oMathParaPr>
                    <m:jc m:val="centerGroup"/>
                  </m:oMathParaPr>
                  <m:oMath xmlns:m="http://schemas.openxmlformats.org/officeDocument/2006/math">
                    <m:r>
                      <a:rPr lang="es-ES" sz="1100" b="0" i="1">
                        <a:solidFill>
                          <a:schemeClr val="bg1"/>
                        </a:solidFill>
                        <a:latin typeface="Cambria Math" panose="02040503050406030204" pitchFamily="18" charset="0"/>
                      </a:rPr>
                      <m:t>𝑥</m:t>
                    </m:r>
                    <m:r>
                      <a:rPr lang="es-ES" sz="1100" b="0" i="1">
                        <a:solidFill>
                          <a:schemeClr val="bg1"/>
                        </a:solidFill>
                        <a:latin typeface="Cambria Math" panose="02040503050406030204" pitchFamily="18" charset="0"/>
                      </a:rPr>
                      <m:t>·</m:t>
                    </m:r>
                    <m:sSup>
                      <m:sSupPr>
                        <m:ctrlPr>
                          <a:rPr lang="es-ES" sz="1100" b="0" i="1">
                            <a:solidFill>
                              <a:schemeClr val="bg1"/>
                            </a:solidFill>
                            <a:latin typeface="Cambria Math" panose="02040503050406030204" pitchFamily="18" charset="0"/>
                          </a:rPr>
                        </m:ctrlPr>
                      </m:sSupPr>
                      <m:e>
                        <m:r>
                          <a:rPr lang="es-ES" sz="1100" b="0" i="1">
                            <a:solidFill>
                              <a:schemeClr val="bg1"/>
                            </a:solidFill>
                            <a:latin typeface="Cambria Math" panose="02040503050406030204" pitchFamily="18" charset="0"/>
                          </a:rPr>
                          <m:t>𝑒</m:t>
                        </m:r>
                      </m:e>
                      <m:sup>
                        <m:r>
                          <a:rPr lang="es-ES" sz="1100" b="0" i="1">
                            <a:solidFill>
                              <a:schemeClr val="bg1"/>
                            </a:solidFill>
                            <a:latin typeface="Cambria Math" panose="02040503050406030204" pitchFamily="18" charset="0"/>
                          </a:rPr>
                          <m:t>−</m:t>
                        </m:r>
                        <m:r>
                          <a:rPr lang="es-ES" sz="1100" b="0" i="1">
                            <a:solidFill>
                              <a:schemeClr val="bg1"/>
                            </a:solidFill>
                            <a:latin typeface="Cambria Math" panose="02040503050406030204" pitchFamily="18" charset="0"/>
                          </a:rPr>
                          <m:t>𝑡</m:t>
                        </m:r>
                      </m:sup>
                    </m:sSup>
                  </m:oMath>
                </m:oMathPara>
              </a14:m>
              <a:endParaRPr lang="es-ES" sz="1100">
                <a:solidFill>
                  <a:schemeClr val="bg1"/>
                </a:solidFill>
              </a:endParaRPr>
            </a:p>
          </xdr:txBody>
        </xdr:sp>
      </mc:Choice>
      <mc:Fallback xmlns="">
        <xdr:sp macro="" textlink="">
          <xdr:nvSpPr>
            <xdr:cNvPr id="6" name="4 CuadroTexto">
              <a:extLst>
                <a:ext uri="{FF2B5EF4-FFF2-40B4-BE49-F238E27FC236}">
                  <a16:creationId xmlns:a16="http://schemas.microsoft.com/office/drawing/2014/main" id="{D0010C33-D7D0-4AEE-9436-91F5DE32FFC2}"/>
                </a:ext>
              </a:extLst>
            </xdr:cNvPr>
            <xdr:cNvSpPr txBox="1"/>
          </xdr:nvSpPr>
          <xdr:spPr>
            <a:xfrm>
              <a:off x="3048000" y="2667000"/>
              <a:ext cx="1226820" cy="1981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pPr/>
              <a:r>
                <a:rPr lang="es-ES" sz="1100" b="0" i="0">
                  <a:solidFill>
                    <a:schemeClr val="bg1"/>
                  </a:solidFill>
                  <a:latin typeface="Cambria Math" panose="02040503050406030204" pitchFamily="18" charset="0"/>
                </a:rPr>
                <a:t>𝑥·𝑒^(−𝑡)</a:t>
              </a:r>
              <a:endParaRPr lang="es-ES" sz="1100">
                <a:solidFill>
                  <a:schemeClr val="bg1"/>
                </a:solidFill>
              </a:endParaRPr>
            </a:p>
          </xdr:txBody>
        </xdr:sp>
      </mc:Fallback>
    </mc:AlternateContent>
    <xdr:clientData/>
  </xdr:oneCellAnchor>
  <xdr:oneCellAnchor>
    <xdr:from>
      <xdr:col>5</xdr:col>
      <xdr:colOff>22860</xdr:colOff>
      <xdr:row>49</xdr:row>
      <xdr:rowOff>175260</xdr:rowOff>
    </xdr:from>
    <xdr:ext cx="4114799" cy="198120"/>
    <mc:AlternateContent xmlns:mc="http://schemas.openxmlformats.org/markup-compatibility/2006" xmlns:a14="http://schemas.microsoft.com/office/drawing/2010/main">
      <mc:Choice Requires="a14">
        <xdr:sp macro="" textlink="">
          <xdr:nvSpPr>
            <xdr:cNvPr id="7" name="14 CuadroTexto">
              <a:extLst>
                <a:ext uri="{FF2B5EF4-FFF2-40B4-BE49-F238E27FC236}">
                  <a16:creationId xmlns:a16="http://schemas.microsoft.com/office/drawing/2014/main" id="{88B71ED5-EC81-49A7-BB5B-07D9875F1FCE}"/>
                </a:ext>
              </a:extLst>
            </xdr:cNvPr>
            <xdr:cNvSpPr txBox="1"/>
          </xdr:nvSpPr>
          <xdr:spPr>
            <a:xfrm>
              <a:off x="3832860" y="9509760"/>
              <a:ext cx="4114799" cy="19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r>
                <a:rPr lang="es-ES" sz="1100" b="0"/>
                <a:t>si </a:t>
              </a:r>
              <a14:m>
                <m:oMath xmlns:m="http://schemas.openxmlformats.org/officeDocument/2006/math">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𝑥</m:t>
                      </m:r>
                    </m:e>
                    <m:sub>
                      <m:r>
                        <a:rPr lang="es-ES" sz="1100" b="0" i="1">
                          <a:solidFill>
                            <a:schemeClr val="tx1"/>
                          </a:solidFill>
                          <a:effectLst/>
                          <a:latin typeface="Cambria Math" panose="02040503050406030204" pitchFamily="18" charset="0"/>
                          <a:ea typeface="+mn-ea"/>
                          <a:cs typeface="+mn-cs"/>
                        </a:rPr>
                        <m:t>1</m:t>
                      </m:r>
                    </m:sub>
                  </m:sSub>
                </m:oMath>
              </a14:m>
              <a:r>
                <a:rPr lang="es-ES" sz="1100" b="0"/>
                <a:t>&gt;</a:t>
              </a:r>
              <a14:m>
                <m:oMath xmlns:m="http://schemas.openxmlformats.org/officeDocument/2006/math">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𝑥</m:t>
                      </m:r>
                    </m:e>
                    <m:sub>
                      <m:r>
                        <a:rPr lang="es-ES" sz="1100" b="0" i="1">
                          <a:solidFill>
                            <a:schemeClr val="tx1"/>
                          </a:solidFill>
                          <a:effectLst/>
                          <a:latin typeface="Cambria Math" panose="02040503050406030204" pitchFamily="18" charset="0"/>
                          <a:ea typeface="+mn-ea"/>
                          <a:cs typeface="+mn-cs"/>
                        </a:rPr>
                        <m:t>2</m:t>
                      </m:r>
                    </m:sub>
                  </m:sSub>
                </m:oMath>
              </a14:m>
              <a:r>
                <a:rPr lang="es-ES" sz="1100" b="0"/>
                <a:t> </a:t>
              </a:r>
              <a14:m>
                <m:oMath xmlns:m="http://schemas.openxmlformats.org/officeDocument/2006/math">
                  <m:func>
                    <m:funcPr>
                      <m:ctrlPr>
                        <a:rPr lang="es-ES" sz="1100" b="0" i="1">
                          <a:latin typeface="Cambria Math" panose="02040503050406030204" pitchFamily="18" charset="0"/>
                        </a:rPr>
                      </m:ctrlPr>
                    </m:funcPr>
                    <m:fName>
                      <m:r>
                        <m:rPr>
                          <m:sty m:val="p"/>
                        </m:rPr>
                        <a:rPr lang="es-ES" sz="1100" b="0" i="0">
                          <a:latin typeface="Cambria Math"/>
                        </a:rPr>
                        <m:t>ln</m:t>
                      </m:r>
                    </m:fName>
                    <m:e>
                      <m:rad>
                        <m:radPr>
                          <m:degHide m:val="on"/>
                          <m:ctrlPr>
                            <a:rPr lang="es-ES" sz="1100" b="0" i="1">
                              <a:solidFill>
                                <a:schemeClr val="tx1"/>
                              </a:solidFill>
                              <a:effectLst/>
                              <a:latin typeface="Cambria Math" panose="02040503050406030204" pitchFamily="18" charset="0"/>
                              <a:ea typeface="+mn-ea"/>
                              <a:cs typeface="+mn-cs"/>
                            </a:rPr>
                          </m:ctrlPr>
                        </m:radPr>
                        <m:deg/>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a:ea typeface="+mn-ea"/>
                                  <a:cs typeface="+mn-cs"/>
                                </a:rPr>
                                <m:t>𝑥</m:t>
                              </m:r>
                            </m:e>
                            <m:sub>
                              <m:r>
                                <a:rPr lang="es-ES" sz="1100" b="0" i="1">
                                  <a:solidFill>
                                    <a:schemeClr val="tx1"/>
                                  </a:solidFill>
                                  <a:effectLst/>
                                  <a:latin typeface="Cambria Math"/>
                                  <a:ea typeface="+mn-ea"/>
                                  <a:cs typeface="+mn-cs"/>
                                </a:rPr>
                                <m:t>1</m:t>
                              </m:r>
                            </m:sub>
                          </m:sSub>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𝑧</m:t>
                          </m:r>
                        </m:e>
                      </m:rad>
                    </m:e>
                  </m:func>
                </m:oMath>
              </a14:m>
              <a:r>
                <a:rPr lang="es-ES" sz="1100"/>
                <a:t>; si no </a:t>
              </a:r>
              <a14:m>
                <m:oMath xmlns:m="http://schemas.openxmlformats.org/officeDocument/2006/math">
                  <m:sSup>
                    <m:sSupPr>
                      <m:ctrlPr>
                        <a:rPr lang="es-ES" sz="1100" b="0" i="1">
                          <a:solidFill>
                            <a:schemeClr val="tx1"/>
                          </a:solidFill>
                          <a:effectLst/>
                          <a:latin typeface="Cambria Math" panose="02040503050406030204" pitchFamily="18" charset="0"/>
                          <a:ea typeface="+mn-ea"/>
                          <a:cs typeface="+mn-cs"/>
                        </a:rPr>
                      </m:ctrlPr>
                    </m:sSupPr>
                    <m:e>
                      <m:d>
                        <m:dPr>
                          <m:ctrlPr>
                            <a:rPr lang="es-ES" sz="1100" b="0" i="1">
                              <a:solidFill>
                                <a:schemeClr val="tx1"/>
                              </a:solidFill>
                              <a:effectLst/>
                              <a:latin typeface="Cambria Math" panose="02040503050406030204" pitchFamily="18" charset="0"/>
                              <a:ea typeface="+mn-ea"/>
                              <a:cs typeface="+mn-cs"/>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𝑥</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𝑧</m:t>
                          </m:r>
                        </m:e>
                      </m:d>
                    </m:e>
                    <m:sup>
                      <m:r>
                        <a:rPr lang="es-ES" sz="1100" b="0" i="1">
                          <a:solidFill>
                            <a:schemeClr val="tx1"/>
                          </a:solidFill>
                          <a:effectLst/>
                          <a:latin typeface="Cambria Math" panose="02040503050406030204" pitchFamily="18" charset="0"/>
                          <a:ea typeface="+mn-ea"/>
                          <a:cs typeface="+mn-cs"/>
                        </a:rPr>
                        <m:t>2</m:t>
                      </m:r>
                    </m:sup>
                  </m:sSup>
                </m:oMath>
              </a14:m>
              <a:endParaRPr lang="es-ES" sz="1100"/>
            </a:p>
          </xdr:txBody>
        </xdr:sp>
      </mc:Choice>
      <mc:Fallback xmlns="">
        <xdr:sp macro="" textlink="">
          <xdr:nvSpPr>
            <xdr:cNvPr id="7" name="14 CuadroTexto">
              <a:extLst>
                <a:ext uri="{FF2B5EF4-FFF2-40B4-BE49-F238E27FC236}">
                  <a16:creationId xmlns:a16="http://schemas.microsoft.com/office/drawing/2014/main" id="{88B71ED5-EC81-49A7-BB5B-07D9875F1FCE}"/>
                </a:ext>
              </a:extLst>
            </xdr:cNvPr>
            <xdr:cNvSpPr txBox="1"/>
          </xdr:nvSpPr>
          <xdr:spPr>
            <a:xfrm>
              <a:off x="3832860" y="9509760"/>
              <a:ext cx="4114799" cy="19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lIns="0" tIns="0" rIns="0" bIns="0" rtlCol="0" anchor="ctr" anchorCtr="0">
              <a:noAutofit/>
            </a:bodyPr>
            <a:lstStyle/>
            <a:p>
              <a:r>
                <a:rPr lang="es-ES" sz="1100" b="0"/>
                <a:t>si </a:t>
              </a:r>
              <a:r>
                <a:rPr lang="es-ES" sz="1100" b="0" i="0">
                  <a:solidFill>
                    <a:schemeClr val="tx1"/>
                  </a:solidFill>
                  <a:effectLst/>
                  <a:latin typeface="Cambria Math" panose="02040503050406030204" pitchFamily="18" charset="0"/>
                  <a:ea typeface="+mn-ea"/>
                  <a:cs typeface="+mn-cs"/>
                </a:rPr>
                <a:t>𝑥_1</a:t>
              </a:r>
              <a:r>
                <a:rPr lang="es-ES" sz="1100" b="0"/>
                <a:t>&gt;</a:t>
              </a:r>
              <a:r>
                <a:rPr lang="es-ES" sz="1100" b="0" i="0">
                  <a:solidFill>
                    <a:schemeClr val="tx1"/>
                  </a:solidFill>
                  <a:effectLst/>
                  <a:latin typeface="Cambria Math" panose="02040503050406030204" pitchFamily="18" charset="0"/>
                  <a:ea typeface="+mn-ea"/>
                  <a:cs typeface="+mn-cs"/>
                </a:rPr>
                <a:t>𝑥_2</a:t>
              </a:r>
              <a:r>
                <a:rPr lang="es-ES" sz="1100" b="0"/>
                <a:t> </a:t>
              </a:r>
              <a:r>
                <a:rPr lang="es-ES" sz="1100" b="0" i="0">
                  <a:latin typeface="Cambria Math"/>
                </a:rPr>
                <a:t>ln</a:t>
              </a:r>
              <a:r>
                <a:rPr lang="es-ES" sz="1100" b="0" i="0">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a:ea typeface="+mn-ea"/>
                  <a:cs typeface="+mn-cs"/>
                </a:rPr>
                <a:t>𝑥</a:t>
              </a:r>
              <a:r>
                <a:rPr lang="es-ES" sz="1100" b="0" i="0">
                  <a:solidFill>
                    <a:schemeClr val="tx1"/>
                  </a:solidFill>
                  <a:effectLst/>
                  <a:latin typeface="Cambria Math" panose="02040503050406030204" pitchFamily="18" charset="0"/>
                  <a:ea typeface="+mn-ea"/>
                  <a:cs typeface="+mn-cs"/>
                </a:rPr>
                <a:t>_</a:t>
              </a:r>
              <a:r>
                <a:rPr lang="es-ES" sz="1100" b="0" i="0">
                  <a:solidFill>
                    <a:schemeClr val="tx1"/>
                  </a:solidFill>
                  <a:effectLst/>
                  <a:latin typeface="Cambria Math"/>
                  <a:ea typeface="+mn-ea"/>
                  <a:cs typeface="+mn-cs"/>
                </a:rPr>
                <a:t>1</a:t>
              </a:r>
              <a:r>
                <a:rPr lang="es-ES" sz="1100" b="0" i="0">
                  <a:solidFill>
                    <a:schemeClr val="tx1"/>
                  </a:solidFill>
                  <a:effectLst/>
                  <a:latin typeface="Cambria Math" panose="02040503050406030204" pitchFamily="18" charset="0"/>
                  <a:ea typeface="+mn-ea"/>
                  <a:cs typeface="+mn-cs"/>
                </a:rPr>
                <a:t>+𝑧)</a:t>
              </a:r>
              <a:r>
                <a:rPr lang="es-ES" sz="1100"/>
                <a:t>; si no </a:t>
              </a:r>
              <a:r>
                <a:rPr lang="es-ES" sz="1100" b="0" i="0">
                  <a:solidFill>
                    <a:schemeClr val="tx1"/>
                  </a:solidFill>
                  <a:effectLst/>
                  <a:latin typeface="Cambria Math" panose="02040503050406030204" pitchFamily="18" charset="0"/>
                  <a:ea typeface="+mn-ea"/>
                  <a:cs typeface="+mn-cs"/>
                </a:rPr>
                <a:t>(𝑥_2+𝑧)^2</a:t>
              </a:r>
              <a:endParaRPr lang="es-ES" sz="1100"/>
            </a:p>
          </xdr:txBody>
        </xdr:sp>
      </mc:Fallback>
    </mc:AlternateContent>
    <xdr:clientData/>
  </xdr:oneCellAnchor>
  <xdr:twoCellAnchor editAs="oneCell">
    <xdr:from>
      <xdr:col>7</xdr:col>
      <xdr:colOff>563880</xdr:colOff>
      <xdr:row>6</xdr:row>
      <xdr:rowOff>7620</xdr:rowOff>
    </xdr:from>
    <xdr:to>
      <xdr:col>13</xdr:col>
      <xdr:colOff>411479</xdr:colOff>
      <xdr:row>21</xdr:row>
      <xdr:rowOff>21719</xdr:rowOff>
    </xdr:to>
    <xdr:pic>
      <xdr:nvPicPr>
        <xdr:cNvPr id="8" name="Imagen 7">
          <a:extLst>
            <a:ext uri="{FF2B5EF4-FFF2-40B4-BE49-F238E27FC236}">
              <a16:creationId xmlns:a16="http://schemas.microsoft.com/office/drawing/2014/main" id="{4C68C83B-D316-43A4-9E48-F503C01534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56520" y="1226820"/>
          <a:ext cx="4419599" cy="3542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578485</xdr:colOff>
      <xdr:row>21</xdr:row>
      <xdr:rowOff>23495</xdr:rowOff>
    </xdr:from>
    <xdr:to>
      <xdr:col>13</xdr:col>
      <xdr:colOff>425450</xdr:colOff>
      <xdr:row>39</xdr:row>
      <xdr:rowOff>62021</xdr:rowOff>
    </xdr:to>
    <xdr:pic>
      <xdr:nvPicPr>
        <xdr:cNvPr id="9" name="Imagen 8">
          <a:extLst>
            <a:ext uri="{FF2B5EF4-FFF2-40B4-BE49-F238E27FC236}">
              <a16:creationId xmlns:a16="http://schemas.microsoft.com/office/drawing/2014/main" id="{A592CA28-E4F5-400C-B08A-B7B12D1331A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271125" y="4770755"/>
          <a:ext cx="4418965" cy="4130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563880</xdr:colOff>
      <xdr:row>39</xdr:row>
      <xdr:rowOff>137795</xdr:rowOff>
    </xdr:from>
    <xdr:to>
      <xdr:col>13</xdr:col>
      <xdr:colOff>411480</xdr:colOff>
      <xdr:row>58</xdr:row>
      <xdr:rowOff>91232</xdr:rowOff>
    </xdr:to>
    <xdr:pic>
      <xdr:nvPicPr>
        <xdr:cNvPr id="10" name="Imagen 9">
          <a:extLst>
            <a:ext uri="{FF2B5EF4-FFF2-40B4-BE49-F238E27FC236}">
              <a16:creationId xmlns:a16="http://schemas.microsoft.com/office/drawing/2014/main" id="{A8974307-4D00-4CEB-A6FB-1966D3628AE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256520" y="8976995"/>
          <a:ext cx="4419600" cy="3572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451237</xdr:colOff>
      <xdr:row>4</xdr:row>
      <xdr:rowOff>6626</xdr:rowOff>
    </xdr:to>
    <xdr:sp macro="" textlink="">
      <xdr:nvSpPr>
        <xdr:cNvPr id="2" name="2 CuadroTexto">
          <a:extLst>
            <a:ext uri="{FF2B5EF4-FFF2-40B4-BE49-F238E27FC236}">
              <a16:creationId xmlns:a16="http://schemas.microsoft.com/office/drawing/2014/main" id="{69890074-E990-458E-917F-8D7F34DFC582}"/>
            </a:ext>
          </a:extLst>
        </xdr:cNvPr>
        <xdr:cNvSpPr txBox="1"/>
      </xdr:nvSpPr>
      <xdr:spPr>
        <a:xfrm>
          <a:off x="0" y="0"/>
          <a:ext cx="8071237" cy="7686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Enunciado E3</a:t>
          </a:r>
        </a:p>
        <a:p>
          <a:r>
            <a:rPr lang="es-ES" sz="1100" b="0"/>
            <a:t>Usando</a:t>
          </a:r>
          <a:r>
            <a:rPr lang="es-ES" sz="1100" b="0" baseline="0"/>
            <a:t> las fórmulas necesarias, obtener en las celdas de resultados indicadas los valores pedidos como función de las celdas de datos.</a:t>
          </a:r>
          <a:endParaRPr lang="es-ES" sz="1100" b="0"/>
        </a:p>
      </xdr:txBody>
    </xdr:sp>
    <xdr:clientData/>
  </xdr:twoCellAnchor>
  <xdr:twoCellAnchor>
    <xdr:from>
      <xdr:col>16</xdr:col>
      <xdr:colOff>243840</xdr:colOff>
      <xdr:row>1</xdr:row>
      <xdr:rowOff>173990</xdr:rowOff>
    </xdr:from>
    <xdr:to>
      <xdr:col>24</xdr:col>
      <xdr:colOff>395605</xdr:colOff>
      <xdr:row>18</xdr:row>
      <xdr:rowOff>30480</xdr:rowOff>
    </xdr:to>
    <xdr:sp macro="" textlink="">
      <xdr:nvSpPr>
        <xdr:cNvPr id="3" name="CuadroTexto 2">
          <a:extLst>
            <a:ext uri="{FF2B5EF4-FFF2-40B4-BE49-F238E27FC236}">
              <a16:creationId xmlns:a16="http://schemas.microsoft.com/office/drawing/2014/main" id="{3643BBC7-BBA2-4E4F-B4BA-E96BA494A777}"/>
            </a:ext>
          </a:extLst>
        </xdr:cNvPr>
        <xdr:cNvSpPr txBox="1"/>
      </xdr:nvSpPr>
      <xdr:spPr>
        <a:xfrm>
          <a:off x="17480280" y="364490"/>
          <a:ext cx="6247765" cy="31483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Apartado i)</a:t>
          </a:r>
        </a:p>
        <a:p>
          <a:r>
            <a:rPr lang="es-ES" sz="1100"/>
            <a:t>1. Para contar un conjunto de celdas que tienen un</a:t>
          </a:r>
          <a:r>
            <a:rPr lang="es-ES" sz="1100" baseline="0"/>
            <a:t> valor se emplea la formula CONTAR(). Para ello una vez introducida la fórmula se elige el primer de los valores y presionando al mismo tiempo Crtl+Shift+↓ (cursor para abajo), se selecciona todo el rango de datos quedando </a:t>
          </a:r>
        </a:p>
        <a:p>
          <a:endParaRPr lang="es-ES" sz="1100"/>
        </a:p>
        <a:p>
          <a:r>
            <a:rPr lang="es-ES" sz="1100"/>
            <a:t>2.</a:t>
          </a:r>
          <a:r>
            <a:rPr lang="es-ES" sz="1100" baseline="0"/>
            <a:t> </a:t>
          </a:r>
          <a:r>
            <a:rPr lang="es-ES" sz="1100"/>
            <a:t>Para</a:t>
          </a:r>
          <a:r>
            <a:rPr lang="es-ES" sz="1100" baseline="0"/>
            <a:t> contar valores que tiene que cumplir un criterio, usamos la función CONTAR.SI. Igual que se indica en el apartado anterior, se introducen dentro de la fórmula el conjunto de datos sobre los que se va a hacer la búsqueda. Además hay que indicar la condición, para ello se pone ; y se pincha en la celda donde está el valor que queremos comparar o se escribe. Si es un Texto tiene que ir entre comillas </a:t>
          </a:r>
        </a:p>
        <a:p>
          <a:endParaRPr lang="es-ES" sz="1100" baseline="0"/>
        </a:p>
        <a:p>
          <a:endParaRPr lang="es-ES" sz="1100" baseline="0"/>
        </a:p>
        <a:p>
          <a:r>
            <a:rPr lang="es-ES" sz="1100" baseline="0"/>
            <a:t>3. Por último puede ser necesario incluir más de una condición, por ejemplo llamarse de cierta forma y tener x edad. Para ello se emplea la función CONTAR.SI.CONJUNTO(). Aquí hay que pasar el primer rango de datos donde se va a hacer una de las condiciones, la condición, el nuevo rango de datos de la segunda condición, su condición etc. De la forma</a:t>
          </a:r>
          <a:endParaRPr lang="es-ES" sz="1100"/>
        </a:p>
      </xdr:txBody>
    </xdr:sp>
    <xdr:clientData/>
  </xdr:twoCellAnchor>
  <xdr:twoCellAnchor editAs="oneCell">
    <xdr:from>
      <xdr:col>20</xdr:col>
      <xdr:colOff>656590</xdr:colOff>
      <xdr:row>4</xdr:row>
      <xdr:rowOff>144781</xdr:rowOff>
    </xdr:from>
    <xdr:to>
      <xdr:col>22</xdr:col>
      <xdr:colOff>289560</xdr:colOff>
      <xdr:row>6</xdr:row>
      <xdr:rowOff>1030</xdr:rowOff>
    </xdr:to>
    <xdr:pic>
      <xdr:nvPicPr>
        <xdr:cNvPr id="4" name="Imagen 3">
          <a:extLst>
            <a:ext uri="{FF2B5EF4-FFF2-40B4-BE49-F238E27FC236}">
              <a16:creationId xmlns:a16="http://schemas.microsoft.com/office/drawing/2014/main" id="{48D7C84C-151D-1B8C-C489-C4B3C52B76C9}"/>
            </a:ext>
          </a:extLst>
        </xdr:cNvPr>
        <xdr:cNvPicPr>
          <a:picLocks noChangeAspect="1"/>
        </xdr:cNvPicPr>
      </xdr:nvPicPr>
      <xdr:blipFill>
        <a:blip xmlns:r="http://schemas.openxmlformats.org/officeDocument/2006/relationships" r:embed="rId1"/>
        <a:stretch>
          <a:fillRect/>
        </a:stretch>
      </xdr:blipFill>
      <xdr:spPr>
        <a:xfrm>
          <a:off x="20941030" y="906781"/>
          <a:ext cx="1156335" cy="275349"/>
        </a:xfrm>
        <a:prstGeom prst="rect">
          <a:avLst/>
        </a:prstGeom>
      </xdr:spPr>
    </xdr:pic>
    <xdr:clientData/>
  </xdr:twoCellAnchor>
  <xdr:twoCellAnchor editAs="oneCell">
    <xdr:from>
      <xdr:col>16</xdr:col>
      <xdr:colOff>344170</xdr:colOff>
      <xdr:row>10</xdr:row>
      <xdr:rowOff>31116</xdr:rowOff>
    </xdr:from>
    <xdr:to>
      <xdr:col>19</xdr:col>
      <xdr:colOff>258445</xdr:colOff>
      <xdr:row>11</xdr:row>
      <xdr:rowOff>67391</xdr:rowOff>
    </xdr:to>
    <xdr:pic>
      <xdr:nvPicPr>
        <xdr:cNvPr id="5" name="Imagen 4">
          <a:extLst>
            <a:ext uri="{FF2B5EF4-FFF2-40B4-BE49-F238E27FC236}">
              <a16:creationId xmlns:a16="http://schemas.microsoft.com/office/drawing/2014/main" id="{FEE31082-8E6E-ED47-87E7-B60C943B72AC}"/>
            </a:ext>
          </a:extLst>
        </xdr:cNvPr>
        <xdr:cNvPicPr>
          <a:picLocks noChangeAspect="1"/>
        </xdr:cNvPicPr>
      </xdr:nvPicPr>
      <xdr:blipFill>
        <a:blip xmlns:r="http://schemas.openxmlformats.org/officeDocument/2006/relationships" r:embed="rId2"/>
        <a:stretch>
          <a:fillRect/>
        </a:stretch>
      </xdr:blipFill>
      <xdr:spPr>
        <a:xfrm>
          <a:off x="17580610" y="1989456"/>
          <a:ext cx="2201545" cy="228045"/>
        </a:xfrm>
        <a:prstGeom prst="rect">
          <a:avLst/>
        </a:prstGeom>
      </xdr:spPr>
    </xdr:pic>
    <xdr:clientData/>
  </xdr:twoCellAnchor>
  <xdr:twoCellAnchor>
    <xdr:from>
      <xdr:col>16</xdr:col>
      <xdr:colOff>205740</xdr:colOff>
      <xdr:row>19</xdr:row>
      <xdr:rowOff>181610</xdr:rowOff>
    </xdr:from>
    <xdr:to>
      <xdr:col>23</xdr:col>
      <xdr:colOff>457200</xdr:colOff>
      <xdr:row>33</xdr:row>
      <xdr:rowOff>91440</xdr:rowOff>
    </xdr:to>
    <xdr:sp macro="" textlink="">
      <xdr:nvSpPr>
        <xdr:cNvPr id="7" name="CuadroTexto 6">
          <a:extLst>
            <a:ext uri="{FF2B5EF4-FFF2-40B4-BE49-F238E27FC236}">
              <a16:creationId xmlns:a16="http://schemas.microsoft.com/office/drawing/2014/main" id="{E9DBD7DE-92BA-4A6F-B898-422B5A4310C5}"/>
            </a:ext>
          </a:extLst>
        </xdr:cNvPr>
        <xdr:cNvSpPr txBox="1"/>
      </xdr:nvSpPr>
      <xdr:spPr>
        <a:xfrm>
          <a:off x="16840200" y="3854450"/>
          <a:ext cx="5585460" cy="2630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Apartado ii)</a:t>
          </a:r>
        </a:p>
        <a:p>
          <a:r>
            <a:rPr lang="es-ES" sz="1100"/>
            <a:t>El funcionamiento es similar</a:t>
          </a:r>
          <a:r>
            <a:rPr lang="es-ES" sz="1100" baseline="0"/>
            <a:t> a las funciones CONTAR, pero en cada caso sería:</a:t>
          </a:r>
          <a:endParaRPr lang="es-ES" sz="1100"/>
        </a:p>
        <a:p>
          <a:endParaRPr lang="es-ES" sz="1100"/>
        </a:p>
        <a:p>
          <a:r>
            <a:rPr lang="es-ES" sz="1100"/>
            <a:t>1. Para sumar todos los valores de una fila</a:t>
          </a:r>
          <a:r>
            <a:rPr lang="es-ES" sz="1100" baseline="0"/>
            <a:t> o columna se emplea la función SUMAR()</a:t>
          </a:r>
          <a:endParaRPr lang="es-ES" sz="1100"/>
        </a:p>
        <a:p>
          <a:r>
            <a:rPr lang="es-ES" sz="1100"/>
            <a:t>2.</a:t>
          </a:r>
          <a:r>
            <a:rPr lang="es-ES" sz="1100" baseline="0"/>
            <a:t> </a:t>
          </a:r>
          <a:r>
            <a:rPr lang="es-ES" sz="1100"/>
            <a:t>Para sumar valores que cumplen</a:t>
          </a:r>
          <a:r>
            <a:rPr lang="es-ES" sz="1100" baseline="0"/>
            <a:t> una condición SUMAR.SI()</a:t>
          </a:r>
        </a:p>
        <a:p>
          <a:r>
            <a:rPr lang="es-ES" sz="1100" baseline="0"/>
            <a:t>3. Para la suma de valores que cumplen más de una condición SUMAR.SI.CONJUNTO()</a:t>
          </a:r>
        </a:p>
        <a:p>
          <a:r>
            <a:rPr lang="es-ES" sz="1100" baseline="0"/>
            <a:t>4. Lo que se busca es multiplicar las unidades vendidas a cada cliente por el coste unitario de cada producto. Esto sería la suma de las unidades de cada cliente por el coste. Es decir U1*C1+U2*C2+...U1000*C1000. Esto nos lo permite hacer la función SUMAPRODUCTO(). Como parámetros nos pide matrices. Cada una de ellas representa las variables que queremos multiplicar, en este caso, Columna Unidades y Columna Coste Unitario.  Es decir </a:t>
          </a:r>
          <a:endParaRPr lang="es-ES" sz="1100"/>
        </a:p>
      </xdr:txBody>
    </xdr:sp>
    <xdr:clientData/>
  </xdr:twoCellAnchor>
  <xdr:twoCellAnchor>
    <xdr:from>
      <xdr:col>16</xdr:col>
      <xdr:colOff>0</xdr:colOff>
      <xdr:row>36</xdr:row>
      <xdr:rowOff>0</xdr:rowOff>
    </xdr:from>
    <xdr:to>
      <xdr:col>23</xdr:col>
      <xdr:colOff>251460</xdr:colOff>
      <xdr:row>42</xdr:row>
      <xdr:rowOff>138430</xdr:rowOff>
    </xdr:to>
    <xdr:sp macro="" textlink="">
      <xdr:nvSpPr>
        <xdr:cNvPr id="8" name="CuadroTexto 7">
          <a:extLst>
            <a:ext uri="{FF2B5EF4-FFF2-40B4-BE49-F238E27FC236}">
              <a16:creationId xmlns:a16="http://schemas.microsoft.com/office/drawing/2014/main" id="{819A5DCD-64B1-44AE-8D55-151710F93C5D}"/>
            </a:ext>
          </a:extLst>
        </xdr:cNvPr>
        <xdr:cNvSpPr txBox="1"/>
      </xdr:nvSpPr>
      <xdr:spPr>
        <a:xfrm>
          <a:off x="16634460" y="7018020"/>
          <a:ext cx="5585460" cy="12814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Apartado iii)</a:t>
          </a:r>
        </a:p>
        <a:p>
          <a:r>
            <a:rPr lang="es-ES" sz="1100" b="0" i="0" u="none" strike="noStrike">
              <a:solidFill>
                <a:schemeClr val="dk1"/>
              </a:solidFill>
              <a:effectLst/>
              <a:latin typeface="+mn-lt"/>
              <a:ea typeface="+mn-ea"/>
              <a:cs typeface="+mn-cs"/>
            </a:rPr>
            <a:t>En la columna "Código_Zona" utilizar la función BUSCARV </a:t>
          </a:r>
          <a:r>
            <a:rPr lang="es-ES"/>
            <a:t> </a:t>
          </a:r>
          <a:r>
            <a:rPr lang="es-ES" sz="1100" b="0" i="0" u="none" strike="noStrike">
              <a:solidFill>
                <a:schemeClr val="dk1"/>
              </a:solidFill>
              <a:effectLst/>
              <a:latin typeface="+mn-lt"/>
              <a:ea typeface="+mn-ea"/>
              <a:cs typeface="+mn-cs"/>
            </a:rPr>
            <a:t>para rellenar las localizaciones con los valores de la tabla adjunta. Como argumentos de BUSCARV usar:</a:t>
          </a:r>
          <a:r>
            <a:rPr lang="es-ES"/>
            <a:t> </a:t>
          </a:r>
          <a:r>
            <a:rPr lang="es-ES" sz="1100" b="0" i="0" u="none" strike="noStrike">
              <a:solidFill>
                <a:schemeClr val="dk1"/>
              </a:solidFill>
              <a:effectLst/>
              <a:latin typeface="+mn-lt"/>
              <a:ea typeface="+mn-ea"/>
              <a:cs typeface="+mn-cs"/>
            </a:rPr>
            <a:t>Valor Buscado -&gt; Campo "localización" correspondiente a cada registro de la tabla</a:t>
          </a:r>
          <a:r>
            <a:rPr lang="es-ES"/>
            <a:t> </a:t>
          </a:r>
          <a:r>
            <a:rPr lang="es-ES" sz="1100" b="0" i="0" u="none" strike="noStrike">
              <a:solidFill>
                <a:schemeClr val="dk1"/>
              </a:solidFill>
              <a:effectLst/>
              <a:latin typeface="+mn-lt"/>
              <a:ea typeface="+mn-ea"/>
              <a:cs typeface="+mn-cs"/>
            </a:rPr>
            <a:t>Matriz Buscar en -&gt; Tabla de localizaciones de abajo (celdas L7 a L1006)</a:t>
          </a:r>
          <a:r>
            <a:rPr lang="es-ES"/>
            <a:t> </a:t>
          </a:r>
          <a:r>
            <a:rPr lang="es-ES" sz="1100" b="0" i="0" u="none" strike="noStrike">
              <a:solidFill>
                <a:schemeClr val="dk1"/>
              </a:solidFill>
              <a:effectLst/>
              <a:latin typeface="+mn-lt"/>
              <a:ea typeface="+mn-ea"/>
              <a:cs typeface="+mn-cs"/>
            </a:rPr>
            <a:t>Indicador de columna -&gt; 2</a:t>
          </a:r>
          <a:r>
            <a:rPr lang="es-ES"/>
            <a:t> </a:t>
          </a:r>
          <a:r>
            <a:rPr lang="es-ES" sz="1100" b="0" i="0" u="none" strike="noStrike">
              <a:solidFill>
                <a:schemeClr val="dk1"/>
              </a:solidFill>
              <a:effectLst/>
              <a:latin typeface="+mn-lt"/>
              <a:ea typeface="+mn-ea"/>
              <a:cs typeface="+mn-cs"/>
            </a:rPr>
            <a:t>Ordenado -&gt; FALSO</a:t>
          </a:r>
          <a:r>
            <a:rPr lang="es-ES"/>
            <a:t> </a:t>
          </a:r>
          <a:endParaRPr lang="es-ES" sz="1100"/>
        </a:p>
      </xdr:txBody>
    </xdr:sp>
    <xdr:clientData/>
  </xdr:twoCellAnchor>
  <xdr:twoCellAnchor editAs="oneCell">
    <xdr:from>
      <xdr:col>16</xdr:col>
      <xdr:colOff>357505</xdr:colOff>
      <xdr:row>30</xdr:row>
      <xdr:rowOff>53975</xdr:rowOff>
    </xdr:from>
    <xdr:to>
      <xdr:col>20</xdr:col>
      <xdr:colOff>51818</xdr:colOff>
      <xdr:row>31</xdr:row>
      <xdr:rowOff>68609</xdr:rowOff>
    </xdr:to>
    <xdr:pic>
      <xdr:nvPicPr>
        <xdr:cNvPr id="9" name="Imagen 8">
          <a:extLst>
            <a:ext uri="{FF2B5EF4-FFF2-40B4-BE49-F238E27FC236}">
              <a16:creationId xmlns:a16="http://schemas.microsoft.com/office/drawing/2014/main" id="{B1506FB5-AC2A-AD87-FC01-3063B0DB5B29}"/>
            </a:ext>
          </a:extLst>
        </xdr:cNvPr>
        <xdr:cNvPicPr>
          <a:picLocks noChangeAspect="1"/>
        </xdr:cNvPicPr>
      </xdr:nvPicPr>
      <xdr:blipFill>
        <a:blip xmlns:r="http://schemas.openxmlformats.org/officeDocument/2006/relationships" r:embed="rId3"/>
        <a:stretch>
          <a:fillRect/>
        </a:stretch>
      </xdr:blipFill>
      <xdr:spPr>
        <a:xfrm>
          <a:off x="16991965" y="5875655"/>
          <a:ext cx="2743583" cy="204499"/>
        </a:xfrm>
        <a:prstGeom prst="rect">
          <a:avLst/>
        </a:prstGeom>
      </xdr:spPr>
    </xdr:pic>
    <xdr:clientData/>
  </xdr:twoCellAnchor>
  <xdr:twoCellAnchor editAs="oneCell">
    <xdr:from>
      <xdr:col>16</xdr:col>
      <xdr:colOff>371475</xdr:colOff>
      <xdr:row>15</xdr:row>
      <xdr:rowOff>152400</xdr:rowOff>
    </xdr:from>
    <xdr:to>
      <xdr:col>21</xdr:col>
      <xdr:colOff>276743</xdr:colOff>
      <xdr:row>16</xdr:row>
      <xdr:rowOff>133374</xdr:rowOff>
    </xdr:to>
    <xdr:pic>
      <xdr:nvPicPr>
        <xdr:cNvPr id="10" name="Imagen 9">
          <a:extLst>
            <a:ext uri="{FF2B5EF4-FFF2-40B4-BE49-F238E27FC236}">
              <a16:creationId xmlns:a16="http://schemas.microsoft.com/office/drawing/2014/main" id="{1CEB62E5-E817-371B-C1A3-1383B89F46B5}"/>
            </a:ext>
          </a:extLst>
        </xdr:cNvPr>
        <xdr:cNvPicPr>
          <a:picLocks noChangeAspect="1"/>
        </xdr:cNvPicPr>
      </xdr:nvPicPr>
      <xdr:blipFill>
        <a:blip xmlns:r="http://schemas.openxmlformats.org/officeDocument/2006/relationships" r:embed="rId4"/>
        <a:stretch>
          <a:fillRect/>
        </a:stretch>
      </xdr:blipFill>
      <xdr:spPr>
        <a:xfrm>
          <a:off x="16363950" y="3057525"/>
          <a:ext cx="3715268" cy="1714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630942</xdr:colOff>
      <xdr:row>12</xdr:row>
      <xdr:rowOff>129540</xdr:rowOff>
    </xdr:to>
    <xdr:sp macro="" textlink="">
      <xdr:nvSpPr>
        <xdr:cNvPr id="2" name="2 CuadroTexto">
          <a:extLst>
            <a:ext uri="{FF2B5EF4-FFF2-40B4-BE49-F238E27FC236}">
              <a16:creationId xmlns:a16="http://schemas.microsoft.com/office/drawing/2014/main" id="{E1C9DAC3-FCCB-4EF5-BD76-7756AEDB38F2}"/>
            </a:ext>
          </a:extLst>
        </xdr:cNvPr>
        <xdr:cNvSpPr txBox="1"/>
      </xdr:nvSpPr>
      <xdr:spPr>
        <a:xfrm>
          <a:off x="0" y="0"/>
          <a:ext cx="8250942" cy="2415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Enunciado E4</a:t>
          </a:r>
        </a:p>
        <a:p>
          <a:endParaRPr lang="es-ES" sz="1100" b="0"/>
        </a:p>
        <a:p>
          <a:r>
            <a:rPr lang="es-ES" sz="1100" b="0"/>
            <a:t>Emplear</a:t>
          </a:r>
          <a:r>
            <a:rPr lang="es-ES" sz="1100" b="0" baseline="0"/>
            <a:t> la tabla de datos del E3 para generar una tabla de datos dinámica. Para ello:</a:t>
          </a:r>
        </a:p>
        <a:p>
          <a:endParaRPr lang="es-ES" sz="1100" b="0" baseline="0"/>
        </a:p>
        <a:p>
          <a:r>
            <a:rPr lang="es-ES" sz="1100" b="0" i="0" u="none" strike="noStrike">
              <a:solidFill>
                <a:schemeClr val="dk1"/>
              </a:solidFill>
              <a:effectLst/>
              <a:latin typeface="+mn-lt"/>
              <a:ea typeface="+mn-ea"/>
              <a:cs typeface="+mn-cs"/>
            </a:rPr>
            <a:t>1. En la celda señalada en gris abajo (celda A16), insertar una tabla dinámica (Cinta Insertar-&gt;Tabla dinámica)</a:t>
          </a:r>
        </a:p>
        <a:p>
          <a:r>
            <a:rPr lang="es-ES" sz="1100" b="0" i="0" u="none" strike="noStrike">
              <a:solidFill>
                <a:schemeClr val="dk1"/>
              </a:solidFill>
              <a:effectLst/>
              <a:latin typeface="+mn-lt"/>
              <a:ea typeface="+mn-ea"/>
              <a:cs typeface="+mn-cs"/>
            </a:rPr>
            <a:t>2. En el diálogo de la tabla dinámica escoger como "Tabla o Rango" toda la tabla de pedidos, es decir, es decir ir a la pestaña E3 y elegir desde A6:L1006</a:t>
          </a:r>
          <a:r>
            <a:rPr lang="es-ES"/>
            <a:t> </a:t>
          </a:r>
        </a:p>
        <a:p>
          <a:r>
            <a:rPr lang="es-ES" sz="1100" b="0" i="0" u="none" strike="noStrike">
              <a:solidFill>
                <a:schemeClr val="dk1"/>
              </a:solidFill>
              <a:effectLst/>
              <a:latin typeface="+mn-lt"/>
              <a:ea typeface="+mn-ea"/>
              <a:cs typeface="+mn-cs"/>
            </a:rPr>
            <a:t>3. Para colocar la tabla dinámica escoger la opción "Hoja de cálculo existente" y en "ubicación" seleccionar la celda gris de abajo A16</a:t>
          </a:r>
          <a:r>
            <a:rPr lang="es-ES"/>
            <a:t> </a:t>
          </a:r>
        </a:p>
        <a:p>
          <a:r>
            <a:rPr lang="es-ES" sz="1100" b="0" i="0" u="none" strike="noStrike">
              <a:solidFill>
                <a:schemeClr val="dk1"/>
              </a:solidFill>
              <a:effectLst/>
              <a:latin typeface="+mn-lt"/>
              <a:ea typeface="+mn-ea"/>
              <a:cs typeface="+mn-cs"/>
            </a:rPr>
            <a:t>4. Aceptar y seleccionar las celdas con la tabla dinámica</a:t>
          </a:r>
          <a:r>
            <a:rPr lang="es-ES"/>
            <a:t> </a:t>
          </a:r>
        </a:p>
        <a:p>
          <a:r>
            <a:rPr lang="es-ES" sz="1100" b="0" i="0" u="none" strike="noStrike">
              <a:solidFill>
                <a:schemeClr val="dk1"/>
              </a:solidFill>
              <a:effectLst/>
              <a:latin typeface="+mn-lt"/>
              <a:ea typeface="+mn-ea"/>
              <a:cs typeface="+mn-cs"/>
            </a:rPr>
            <a:t>5. En el panel derecho de configuración de la tabla arrastrar el campo "Zona" a las filas</a:t>
          </a:r>
          <a:r>
            <a:rPr lang="es-ES"/>
            <a:t> </a:t>
          </a:r>
        </a:p>
        <a:p>
          <a:r>
            <a:rPr lang="es-ES" sz="1100" b="0" i="0" u="none" strike="noStrike">
              <a:solidFill>
                <a:schemeClr val="dk1"/>
              </a:solidFill>
              <a:effectLst/>
              <a:latin typeface="+mn-lt"/>
              <a:ea typeface="+mn-ea"/>
              <a:cs typeface="+mn-cs"/>
            </a:rPr>
            <a:t>6. Arrastrar el campo "Unidades" al recuadro de "Valores" dos veces</a:t>
          </a:r>
          <a:r>
            <a:rPr lang="es-ES"/>
            <a:t> </a:t>
          </a:r>
        </a:p>
        <a:p>
          <a:r>
            <a:rPr lang="es-ES" sz="1100" b="0" i="0" u="none" strike="noStrike">
              <a:solidFill>
                <a:schemeClr val="dk1"/>
              </a:solidFill>
              <a:effectLst/>
              <a:latin typeface="+mn-lt"/>
              <a:ea typeface="+mn-ea"/>
              <a:cs typeface="+mn-cs"/>
            </a:rPr>
            <a:t>7. En el recuadro "Valores" hacer click en el desplegable del campo "Unidades" y seleccionar "Configuración de Valor de campo"</a:t>
          </a:r>
          <a:r>
            <a:rPr lang="es-ES"/>
            <a:t> </a:t>
          </a:r>
        </a:p>
        <a:p>
          <a:r>
            <a:rPr lang="es-ES" sz="1100" b="0" i="0" u="none" strike="noStrike">
              <a:solidFill>
                <a:schemeClr val="dk1"/>
              </a:solidFill>
              <a:effectLst/>
              <a:latin typeface="+mn-lt"/>
              <a:ea typeface="+mn-ea"/>
              <a:cs typeface="+mn-cs"/>
            </a:rPr>
            <a:t>8. En la configuración de valor de campo cambiar la opción SUMA por PROMEDIO para uno de los valores y DESVEST para el otro</a:t>
          </a:r>
          <a:r>
            <a:rPr lang="es-ES"/>
            <a:t> </a:t>
          </a:r>
          <a:endParaRPr lang="es-ES" sz="1100" b="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a" refreshedDate="46069.557861574074" createdVersion="8" refreshedVersion="8" minRefreshableVersion="3" recordCount="1000" xr:uid="{FAE0D09E-980B-483E-A7B3-8C6B49AB9DA0}">
  <cacheSource type="worksheet">
    <worksheetSource ref="A6:L1006" sheet="E3"/>
  </cacheSource>
  <cacheFields count="12">
    <cacheField name="ID Cliente" numFmtId="0">
      <sharedItems/>
    </cacheField>
    <cacheField name="Zona" numFmtId="0">
      <sharedItems count="6">
        <s v="Europa"/>
        <s v="Australia y Oceanía"/>
        <s v="África"/>
        <s v="Centroamérica y Caribe"/>
        <s v="Norteamérica"/>
        <s v="Asia"/>
      </sharedItems>
    </cacheField>
    <cacheField name="País" numFmtId="0">
      <sharedItems/>
    </cacheField>
    <cacheField name="Tipo de producto" numFmtId="0">
      <sharedItems/>
    </cacheField>
    <cacheField name="Canal de venta" numFmtId="0">
      <sharedItems/>
    </cacheField>
    <cacheField name="Prioridad" numFmtId="0">
      <sharedItems/>
    </cacheField>
    <cacheField name="Fecha pedido" numFmtId="0">
      <sharedItems containsSemiMixedTypes="0" containsString="0" containsNumber="1" containsInteger="1" minValue="43831" maxValue="44872"/>
    </cacheField>
    <cacheField name="Unidades" numFmtId="0">
      <sharedItems containsSemiMixedTypes="0" containsString="0" containsNumber="1" containsInteger="1" minValue="1" maxValue="9989"/>
    </cacheField>
    <cacheField name="Precio Unitario" numFmtId="0">
      <sharedItems containsSemiMixedTypes="0" containsString="0" containsNumber="1" minValue="9.33" maxValue="668.27"/>
    </cacheField>
    <cacheField name="Coste unitario" numFmtId="0">
      <sharedItems containsSemiMixedTypes="0" containsString="0" containsNumber="1" minValue="6.92" maxValue="524.96"/>
    </cacheField>
    <cacheField name="Importe venta total" numFmtId="0">
      <sharedItems containsSemiMixedTypes="0" containsString="0" containsNumber="1" minValue="47.45" maxValue="6618546.0800000001"/>
    </cacheField>
    <cacheField name="Código_Zona" numFmtId="0">
      <sharedItems containsSemiMixedTypes="0" containsString="0" containsNumber="1" containsInteger="1" minValue="1" maxValue="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2421"/>
    <x v="0"/>
    <s v="United Kingdom"/>
    <s v="Snacks"/>
    <s v="Offline"/>
    <s v="Crítica"/>
    <n v="44116"/>
    <n v="5530"/>
    <n v="152.58000000000001"/>
    <n v="97.44"/>
    <n v="843767.4"/>
    <n v="1"/>
  </r>
  <r>
    <s v="C1908"/>
    <x v="0"/>
    <s v="Malta"/>
    <s v="Cárnicos"/>
    <s v="Online"/>
    <s v="Alta"/>
    <n v="43856"/>
    <n v="994"/>
    <n v="421.89"/>
    <n v="364.69"/>
    <n v="419358.66"/>
    <n v="1"/>
  </r>
  <r>
    <s v="C7652"/>
    <x v="1"/>
    <s v="Marshall Islands"/>
    <s v="Cereales"/>
    <s v="Online"/>
    <s v="Crítica"/>
    <n v="44144"/>
    <n v="6845"/>
    <n v="205.7"/>
    <n v="117.11"/>
    <n v="1408016.5"/>
    <n v="2"/>
  </r>
  <r>
    <s v="C2326"/>
    <x v="2"/>
    <s v="Iran"/>
    <s v="Frutas"/>
    <s v="Offline"/>
    <s v="Baja"/>
    <n v="44429"/>
    <n v="9806"/>
    <n v="9.33"/>
    <n v="6.92"/>
    <n v="91489.98"/>
    <n v="3"/>
  </r>
  <r>
    <s v="C5305"/>
    <x v="3"/>
    <s v="Guatemala"/>
    <s v="Alimento infantil"/>
    <s v="Offline"/>
    <s v="Media"/>
    <n v="44834"/>
    <n v="3633"/>
    <n v="255.28"/>
    <n v="159.41999999999999"/>
    <n v="927432.24"/>
    <n v="4"/>
  </r>
  <r>
    <s v="C5168"/>
    <x v="3"/>
    <s v="Grenada"/>
    <s v="Bebida"/>
    <s v="Offline"/>
    <s v="Baja"/>
    <n v="44582"/>
    <n v="4110"/>
    <n v="47.45"/>
    <n v="31.79"/>
    <n v="195019.5"/>
    <n v="4"/>
  </r>
  <r>
    <s v="C9197"/>
    <x v="1"/>
    <s v="Fiji"/>
    <s v="Snacks"/>
    <s v="Offline"/>
    <s v="Media"/>
    <n v="44609"/>
    <n v="4056"/>
    <n v="152.58000000000001"/>
    <n v="97.44"/>
    <n v="618864.4800000001"/>
    <n v="2"/>
  </r>
  <r>
    <s v="C2876"/>
    <x v="2"/>
    <s v="Tunisia "/>
    <s v="Cosméticos"/>
    <s v="Offline"/>
    <s v="Media"/>
    <n v="43911"/>
    <n v="8319"/>
    <n v="437.2"/>
    <n v="263.33"/>
    <n v="3637066.8"/>
    <n v="3"/>
  </r>
  <r>
    <s v="C8394"/>
    <x v="3"/>
    <s v="Grenada"/>
    <s v="Cuidado personal"/>
    <s v="Offline"/>
    <s v="Crítica"/>
    <n v="44240"/>
    <n v="8779"/>
    <n v="81.73"/>
    <n v="56.67"/>
    <n v="717507.67"/>
    <n v="4"/>
  </r>
  <r>
    <s v="C8141"/>
    <x v="1"/>
    <s v="Australia"/>
    <s v="Material de oficina"/>
    <s v="Online"/>
    <s v="Media"/>
    <n v="44362"/>
    <n v="9347"/>
    <n v="651.21"/>
    <n v="524.96"/>
    <n v="6086859.8700000001"/>
    <n v="2"/>
  </r>
  <r>
    <s v="C3212"/>
    <x v="4"/>
    <s v="Greenland"/>
    <s v="Cosméticos"/>
    <s v="Online"/>
    <s v="Alta"/>
    <n v="44757"/>
    <n v="966"/>
    <n v="437.2"/>
    <n v="263.33"/>
    <n v="422335.2"/>
    <n v="5"/>
  </r>
  <r>
    <s v="C8904"/>
    <x v="2"/>
    <s v="Angola"/>
    <s v="Snacks"/>
    <s v="Online"/>
    <s v="Crítica"/>
    <n v="43964"/>
    <n v="6609"/>
    <n v="152.58000000000001"/>
    <n v="97.44"/>
    <n v="1008401.2200000001"/>
    <n v="3"/>
  </r>
  <r>
    <s v="C5218"/>
    <x v="2"/>
    <s v="Zambia"/>
    <s v="Bebida"/>
    <s v="Offline"/>
    <s v="Crítica"/>
    <n v="44322"/>
    <n v="6281"/>
    <n v="47.45"/>
    <n v="31.79"/>
    <n v="298033.45"/>
    <n v="3"/>
  </r>
  <r>
    <s v="C4358"/>
    <x v="2"/>
    <s v="Kenya"/>
    <s v="Verduras"/>
    <s v="Offline"/>
    <s v="Alta"/>
    <n v="44142"/>
    <n v="2018"/>
    <n v="154.06"/>
    <n v="90.93"/>
    <n v="310893.08"/>
    <n v="3"/>
  </r>
  <r>
    <s v="C1229"/>
    <x v="2"/>
    <s v="Azerbaijan"/>
    <s v="Frutas"/>
    <s v="Offline"/>
    <s v="Crítica"/>
    <n v="44489"/>
    <n v="2888"/>
    <n v="9.33"/>
    <n v="6.92"/>
    <n v="26945.040000000001"/>
    <n v="3"/>
  </r>
  <r>
    <s v="C4942"/>
    <x v="2"/>
    <s v="Mozambique"/>
    <s v="Cuidado personal"/>
    <s v="Offline"/>
    <s v="Crítica"/>
    <n v="44490"/>
    <n v="9989"/>
    <n v="81.73"/>
    <n v="56.67"/>
    <n v="816400.97000000009"/>
    <n v="3"/>
  </r>
  <r>
    <s v="C7310"/>
    <x v="1"/>
    <s v="Federated States of Micronesia"/>
    <s v="Cosméticos"/>
    <s v="Offline"/>
    <s v="Crítica"/>
    <n v="43940"/>
    <n v="1451"/>
    <n v="437.2"/>
    <n v="263.33"/>
    <n v="634377.19999999995"/>
    <n v="2"/>
  </r>
  <r>
    <s v="C5348"/>
    <x v="3"/>
    <s v="Dominican Republic"/>
    <s v="Snacks"/>
    <s v="Offline"/>
    <s v="Crítica"/>
    <n v="44868"/>
    <n v="7436"/>
    <n v="152.58000000000001"/>
    <n v="97.44"/>
    <n v="1134584.8800000001"/>
    <n v="4"/>
  </r>
  <r>
    <s v="C5778"/>
    <x v="2"/>
    <s v="Libya"/>
    <s v="Material de oficina"/>
    <s v="Online"/>
    <s v="Alta"/>
    <n v="44752"/>
    <n v="5135"/>
    <n v="651.21"/>
    <n v="524.96"/>
    <n v="3343963.35"/>
    <n v="3"/>
  </r>
  <r>
    <s v="C2519"/>
    <x v="5"/>
    <s v="Uzbekistan"/>
    <s v="Material de oficina"/>
    <s v="Online"/>
    <s v="Baja"/>
    <n v="44348"/>
    <n v="3772"/>
    <n v="651.21"/>
    <n v="524.96"/>
    <n v="2456364.12"/>
    <n v="6"/>
  </r>
  <r>
    <s v="C8199"/>
    <x v="5"/>
    <s v="Sri Lanka"/>
    <s v="Cuidado personal"/>
    <s v="Offline"/>
    <s v="Media"/>
    <n v="44040"/>
    <n v="9602"/>
    <n v="81.73"/>
    <n v="56.67"/>
    <n v="784771.46000000008"/>
    <n v="6"/>
  </r>
  <r>
    <s v="C4645"/>
    <x v="2"/>
    <s v="The Gambia"/>
    <s v="Cosméticos"/>
    <s v="Online"/>
    <s v="Crítica"/>
    <n v="44355"/>
    <n v="912"/>
    <n v="437.2"/>
    <n v="263.33"/>
    <n v="398726.39999999997"/>
    <n v="3"/>
  </r>
  <r>
    <s v="C1390"/>
    <x v="5"/>
    <s v="Myanmar"/>
    <s v="Snacks"/>
    <s v="Offline"/>
    <s v="Media"/>
    <n v="44403"/>
    <n v="3019"/>
    <n v="152.58000000000001"/>
    <n v="97.44"/>
    <n v="460639.02"/>
    <n v="6"/>
  </r>
  <r>
    <s v="C4168"/>
    <x v="5"/>
    <s v="Bhutan"/>
    <s v="Ropa"/>
    <s v="Online"/>
    <s v="Crítica"/>
    <n v="44484"/>
    <n v="3270"/>
    <n v="109.28"/>
    <n v="35.840000000000003"/>
    <n v="357345.6"/>
    <n v="6"/>
  </r>
  <r>
    <s v="C1418"/>
    <x v="2"/>
    <s v="Mali"/>
    <s v="Verduras"/>
    <s v="Online"/>
    <s v="Crítica"/>
    <n v="44523"/>
    <n v="6047"/>
    <n v="154.06"/>
    <n v="90.93"/>
    <n v="931600.82000000007"/>
    <n v="3"/>
  </r>
  <r>
    <s v="C4779"/>
    <x v="2"/>
    <s v="Burundi"/>
    <s v="Cuidado personal"/>
    <s v="Online"/>
    <s v="Alta"/>
    <n v="44592"/>
    <n v="7761"/>
    <n v="81.73"/>
    <n v="56.67"/>
    <n v="634306.53"/>
    <n v="3"/>
  </r>
  <r>
    <s v="C8598"/>
    <x v="2"/>
    <s v="Libya"/>
    <s v="Ropa"/>
    <s v="Offline"/>
    <s v="Alta"/>
    <n v="44388"/>
    <n v="1852"/>
    <n v="109.28"/>
    <n v="35.840000000000003"/>
    <n v="202386.56"/>
    <n v="3"/>
  </r>
  <r>
    <s v="C3420"/>
    <x v="2"/>
    <s v="Nigeria"/>
    <s v="Ropa"/>
    <s v="Offline"/>
    <s v="Crítica"/>
    <n v="44799"/>
    <n v="3797"/>
    <n v="109.28"/>
    <n v="35.840000000000003"/>
    <n v="414936.16000000003"/>
    <n v="3"/>
  </r>
  <r>
    <s v="C7497"/>
    <x v="0"/>
    <s v="Norway"/>
    <s v="Doméstico"/>
    <s v="Online"/>
    <s v="Crítica"/>
    <n v="44248"/>
    <n v="6098"/>
    <n v="668.27"/>
    <n v="502.54"/>
    <n v="4075110.46"/>
    <n v="1"/>
  </r>
  <r>
    <s v="C8282"/>
    <x v="2"/>
    <s v="Kenya"/>
    <s v="Cosméticos"/>
    <s v="Offline"/>
    <s v="Media"/>
    <n v="44438"/>
    <n v="3293"/>
    <n v="437.2"/>
    <n v="263.33"/>
    <n v="1439699.5999999999"/>
    <n v="3"/>
  </r>
  <r>
    <s v="C2932"/>
    <x v="1"/>
    <s v="Papua New Guinea"/>
    <s v="Verduras"/>
    <s v="Online"/>
    <s v="Alta"/>
    <n v="44611"/>
    <n v="6948"/>
    <n v="154.06"/>
    <n v="90.93"/>
    <n v="1070408.8800000001"/>
    <n v="2"/>
  </r>
  <r>
    <s v="C2806"/>
    <x v="5"/>
    <s v="North Korea"/>
    <s v="Cuidado personal"/>
    <s v="Offline"/>
    <s v="Baja"/>
    <n v="44152"/>
    <n v="663"/>
    <n v="81.73"/>
    <n v="56.67"/>
    <n v="54186.990000000005"/>
    <n v="6"/>
  </r>
  <r>
    <s v="C1968"/>
    <x v="0"/>
    <s v="Montenegro"/>
    <s v="Ropa"/>
    <s v="Offline"/>
    <s v="Media"/>
    <n v="44160"/>
    <n v="5067"/>
    <n v="109.28"/>
    <n v="35.840000000000003"/>
    <n v="553721.76"/>
    <n v="1"/>
  </r>
  <r>
    <s v="C8684"/>
    <x v="0"/>
    <s v="Norway"/>
    <s v="Frutas"/>
    <s v="Offline"/>
    <s v="Alta"/>
    <n v="44840"/>
    <n v="2822"/>
    <n v="9.33"/>
    <n v="6.92"/>
    <n v="26329.26"/>
    <n v="1"/>
  </r>
  <r>
    <s v="C4923"/>
    <x v="2"/>
    <s v="Lesotho"/>
    <s v="Ropa"/>
    <s v="Offline"/>
    <s v="Baja"/>
    <n v="43928"/>
    <n v="3619"/>
    <n v="109.28"/>
    <n v="35.840000000000003"/>
    <n v="395484.32"/>
    <n v="3"/>
  </r>
  <r>
    <s v="C4857"/>
    <x v="5"/>
    <s v="Indonesia"/>
    <s v="Cárnicos"/>
    <s v="Online"/>
    <s v="Alta"/>
    <n v="44532"/>
    <n v="9183"/>
    <n v="421.89"/>
    <n v="364.69"/>
    <n v="3874215.8699999996"/>
    <n v="6"/>
  </r>
  <r>
    <s v="C5362"/>
    <x v="2"/>
    <s v="Iraq"/>
    <s v="Bebida"/>
    <s v="Online"/>
    <s v="Alta"/>
    <n v="44163"/>
    <n v="8268"/>
    <n v="47.45"/>
    <n v="31.79"/>
    <n v="392316.60000000003"/>
    <n v="3"/>
  </r>
  <r>
    <s v="C8517"/>
    <x v="5"/>
    <s v="Singapore"/>
    <s v="Cereales"/>
    <s v="Online"/>
    <s v="Crítica"/>
    <n v="44654"/>
    <n v="1660"/>
    <n v="205.7"/>
    <n v="117.11"/>
    <n v="341462"/>
    <n v="6"/>
  </r>
  <r>
    <s v="C8103"/>
    <x v="5"/>
    <s v="South Korea"/>
    <s v="Verduras"/>
    <s v="Online"/>
    <s v="Media"/>
    <n v="44331"/>
    <n v="7177"/>
    <n v="154.06"/>
    <n v="90.93"/>
    <n v="1105688.6200000001"/>
    <n v="6"/>
  </r>
  <r>
    <s v="C3105"/>
    <x v="2"/>
    <s v="Lebanon"/>
    <s v="Doméstico"/>
    <s v="Online"/>
    <s v="Baja"/>
    <n v="44799"/>
    <n v="4668"/>
    <n v="668.27"/>
    <n v="502.54"/>
    <n v="3119484.36"/>
    <n v="3"/>
  </r>
  <r>
    <s v="C2211"/>
    <x v="5"/>
    <s v="Myanmar"/>
    <s v="Frutas"/>
    <s v="Online"/>
    <s v="Alta"/>
    <n v="44158"/>
    <n v="1011"/>
    <n v="9.33"/>
    <n v="6.92"/>
    <n v="9432.6299999999992"/>
    <n v="6"/>
  </r>
  <r>
    <s v="C1312"/>
    <x v="5"/>
    <s v="Vietnam"/>
    <s v="Ropa"/>
    <s v="Online"/>
    <s v="Alta"/>
    <n v="44827"/>
    <n v="5120"/>
    <n v="109.28"/>
    <n v="35.840000000000003"/>
    <n v="559513.59999999998"/>
    <n v="6"/>
  </r>
  <r>
    <s v="C6003"/>
    <x v="2"/>
    <s v="Jordan"/>
    <s v="Frutas"/>
    <s v="Online"/>
    <s v="Baja"/>
    <n v="44676"/>
    <n v="2935"/>
    <n v="9.33"/>
    <n v="6.92"/>
    <n v="27383.55"/>
    <n v="3"/>
  </r>
  <r>
    <s v="C9080"/>
    <x v="1"/>
    <s v="Palau"/>
    <s v="Material de oficina"/>
    <s v="Offline"/>
    <s v="Baja"/>
    <n v="44854"/>
    <n v="2430"/>
    <n v="651.21"/>
    <n v="524.96"/>
    <n v="1582440.3"/>
    <n v="2"/>
  </r>
  <r>
    <s v="C4045"/>
    <x v="3"/>
    <s v="Antigua and Barbuda "/>
    <s v="Cereales"/>
    <s v="Offline"/>
    <s v="Crítica"/>
    <n v="44047"/>
    <n v="8611"/>
    <n v="205.7"/>
    <n v="117.11"/>
    <n v="1771282.7"/>
    <n v="4"/>
  </r>
  <r>
    <s v="C7601"/>
    <x v="1"/>
    <s v="Papua New Guinea"/>
    <s v="Cuidado personal"/>
    <s v="Offline"/>
    <s v="Baja"/>
    <n v="44217"/>
    <n v="8513"/>
    <n v="81.73"/>
    <n v="56.67"/>
    <n v="695767.49"/>
    <n v="2"/>
  </r>
  <r>
    <s v="C1154"/>
    <x v="3"/>
    <s v="El Salvador"/>
    <s v="Ropa"/>
    <s v="Offline"/>
    <s v="Media"/>
    <n v="44867"/>
    <n v="6205"/>
    <n v="109.28"/>
    <n v="35.840000000000003"/>
    <n v="678082.4"/>
    <n v="4"/>
  </r>
  <r>
    <s v="C7315"/>
    <x v="2"/>
    <s v="Republic of the Congo"/>
    <s v="Bebida"/>
    <s v="Offline"/>
    <s v="Baja"/>
    <n v="44600"/>
    <n v="7783"/>
    <n v="47.45"/>
    <n v="31.79"/>
    <n v="369303.35000000003"/>
    <n v="3"/>
  </r>
  <r>
    <s v="C4396"/>
    <x v="1"/>
    <s v="Vanuatu"/>
    <s v="Cárnicos"/>
    <s v="Online"/>
    <s v="Crítica"/>
    <n v="44776"/>
    <n v="6379"/>
    <n v="421.89"/>
    <n v="364.69"/>
    <n v="2691236.31"/>
    <n v="2"/>
  </r>
  <r>
    <s v="C2914"/>
    <x v="5"/>
    <s v="Bangladesh"/>
    <s v="Ropa"/>
    <s v="Offline"/>
    <s v="Baja"/>
    <n v="44815"/>
    <n v="7154"/>
    <n v="109.28"/>
    <n v="35.840000000000003"/>
    <n v="781789.12"/>
    <n v="6"/>
  </r>
  <r>
    <s v="C5088"/>
    <x v="2"/>
    <s v="Burundi"/>
    <s v="Cereales"/>
    <s v="Offline"/>
    <s v="Baja"/>
    <n v="44805"/>
    <n v="2299"/>
    <n v="205.7"/>
    <n v="117.11"/>
    <n v="472904.3"/>
    <n v="3"/>
  </r>
  <r>
    <s v="C9340"/>
    <x v="2"/>
    <s v="South Sudan"/>
    <s v="Verduras"/>
    <s v="Online"/>
    <s v="Media"/>
    <n v="43938"/>
    <n v="6039"/>
    <n v="154.06"/>
    <n v="90.93"/>
    <n v="930368.34"/>
    <n v="3"/>
  </r>
  <r>
    <s v="C5795"/>
    <x v="2"/>
    <s v="Mozambique"/>
    <s v="Bebida"/>
    <s v="Online"/>
    <s v="Baja"/>
    <n v="44160"/>
    <n v="9628"/>
    <n v="47.45"/>
    <n v="31.79"/>
    <n v="456848.60000000003"/>
    <n v="3"/>
  </r>
  <r>
    <s v="C7783"/>
    <x v="3"/>
    <s v="Saint Kitts and Nevis "/>
    <s v="Cárnicos"/>
    <s v="Online"/>
    <s v="Crítica"/>
    <n v="44435"/>
    <n v="6353"/>
    <n v="421.89"/>
    <n v="364.69"/>
    <n v="2680267.17"/>
    <n v="4"/>
  </r>
  <r>
    <s v="C2335"/>
    <x v="2"/>
    <s v="Rwanda"/>
    <s v="Verduras"/>
    <s v="Offline"/>
    <s v="Media"/>
    <n v="44393"/>
    <n v="6531"/>
    <n v="154.06"/>
    <n v="90.93"/>
    <n v="1006165.86"/>
    <n v="3"/>
  </r>
  <r>
    <s v="C8686"/>
    <x v="2"/>
    <s v="Rwanda"/>
    <s v="Bebida"/>
    <s v="Online"/>
    <s v="Alta"/>
    <n v="44858"/>
    <n v="2510"/>
    <n v="47.45"/>
    <n v="31.79"/>
    <n v="119099.5"/>
    <n v="3"/>
  </r>
  <r>
    <s v="C1774"/>
    <x v="0"/>
    <s v="Moldova "/>
    <s v="Verduras"/>
    <s v="Offline"/>
    <s v="Baja"/>
    <n v="44188"/>
    <n v="3671"/>
    <n v="154.06"/>
    <n v="90.93"/>
    <n v="565554.26"/>
    <n v="1"/>
  </r>
  <r>
    <s v="C6740"/>
    <x v="0"/>
    <s v="Austria"/>
    <s v="Cereales"/>
    <s v="Offline"/>
    <s v="Baja"/>
    <n v="44022"/>
    <n v="1424"/>
    <n v="205.7"/>
    <n v="117.11"/>
    <n v="292916.8"/>
    <n v="1"/>
  </r>
  <r>
    <s v="C4428"/>
    <x v="0"/>
    <s v="Spain"/>
    <s v="Ropa"/>
    <s v="Offline"/>
    <s v="Baja"/>
    <n v="44577"/>
    <n v="4212"/>
    <n v="109.28"/>
    <n v="35.840000000000003"/>
    <n v="460287.36"/>
    <n v="1"/>
  </r>
  <r>
    <s v="C7885"/>
    <x v="5"/>
    <s v="China"/>
    <s v="Alimento infantil"/>
    <s v="Online"/>
    <s v="Crítica"/>
    <n v="44131"/>
    <n v="2509"/>
    <n v="255.28"/>
    <n v="159.41999999999999"/>
    <n v="640497.52"/>
    <n v="6"/>
  </r>
  <r>
    <s v="C3863"/>
    <x v="2"/>
    <s v="Qatar"/>
    <s v="Cosméticos"/>
    <s v="Online"/>
    <s v="Media"/>
    <n v="44763"/>
    <n v="3819"/>
    <n v="437.2"/>
    <n v="263.33"/>
    <n v="1669666.8"/>
    <n v="3"/>
  </r>
  <r>
    <s v="C2314"/>
    <x v="0"/>
    <s v="Georgia"/>
    <s v="Cuidado personal"/>
    <s v="Online"/>
    <s v="Crítica"/>
    <n v="44522"/>
    <n v="7679"/>
    <n v="81.73"/>
    <n v="56.67"/>
    <n v="627604.67000000004"/>
    <n v="1"/>
  </r>
  <r>
    <s v="C4896"/>
    <x v="5"/>
    <s v="Kazakhstan"/>
    <s v="Doméstico"/>
    <s v="Online"/>
    <s v="Media"/>
    <n v="44214"/>
    <n v="656"/>
    <n v="668.27"/>
    <n v="502.54"/>
    <n v="438385.12"/>
    <n v="6"/>
  </r>
  <r>
    <s v="C9468"/>
    <x v="2"/>
    <s v="Namibia"/>
    <s v="Cuidado personal"/>
    <s v="Offline"/>
    <s v="Baja"/>
    <n v="44791"/>
    <n v="1348"/>
    <n v="81.73"/>
    <n v="56.67"/>
    <n v="110172.04000000001"/>
    <n v="3"/>
  </r>
  <r>
    <s v="C5594"/>
    <x v="3"/>
    <s v="Jamaica"/>
    <s v="Cárnicos"/>
    <s v="Offline"/>
    <s v="Baja"/>
    <n v="44743"/>
    <n v="5386"/>
    <n v="421.89"/>
    <n v="364.69"/>
    <n v="2272299.54"/>
    <n v="4"/>
  </r>
  <r>
    <s v="C6039"/>
    <x v="2"/>
    <s v="Syria"/>
    <s v="Verduras"/>
    <s v="Offline"/>
    <s v="Media"/>
    <n v="44795"/>
    <n v="431"/>
    <n v="154.06"/>
    <n v="90.93"/>
    <n v="66399.86"/>
    <n v="3"/>
  </r>
  <r>
    <s v="C6272"/>
    <x v="2"/>
    <s v="Tanzania"/>
    <s v="Frutas"/>
    <s v="Offline"/>
    <s v="Crítica"/>
    <n v="44251"/>
    <n v="1174"/>
    <n v="9.33"/>
    <n v="6.92"/>
    <n v="10953.42"/>
    <n v="3"/>
  </r>
  <r>
    <s v="C6967"/>
    <x v="2"/>
    <s v="Angola"/>
    <s v="Alimento infantil"/>
    <s v="Online"/>
    <s v="Alta"/>
    <n v="44652"/>
    <n v="4340"/>
    <n v="255.28"/>
    <n v="159.41999999999999"/>
    <n v="1107915.2"/>
    <n v="3"/>
  </r>
  <r>
    <s v="C9498"/>
    <x v="5"/>
    <s v="China"/>
    <s v="Cuidado personal"/>
    <s v="Offline"/>
    <s v="Baja"/>
    <n v="44030"/>
    <n v="3684"/>
    <n v="81.73"/>
    <n v="56.67"/>
    <n v="301093.32"/>
    <n v="6"/>
  </r>
  <r>
    <s v="C2444"/>
    <x v="0"/>
    <s v="Hungary"/>
    <s v="Cuidado personal"/>
    <s v="Offline"/>
    <s v="Baja"/>
    <n v="44742"/>
    <n v="4991"/>
    <n v="81.73"/>
    <n v="56.67"/>
    <n v="407914.43"/>
    <n v="1"/>
  </r>
  <r>
    <s v="C2087"/>
    <x v="0"/>
    <s v="Norway"/>
    <s v="Doméstico"/>
    <s v="Offline"/>
    <s v="Alta"/>
    <n v="44590"/>
    <n v="1080"/>
    <n v="668.27"/>
    <n v="502.54"/>
    <n v="721731.6"/>
    <n v="1"/>
  </r>
  <r>
    <s v="C2912"/>
    <x v="1"/>
    <s v="Australia"/>
    <s v="Cárnicos"/>
    <s v="Offline"/>
    <s v="Crítica"/>
    <n v="44660"/>
    <n v="6798"/>
    <n v="421.89"/>
    <n v="364.69"/>
    <n v="2868008.2199999997"/>
    <n v="2"/>
  </r>
  <r>
    <s v="C9106"/>
    <x v="2"/>
    <s v="Nigeria"/>
    <s v="Doméstico"/>
    <s v="Offline"/>
    <s v="Media"/>
    <n v="44614"/>
    <n v="4025"/>
    <n v="668.27"/>
    <n v="502.54"/>
    <n v="2689786.75"/>
    <n v="3"/>
  </r>
  <r>
    <s v="C3061"/>
    <x v="5"/>
    <s v="Thailand"/>
    <s v="Material de oficina"/>
    <s v="Online"/>
    <s v="Media"/>
    <n v="44264"/>
    <n v="6674"/>
    <n v="651.21"/>
    <n v="524.96"/>
    <n v="4346175.54"/>
    <n v="6"/>
  </r>
  <r>
    <s v="C3872"/>
    <x v="5"/>
    <s v="Taiwan"/>
    <s v="Frutas"/>
    <s v="Offline"/>
    <s v="Alta"/>
    <n v="44090"/>
    <n v="5685"/>
    <n v="9.33"/>
    <n v="6.92"/>
    <n v="53041.05"/>
    <n v="6"/>
  </r>
  <r>
    <s v="C8834"/>
    <x v="5"/>
    <s v="India"/>
    <s v="Verduras"/>
    <s v="Online"/>
    <s v="Baja"/>
    <n v="44717"/>
    <n v="4033"/>
    <n v="154.06"/>
    <n v="90.93"/>
    <n v="621323.98"/>
    <n v="6"/>
  </r>
  <r>
    <s v="C6950"/>
    <x v="0"/>
    <s v="Romania"/>
    <s v="Bebida"/>
    <s v="Offline"/>
    <s v="Baja"/>
    <n v="44310"/>
    <n v="1723"/>
    <n v="47.45"/>
    <n v="31.79"/>
    <n v="81756.350000000006"/>
    <n v="1"/>
  </r>
  <r>
    <s v="C1422"/>
    <x v="1"/>
    <s v="East Timor"/>
    <s v="Cosméticos"/>
    <s v="Online"/>
    <s v="Baja"/>
    <n v="44309"/>
    <n v="790"/>
    <n v="437.2"/>
    <n v="263.33"/>
    <n v="345388"/>
    <n v="2"/>
  </r>
  <r>
    <s v="C5158"/>
    <x v="0"/>
    <s v="Bosnia and Herzegovina"/>
    <s v="Cereales"/>
    <s v="Online"/>
    <s v="Baja"/>
    <n v="44740"/>
    <n v="303"/>
    <n v="205.7"/>
    <n v="117.11"/>
    <n v="62327.1"/>
    <n v="1"/>
  </r>
  <r>
    <s v="C9266"/>
    <x v="0"/>
    <s v="Ireland"/>
    <s v="Cuidado personal"/>
    <s v="Offline"/>
    <s v="Baja"/>
    <n v="44726"/>
    <n v="1359"/>
    <n v="81.73"/>
    <n v="56.67"/>
    <n v="111071.07"/>
    <n v="1"/>
  </r>
  <r>
    <s v="C5561"/>
    <x v="0"/>
    <s v="Croatia"/>
    <s v="Doméstico"/>
    <s v="Online"/>
    <s v="Baja"/>
    <n v="44062"/>
    <n v="2089"/>
    <n v="668.27"/>
    <n v="502.54"/>
    <n v="1396016.03"/>
    <n v="1"/>
  </r>
  <r>
    <s v="C9058"/>
    <x v="2"/>
    <s v="Iraq"/>
    <s v="Alimento infantil"/>
    <s v="Online"/>
    <s v="Baja"/>
    <n v="44779"/>
    <n v="2653"/>
    <n v="255.28"/>
    <n v="159.41999999999999"/>
    <n v="677257.84"/>
    <n v="3"/>
  </r>
  <r>
    <s v="C8476"/>
    <x v="0"/>
    <s v="Malta"/>
    <s v="Material de oficina"/>
    <s v="Online"/>
    <s v="Crítica"/>
    <n v="44354"/>
    <n v="245"/>
    <n v="651.21"/>
    <n v="524.96"/>
    <n v="159546.45000000001"/>
    <n v="1"/>
  </r>
  <r>
    <s v="C6738"/>
    <x v="0"/>
    <s v="Ireland"/>
    <s v="Cárnicos"/>
    <s v="Offline"/>
    <s v="Baja"/>
    <n v="44587"/>
    <n v="4087"/>
    <n v="421.89"/>
    <n v="364.69"/>
    <n v="1724264.43"/>
    <n v="1"/>
  </r>
  <r>
    <s v="C7470"/>
    <x v="2"/>
    <s v="Madagascar"/>
    <s v="Alimento infantil"/>
    <s v="Online"/>
    <s v="Baja"/>
    <n v="44818"/>
    <n v="435"/>
    <n v="255.28"/>
    <n v="159.41999999999999"/>
    <n v="111046.8"/>
    <n v="3"/>
  </r>
  <r>
    <s v="C1499"/>
    <x v="0"/>
    <s v="Austria"/>
    <s v="Cosméticos"/>
    <s v="Online"/>
    <s v="Media"/>
    <n v="44531"/>
    <n v="7575"/>
    <n v="437.2"/>
    <n v="263.33"/>
    <n v="3311790"/>
    <n v="1"/>
  </r>
  <r>
    <s v="C7358"/>
    <x v="2"/>
    <s v="Sierra Leone"/>
    <s v="Cuidado personal"/>
    <s v="Offline"/>
    <s v="Crítica"/>
    <n v="43878"/>
    <n v="824"/>
    <n v="81.73"/>
    <n v="56.67"/>
    <n v="67345.52"/>
    <n v="3"/>
  </r>
  <r>
    <s v="C3782"/>
    <x v="0"/>
    <s v="Netherlands"/>
    <s v="Material de oficina"/>
    <s v="Online"/>
    <s v="Crítica"/>
    <n v="44205"/>
    <n v="7531"/>
    <n v="651.21"/>
    <n v="524.96"/>
    <n v="4904262.5100000007"/>
    <n v="1"/>
  </r>
  <r>
    <s v="C6208"/>
    <x v="0"/>
    <s v="Croatia"/>
    <s v="Cosméticos"/>
    <s v="Offline"/>
    <s v="Alta"/>
    <n v="44392"/>
    <n v="2075"/>
    <n v="437.2"/>
    <n v="263.33"/>
    <n v="907190"/>
    <n v="1"/>
  </r>
  <r>
    <s v="C8278"/>
    <x v="3"/>
    <s v="Trinidad and Tobago"/>
    <s v="Snacks"/>
    <s v="Offline"/>
    <s v="Baja"/>
    <n v="44511"/>
    <n v="869"/>
    <n v="152.58000000000001"/>
    <n v="97.44"/>
    <n v="132592.02000000002"/>
    <n v="4"/>
  </r>
  <r>
    <s v="C4335"/>
    <x v="5"/>
    <s v="South Korea"/>
    <s v="Doméstico"/>
    <s v="Offline"/>
    <s v="Crítica"/>
    <n v="44260"/>
    <n v="7353"/>
    <n v="668.27"/>
    <n v="502.54"/>
    <n v="4913789.3099999996"/>
    <n v="6"/>
  </r>
  <r>
    <s v="C2928"/>
    <x v="1"/>
    <s v="Samoa "/>
    <s v="Cárnicos"/>
    <s v="Offline"/>
    <s v="Alta"/>
    <n v="44524"/>
    <n v="7003"/>
    <n v="421.89"/>
    <n v="364.69"/>
    <n v="2954495.67"/>
    <n v="2"/>
  </r>
  <r>
    <s v="C4307"/>
    <x v="0"/>
    <s v="Albania"/>
    <s v="Material de oficina"/>
    <s v="Offline"/>
    <s v="Baja"/>
    <n v="44773"/>
    <n v="2322"/>
    <n v="651.21"/>
    <n v="524.96"/>
    <n v="1512109.62"/>
    <n v="1"/>
  </r>
  <r>
    <s v="C4925"/>
    <x v="2"/>
    <s v="Cape Verde"/>
    <s v="Frutas"/>
    <s v="Online"/>
    <s v="Media"/>
    <n v="44623"/>
    <n v="7846"/>
    <n v="9.33"/>
    <n v="6.92"/>
    <n v="73203.180000000008"/>
    <n v="3"/>
  </r>
  <r>
    <s v="C1939"/>
    <x v="0"/>
    <s v="Italy"/>
    <s v="Bebida"/>
    <s v="Online"/>
    <s v="Baja"/>
    <n v="44356"/>
    <n v="5145"/>
    <n v="47.45"/>
    <n v="31.79"/>
    <n v="244130.25000000003"/>
    <n v="1"/>
  </r>
  <r>
    <s v="C6709"/>
    <x v="0"/>
    <s v="Hungary"/>
    <s v="Bebida"/>
    <s v="Offline"/>
    <s v="Baja"/>
    <n v="44403"/>
    <n v="7815"/>
    <n v="47.45"/>
    <n v="31.79"/>
    <n v="370821.75"/>
    <n v="1"/>
  </r>
  <r>
    <s v="C4298"/>
    <x v="5"/>
    <s v="Maldives"/>
    <s v="Alimento infantil"/>
    <s v="Offline"/>
    <s v="Crítica"/>
    <n v="44821"/>
    <n v="6486"/>
    <n v="255.28"/>
    <n v="159.41999999999999"/>
    <n v="1655746.08"/>
    <n v="6"/>
  </r>
  <r>
    <s v="C2971"/>
    <x v="2"/>
    <s v="Mali"/>
    <s v="Doméstico"/>
    <s v="Offline"/>
    <s v="Alta"/>
    <n v="44767"/>
    <n v="3821"/>
    <n v="668.27"/>
    <n v="502.54"/>
    <n v="2553459.67"/>
    <n v="3"/>
  </r>
  <r>
    <s v="C2700"/>
    <x v="2"/>
    <s v="Yemen"/>
    <s v="Cuidado personal"/>
    <s v="Online"/>
    <s v="Media"/>
    <n v="44069"/>
    <n v="9511"/>
    <n v="81.73"/>
    <n v="56.67"/>
    <n v="777334.03"/>
    <n v="3"/>
  </r>
  <r>
    <s v="C8654"/>
    <x v="5"/>
    <s v="North Korea"/>
    <s v="Snacks"/>
    <s v="Offline"/>
    <s v="Baja"/>
    <n v="44788"/>
    <n v="5279"/>
    <n v="152.58000000000001"/>
    <n v="97.44"/>
    <n v="805469.82000000007"/>
    <n v="6"/>
  </r>
  <r>
    <s v="C8711"/>
    <x v="5"/>
    <s v="Uzbekistan"/>
    <s v="Cereales"/>
    <s v="Offline"/>
    <s v="Alta"/>
    <n v="44436"/>
    <n v="9882"/>
    <n v="205.7"/>
    <n v="117.11"/>
    <n v="2032727.4"/>
    <n v="6"/>
  </r>
  <r>
    <s v="C4949"/>
    <x v="0"/>
    <s v="Latvia"/>
    <s v="Verduras"/>
    <s v="Online"/>
    <s v="Baja"/>
    <n v="44846"/>
    <n v="4104"/>
    <n v="154.06"/>
    <n v="90.93"/>
    <n v="632262.24"/>
    <n v="1"/>
  </r>
  <r>
    <s v="C9149"/>
    <x v="5"/>
    <s v="Singapore"/>
    <s v="Snacks"/>
    <s v="Offline"/>
    <s v="Crítica"/>
    <n v="44345"/>
    <n v="5764"/>
    <n v="152.58000000000001"/>
    <n v="97.44"/>
    <n v="879471.12000000011"/>
    <n v="6"/>
  </r>
  <r>
    <s v="C2297"/>
    <x v="0"/>
    <s v="Lithuania"/>
    <s v="Doméstico"/>
    <s v="Online"/>
    <s v="Baja"/>
    <n v="44537"/>
    <n v="4709"/>
    <n v="668.27"/>
    <n v="502.54"/>
    <n v="3146883.4299999997"/>
    <n v="1"/>
  </r>
  <r>
    <s v="C2079"/>
    <x v="2"/>
    <s v="Senegal"/>
    <s v="Bebida"/>
    <s v="Offline"/>
    <s v="Alta"/>
    <n v="44565"/>
    <n v="7821"/>
    <n v="47.45"/>
    <n v="31.79"/>
    <n v="371106.45"/>
    <n v="3"/>
  </r>
  <r>
    <s v="C4389"/>
    <x v="2"/>
    <s v="South Sudan"/>
    <s v="Verduras"/>
    <s v="Offline"/>
    <s v="Crítica"/>
    <n v="44762"/>
    <n v="4009"/>
    <n v="154.06"/>
    <n v="90.93"/>
    <n v="617626.54"/>
    <n v="3"/>
  </r>
  <r>
    <s v="C5819"/>
    <x v="0"/>
    <s v="Bulgaria"/>
    <s v="Alimento infantil"/>
    <s v="Online"/>
    <s v="Alta"/>
    <n v="44042"/>
    <n v="9217"/>
    <n v="255.28"/>
    <n v="159.41999999999999"/>
    <n v="2352915.7600000002"/>
    <n v="1"/>
  </r>
  <r>
    <s v="C8167"/>
    <x v="2"/>
    <s v="Seychelles "/>
    <s v="Cárnicos"/>
    <s v="Offline"/>
    <s v="Alta"/>
    <n v="44596"/>
    <n v="1417"/>
    <n v="421.89"/>
    <n v="364.69"/>
    <n v="597818.13"/>
    <n v="3"/>
  </r>
  <r>
    <s v="C4933"/>
    <x v="3"/>
    <s v="Saint Kitts and Nevis "/>
    <s v="Doméstico"/>
    <s v="Online"/>
    <s v="Alta"/>
    <n v="44067"/>
    <n v="5616"/>
    <n v="668.27"/>
    <n v="502.54"/>
    <n v="3753004.32"/>
    <n v="4"/>
  </r>
  <r>
    <s v="C3822"/>
    <x v="3"/>
    <s v="Saint Vincent and the Grenadines"/>
    <s v="Alimento infantil"/>
    <s v="Offline"/>
    <s v="Alta"/>
    <n v="44418"/>
    <n v="8848"/>
    <n v="255.28"/>
    <n v="159.41999999999999"/>
    <n v="2258717.44"/>
    <n v="4"/>
  </r>
  <r>
    <s v="C4239"/>
    <x v="0"/>
    <s v="Andorra"/>
    <s v="Cosméticos"/>
    <s v="Offline"/>
    <s v="Baja"/>
    <n v="44106"/>
    <n v="5182"/>
    <n v="437.2"/>
    <n v="263.33"/>
    <n v="2265570.4"/>
    <n v="1"/>
  </r>
  <r>
    <s v="C1796"/>
    <x v="2"/>
    <s v="Mali"/>
    <s v="Cárnicos"/>
    <s v="Offline"/>
    <s v="Crítica"/>
    <n v="44868"/>
    <n v="716"/>
    <n v="421.89"/>
    <n v="364.69"/>
    <n v="302073.24"/>
    <n v="3"/>
  </r>
  <r>
    <s v="C1804"/>
    <x v="2"/>
    <s v="Togo"/>
    <s v="Cuidado personal"/>
    <s v="Offline"/>
    <s v="Media"/>
    <n v="43887"/>
    <n v="8579"/>
    <n v="81.73"/>
    <n v="56.67"/>
    <n v="701161.67"/>
    <n v="3"/>
  </r>
  <r>
    <s v="C5780"/>
    <x v="5"/>
    <s v="Thailand"/>
    <s v="Cárnicos"/>
    <s v="Offline"/>
    <s v="Alta"/>
    <n v="44759"/>
    <n v="3934"/>
    <n v="421.89"/>
    <n v="364.69"/>
    <n v="1659715.26"/>
    <n v="6"/>
  </r>
  <r>
    <s v="C6943"/>
    <x v="0"/>
    <s v="Moldova "/>
    <s v="Doméstico"/>
    <s v="Online"/>
    <s v="Alta"/>
    <n v="44440"/>
    <n v="8972"/>
    <n v="668.27"/>
    <n v="502.54"/>
    <n v="5995718.4399999995"/>
    <n v="1"/>
  </r>
  <r>
    <s v="C3715"/>
    <x v="3"/>
    <s v="Trinidad and Tobago"/>
    <s v="Alimento infantil"/>
    <s v="Online"/>
    <s v="Alta"/>
    <n v="44210"/>
    <n v="7917"/>
    <n v="255.28"/>
    <n v="159.41999999999999"/>
    <n v="2021051.76"/>
    <n v="4"/>
  </r>
  <r>
    <s v="C4222"/>
    <x v="5"/>
    <s v="Japan"/>
    <s v="Bebida"/>
    <s v="Online"/>
    <s v="Media"/>
    <n v="43927"/>
    <n v="2024"/>
    <n v="47.45"/>
    <n v="31.79"/>
    <n v="96038.8"/>
    <n v="6"/>
  </r>
  <r>
    <s v="C3793"/>
    <x v="2"/>
    <s v="Central African Republic"/>
    <s v="Cereales"/>
    <s v="Offline"/>
    <s v="Crítica"/>
    <n v="44643"/>
    <n v="4578"/>
    <n v="205.7"/>
    <n v="117.11"/>
    <n v="941694.6"/>
    <n v="3"/>
  </r>
  <r>
    <s v="C7459"/>
    <x v="2"/>
    <s v="Azerbaijan"/>
    <s v="Cuidado personal"/>
    <s v="Online"/>
    <s v="Baja"/>
    <n v="43901"/>
    <n v="5899"/>
    <n v="81.73"/>
    <n v="56.67"/>
    <n v="482125.27"/>
    <n v="3"/>
  </r>
  <r>
    <s v="C7456"/>
    <x v="2"/>
    <s v="Mauritania"/>
    <s v="Frutas"/>
    <s v="Offline"/>
    <s v="Baja"/>
    <n v="44612"/>
    <n v="8333"/>
    <n v="9.33"/>
    <n v="6.92"/>
    <n v="77746.89"/>
    <n v="3"/>
  </r>
  <r>
    <s v="C5720"/>
    <x v="0"/>
    <s v="Portugal"/>
    <s v="Snacks"/>
    <s v="Offline"/>
    <s v="Media"/>
    <n v="44090"/>
    <n v="1261"/>
    <n v="152.58000000000001"/>
    <n v="97.44"/>
    <n v="192403.38"/>
    <n v="1"/>
  </r>
  <r>
    <s v="C9394"/>
    <x v="2"/>
    <s v="Liberia"/>
    <s v="Bebida"/>
    <s v="Online"/>
    <s v="Baja"/>
    <n v="43973"/>
    <n v="6095"/>
    <n v="47.45"/>
    <n v="31.79"/>
    <n v="289207.75"/>
    <n v="3"/>
  </r>
  <r>
    <s v="C8321"/>
    <x v="2"/>
    <s v="South Sudan"/>
    <s v="Frutas"/>
    <s v="Online"/>
    <s v="Alta"/>
    <n v="44481"/>
    <n v="1276"/>
    <n v="9.33"/>
    <n v="6.92"/>
    <n v="11905.08"/>
    <n v="3"/>
  </r>
  <r>
    <s v="C6549"/>
    <x v="2"/>
    <s v="Cameroon"/>
    <s v="Frutas"/>
    <s v="Online"/>
    <s v="Baja"/>
    <n v="43889"/>
    <n v="7277"/>
    <n v="9.33"/>
    <n v="6.92"/>
    <n v="67894.41"/>
    <n v="3"/>
  </r>
  <r>
    <s v="C8829"/>
    <x v="3"/>
    <s v="Cuba"/>
    <s v="Cárnicos"/>
    <s v="Online"/>
    <s v="Baja"/>
    <n v="44278"/>
    <n v="1605"/>
    <n v="421.89"/>
    <n v="364.69"/>
    <n v="677133.45"/>
    <n v="4"/>
  </r>
  <r>
    <s v="C7113"/>
    <x v="2"/>
    <s v="Malawi"/>
    <s v="Frutas"/>
    <s v="Online"/>
    <s v="Baja"/>
    <n v="44739"/>
    <n v="3795"/>
    <n v="9.33"/>
    <n v="6.92"/>
    <n v="35407.35"/>
    <n v="3"/>
  </r>
  <r>
    <s v="C3059"/>
    <x v="1"/>
    <s v="Tuvalu"/>
    <s v="Bebida"/>
    <s v="Offline"/>
    <s v="Baja"/>
    <n v="43991"/>
    <n v="415"/>
    <n v="47.45"/>
    <n v="31.79"/>
    <n v="19691.75"/>
    <n v="2"/>
  </r>
  <r>
    <s v="C3527"/>
    <x v="2"/>
    <s v="Burundi"/>
    <s v="Cárnicos"/>
    <s v="Offline"/>
    <s v="Alta"/>
    <n v="44031"/>
    <n v="62"/>
    <n v="421.89"/>
    <n v="364.69"/>
    <n v="26157.18"/>
    <n v="3"/>
  </r>
  <r>
    <s v="C7079"/>
    <x v="2"/>
    <s v="Liberia"/>
    <s v="Verduras"/>
    <s v="Online"/>
    <s v="Crítica"/>
    <n v="44392"/>
    <n v="8367"/>
    <n v="154.06"/>
    <n v="90.93"/>
    <n v="1289020.02"/>
    <n v="3"/>
  </r>
  <r>
    <s v="C8482"/>
    <x v="5"/>
    <s v="Turkmenistan"/>
    <s v="Verduras"/>
    <s v="Offline"/>
    <s v="Media"/>
    <n v="44755"/>
    <n v="2992"/>
    <n v="154.06"/>
    <n v="90.93"/>
    <n v="460947.52"/>
    <n v="6"/>
  </r>
  <r>
    <s v="C3205"/>
    <x v="2"/>
    <s v="Uganda"/>
    <s v="Doméstico"/>
    <s v="Online"/>
    <s v="Media"/>
    <n v="44424"/>
    <n v="8628"/>
    <n v="668.27"/>
    <n v="502.54"/>
    <n v="5765833.5599999996"/>
    <n v="3"/>
  </r>
  <r>
    <s v="C9920"/>
    <x v="2"/>
    <s v="Lebanon"/>
    <s v="Alimento infantil"/>
    <s v="Online"/>
    <s v="Alta"/>
    <n v="43896"/>
    <n v="1999"/>
    <n v="255.28"/>
    <n v="159.41999999999999"/>
    <n v="510304.72000000003"/>
    <n v="3"/>
  </r>
  <r>
    <s v="C3003"/>
    <x v="0"/>
    <s v="Switzerland"/>
    <s v="Material de oficina"/>
    <s v="Online"/>
    <s v="Media"/>
    <n v="44336"/>
    <n v="6861"/>
    <n v="651.21"/>
    <n v="524.96"/>
    <n v="4467951.8100000005"/>
    <n v="1"/>
  </r>
  <r>
    <s v="C7032"/>
    <x v="2"/>
    <s v="Kuwait"/>
    <s v="Verduras"/>
    <s v="Online"/>
    <s v="Alta"/>
    <n v="43923"/>
    <n v="8998"/>
    <n v="154.06"/>
    <n v="90.93"/>
    <n v="1386231.8800000001"/>
    <n v="3"/>
  </r>
  <r>
    <s v="C2289"/>
    <x v="5"/>
    <s v="India"/>
    <s v="Ropa"/>
    <s v="Offline"/>
    <s v="Alta"/>
    <n v="44637"/>
    <n v="1229"/>
    <n v="109.28"/>
    <n v="35.840000000000003"/>
    <n v="134305.12"/>
    <n v="6"/>
  </r>
  <r>
    <s v="C1260"/>
    <x v="2"/>
    <s v="Angola"/>
    <s v="Cereales"/>
    <s v="Online"/>
    <s v="Crítica"/>
    <n v="44430"/>
    <n v="8402"/>
    <n v="205.7"/>
    <n v="117.11"/>
    <n v="1728291.4"/>
    <n v="3"/>
  </r>
  <r>
    <s v="C8131"/>
    <x v="5"/>
    <s v="Uzbekistan"/>
    <s v="Bebida"/>
    <s v="Offline"/>
    <s v="Crítica"/>
    <n v="44010"/>
    <n v="2397"/>
    <n v="47.45"/>
    <n v="31.79"/>
    <n v="113737.65000000001"/>
    <n v="6"/>
  </r>
  <r>
    <s v="C5294"/>
    <x v="0"/>
    <s v="Latvia"/>
    <s v="Cuidado personal"/>
    <s v="Offline"/>
    <s v="Crítica"/>
    <n v="44232"/>
    <n v="7126"/>
    <n v="81.73"/>
    <n v="56.67"/>
    <n v="582407.98"/>
    <n v="1"/>
  </r>
  <r>
    <s v="C2844"/>
    <x v="2"/>
    <s v="Ghana"/>
    <s v="Cárnicos"/>
    <s v="Offline"/>
    <s v="Media"/>
    <n v="44532"/>
    <n v="3530"/>
    <n v="421.89"/>
    <n v="364.69"/>
    <n v="1489271.7"/>
    <n v="3"/>
  </r>
  <r>
    <s v="C7077"/>
    <x v="0"/>
    <s v="Poland"/>
    <s v="Bebida"/>
    <s v="Online"/>
    <s v="Crítica"/>
    <n v="44491"/>
    <n v="4583"/>
    <n v="47.45"/>
    <n v="31.79"/>
    <n v="217463.35"/>
    <n v="1"/>
  </r>
  <r>
    <s v="C6994"/>
    <x v="5"/>
    <s v="Mongolia"/>
    <s v="Cosméticos"/>
    <s v="Online"/>
    <s v="Baja"/>
    <n v="44362"/>
    <n v="290"/>
    <n v="437.2"/>
    <n v="263.33"/>
    <n v="126788"/>
    <n v="6"/>
  </r>
  <r>
    <s v="C5799"/>
    <x v="5"/>
    <s v="Vietnam"/>
    <s v="Cereales"/>
    <s v="Online"/>
    <s v="Crítica"/>
    <n v="44543"/>
    <n v="2687"/>
    <n v="205.7"/>
    <n v="117.11"/>
    <n v="552715.9"/>
    <n v="6"/>
  </r>
  <r>
    <s v="C7399"/>
    <x v="0"/>
    <s v="United Kingdom"/>
    <s v="Cereales"/>
    <s v="Online"/>
    <s v="Baja"/>
    <n v="44011"/>
    <n v="842"/>
    <n v="205.7"/>
    <n v="117.11"/>
    <n v="173199.4"/>
    <n v="1"/>
  </r>
  <r>
    <s v="C2903"/>
    <x v="1"/>
    <s v="Vanuatu"/>
    <s v="Ropa"/>
    <s v="Offline"/>
    <s v="Baja"/>
    <n v="43982"/>
    <n v="5854"/>
    <n v="109.28"/>
    <n v="35.840000000000003"/>
    <n v="639725.12"/>
    <n v="2"/>
  </r>
  <r>
    <s v="C2125"/>
    <x v="2"/>
    <s v="Ethiopia"/>
    <s v="Frutas"/>
    <s v="Online"/>
    <s v="Baja"/>
    <n v="44249"/>
    <n v="5851"/>
    <n v="9.33"/>
    <n v="6.92"/>
    <n v="54589.83"/>
    <n v="3"/>
  </r>
  <r>
    <s v="C2080"/>
    <x v="2"/>
    <s v="Niger"/>
    <s v="Frutas"/>
    <s v="Online"/>
    <s v="Crítica"/>
    <n v="44755"/>
    <n v="996"/>
    <n v="9.33"/>
    <n v="6.92"/>
    <n v="9292.68"/>
    <n v="3"/>
  </r>
  <r>
    <s v="C9487"/>
    <x v="2"/>
    <s v="Central African Republic"/>
    <s v="Cuidado personal"/>
    <s v="Offline"/>
    <s v="Alta"/>
    <n v="44021"/>
    <n v="8480"/>
    <n v="81.73"/>
    <n v="56.67"/>
    <n v="693070.4"/>
    <n v="3"/>
  </r>
  <r>
    <s v="C9270"/>
    <x v="2"/>
    <s v="Cape Verde"/>
    <s v="Snacks"/>
    <s v="Offline"/>
    <s v="Crítica"/>
    <n v="43848"/>
    <n v="7527"/>
    <n v="152.58000000000001"/>
    <n v="97.44"/>
    <n v="1148469.6600000001"/>
    <n v="3"/>
  </r>
  <r>
    <s v="C5053"/>
    <x v="4"/>
    <s v="United States of America"/>
    <s v="Cuidado personal"/>
    <s v="Offline"/>
    <s v="Crítica"/>
    <n v="44618"/>
    <n v="4393"/>
    <n v="81.73"/>
    <n v="56.67"/>
    <n v="359039.89"/>
    <n v="5"/>
  </r>
  <r>
    <s v="C5665"/>
    <x v="2"/>
    <s v="Sudan"/>
    <s v="Frutas"/>
    <s v="Offline"/>
    <s v="Crítica"/>
    <n v="44772"/>
    <n v="7363"/>
    <n v="9.33"/>
    <n v="6.92"/>
    <n v="68696.789999999994"/>
    <n v="3"/>
  </r>
  <r>
    <s v="C2639"/>
    <x v="2"/>
    <s v="Republic of the Congo"/>
    <s v="Material de oficina"/>
    <s v="Offline"/>
    <s v="Crítica"/>
    <n v="44463"/>
    <n v="1755"/>
    <n v="651.21"/>
    <n v="524.96"/>
    <n v="1142873.55"/>
    <n v="3"/>
  </r>
  <r>
    <s v="C1708"/>
    <x v="1"/>
    <s v="Federated States of Micronesia"/>
    <s v="Frutas"/>
    <s v="Online"/>
    <s v="Crítica"/>
    <n v="43992"/>
    <n v="4917"/>
    <n v="9.33"/>
    <n v="6.92"/>
    <n v="45875.61"/>
    <n v="2"/>
  </r>
  <r>
    <s v="C9311"/>
    <x v="2"/>
    <s v="South Sudan"/>
    <s v="Frutas"/>
    <s v="Offline"/>
    <s v="Baja"/>
    <n v="44326"/>
    <n v="1229"/>
    <n v="9.33"/>
    <n v="6.92"/>
    <n v="11466.57"/>
    <n v="3"/>
  </r>
  <r>
    <s v="C1089"/>
    <x v="2"/>
    <s v="Cape Verde"/>
    <s v="Frutas"/>
    <s v="Online"/>
    <s v="Media"/>
    <n v="44496"/>
    <n v="7102"/>
    <n v="9.33"/>
    <n v="6.92"/>
    <n v="66261.66"/>
    <n v="3"/>
  </r>
  <r>
    <s v="C7385"/>
    <x v="1"/>
    <s v="Palau"/>
    <s v="Doméstico"/>
    <s v="Offline"/>
    <s v="Alta"/>
    <n v="44196"/>
    <n v="5979"/>
    <n v="668.27"/>
    <n v="502.54"/>
    <n v="3995586.33"/>
    <n v="2"/>
  </r>
  <r>
    <s v="C9749"/>
    <x v="2"/>
    <s v="Bahrain"/>
    <s v="Material de oficina"/>
    <s v="Offline"/>
    <s v="Baja"/>
    <n v="44315"/>
    <n v="3333"/>
    <n v="651.21"/>
    <n v="524.96"/>
    <n v="2170482.9300000002"/>
    <n v="3"/>
  </r>
  <r>
    <s v="C8429"/>
    <x v="2"/>
    <s v="Algeria"/>
    <s v="Material de oficina"/>
    <s v="Offline"/>
    <s v="Media"/>
    <n v="44320"/>
    <n v="1670"/>
    <n v="651.21"/>
    <n v="524.96"/>
    <n v="1087520.7"/>
    <n v="3"/>
  </r>
  <r>
    <s v="C8880"/>
    <x v="2"/>
    <s v="Botswana"/>
    <s v="Cuidado personal"/>
    <s v="Online"/>
    <s v="Crítica"/>
    <n v="44872"/>
    <n v="5525"/>
    <n v="81.73"/>
    <n v="56.67"/>
    <n v="451558.25"/>
    <n v="3"/>
  </r>
  <r>
    <s v="C8258"/>
    <x v="2"/>
    <s v="Seychelles "/>
    <s v="Doméstico"/>
    <s v="Offline"/>
    <s v="Media"/>
    <n v="44166"/>
    <n v="6466"/>
    <n v="668.27"/>
    <n v="502.54"/>
    <n v="4321033.82"/>
    <n v="3"/>
  </r>
  <r>
    <s v="C8924"/>
    <x v="2"/>
    <s v="The Gambia"/>
    <s v="Material de oficina"/>
    <s v="Online"/>
    <s v="Alta"/>
    <n v="44720"/>
    <n v="8091"/>
    <n v="651.21"/>
    <n v="524.96"/>
    <n v="5268940.1100000003"/>
    <n v="3"/>
  </r>
  <r>
    <s v="C4939"/>
    <x v="2"/>
    <s v="Guinea-Bissau"/>
    <s v="Material de oficina"/>
    <s v="Online"/>
    <s v="Baja"/>
    <n v="44502"/>
    <n v="1030"/>
    <n v="651.21"/>
    <n v="524.96"/>
    <n v="670746.30000000005"/>
    <n v="3"/>
  </r>
  <r>
    <s v="C4571"/>
    <x v="2"/>
    <s v="Pakistan"/>
    <s v="Verduras"/>
    <s v="Offline"/>
    <s v="Baja"/>
    <n v="44759"/>
    <n v="7945"/>
    <n v="154.06"/>
    <n v="90.93"/>
    <n v="1224006.7"/>
    <n v="3"/>
  </r>
  <r>
    <s v="C7789"/>
    <x v="2"/>
    <s v="Mauritania"/>
    <s v="Cárnicos"/>
    <s v="Online"/>
    <s v="Media"/>
    <n v="44274"/>
    <n v="8527"/>
    <n v="421.89"/>
    <n v="364.69"/>
    <n v="3597456.03"/>
    <n v="3"/>
  </r>
  <r>
    <s v="C1764"/>
    <x v="5"/>
    <s v="Thailand"/>
    <s v="Material de oficina"/>
    <s v="Online"/>
    <s v="Alta"/>
    <n v="44065"/>
    <n v="4501"/>
    <n v="651.21"/>
    <n v="524.96"/>
    <n v="2931096.21"/>
    <n v="6"/>
  </r>
  <r>
    <s v="C1373"/>
    <x v="2"/>
    <s v="Afghanistan"/>
    <s v="Cárnicos"/>
    <s v="Offline"/>
    <s v="Media"/>
    <n v="44774"/>
    <n v="4621"/>
    <n v="421.89"/>
    <n v="364.69"/>
    <n v="1949553.69"/>
    <n v="3"/>
  </r>
  <r>
    <s v="C8693"/>
    <x v="2"/>
    <s v="The Gambia"/>
    <s v="Ropa"/>
    <s v="Online"/>
    <s v="Baja"/>
    <n v="44060"/>
    <n v="9673"/>
    <n v="109.28"/>
    <n v="35.840000000000003"/>
    <n v="1057065.44"/>
    <n v="3"/>
  </r>
  <r>
    <s v="C8508"/>
    <x v="2"/>
    <s v="Oman"/>
    <s v="Cárnicos"/>
    <s v="Offline"/>
    <s v="Baja"/>
    <n v="44424"/>
    <n v="7476"/>
    <n v="421.89"/>
    <n v="364.69"/>
    <n v="3154049.64"/>
    <n v="3"/>
  </r>
  <r>
    <s v="C8801"/>
    <x v="2"/>
    <s v="Burkina Faso"/>
    <s v="Snacks"/>
    <s v="Offline"/>
    <s v="Alta"/>
    <n v="44340"/>
    <n v="7876"/>
    <n v="152.58000000000001"/>
    <n v="97.44"/>
    <n v="1201720.08"/>
    <n v="3"/>
  </r>
  <r>
    <s v="C9260"/>
    <x v="2"/>
    <s v="Cameroon"/>
    <s v="Ropa"/>
    <s v="Offline"/>
    <s v="Media"/>
    <n v="43994"/>
    <n v="7755"/>
    <n v="109.28"/>
    <n v="35.840000000000003"/>
    <n v="847466.4"/>
    <n v="3"/>
  </r>
  <r>
    <s v="C5778"/>
    <x v="2"/>
    <s v="Burkina Faso"/>
    <s v="Cereales"/>
    <s v="Online"/>
    <s v="Alta"/>
    <n v="44763"/>
    <n v="6024"/>
    <n v="205.7"/>
    <n v="117.11"/>
    <n v="1239136.8"/>
    <n v="3"/>
  </r>
  <r>
    <s v="C3947"/>
    <x v="0"/>
    <s v="Serbia"/>
    <s v="Snacks"/>
    <s v="Online"/>
    <s v="Alta"/>
    <n v="44517"/>
    <n v="8624"/>
    <n v="152.58000000000001"/>
    <n v="97.44"/>
    <n v="1315849.9200000002"/>
    <n v="1"/>
  </r>
  <r>
    <s v="C5565"/>
    <x v="2"/>
    <s v="Mauritius "/>
    <s v="Doméstico"/>
    <s v="Offline"/>
    <s v="Crítica"/>
    <n v="44403"/>
    <n v="3529"/>
    <n v="668.27"/>
    <n v="502.54"/>
    <n v="2358324.83"/>
    <n v="3"/>
  </r>
  <r>
    <s v="C4134"/>
    <x v="2"/>
    <s v="Liberia"/>
    <s v="Material de oficina"/>
    <s v="Offline"/>
    <s v="Crítica"/>
    <n v="44152"/>
    <n v="5745"/>
    <n v="651.21"/>
    <n v="524.96"/>
    <n v="3741201.45"/>
    <n v="3"/>
  </r>
  <r>
    <s v="C7355"/>
    <x v="0"/>
    <s v="Latvia"/>
    <s v="Cuidado personal"/>
    <s v="Offline"/>
    <s v="Crítica"/>
    <n v="44684"/>
    <n v="2308"/>
    <n v="81.73"/>
    <n v="56.67"/>
    <n v="188632.84"/>
    <n v="1"/>
  </r>
  <r>
    <s v="C5637"/>
    <x v="5"/>
    <s v="China"/>
    <s v="Ropa"/>
    <s v="Offline"/>
    <s v="Media"/>
    <n v="44455"/>
    <n v="7284"/>
    <n v="109.28"/>
    <n v="35.840000000000003"/>
    <n v="795995.52"/>
    <n v="6"/>
  </r>
  <r>
    <s v="C3589"/>
    <x v="1"/>
    <s v="New Zealand"/>
    <s v="Verduras"/>
    <s v="Online"/>
    <s v="Baja"/>
    <n v="44157"/>
    <n v="6773"/>
    <n v="154.06"/>
    <n v="90.93"/>
    <n v="1043448.38"/>
    <n v="2"/>
  </r>
  <r>
    <s v="C6524"/>
    <x v="2"/>
    <s v="Sierra Leone"/>
    <s v="Snacks"/>
    <s v="Online"/>
    <s v="Crítica"/>
    <n v="44107"/>
    <n v="3904"/>
    <n v="152.58000000000001"/>
    <n v="97.44"/>
    <n v="595672.32000000007"/>
    <n v="3"/>
  </r>
  <r>
    <s v="C6958"/>
    <x v="0"/>
    <s v="Bulgaria"/>
    <s v="Material de oficina"/>
    <s v="Online"/>
    <s v="Crítica"/>
    <n v="44768"/>
    <n v="3839"/>
    <n v="651.21"/>
    <n v="524.96"/>
    <n v="2499995.19"/>
    <n v="1"/>
  </r>
  <r>
    <s v="C7110"/>
    <x v="2"/>
    <s v="Somalia"/>
    <s v="Material de oficina"/>
    <s v="Offline"/>
    <s v="Crítica"/>
    <n v="44140"/>
    <n v="8769"/>
    <n v="651.21"/>
    <n v="524.96"/>
    <n v="5710460.4900000002"/>
    <n v="3"/>
  </r>
  <r>
    <s v="C5403"/>
    <x v="0"/>
    <s v="Spain"/>
    <s v="Bebida"/>
    <s v="Offline"/>
    <s v="Alta"/>
    <n v="44547"/>
    <n v="2919"/>
    <n v="47.45"/>
    <n v="31.79"/>
    <n v="138506.55000000002"/>
    <n v="1"/>
  </r>
  <r>
    <s v="C9962"/>
    <x v="0"/>
    <s v="Cyprus"/>
    <s v="Cereales"/>
    <s v="Offline"/>
    <s v="Media"/>
    <n v="44804"/>
    <n v="7544"/>
    <n v="205.7"/>
    <n v="117.11"/>
    <n v="1551800.7999999998"/>
    <n v="1"/>
  </r>
  <r>
    <s v="C7116"/>
    <x v="2"/>
    <s v="Namibia"/>
    <s v="Ropa"/>
    <s v="Online"/>
    <s v="Media"/>
    <n v="43873"/>
    <n v="5929"/>
    <n v="109.28"/>
    <n v="35.840000000000003"/>
    <n v="647921.12"/>
    <n v="3"/>
  </r>
  <r>
    <s v="C1896"/>
    <x v="4"/>
    <s v="Greenland"/>
    <s v="Cereales"/>
    <s v="Offline"/>
    <s v="Alta"/>
    <n v="44519"/>
    <n v="8392"/>
    <n v="205.7"/>
    <n v="117.11"/>
    <n v="1726234.4"/>
    <n v="5"/>
  </r>
  <r>
    <s v="C4538"/>
    <x v="2"/>
    <s v="Rwanda"/>
    <s v="Doméstico"/>
    <s v="Online"/>
    <s v="Baja"/>
    <n v="44431"/>
    <n v="7281"/>
    <n v="668.27"/>
    <n v="502.54"/>
    <n v="4865673.87"/>
    <n v="3"/>
  </r>
  <r>
    <s v="C7979"/>
    <x v="3"/>
    <s v="The Bahamas"/>
    <s v="Material de oficina"/>
    <s v="Offline"/>
    <s v="Baja"/>
    <n v="44057"/>
    <n v="1977"/>
    <n v="651.21"/>
    <n v="524.96"/>
    <n v="1287442.1700000002"/>
    <n v="4"/>
  </r>
  <r>
    <s v="C1361"/>
    <x v="0"/>
    <s v="Germany"/>
    <s v="Bebida"/>
    <s v="Online"/>
    <s v="Alta"/>
    <n v="43990"/>
    <n v="3890"/>
    <n v="47.45"/>
    <n v="31.79"/>
    <n v="184580.5"/>
    <n v="1"/>
  </r>
  <r>
    <s v="C1528"/>
    <x v="0"/>
    <s v="Cyprus"/>
    <s v="Bebida"/>
    <s v="Online"/>
    <s v="Crítica"/>
    <n v="44450"/>
    <n v="1464"/>
    <n v="47.45"/>
    <n v="31.79"/>
    <n v="69466.8"/>
    <n v="1"/>
  </r>
  <r>
    <s v="C3526"/>
    <x v="0"/>
    <s v="Luxembourg"/>
    <s v="Snacks"/>
    <s v="Online"/>
    <s v="Crítica"/>
    <n v="44757"/>
    <n v="5171"/>
    <n v="152.58000000000001"/>
    <n v="97.44"/>
    <n v="788991.18"/>
    <n v="1"/>
  </r>
  <r>
    <s v="C3108"/>
    <x v="1"/>
    <s v="Tuvalu"/>
    <s v="Cereales"/>
    <s v="Online"/>
    <s v="Alta"/>
    <n v="43857"/>
    <n v="2516"/>
    <n v="205.7"/>
    <n v="117.11"/>
    <n v="517541.19999999995"/>
    <n v="2"/>
  </r>
  <r>
    <s v="C1225"/>
    <x v="0"/>
    <s v="Bulgaria"/>
    <s v="Cosméticos"/>
    <s v="Offline"/>
    <s v="Baja"/>
    <n v="43977"/>
    <n v="3036"/>
    <n v="437.2"/>
    <n v="263.33"/>
    <n v="1327339.2"/>
    <n v="1"/>
  </r>
  <r>
    <s v="C8535"/>
    <x v="5"/>
    <s v="Bangladesh"/>
    <s v="Frutas"/>
    <s v="Offline"/>
    <s v="Alta"/>
    <n v="43834"/>
    <n v="3298"/>
    <n v="9.33"/>
    <n v="6.92"/>
    <n v="30770.34"/>
    <n v="6"/>
  </r>
  <r>
    <s v="C4899"/>
    <x v="3"/>
    <s v="El Salvador"/>
    <s v="Cuidado personal"/>
    <s v="Offline"/>
    <s v="Alta"/>
    <n v="44381"/>
    <n v="1901"/>
    <n v="81.73"/>
    <n v="56.67"/>
    <n v="155368.73000000001"/>
    <n v="4"/>
  </r>
  <r>
    <s v="C6878"/>
    <x v="5"/>
    <s v="China"/>
    <s v="Verduras"/>
    <s v="Online"/>
    <s v="Media"/>
    <n v="44106"/>
    <n v="4474"/>
    <n v="154.06"/>
    <n v="90.93"/>
    <n v="689264.44000000006"/>
    <n v="6"/>
  </r>
  <r>
    <s v="C9238"/>
    <x v="5"/>
    <s v="Mongolia"/>
    <s v="Cárnicos"/>
    <s v="Online"/>
    <s v="Media"/>
    <n v="44780"/>
    <n v="8678"/>
    <n v="421.89"/>
    <n v="364.69"/>
    <n v="3661161.42"/>
    <n v="6"/>
  </r>
  <r>
    <s v="C7450"/>
    <x v="1"/>
    <s v="Solomon Islands"/>
    <s v="Frutas"/>
    <s v="Offline"/>
    <s v="Alta"/>
    <n v="44662"/>
    <n v="9207"/>
    <n v="9.33"/>
    <n v="6.92"/>
    <n v="85901.31"/>
    <n v="2"/>
  </r>
  <r>
    <s v="C2186"/>
    <x v="2"/>
    <s v="Mauritania"/>
    <s v="Cosméticos"/>
    <s v="Offline"/>
    <s v="Baja"/>
    <n v="44250"/>
    <n v="2783"/>
    <n v="437.2"/>
    <n v="263.33"/>
    <n v="1216727.5999999999"/>
    <n v="3"/>
  </r>
  <r>
    <s v="C3821"/>
    <x v="5"/>
    <s v="South Korea"/>
    <s v="Verduras"/>
    <s v="Online"/>
    <s v="Media"/>
    <n v="44707"/>
    <n v="3162"/>
    <n v="154.06"/>
    <n v="90.93"/>
    <n v="487137.72000000003"/>
    <n v="6"/>
  </r>
  <r>
    <s v="C9933"/>
    <x v="5"/>
    <s v="Myanmar"/>
    <s v="Material de oficina"/>
    <s v="Online"/>
    <s v="Baja"/>
    <n v="44213"/>
    <n v="6130"/>
    <n v="651.21"/>
    <n v="524.96"/>
    <n v="3991917.3000000003"/>
    <n v="6"/>
  </r>
  <r>
    <s v="C9804"/>
    <x v="2"/>
    <s v="Botswana"/>
    <s v="Cereales"/>
    <s v="Offline"/>
    <s v="Baja"/>
    <n v="44749"/>
    <n v="4503"/>
    <n v="205.7"/>
    <n v="117.11"/>
    <n v="926267.1"/>
    <n v="3"/>
  </r>
  <r>
    <s v="C6920"/>
    <x v="0"/>
    <s v="Portugal"/>
    <s v="Snacks"/>
    <s v="Offline"/>
    <s v="Crítica"/>
    <n v="44266"/>
    <n v="3131"/>
    <n v="152.58000000000001"/>
    <n v="97.44"/>
    <n v="477727.98000000004"/>
    <n v="1"/>
  </r>
  <r>
    <s v="C5468"/>
    <x v="0"/>
    <s v="Spain"/>
    <s v="Verduras"/>
    <s v="Offline"/>
    <s v="Crítica"/>
    <n v="44516"/>
    <n v="3894"/>
    <n v="154.06"/>
    <n v="90.93"/>
    <n v="599909.64"/>
    <n v="1"/>
  </r>
  <r>
    <s v="C5839"/>
    <x v="2"/>
    <s v="Cote d'Ivoire"/>
    <s v="Bebida"/>
    <s v="Offline"/>
    <s v="Baja"/>
    <n v="44266"/>
    <n v="703"/>
    <n v="47.45"/>
    <n v="31.79"/>
    <n v="33357.35"/>
    <n v="3"/>
  </r>
  <r>
    <s v="C9128"/>
    <x v="0"/>
    <s v="Russia"/>
    <s v="Alimento infantil"/>
    <s v="Online"/>
    <s v="Crítica"/>
    <n v="43995"/>
    <n v="4499"/>
    <n v="255.28"/>
    <n v="159.41999999999999"/>
    <n v="1148504.72"/>
    <n v="1"/>
  </r>
  <r>
    <s v="C3632"/>
    <x v="1"/>
    <s v="Federated States of Micronesia"/>
    <s v="Ropa"/>
    <s v="Offline"/>
    <s v="Media"/>
    <n v="44331"/>
    <n v="8257"/>
    <n v="109.28"/>
    <n v="35.840000000000003"/>
    <n v="902324.96"/>
    <n v="2"/>
  </r>
  <r>
    <s v="C5351"/>
    <x v="2"/>
    <s v="The Gambia"/>
    <s v="Cárnicos"/>
    <s v="Offline"/>
    <s v="Alta"/>
    <n v="44480"/>
    <n v="1982"/>
    <n v="421.89"/>
    <n v="364.69"/>
    <n v="836185.98"/>
    <n v="3"/>
  </r>
  <r>
    <s v="C8489"/>
    <x v="0"/>
    <s v="Luxembourg"/>
    <s v="Frutas"/>
    <s v="Offline"/>
    <s v="Alta"/>
    <n v="44841"/>
    <n v="7710"/>
    <n v="9.33"/>
    <n v="6.92"/>
    <n v="71934.3"/>
    <n v="1"/>
  </r>
  <r>
    <s v="C7953"/>
    <x v="2"/>
    <s v="Liberia"/>
    <s v="Frutas"/>
    <s v="Offline"/>
    <s v="Crítica"/>
    <n v="44392"/>
    <n v="4507"/>
    <n v="9.33"/>
    <n v="6.92"/>
    <n v="42050.31"/>
    <n v="3"/>
  </r>
  <r>
    <s v="C3853"/>
    <x v="2"/>
    <s v="Burundi"/>
    <s v="Cosméticos"/>
    <s v="Offline"/>
    <s v="Crítica"/>
    <n v="44348"/>
    <n v="3474"/>
    <n v="437.2"/>
    <n v="263.33"/>
    <n v="1518832.8"/>
    <n v="3"/>
  </r>
  <r>
    <s v="C6001"/>
    <x v="2"/>
    <s v="Syria"/>
    <s v="Cereales"/>
    <s v="Offline"/>
    <s v="Alta"/>
    <n v="44502"/>
    <n v="2739"/>
    <n v="205.7"/>
    <n v="117.11"/>
    <n v="563412.29999999993"/>
    <n v="3"/>
  </r>
  <r>
    <s v="C2414"/>
    <x v="4"/>
    <s v="United States of America"/>
    <s v="Ropa"/>
    <s v="Offline"/>
    <s v="Alta"/>
    <n v="44797"/>
    <n v="2463"/>
    <n v="109.28"/>
    <n v="35.840000000000003"/>
    <n v="269156.64"/>
    <n v="5"/>
  </r>
  <r>
    <s v="C8811"/>
    <x v="5"/>
    <s v="Japan"/>
    <s v="Alimento infantil"/>
    <s v="Offline"/>
    <s v="Baja"/>
    <n v="44797"/>
    <n v="9840"/>
    <n v="255.28"/>
    <n v="159.41999999999999"/>
    <n v="2511955.2000000002"/>
    <n v="6"/>
  </r>
  <r>
    <s v="C1114"/>
    <x v="5"/>
    <s v="Laos"/>
    <s v="Frutas"/>
    <s v="Offline"/>
    <s v="Baja"/>
    <n v="44218"/>
    <n v="4093"/>
    <n v="9.33"/>
    <n v="6.92"/>
    <n v="38187.69"/>
    <n v="6"/>
  </r>
  <r>
    <s v="C9949"/>
    <x v="0"/>
    <s v="Germany"/>
    <s v="Verduras"/>
    <s v="Online"/>
    <s v="Crítica"/>
    <n v="44483"/>
    <n v="1476"/>
    <n v="154.06"/>
    <n v="90.93"/>
    <n v="227392.56"/>
    <n v="1"/>
  </r>
  <r>
    <s v="C8144"/>
    <x v="4"/>
    <s v="Greenland"/>
    <s v="Cuidado personal"/>
    <s v="Online"/>
    <s v="Crítica"/>
    <n v="44035"/>
    <n v="276"/>
    <n v="81.73"/>
    <n v="56.67"/>
    <n v="22557.48"/>
    <n v="5"/>
  </r>
  <r>
    <s v="C5232"/>
    <x v="3"/>
    <s v="Jamaica"/>
    <s v="Cárnicos"/>
    <s v="Offline"/>
    <s v="Alta"/>
    <n v="44069"/>
    <n v="5810"/>
    <n v="421.89"/>
    <n v="364.69"/>
    <n v="2451180.9"/>
    <n v="4"/>
  </r>
  <r>
    <s v="C6946"/>
    <x v="0"/>
    <s v="Switzerland"/>
    <s v="Verduras"/>
    <s v="Online"/>
    <s v="Media"/>
    <n v="43843"/>
    <n v="5427"/>
    <n v="154.06"/>
    <n v="90.93"/>
    <n v="836083.62"/>
    <n v="1"/>
  </r>
  <r>
    <s v="C1726"/>
    <x v="0"/>
    <s v="Sweden"/>
    <s v="Material de oficina"/>
    <s v="Online"/>
    <s v="Media"/>
    <n v="44326"/>
    <n v="3507"/>
    <n v="651.21"/>
    <n v="524.96"/>
    <n v="2283793.4700000002"/>
    <n v="1"/>
  </r>
  <r>
    <s v="C1212"/>
    <x v="2"/>
    <s v="Liberia"/>
    <s v="Bebida"/>
    <s v="Online"/>
    <s v="Media"/>
    <n v="44545"/>
    <n v="6460"/>
    <n v="47.45"/>
    <n v="31.79"/>
    <n v="306527"/>
    <n v="3"/>
  </r>
  <r>
    <s v="C8748"/>
    <x v="1"/>
    <s v="Kiribati"/>
    <s v="Alimento infantil"/>
    <s v="Offline"/>
    <s v="Media"/>
    <n v="44198"/>
    <n v="7730"/>
    <n v="255.28"/>
    <n v="159.41999999999999"/>
    <n v="1973314.4"/>
    <n v="2"/>
  </r>
  <r>
    <s v="C5882"/>
    <x v="0"/>
    <s v="Malta"/>
    <s v="Cárnicos"/>
    <s v="Online"/>
    <s v="Media"/>
    <n v="44171"/>
    <n v="2789"/>
    <n v="421.89"/>
    <n v="364.69"/>
    <n v="1176651.21"/>
    <n v="1"/>
  </r>
  <r>
    <s v="C1864"/>
    <x v="5"/>
    <s v="Philippines"/>
    <s v="Cuidado personal"/>
    <s v="Online"/>
    <s v="Baja"/>
    <n v="43933"/>
    <n v="4144"/>
    <n v="81.73"/>
    <n v="56.67"/>
    <n v="338689.12"/>
    <n v="6"/>
  </r>
  <r>
    <s v="C2148"/>
    <x v="2"/>
    <s v="Comoros"/>
    <s v="Alimento infantil"/>
    <s v="Offline"/>
    <s v="Baja"/>
    <n v="44143"/>
    <n v="6329"/>
    <n v="255.28"/>
    <n v="159.41999999999999"/>
    <n v="1615667.12"/>
    <n v="3"/>
  </r>
  <r>
    <s v="C3890"/>
    <x v="0"/>
    <s v="Liechtenstein"/>
    <s v="Doméstico"/>
    <s v="Offline"/>
    <s v="Baja"/>
    <n v="44041"/>
    <n v="912"/>
    <n v="668.27"/>
    <n v="502.54"/>
    <n v="609462.24"/>
    <n v="1"/>
  </r>
  <r>
    <s v="C9451"/>
    <x v="2"/>
    <s v="Lebanon"/>
    <s v="Cereales"/>
    <s v="Online"/>
    <s v="Baja"/>
    <n v="44058"/>
    <n v="1492"/>
    <n v="205.7"/>
    <n v="117.11"/>
    <n v="306904.39999999997"/>
    <n v="3"/>
  </r>
  <r>
    <s v="C3894"/>
    <x v="4"/>
    <s v="Greenland"/>
    <s v="Cereales"/>
    <s v="Offline"/>
    <s v="Crítica"/>
    <n v="44249"/>
    <n v="8699"/>
    <n v="205.7"/>
    <n v="117.11"/>
    <n v="1789384.2999999998"/>
    <n v="5"/>
  </r>
  <r>
    <s v="C4484"/>
    <x v="2"/>
    <s v="Chad"/>
    <s v="Cereales"/>
    <s v="Online"/>
    <s v="Media"/>
    <n v="44817"/>
    <n v="5193"/>
    <n v="205.7"/>
    <n v="117.11"/>
    <n v="1068200.0999999999"/>
    <n v="3"/>
  </r>
  <r>
    <s v="C2190"/>
    <x v="0"/>
    <s v="Macedonia"/>
    <s v="Doméstico"/>
    <s v="Offline"/>
    <s v="Baja"/>
    <n v="44545"/>
    <n v="668"/>
    <n v="668.27"/>
    <n v="502.54"/>
    <n v="446404.36"/>
    <n v="1"/>
  </r>
  <r>
    <s v="C2186"/>
    <x v="2"/>
    <s v="United Arab Emirates"/>
    <s v="Cosméticos"/>
    <s v="Offline"/>
    <s v="Alta"/>
    <n v="44451"/>
    <n v="6847"/>
    <n v="437.2"/>
    <n v="263.33"/>
    <n v="2993508.4"/>
    <n v="3"/>
  </r>
  <r>
    <s v="C1347"/>
    <x v="2"/>
    <s v="Qatar"/>
    <s v="Cereales"/>
    <s v="Offline"/>
    <s v="Alta"/>
    <n v="44133"/>
    <n v="2485"/>
    <n v="205.7"/>
    <n v="117.11"/>
    <n v="511164.5"/>
    <n v="3"/>
  </r>
  <r>
    <s v="C1750"/>
    <x v="2"/>
    <s v="Iraq"/>
    <s v="Verduras"/>
    <s v="Online"/>
    <s v="Alta"/>
    <n v="44382"/>
    <n v="8367"/>
    <n v="154.06"/>
    <n v="90.93"/>
    <n v="1289020.02"/>
    <n v="3"/>
  </r>
  <r>
    <s v="C6179"/>
    <x v="0"/>
    <s v="Kosovo"/>
    <s v="Material de oficina"/>
    <s v="Online"/>
    <s v="Baja"/>
    <n v="44568"/>
    <n v="2312"/>
    <n v="651.21"/>
    <n v="524.96"/>
    <n v="1505597.52"/>
    <n v="1"/>
  </r>
  <r>
    <s v="C4617"/>
    <x v="5"/>
    <s v="Bhutan"/>
    <s v="Cosméticos"/>
    <s v="Offline"/>
    <s v="Crítica"/>
    <n v="44208"/>
    <n v="4168"/>
    <n v="437.2"/>
    <n v="263.33"/>
    <n v="1822249.5999999999"/>
    <n v="6"/>
  </r>
  <r>
    <s v="C5754"/>
    <x v="3"/>
    <s v="Cuba"/>
    <s v="Ropa"/>
    <s v="Offline"/>
    <s v="Alta"/>
    <n v="44532"/>
    <n v="815"/>
    <n v="109.28"/>
    <n v="35.840000000000003"/>
    <n v="89063.2"/>
    <n v="4"/>
  </r>
  <r>
    <s v="C5479"/>
    <x v="4"/>
    <s v="Mexico"/>
    <s v="Alimento infantil"/>
    <s v="Online"/>
    <s v="Media"/>
    <n v="44829"/>
    <n v="1163"/>
    <n v="255.28"/>
    <n v="159.41999999999999"/>
    <n v="296890.64"/>
    <n v="5"/>
  </r>
  <r>
    <s v="C9388"/>
    <x v="2"/>
    <s v="Cote d'Ivoire"/>
    <s v="Bebida"/>
    <s v="Online"/>
    <s v="Media"/>
    <n v="44013"/>
    <n v="1156"/>
    <n v="47.45"/>
    <n v="31.79"/>
    <n v="54852.200000000004"/>
    <n v="3"/>
  </r>
  <r>
    <s v="C1277"/>
    <x v="2"/>
    <s v="Nigeria"/>
    <s v="Cereales"/>
    <s v="Offline"/>
    <s v="Alta"/>
    <n v="44275"/>
    <n v="8767"/>
    <n v="205.7"/>
    <n v="117.11"/>
    <n v="1803371.9"/>
    <n v="3"/>
  </r>
  <r>
    <s v="C1647"/>
    <x v="1"/>
    <s v="Vanuatu"/>
    <s v="Material de oficina"/>
    <s v="Offline"/>
    <s v="Alta"/>
    <n v="44303"/>
    <n v="9000"/>
    <n v="651.21"/>
    <n v="524.96"/>
    <n v="5860890"/>
    <n v="2"/>
  </r>
  <r>
    <s v="C9201"/>
    <x v="2"/>
    <s v="Kuwait"/>
    <s v="Verduras"/>
    <s v="Offline"/>
    <s v="Baja"/>
    <n v="43971"/>
    <n v="8893"/>
    <n v="154.06"/>
    <n v="90.93"/>
    <n v="1370055.58"/>
    <n v="3"/>
  </r>
  <r>
    <s v="C5347"/>
    <x v="2"/>
    <s v="Namibia"/>
    <s v="Cárnicos"/>
    <s v="Offline"/>
    <s v="Media"/>
    <n v="44868"/>
    <n v="2512"/>
    <n v="421.89"/>
    <n v="364.69"/>
    <n v="1059787.68"/>
    <n v="3"/>
  </r>
  <r>
    <s v="C3695"/>
    <x v="2"/>
    <s v="Egypt"/>
    <s v="Verduras"/>
    <s v="Online"/>
    <s v="Baja"/>
    <n v="44555"/>
    <n v="5955"/>
    <n v="154.06"/>
    <n v="90.93"/>
    <n v="917427.3"/>
    <n v="3"/>
  </r>
  <r>
    <s v="C9556"/>
    <x v="2"/>
    <s v="Swaziland"/>
    <s v="Frutas"/>
    <s v="Offline"/>
    <s v="Crítica"/>
    <n v="44392"/>
    <n v="2354"/>
    <n v="9.33"/>
    <n v="6.92"/>
    <n v="21962.82"/>
    <n v="3"/>
  </r>
  <r>
    <s v="C6448"/>
    <x v="3"/>
    <s v="Antigua and Barbuda "/>
    <s v="Cárnicos"/>
    <s v="Offline"/>
    <s v="Crítica"/>
    <n v="44842"/>
    <n v="6869"/>
    <n v="421.89"/>
    <n v="364.69"/>
    <n v="2897962.4099999997"/>
    <n v="4"/>
  </r>
  <r>
    <s v="C5590"/>
    <x v="5"/>
    <s v="Sri Lanka"/>
    <s v="Verduras"/>
    <s v="Offline"/>
    <s v="Alta"/>
    <n v="43905"/>
    <n v="1692"/>
    <n v="154.06"/>
    <n v="90.93"/>
    <n v="260669.52"/>
    <n v="6"/>
  </r>
  <r>
    <s v="C5403"/>
    <x v="0"/>
    <s v="Liechtenstein"/>
    <s v="Bebida"/>
    <s v="Offline"/>
    <s v="Media"/>
    <n v="43905"/>
    <n v="1047"/>
    <n v="47.45"/>
    <n v="31.79"/>
    <n v="49680.15"/>
    <n v="1"/>
  </r>
  <r>
    <s v="C5014"/>
    <x v="2"/>
    <s v="Angola"/>
    <s v="Material de oficina"/>
    <s v="Online"/>
    <s v="Crítica"/>
    <n v="44701"/>
    <n v="6189"/>
    <n v="651.21"/>
    <n v="524.96"/>
    <n v="4030338.6900000004"/>
    <n v="3"/>
  </r>
  <r>
    <s v="C8751"/>
    <x v="5"/>
    <s v="Brunei"/>
    <s v="Doméstico"/>
    <s v="Offline"/>
    <s v="Crítica"/>
    <n v="44212"/>
    <n v="404"/>
    <n v="668.27"/>
    <n v="502.54"/>
    <n v="269981.08"/>
    <n v="6"/>
  </r>
  <r>
    <s v="C3646"/>
    <x v="1"/>
    <s v="Samoa "/>
    <s v="Ropa"/>
    <s v="Offline"/>
    <s v="Crítica"/>
    <n v="44158"/>
    <n v="4010"/>
    <n v="109.28"/>
    <n v="35.840000000000003"/>
    <n v="438212.8"/>
    <n v="2"/>
  </r>
  <r>
    <s v="C8933"/>
    <x v="1"/>
    <s v="Marshall Islands"/>
    <s v="Frutas"/>
    <s v="Online"/>
    <s v="Baja"/>
    <n v="44316"/>
    <n v="9354"/>
    <n v="9.33"/>
    <n v="6.92"/>
    <n v="87272.82"/>
    <n v="2"/>
  </r>
  <r>
    <s v="C8551"/>
    <x v="2"/>
    <s v="Democratic Republic of the Congo"/>
    <s v="Frutas"/>
    <s v="Online"/>
    <s v="Crítica"/>
    <n v="44089"/>
    <n v="5818"/>
    <n v="9.33"/>
    <n v="6.92"/>
    <n v="54281.94"/>
    <n v="3"/>
  </r>
  <r>
    <s v="C9641"/>
    <x v="1"/>
    <s v="Tonga"/>
    <s v="Cosméticos"/>
    <s v="Online"/>
    <s v="Crítica"/>
    <n v="44073"/>
    <n v="4811"/>
    <n v="437.2"/>
    <n v="263.33"/>
    <n v="2103369.1999999997"/>
    <n v="2"/>
  </r>
  <r>
    <s v="C2047"/>
    <x v="2"/>
    <s v="Mozambique"/>
    <s v="Snacks"/>
    <s v="Offline"/>
    <s v="Crítica"/>
    <n v="44484"/>
    <n v="4777"/>
    <n v="152.58000000000001"/>
    <n v="97.44"/>
    <n v="728874.66"/>
    <n v="3"/>
  </r>
  <r>
    <s v="C7816"/>
    <x v="2"/>
    <s v="Kuwait"/>
    <s v="Cárnicos"/>
    <s v="Online"/>
    <s v="Media"/>
    <n v="44645"/>
    <n v="6189"/>
    <n v="421.89"/>
    <n v="364.69"/>
    <n v="2611077.21"/>
    <n v="3"/>
  </r>
  <r>
    <s v="C4699"/>
    <x v="0"/>
    <s v="Romania"/>
    <s v="Bebida"/>
    <s v="Offline"/>
    <s v="Alta"/>
    <n v="44546"/>
    <n v="6552"/>
    <n v="47.45"/>
    <n v="31.79"/>
    <n v="310892.40000000002"/>
    <n v="1"/>
  </r>
  <r>
    <s v="C2649"/>
    <x v="2"/>
    <s v="South Sudan"/>
    <s v="Cosméticos"/>
    <s v="Online"/>
    <s v="Crítica"/>
    <n v="44325"/>
    <n v="5402"/>
    <n v="437.2"/>
    <n v="263.33"/>
    <n v="2361754.4"/>
    <n v="3"/>
  </r>
  <r>
    <s v="C3324"/>
    <x v="5"/>
    <s v="Malaysia"/>
    <s v="Snacks"/>
    <s v="Offline"/>
    <s v="Crítica"/>
    <n v="44786"/>
    <n v="9307"/>
    <n v="152.58000000000001"/>
    <n v="97.44"/>
    <n v="1420062.06"/>
    <n v="6"/>
  </r>
  <r>
    <s v="C4582"/>
    <x v="3"/>
    <s v="Costa Rica"/>
    <s v="Snacks"/>
    <s v="Offline"/>
    <s v="Media"/>
    <n v="44795"/>
    <n v="6864"/>
    <n v="152.58000000000001"/>
    <n v="97.44"/>
    <n v="1047309.1200000001"/>
    <n v="4"/>
  </r>
  <r>
    <s v="C4988"/>
    <x v="0"/>
    <s v="Croatia"/>
    <s v="Cuidado personal"/>
    <s v="Online"/>
    <s v="Alta"/>
    <n v="43886"/>
    <n v="3705"/>
    <n v="81.73"/>
    <n v="56.67"/>
    <n v="302809.65000000002"/>
    <n v="1"/>
  </r>
  <r>
    <s v="C8307"/>
    <x v="5"/>
    <s v="Nepal"/>
    <s v="Bebida"/>
    <s v="Offline"/>
    <s v="Baja"/>
    <n v="44870"/>
    <n v="7490"/>
    <n v="47.45"/>
    <n v="31.79"/>
    <n v="355400.5"/>
    <n v="6"/>
  </r>
  <r>
    <s v="C1008"/>
    <x v="5"/>
    <s v="Tajikistan"/>
    <s v="Alimento infantil"/>
    <s v="Online"/>
    <s v="Alta"/>
    <n v="43922"/>
    <n v="2911"/>
    <n v="255.28"/>
    <n v="159.41999999999999"/>
    <n v="743120.08"/>
    <n v="6"/>
  </r>
  <r>
    <s v="C1764"/>
    <x v="0"/>
    <s v="Serbia"/>
    <s v="Cárnicos"/>
    <s v="Offline"/>
    <s v="Alta"/>
    <n v="44668"/>
    <n v="6692"/>
    <n v="421.89"/>
    <n v="364.69"/>
    <n v="2823287.88"/>
    <n v="1"/>
  </r>
  <r>
    <s v="C2951"/>
    <x v="2"/>
    <s v="Angola"/>
    <s v="Cárnicos"/>
    <s v="Offline"/>
    <s v="Baja"/>
    <n v="44099"/>
    <n v="2589"/>
    <n v="421.89"/>
    <n v="364.69"/>
    <n v="1092273.21"/>
    <n v="3"/>
  </r>
  <r>
    <s v="C2146"/>
    <x v="5"/>
    <s v="Japan"/>
    <s v="Cuidado personal"/>
    <s v="Online"/>
    <s v="Baja"/>
    <n v="44568"/>
    <n v="6386"/>
    <n v="81.73"/>
    <n v="56.67"/>
    <n v="521927.78"/>
    <n v="6"/>
  </r>
  <r>
    <s v="C6632"/>
    <x v="0"/>
    <s v="Iceland"/>
    <s v="Cárnicos"/>
    <s v="Online"/>
    <s v="Media"/>
    <n v="43882"/>
    <n v="903"/>
    <n v="421.89"/>
    <n v="364.69"/>
    <n v="380966.67"/>
    <n v="1"/>
  </r>
  <r>
    <s v="C1893"/>
    <x v="0"/>
    <s v="Cyprus"/>
    <s v="Ropa"/>
    <s v="Offline"/>
    <s v="Media"/>
    <n v="44167"/>
    <n v="986"/>
    <n v="109.28"/>
    <n v="35.840000000000003"/>
    <n v="107750.08"/>
    <n v="1"/>
  </r>
  <r>
    <s v="C1118"/>
    <x v="1"/>
    <s v="East Timor"/>
    <s v="Bebida"/>
    <s v="Offline"/>
    <s v="Alta"/>
    <n v="44042"/>
    <n v="8516"/>
    <n v="47.45"/>
    <n v="31.79"/>
    <n v="404084.2"/>
    <n v="2"/>
  </r>
  <r>
    <s v="C4697"/>
    <x v="5"/>
    <s v="Tajikistan"/>
    <s v="Material de oficina"/>
    <s v="Online"/>
    <s v="Baja"/>
    <n v="44364"/>
    <n v="7405"/>
    <n v="651.21"/>
    <n v="524.96"/>
    <n v="4822210.05"/>
    <n v="6"/>
  </r>
  <r>
    <s v="C4725"/>
    <x v="2"/>
    <s v="Somalia"/>
    <s v="Doméstico"/>
    <s v="Online"/>
    <s v="Crítica"/>
    <n v="44568"/>
    <n v="8594"/>
    <n v="668.27"/>
    <n v="502.54"/>
    <n v="5743112.3799999999"/>
    <n v="3"/>
  </r>
  <r>
    <s v="C7499"/>
    <x v="0"/>
    <s v="Spain"/>
    <s v="Ropa"/>
    <s v="Offline"/>
    <s v="Alta"/>
    <n v="44236"/>
    <n v="5057"/>
    <n v="109.28"/>
    <n v="35.840000000000003"/>
    <n v="552628.96"/>
    <n v="1"/>
  </r>
  <r>
    <s v="C2020"/>
    <x v="0"/>
    <s v="Sweden"/>
    <s v="Cereales"/>
    <s v="Online"/>
    <s v="Crítica"/>
    <n v="44663"/>
    <n v="6799"/>
    <n v="205.7"/>
    <n v="117.11"/>
    <n v="1398554.2999999998"/>
    <n v="1"/>
  </r>
  <r>
    <s v="C9491"/>
    <x v="2"/>
    <s v="Ethiopia"/>
    <s v="Doméstico"/>
    <s v="Offline"/>
    <s v="Baja"/>
    <n v="44161"/>
    <n v="5857"/>
    <n v="668.27"/>
    <n v="502.54"/>
    <n v="3914057.3899999997"/>
    <n v="3"/>
  </r>
  <r>
    <s v="C6820"/>
    <x v="5"/>
    <s v="Turkmenistan"/>
    <s v="Cuidado personal"/>
    <s v="Offline"/>
    <s v="Baja"/>
    <n v="44838"/>
    <n v="1297"/>
    <n v="81.73"/>
    <n v="56.67"/>
    <n v="106003.81000000001"/>
    <n v="6"/>
  </r>
  <r>
    <s v="C3115"/>
    <x v="0"/>
    <s v="Malta"/>
    <s v="Ropa"/>
    <s v="Online"/>
    <s v="Baja"/>
    <n v="44779"/>
    <n v="4219"/>
    <n v="109.28"/>
    <n v="35.840000000000003"/>
    <n v="461052.32"/>
    <n v="1"/>
  </r>
  <r>
    <s v="C8190"/>
    <x v="2"/>
    <s v="Malawi"/>
    <s v="Cosméticos"/>
    <s v="Offline"/>
    <s v="Baja"/>
    <n v="44820"/>
    <n v="2751"/>
    <n v="437.2"/>
    <n v="263.33"/>
    <n v="1202737.2"/>
    <n v="3"/>
  </r>
  <r>
    <s v="C1061"/>
    <x v="0"/>
    <s v="Czech Republic"/>
    <s v="Material de oficina"/>
    <s v="Offline"/>
    <s v="Crítica"/>
    <n v="43859"/>
    <n v="7056"/>
    <n v="651.21"/>
    <n v="524.96"/>
    <n v="4594937.7600000007"/>
    <n v="1"/>
  </r>
  <r>
    <s v="C6447"/>
    <x v="0"/>
    <s v="Netherlands"/>
    <s v="Cárnicos"/>
    <s v="Offline"/>
    <s v="Media"/>
    <n v="44595"/>
    <n v="4325"/>
    <n v="421.89"/>
    <n v="364.69"/>
    <n v="1824674.25"/>
    <n v="1"/>
  </r>
  <r>
    <s v="C9270"/>
    <x v="0"/>
    <s v="Sweden"/>
    <s v="Bebida"/>
    <s v="Offline"/>
    <s v="Baja"/>
    <n v="44653"/>
    <n v="3783"/>
    <n v="47.45"/>
    <n v="31.79"/>
    <n v="179503.35"/>
    <n v="1"/>
  </r>
  <r>
    <s v="C4157"/>
    <x v="2"/>
    <s v="Saudi Arabia"/>
    <s v="Verduras"/>
    <s v="Online"/>
    <s v="Crítica"/>
    <n v="44414"/>
    <n v="1684"/>
    <n v="154.06"/>
    <n v="90.93"/>
    <n v="259437.04"/>
    <n v="3"/>
  </r>
  <r>
    <s v="C8936"/>
    <x v="2"/>
    <s v="Turkey"/>
    <s v="Cereales"/>
    <s v="Online"/>
    <s v="Media"/>
    <n v="44406"/>
    <n v="6314"/>
    <n v="205.7"/>
    <n v="117.11"/>
    <n v="1298789.7999999998"/>
    <n v="3"/>
  </r>
  <r>
    <s v="C6137"/>
    <x v="3"/>
    <s v="Dominican Republic"/>
    <s v="Ropa"/>
    <s v="Offline"/>
    <s v="Baja"/>
    <n v="44785"/>
    <n v="2991"/>
    <n v="109.28"/>
    <n v="35.840000000000003"/>
    <n v="326856.48"/>
    <n v="4"/>
  </r>
  <r>
    <s v="C1498"/>
    <x v="5"/>
    <s v="Uzbekistan"/>
    <s v="Cuidado personal"/>
    <s v="Offline"/>
    <s v="Alta"/>
    <n v="44804"/>
    <n v="9063"/>
    <n v="81.73"/>
    <n v="56.67"/>
    <n v="740718.99"/>
    <n v="6"/>
  </r>
  <r>
    <s v="C1454"/>
    <x v="2"/>
    <s v="Kuwait"/>
    <s v="Snacks"/>
    <s v="Offline"/>
    <s v="Media"/>
    <n v="44391"/>
    <n v="8910"/>
    <n v="152.58000000000001"/>
    <n v="97.44"/>
    <n v="1359487.8"/>
    <n v="3"/>
  </r>
  <r>
    <s v="C8648"/>
    <x v="1"/>
    <s v="Federated States of Micronesia"/>
    <s v="Ropa"/>
    <s v="Offline"/>
    <s v="Crítica"/>
    <n v="44660"/>
    <n v="8943"/>
    <n v="109.28"/>
    <n v="35.840000000000003"/>
    <n v="977291.04"/>
    <n v="2"/>
  </r>
  <r>
    <s v="C8423"/>
    <x v="1"/>
    <s v="Samoa "/>
    <s v="Material de oficina"/>
    <s v="Online"/>
    <s v="Alta"/>
    <n v="44265"/>
    <n v="2606"/>
    <n v="651.21"/>
    <n v="524.96"/>
    <n v="1697053.26"/>
    <n v="2"/>
  </r>
  <r>
    <s v="C9328"/>
    <x v="2"/>
    <s v="Eritrea"/>
    <s v="Snacks"/>
    <s v="Online"/>
    <s v="Baja"/>
    <n v="44092"/>
    <n v="5370"/>
    <n v="152.58000000000001"/>
    <n v="97.44"/>
    <n v="819354.60000000009"/>
    <n v="3"/>
  </r>
  <r>
    <s v="C2611"/>
    <x v="5"/>
    <s v="Singapore"/>
    <s v="Alimento infantil"/>
    <s v="Online"/>
    <s v="Alta"/>
    <n v="44654"/>
    <n v="9742"/>
    <n v="255.28"/>
    <n v="159.41999999999999"/>
    <n v="2486937.7600000002"/>
    <n v="6"/>
  </r>
  <r>
    <s v="C2728"/>
    <x v="2"/>
    <s v="Mauritania"/>
    <s v="Doméstico"/>
    <s v="Offline"/>
    <s v="Media"/>
    <n v="44523"/>
    <n v="257"/>
    <n v="668.27"/>
    <n v="502.54"/>
    <n v="171745.38999999998"/>
    <n v="3"/>
  </r>
  <r>
    <s v="C6835"/>
    <x v="5"/>
    <s v="Bhutan"/>
    <s v="Ropa"/>
    <s v="Online"/>
    <s v="Alta"/>
    <n v="43981"/>
    <n v="8483"/>
    <n v="109.28"/>
    <n v="35.840000000000003"/>
    <n v="927022.24"/>
    <n v="6"/>
  </r>
  <r>
    <s v="C8292"/>
    <x v="2"/>
    <s v="Republic of the Congo"/>
    <s v="Bebida"/>
    <s v="Online"/>
    <s v="Baja"/>
    <n v="44505"/>
    <n v="8018"/>
    <n v="47.45"/>
    <n v="31.79"/>
    <n v="380454.10000000003"/>
    <n v="3"/>
  </r>
  <r>
    <s v="C1161"/>
    <x v="0"/>
    <s v="Germany"/>
    <s v="Bebida"/>
    <s v="Online"/>
    <s v="Media"/>
    <n v="44061"/>
    <n v="9493"/>
    <n v="47.45"/>
    <n v="31.79"/>
    <n v="450442.85000000003"/>
    <n v="1"/>
  </r>
  <r>
    <s v="C2709"/>
    <x v="2"/>
    <s v="Tunisia "/>
    <s v="Cereales"/>
    <s v="Offline"/>
    <s v="Media"/>
    <n v="43896"/>
    <n v="5567"/>
    <n v="205.7"/>
    <n v="117.11"/>
    <n v="1145131.8999999999"/>
    <n v="3"/>
  </r>
  <r>
    <s v="C3904"/>
    <x v="5"/>
    <s v="Myanmar"/>
    <s v="Cereales"/>
    <s v="Offline"/>
    <s v="Media"/>
    <n v="43837"/>
    <n v="5935"/>
    <n v="205.7"/>
    <n v="117.11"/>
    <n v="1220829.5"/>
    <n v="6"/>
  </r>
  <r>
    <s v="C9921"/>
    <x v="0"/>
    <s v="Romania"/>
    <s v="Cosméticos"/>
    <s v="Offline"/>
    <s v="Media"/>
    <n v="43858"/>
    <n v="2319"/>
    <n v="437.2"/>
    <n v="263.33"/>
    <n v="1013866.7999999999"/>
    <n v="1"/>
  </r>
  <r>
    <s v="C8633"/>
    <x v="0"/>
    <s v="Greece"/>
    <s v="Snacks"/>
    <s v="Offline"/>
    <s v="Crítica"/>
    <n v="44602"/>
    <n v="3474"/>
    <n v="152.58000000000001"/>
    <n v="97.44"/>
    <n v="530062.92000000004"/>
    <n v="1"/>
  </r>
  <r>
    <s v="C2120"/>
    <x v="2"/>
    <s v="Benin"/>
    <s v="Cosméticos"/>
    <s v="Offline"/>
    <s v="Baja"/>
    <n v="44770"/>
    <n v="187"/>
    <n v="437.2"/>
    <n v="263.33"/>
    <n v="81756.399999999994"/>
    <n v="3"/>
  </r>
  <r>
    <s v="C2163"/>
    <x v="3"/>
    <s v="Jamaica"/>
    <s v="Material de oficina"/>
    <s v="Online"/>
    <s v="Crítica"/>
    <n v="44778"/>
    <n v="274"/>
    <n v="651.21"/>
    <n v="524.96"/>
    <n v="178431.54"/>
    <n v="4"/>
  </r>
  <r>
    <s v="C7747"/>
    <x v="0"/>
    <s v="Liechtenstein"/>
    <s v="Doméstico"/>
    <s v="Online"/>
    <s v="Alta"/>
    <n v="44141"/>
    <n v="3585"/>
    <n v="668.27"/>
    <n v="502.54"/>
    <n v="2395747.9499999997"/>
    <n v="1"/>
  </r>
  <r>
    <s v="C9560"/>
    <x v="4"/>
    <s v="Greenland"/>
    <s v="Alimento infantil"/>
    <s v="Online"/>
    <s v="Crítica"/>
    <n v="44091"/>
    <n v="6999"/>
    <n v="255.28"/>
    <n v="159.41999999999999"/>
    <n v="1786704.72"/>
    <n v="5"/>
  </r>
  <r>
    <s v="C3493"/>
    <x v="0"/>
    <s v="Romania"/>
    <s v="Cosméticos"/>
    <s v="Online"/>
    <s v="Alta"/>
    <n v="43916"/>
    <n v="9428"/>
    <n v="437.2"/>
    <n v="263.33"/>
    <n v="4121921.6"/>
    <n v="1"/>
  </r>
  <r>
    <s v="C4141"/>
    <x v="5"/>
    <s v="China"/>
    <s v="Cosméticos"/>
    <s v="Online"/>
    <s v="Alta"/>
    <n v="44618"/>
    <n v="6813"/>
    <n v="437.2"/>
    <n v="263.33"/>
    <n v="2978643.6"/>
    <n v="6"/>
  </r>
  <r>
    <s v="C4300"/>
    <x v="1"/>
    <s v="East Timor"/>
    <s v="Doméstico"/>
    <s v="Offline"/>
    <s v="Baja"/>
    <n v="44213"/>
    <n v="7129"/>
    <n v="668.27"/>
    <n v="502.54"/>
    <n v="4764096.83"/>
    <n v="2"/>
  </r>
  <r>
    <s v="C6472"/>
    <x v="0"/>
    <s v="Albania"/>
    <s v="Cuidado personal"/>
    <s v="Online"/>
    <s v="Media"/>
    <n v="44518"/>
    <n v="5380"/>
    <n v="81.73"/>
    <n v="56.67"/>
    <n v="439707.4"/>
    <n v="1"/>
  </r>
  <r>
    <s v="C9360"/>
    <x v="5"/>
    <s v="Laos"/>
    <s v="Frutas"/>
    <s v="Offline"/>
    <s v="Alta"/>
    <n v="44367"/>
    <n v="8602"/>
    <n v="9.33"/>
    <n v="6.92"/>
    <n v="80256.66"/>
    <n v="6"/>
  </r>
  <r>
    <s v="C3370"/>
    <x v="2"/>
    <s v="Central African Republic"/>
    <s v="Material de oficina"/>
    <s v="Offline"/>
    <s v="Baja"/>
    <n v="44303"/>
    <n v="864"/>
    <n v="651.21"/>
    <n v="524.96"/>
    <n v="562645.44000000006"/>
    <n v="3"/>
  </r>
  <r>
    <s v="C2113"/>
    <x v="0"/>
    <s v="Netherlands"/>
    <s v="Cárnicos"/>
    <s v="Offline"/>
    <s v="Crítica"/>
    <n v="43975"/>
    <n v="8263"/>
    <n v="421.89"/>
    <n v="364.69"/>
    <n v="3486077.07"/>
    <n v="1"/>
  </r>
  <r>
    <s v="C1901"/>
    <x v="1"/>
    <s v="Solomon Islands"/>
    <s v="Snacks"/>
    <s v="Offline"/>
    <s v="Media"/>
    <n v="44742"/>
    <n v="3929"/>
    <n v="152.58000000000001"/>
    <n v="97.44"/>
    <n v="599486.82000000007"/>
    <n v="2"/>
  </r>
  <r>
    <s v="C4251"/>
    <x v="2"/>
    <s v="Seychelles "/>
    <s v="Ropa"/>
    <s v="Offline"/>
    <s v="Media"/>
    <n v="43937"/>
    <n v="3024"/>
    <n v="109.28"/>
    <n v="35.840000000000003"/>
    <n v="330462.72000000003"/>
    <n v="3"/>
  </r>
  <r>
    <s v="C2382"/>
    <x v="5"/>
    <s v="Kazakhstan"/>
    <s v="Cárnicos"/>
    <s v="Online"/>
    <s v="Baja"/>
    <n v="44780"/>
    <n v="7740"/>
    <n v="421.89"/>
    <n v="364.69"/>
    <n v="3265428.6"/>
    <n v="6"/>
  </r>
  <r>
    <s v="C3716"/>
    <x v="0"/>
    <s v="Hungary"/>
    <s v="Cosméticos"/>
    <s v="Offline"/>
    <s v="Alta"/>
    <n v="44373"/>
    <n v="2300"/>
    <n v="437.2"/>
    <n v="263.33"/>
    <n v="1005560"/>
    <n v="1"/>
  </r>
  <r>
    <s v="C7378"/>
    <x v="5"/>
    <s v="Laos"/>
    <s v="Alimento infantil"/>
    <s v="Offline"/>
    <s v="Baja"/>
    <n v="44664"/>
    <n v="7960"/>
    <n v="255.28"/>
    <n v="159.41999999999999"/>
    <n v="2032028.8"/>
    <n v="6"/>
  </r>
  <r>
    <s v="C8698"/>
    <x v="2"/>
    <s v="Yemen"/>
    <s v="Ropa"/>
    <s v="Online"/>
    <s v="Crítica"/>
    <n v="44617"/>
    <n v="8005"/>
    <n v="109.28"/>
    <n v="35.840000000000003"/>
    <n v="874786.4"/>
    <n v="3"/>
  </r>
  <r>
    <s v="C3707"/>
    <x v="0"/>
    <s v="Russia"/>
    <s v="Cuidado personal"/>
    <s v="Offline"/>
    <s v="Alta"/>
    <n v="43862"/>
    <n v="2753"/>
    <n v="81.73"/>
    <n v="56.67"/>
    <n v="225002.69"/>
    <n v="1"/>
  </r>
  <r>
    <s v="C2640"/>
    <x v="5"/>
    <s v="Philippines"/>
    <s v="Cereales"/>
    <s v="Offline"/>
    <s v="Alta"/>
    <n v="44265"/>
    <n v="4552"/>
    <n v="205.7"/>
    <n v="117.11"/>
    <n v="936346.39999999991"/>
    <n v="6"/>
  </r>
  <r>
    <s v="C7435"/>
    <x v="1"/>
    <s v="Marshall Islands"/>
    <s v="Frutas"/>
    <s v="Online"/>
    <s v="Baja"/>
    <n v="44187"/>
    <n v="2783"/>
    <n v="9.33"/>
    <n v="6.92"/>
    <n v="25965.39"/>
    <n v="2"/>
  </r>
  <r>
    <s v="C7233"/>
    <x v="2"/>
    <s v="Burkina Faso"/>
    <s v="Cuidado personal"/>
    <s v="Online"/>
    <s v="Crítica"/>
    <n v="44220"/>
    <n v="8857"/>
    <n v="81.73"/>
    <n v="56.67"/>
    <n v="723882.61"/>
    <n v="3"/>
  </r>
  <r>
    <s v="C9878"/>
    <x v="0"/>
    <s v="Kosovo"/>
    <s v="Snacks"/>
    <s v="Offline"/>
    <s v="Media"/>
    <n v="44584"/>
    <n v="1215"/>
    <n v="152.58000000000001"/>
    <n v="97.44"/>
    <n v="185384.7"/>
    <n v="1"/>
  </r>
  <r>
    <s v="C1417"/>
    <x v="5"/>
    <s v="North Korea"/>
    <s v="Material de oficina"/>
    <s v="Offline"/>
    <s v="Alta"/>
    <n v="44599"/>
    <n v="333"/>
    <n v="651.21"/>
    <n v="524.96"/>
    <n v="216852.93000000002"/>
    <n v="6"/>
  </r>
  <r>
    <s v="C4602"/>
    <x v="5"/>
    <s v="Bhutan"/>
    <s v="Snacks"/>
    <s v="Online"/>
    <s v="Alta"/>
    <n v="44256"/>
    <n v="3713"/>
    <n v="152.58000000000001"/>
    <n v="97.44"/>
    <n v="566529.54"/>
    <n v="6"/>
  </r>
  <r>
    <s v="C2386"/>
    <x v="0"/>
    <s v="Switzerland"/>
    <s v="Material de oficina"/>
    <s v="Offline"/>
    <s v="Media"/>
    <n v="44737"/>
    <n v="893"/>
    <n v="651.21"/>
    <n v="524.96"/>
    <n v="581530.53"/>
    <n v="1"/>
  </r>
  <r>
    <s v="C5425"/>
    <x v="2"/>
    <s v="Libya"/>
    <s v="Cuidado personal"/>
    <s v="Offline"/>
    <s v="Alta"/>
    <n v="44759"/>
    <n v="8440"/>
    <n v="81.73"/>
    <n v="56.67"/>
    <n v="689801.20000000007"/>
    <n v="3"/>
  </r>
  <r>
    <s v="C2579"/>
    <x v="3"/>
    <s v="Honduras"/>
    <s v="Verduras"/>
    <s v="Online"/>
    <s v="Alta"/>
    <n v="44231"/>
    <n v="4953"/>
    <n v="154.06"/>
    <n v="90.93"/>
    <n v="763059.18"/>
    <n v="4"/>
  </r>
  <r>
    <s v="C1411"/>
    <x v="2"/>
    <s v="Benin"/>
    <s v="Alimento infantil"/>
    <s v="Online"/>
    <s v="Media"/>
    <n v="44775"/>
    <n v="6061"/>
    <n v="255.28"/>
    <n v="159.41999999999999"/>
    <n v="1547252.08"/>
    <n v="3"/>
  </r>
  <r>
    <s v="C5688"/>
    <x v="2"/>
    <s v="Egypt"/>
    <s v="Cárnicos"/>
    <s v="Online"/>
    <s v="Media"/>
    <n v="43982"/>
    <n v="9426"/>
    <n v="421.89"/>
    <n v="364.69"/>
    <n v="3976735.1399999997"/>
    <n v="3"/>
  </r>
  <r>
    <s v="C1879"/>
    <x v="0"/>
    <s v="Cyprus"/>
    <s v="Bebida"/>
    <s v="Online"/>
    <s v="Media"/>
    <n v="44291"/>
    <n v="9740"/>
    <n v="47.45"/>
    <n v="31.79"/>
    <n v="462163"/>
    <n v="1"/>
  </r>
  <r>
    <s v="C8655"/>
    <x v="2"/>
    <s v="Morocco"/>
    <s v="Cereales"/>
    <s v="Online"/>
    <s v="Alta"/>
    <n v="44108"/>
    <n v="3726"/>
    <n v="205.7"/>
    <n v="117.11"/>
    <n v="766438.2"/>
    <n v="3"/>
  </r>
  <r>
    <s v="C9393"/>
    <x v="0"/>
    <s v="Estonia"/>
    <s v="Bebida"/>
    <s v="Offline"/>
    <s v="Alta"/>
    <n v="44600"/>
    <n v="5140"/>
    <n v="47.45"/>
    <n v="31.79"/>
    <n v="243893.00000000003"/>
    <n v="1"/>
  </r>
  <r>
    <s v="C1672"/>
    <x v="5"/>
    <s v="South Korea"/>
    <s v="Alimento infantil"/>
    <s v="Online"/>
    <s v="Crítica"/>
    <n v="43945"/>
    <n v="9768"/>
    <n v="255.28"/>
    <n v="159.41999999999999"/>
    <n v="2493575.04"/>
    <n v="6"/>
  </r>
  <r>
    <s v="C1772"/>
    <x v="5"/>
    <s v="Vietnam"/>
    <s v="Cosméticos"/>
    <s v="Online"/>
    <s v="Media"/>
    <n v="44124"/>
    <n v="427"/>
    <n v="437.2"/>
    <n v="263.33"/>
    <n v="186684.4"/>
    <n v="6"/>
  </r>
  <r>
    <s v="C4178"/>
    <x v="2"/>
    <s v="Syria"/>
    <s v="Snacks"/>
    <s v="Offline"/>
    <s v="Alta"/>
    <n v="44133"/>
    <n v="1965"/>
    <n v="152.58000000000001"/>
    <n v="97.44"/>
    <n v="299819.7"/>
    <n v="3"/>
  </r>
  <r>
    <s v="C4080"/>
    <x v="0"/>
    <s v="Luxembourg"/>
    <s v="Ropa"/>
    <s v="Online"/>
    <s v="Baja"/>
    <n v="44678"/>
    <n v="6263"/>
    <n v="109.28"/>
    <n v="35.840000000000003"/>
    <n v="684420.64"/>
    <n v="1"/>
  </r>
  <r>
    <s v="C1867"/>
    <x v="3"/>
    <s v="Cuba"/>
    <s v="Cosméticos"/>
    <s v="Online"/>
    <s v="Alta"/>
    <n v="44528"/>
    <n v="7232"/>
    <n v="437.2"/>
    <n v="263.33"/>
    <n v="3161830.4"/>
    <n v="4"/>
  </r>
  <r>
    <s v="C7635"/>
    <x v="5"/>
    <s v="Maldives"/>
    <s v="Cárnicos"/>
    <s v="Offline"/>
    <s v="Alta"/>
    <n v="44162"/>
    <n v="5813"/>
    <n v="421.89"/>
    <n v="364.69"/>
    <n v="2452446.5699999998"/>
    <n v="6"/>
  </r>
  <r>
    <s v="C9679"/>
    <x v="5"/>
    <s v="Taiwan"/>
    <s v="Bebida"/>
    <s v="Online"/>
    <s v="Media"/>
    <n v="44206"/>
    <n v="4982"/>
    <n v="47.45"/>
    <n v="31.79"/>
    <n v="236395.90000000002"/>
    <n v="6"/>
  </r>
  <r>
    <s v="C6002"/>
    <x v="0"/>
    <s v="Bosnia and Herzegovina"/>
    <s v="Snacks"/>
    <s v="Offline"/>
    <s v="Crítica"/>
    <n v="43868"/>
    <n v="4742"/>
    <n v="152.58000000000001"/>
    <n v="97.44"/>
    <n v="723534.3600000001"/>
    <n v="1"/>
  </r>
  <r>
    <s v="C8806"/>
    <x v="2"/>
    <s v="Afghanistan"/>
    <s v="Cosméticos"/>
    <s v="Offline"/>
    <s v="Baja"/>
    <n v="44589"/>
    <n v="7129"/>
    <n v="437.2"/>
    <n v="263.33"/>
    <n v="3116798.8"/>
    <n v="3"/>
  </r>
  <r>
    <s v="C3999"/>
    <x v="4"/>
    <s v="Canada"/>
    <s v="Cereales"/>
    <s v="Online"/>
    <s v="Media"/>
    <n v="44306"/>
    <n v="1212"/>
    <n v="205.7"/>
    <n v="117.11"/>
    <n v="249308.4"/>
    <n v="5"/>
  </r>
  <r>
    <s v="C9689"/>
    <x v="2"/>
    <s v="Qatar"/>
    <s v="Cárnicos"/>
    <s v="Offline"/>
    <s v="Media"/>
    <n v="44231"/>
    <n v="8088"/>
    <n v="421.89"/>
    <n v="364.69"/>
    <n v="3412246.32"/>
    <n v="3"/>
  </r>
  <r>
    <s v="C8691"/>
    <x v="0"/>
    <s v="Malta"/>
    <s v="Verduras"/>
    <s v="Offline"/>
    <s v="Baja"/>
    <n v="44159"/>
    <n v="5889"/>
    <n v="154.06"/>
    <n v="90.93"/>
    <n v="907259.34"/>
    <n v="1"/>
  </r>
  <r>
    <s v="C7020"/>
    <x v="2"/>
    <s v="Bahrain"/>
    <s v="Verduras"/>
    <s v="Online"/>
    <s v="Crítica"/>
    <n v="44031"/>
    <n v="4773"/>
    <n v="154.06"/>
    <n v="90.93"/>
    <n v="735328.38"/>
    <n v="3"/>
  </r>
  <r>
    <s v="C2395"/>
    <x v="2"/>
    <s v="Zambia"/>
    <s v="Frutas"/>
    <s v="Offline"/>
    <s v="Baja"/>
    <n v="44458"/>
    <n v="1935"/>
    <n v="9.33"/>
    <n v="6.92"/>
    <n v="18053.55"/>
    <n v="3"/>
  </r>
  <r>
    <s v="C6739"/>
    <x v="5"/>
    <s v="Bangladesh"/>
    <s v="Ropa"/>
    <s v="Online"/>
    <s v="Crítica"/>
    <n v="44109"/>
    <n v="6598"/>
    <n v="109.28"/>
    <n v="35.840000000000003"/>
    <n v="721029.44000000006"/>
    <n v="6"/>
  </r>
  <r>
    <s v="C5678"/>
    <x v="2"/>
    <s v="Egypt"/>
    <s v="Cárnicos"/>
    <s v="Offline"/>
    <s v="Media"/>
    <n v="44409"/>
    <n v="5017"/>
    <n v="421.89"/>
    <n v="364.69"/>
    <n v="2116622.13"/>
    <n v="3"/>
  </r>
  <r>
    <s v="C8039"/>
    <x v="5"/>
    <s v="Japan"/>
    <s v="Ropa"/>
    <s v="Online"/>
    <s v="Crítica"/>
    <n v="44843"/>
    <n v="5477"/>
    <n v="109.28"/>
    <n v="35.840000000000003"/>
    <n v="598526.56000000006"/>
    <n v="6"/>
  </r>
  <r>
    <s v="C5355"/>
    <x v="3"/>
    <s v="Jamaica"/>
    <s v="Cosméticos"/>
    <s v="Offline"/>
    <s v="Media"/>
    <n v="44521"/>
    <n v="3296"/>
    <n v="437.2"/>
    <n v="263.33"/>
    <n v="1441011.2"/>
    <n v="4"/>
  </r>
  <r>
    <s v="C3361"/>
    <x v="2"/>
    <s v="Namibia"/>
    <s v="Alimento infantil"/>
    <s v="Online"/>
    <s v="Media"/>
    <n v="44787"/>
    <n v="5823"/>
    <n v="255.28"/>
    <n v="159.41999999999999"/>
    <n v="1486495.44"/>
    <n v="3"/>
  </r>
  <r>
    <s v="C8494"/>
    <x v="1"/>
    <s v="Federated States of Micronesia"/>
    <s v="Cárnicos"/>
    <s v="Offline"/>
    <s v="Crítica"/>
    <n v="44521"/>
    <n v="7438"/>
    <n v="421.89"/>
    <n v="364.69"/>
    <n v="3138017.82"/>
    <n v="2"/>
  </r>
  <r>
    <s v="C5396"/>
    <x v="2"/>
    <s v="Iran"/>
    <s v="Ropa"/>
    <s v="Offline"/>
    <s v="Media"/>
    <n v="44840"/>
    <n v="4552"/>
    <n v="109.28"/>
    <n v="35.840000000000003"/>
    <n v="497442.56"/>
    <n v="3"/>
  </r>
  <r>
    <s v="C6411"/>
    <x v="5"/>
    <s v="Malaysia"/>
    <s v="Cereales"/>
    <s v="Online"/>
    <s v="Alta"/>
    <n v="44397"/>
    <n v="606"/>
    <n v="205.7"/>
    <n v="117.11"/>
    <n v="124654.2"/>
    <n v="6"/>
  </r>
  <r>
    <s v="C2086"/>
    <x v="5"/>
    <s v="Tajikistan"/>
    <s v="Verduras"/>
    <s v="Offline"/>
    <s v="Crítica"/>
    <n v="44078"/>
    <n v="1076"/>
    <n v="154.06"/>
    <n v="90.93"/>
    <n v="165768.56"/>
    <n v="6"/>
  </r>
  <r>
    <s v="C1671"/>
    <x v="2"/>
    <s v="Iran"/>
    <s v="Cárnicos"/>
    <s v="Offline"/>
    <s v="Alta"/>
    <n v="44397"/>
    <n v="8465"/>
    <n v="421.89"/>
    <n v="364.69"/>
    <n v="3571298.85"/>
    <n v="3"/>
  </r>
  <r>
    <s v="C1621"/>
    <x v="1"/>
    <s v="Samoa "/>
    <s v="Cárnicos"/>
    <s v="Online"/>
    <s v="Crítica"/>
    <n v="43924"/>
    <n v="7311"/>
    <n v="421.89"/>
    <n v="364.69"/>
    <n v="3084437.79"/>
    <n v="2"/>
  </r>
  <r>
    <s v="C8092"/>
    <x v="2"/>
    <s v="Botswana"/>
    <s v="Cosméticos"/>
    <s v="Online"/>
    <s v="Crítica"/>
    <n v="43987"/>
    <n v="9179"/>
    <n v="437.2"/>
    <n v="263.33"/>
    <n v="4013058.8"/>
    <n v="3"/>
  </r>
  <r>
    <s v="C5444"/>
    <x v="0"/>
    <s v="Austria"/>
    <s v="Alimento infantil"/>
    <s v="Online"/>
    <s v="Crítica"/>
    <n v="43973"/>
    <n v="7669"/>
    <n v="255.28"/>
    <n v="159.41999999999999"/>
    <n v="1957742.32"/>
    <n v="1"/>
  </r>
  <r>
    <s v="C5740"/>
    <x v="2"/>
    <s v="Syria"/>
    <s v="Bebida"/>
    <s v="Online"/>
    <s v="Alta"/>
    <n v="43938"/>
    <n v="3411"/>
    <n v="47.45"/>
    <n v="31.79"/>
    <n v="161851.95000000001"/>
    <n v="3"/>
  </r>
  <r>
    <s v="C8246"/>
    <x v="2"/>
    <s v="Senegal"/>
    <s v="Frutas"/>
    <s v="Online"/>
    <s v="Crítica"/>
    <n v="44084"/>
    <n v="9066"/>
    <n v="9.33"/>
    <n v="6.92"/>
    <n v="84585.78"/>
    <n v="3"/>
  </r>
  <r>
    <s v="C3931"/>
    <x v="2"/>
    <s v="Mauritius "/>
    <s v="Cuidado personal"/>
    <s v="Offline"/>
    <s v="Media"/>
    <n v="44238"/>
    <n v="4326"/>
    <n v="81.73"/>
    <n v="56.67"/>
    <n v="353563.98000000004"/>
    <n v="3"/>
  </r>
  <r>
    <s v="C6968"/>
    <x v="2"/>
    <s v="Cote d'Ivoire"/>
    <s v="Frutas"/>
    <s v="Online"/>
    <s v="Alta"/>
    <n v="44375"/>
    <n v="915"/>
    <n v="9.33"/>
    <n v="6.92"/>
    <n v="8536.9500000000007"/>
    <n v="3"/>
  </r>
  <r>
    <s v="C5232"/>
    <x v="3"/>
    <s v="Belize"/>
    <s v="Ropa"/>
    <s v="Offline"/>
    <s v="Alta"/>
    <n v="44092"/>
    <n v="7588"/>
    <n v="109.28"/>
    <n v="35.840000000000003"/>
    <n v="829216.64"/>
    <n v="4"/>
  </r>
  <r>
    <s v="C9802"/>
    <x v="2"/>
    <s v="Morocco"/>
    <s v="Cereales"/>
    <s v="Offline"/>
    <s v="Baja"/>
    <n v="44180"/>
    <n v="5131"/>
    <n v="205.7"/>
    <n v="117.11"/>
    <n v="1055446.7"/>
    <n v="3"/>
  </r>
  <r>
    <s v="C5459"/>
    <x v="1"/>
    <s v="Australia"/>
    <s v="Doméstico"/>
    <s v="Online"/>
    <s v="Baja"/>
    <n v="44009"/>
    <n v="1361"/>
    <n v="668.27"/>
    <n v="502.54"/>
    <n v="909515.47"/>
    <n v="2"/>
  </r>
  <r>
    <s v="C9188"/>
    <x v="2"/>
    <s v="Senegal"/>
    <s v="Verduras"/>
    <s v="Online"/>
    <s v="Baja"/>
    <n v="44140"/>
    <n v="6127"/>
    <n v="154.06"/>
    <n v="90.93"/>
    <n v="943925.62"/>
    <n v="3"/>
  </r>
  <r>
    <s v="C2678"/>
    <x v="3"/>
    <s v="Antigua and Barbuda "/>
    <s v="Verduras"/>
    <s v="Offline"/>
    <s v="Alta"/>
    <n v="44760"/>
    <n v="6308"/>
    <n v="154.06"/>
    <n v="90.93"/>
    <n v="971810.48"/>
    <n v="4"/>
  </r>
  <r>
    <s v="C8819"/>
    <x v="0"/>
    <s v="Poland"/>
    <s v="Material de oficina"/>
    <s v="Online"/>
    <s v="Alta"/>
    <n v="44112"/>
    <n v="817"/>
    <n v="651.21"/>
    <n v="524.96"/>
    <n v="532038.57000000007"/>
    <n v="1"/>
  </r>
  <r>
    <s v="C6206"/>
    <x v="0"/>
    <s v="Kosovo"/>
    <s v="Cuidado personal"/>
    <s v="Online"/>
    <s v="Crítica"/>
    <n v="44244"/>
    <n v="5595"/>
    <n v="81.73"/>
    <n v="56.67"/>
    <n v="457279.35000000003"/>
    <n v="1"/>
  </r>
  <r>
    <s v="C5636"/>
    <x v="5"/>
    <s v="Malaysia"/>
    <s v="Cárnicos"/>
    <s v="Online"/>
    <s v="Media"/>
    <n v="44215"/>
    <n v="8616"/>
    <n v="421.89"/>
    <n v="364.69"/>
    <n v="3635004.2399999998"/>
    <n v="6"/>
  </r>
  <r>
    <s v="C9610"/>
    <x v="3"/>
    <s v="Guatemala"/>
    <s v="Bebida"/>
    <s v="Online"/>
    <s v="Alta"/>
    <n v="44799"/>
    <n v="4885"/>
    <n v="47.45"/>
    <n v="31.79"/>
    <n v="231793.25"/>
    <n v="4"/>
  </r>
  <r>
    <s v="C7831"/>
    <x v="1"/>
    <s v="Vanuatu"/>
    <s v="Material de oficina"/>
    <s v="Online"/>
    <s v="Baja"/>
    <n v="44828"/>
    <n v="1437"/>
    <n v="651.21"/>
    <n v="524.96"/>
    <n v="935788.77"/>
    <n v="2"/>
  </r>
  <r>
    <s v="C8705"/>
    <x v="3"/>
    <s v="Nicaragua"/>
    <s v="Cuidado personal"/>
    <s v="Online"/>
    <s v="Alta"/>
    <n v="44847"/>
    <n v="2341"/>
    <n v="81.73"/>
    <n v="56.67"/>
    <n v="191329.93000000002"/>
    <n v="4"/>
  </r>
  <r>
    <s v="C7844"/>
    <x v="2"/>
    <s v="Lesotho"/>
    <s v="Snacks"/>
    <s v="Offline"/>
    <s v="Media"/>
    <n v="44503"/>
    <n v="3695"/>
    <n v="152.58000000000001"/>
    <n v="97.44"/>
    <n v="563783.10000000009"/>
    <n v="3"/>
  </r>
  <r>
    <s v="C1559"/>
    <x v="5"/>
    <s v="Turkmenistan"/>
    <s v="Doméstico"/>
    <s v="Offline"/>
    <s v="Crítica"/>
    <n v="44114"/>
    <n v="8629"/>
    <n v="668.27"/>
    <n v="502.54"/>
    <n v="5766501.8300000001"/>
    <n v="6"/>
  </r>
  <r>
    <s v="C9367"/>
    <x v="2"/>
    <s v="Saudi Arabia"/>
    <s v="Cosméticos"/>
    <s v="Offline"/>
    <s v="Crítica"/>
    <n v="44142"/>
    <n v="2304"/>
    <n v="437.2"/>
    <n v="263.33"/>
    <n v="1007308.7999999999"/>
    <n v="3"/>
  </r>
  <r>
    <s v="C6487"/>
    <x v="5"/>
    <s v="Japan"/>
    <s v="Snacks"/>
    <s v="Online"/>
    <s v="Media"/>
    <n v="44675"/>
    <n v="6912"/>
    <n v="152.58000000000001"/>
    <n v="97.44"/>
    <n v="1054632.9600000002"/>
    <n v="6"/>
  </r>
  <r>
    <s v="C9341"/>
    <x v="0"/>
    <s v="Latvia"/>
    <s v="Doméstico"/>
    <s v="Online"/>
    <s v="Crítica"/>
    <n v="43862"/>
    <n v="6678"/>
    <n v="668.27"/>
    <n v="502.54"/>
    <n v="4462707.0599999996"/>
    <n v="1"/>
  </r>
  <r>
    <s v="C8055"/>
    <x v="4"/>
    <s v="Greenland"/>
    <s v="Ropa"/>
    <s v="Online"/>
    <s v="Crítica"/>
    <n v="44692"/>
    <n v="2855"/>
    <n v="109.28"/>
    <n v="35.840000000000003"/>
    <n v="311994.40000000002"/>
    <n v="5"/>
  </r>
  <r>
    <s v="C6958"/>
    <x v="3"/>
    <s v="Costa Rica"/>
    <s v="Cereales"/>
    <s v="Online"/>
    <s v="Alta"/>
    <n v="44042"/>
    <n v="8730"/>
    <n v="205.7"/>
    <n v="117.11"/>
    <n v="1795761"/>
    <n v="4"/>
  </r>
  <r>
    <s v="C2082"/>
    <x v="5"/>
    <s v="Japan"/>
    <s v="Cuidado personal"/>
    <s v="Offline"/>
    <s v="Baja"/>
    <n v="44675"/>
    <n v="4621"/>
    <n v="81.73"/>
    <n v="56.67"/>
    <n v="377674.33"/>
    <n v="6"/>
  </r>
  <r>
    <s v="C3660"/>
    <x v="0"/>
    <s v="Cyprus"/>
    <s v="Cereales"/>
    <s v="Offline"/>
    <s v="Crítica"/>
    <n v="44280"/>
    <n v="2875"/>
    <n v="205.7"/>
    <n v="117.11"/>
    <n v="591387.5"/>
    <n v="1"/>
  </r>
  <r>
    <s v="C4632"/>
    <x v="2"/>
    <s v="Pakistan"/>
    <s v="Cárnicos"/>
    <s v="Online"/>
    <s v="Baja"/>
    <n v="44350"/>
    <n v="2874"/>
    <n v="421.89"/>
    <n v="364.69"/>
    <n v="1212511.8599999999"/>
    <n v="3"/>
  </r>
  <r>
    <s v="C3137"/>
    <x v="0"/>
    <s v="Monaco"/>
    <s v="Cosméticos"/>
    <s v="Online"/>
    <s v="Media"/>
    <n v="44433"/>
    <n v="6028"/>
    <n v="437.2"/>
    <n v="263.33"/>
    <n v="2635441.6"/>
    <n v="1"/>
  </r>
  <r>
    <s v="C7022"/>
    <x v="5"/>
    <s v="China"/>
    <s v="Cereales"/>
    <s v="Offline"/>
    <s v="Crítica"/>
    <n v="44748"/>
    <n v="779"/>
    <n v="205.7"/>
    <n v="117.11"/>
    <n v="160240.29999999999"/>
    <n v="6"/>
  </r>
  <r>
    <s v="C2332"/>
    <x v="1"/>
    <s v="New Zealand"/>
    <s v="Cárnicos"/>
    <s v="Online"/>
    <s v="Alta"/>
    <n v="44618"/>
    <n v="7601"/>
    <n v="421.89"/>
    <n v="364.69"/>
    <n v="3206785.8899999997"/>
    <n v="2"/>
  </r>
  <r>
    <s v="C2818"/>
    <x v="3"/>
    <s v="Guatemala"/>
    <s v="Alimento infantil"/>
    <s v="Offline"/>
    <s v="Baja"/>
    <n v="44032"/>
    <n v="3999"/>
    <n v="255.28"/>
    <n v="159.41999999999999"/>
    <n v="1020864.72"/>
    <n v="4"/>
  </r>
  <r>
    <s v="C9435"/>
    <x v="2"/>
    <s v="Libya"/>
    <s v="Snacks"/>
    <s v="Online"/>
    <s v="Media"/>
    <n v="44171"/>
    <n v="9509"/>
    <n v="152.58000000000001"/>
    <n v="97.44"/>
    <n v="1450883.2200000002"/>
    <n v="3"/>
  </r>
  <r>
    <s v="C5838"/>
    <x v="0"/>
    <s v="Liechtenstein"/>
    <s v="Cárnicos"/>
    <s v="Offline"/>
    <s v="Media"/>
    <n v="44797"/>
    <n v="699"/>
    <n v="421.89"/>
    <n v="364.69"/>
    <n v="294901.11"/>
    <n v="1"/>
  </r>
  <r>
    <s v="C7888"/>
    <x v="2"/>
    <s v="Democratic Republic of the Congo"/>
    <s v="Alimento infantil"/>
    <s v="Online"/>
    <s v="Alta"/>
    <n v="44776"/>
    <n v="6167"/>
    <n v="255.28"/>
    <n v="159.41999999999999"/>
    <n v="1574311.76"/>
    <n v="3"/>
  </r>
  <r>
    <s v="C5147"/>
    <x v="5"/>
    <s v="Mongolia"/>
    <s v="Cuidado personal"/>
    <s v="Online"/>
    <s v="Crítica"/>
    <n v="44685"/>
    <n v="1543"/>
    <n v="81.73"/>
    <n v="56.67"/>
    <n v="126109.39"/>
    <n v="6"/>
  </r>
  <r>
    <s v="C1382"/>
    <x v="0"/>
    <s v="Bosnia and Herzegovina"/>
    <s v="Frutas"/>
    <s v="Offline"/>
    <s v="Media"/>
    <n v="44203"/>
    <n v="4487"/>
    <n v="9.33"/>
    <n v="6.92"/>
    <n v="41863.71"/>
    <n v="1"/>
  </r>
  <r>
    <s v="C1062"/>
    <x v="3"/>
    <s v="Cuba"/>
    <s v="Cereales"/>
    <s v="Online"/>
    <s v="Crítica"/>
    <n v="44725"/>
    <n v="9694"/>
    <n v="205.7"/>
    <n v="117.11"/>
    <n v="1994055.7999999998"/>
    <n v="4"/>
  </r>
  <r>
    <s v="C4859"/>
    <x v="5"/>
    <s v="Bhutan"/>
    <s v="Snacks"/>
    <s v="Offline"/>
    <s v="Media"/>
    <n v="44657"/>
    <n v="3885"/>
    <n v="152.58000000000001"/>
    <n v="97.44"/>
    <n v="592773.30000000005"/>
    <n v="6"/>
  </r>
  <r>
    <s v="C5149"/>
    <x v="5"/>
    <s v="Laos"/>
    <s v="Material de oficina"/>
    <s v="Online"/>
    <s v="Alta"/>
    <n v="44122"/>
    <n v="817"/>
    <n v="651.21"/>
    <n v="524.96"/>
    <n v="532038.57000000007"/>
    <n v="6"/>
  </r>
  <r>
    <s v="C8510"/>
    <x v="5"/>
    <s v="Turkmenistan"/>
    <s v="Cuidado personal"/>
    <s v="Online"/>
    <s v="Baja"/>
    <n v="44431"/>
    <n v="6275"/>
    <n v="81.73"/>
    <n v="56.67"/>
    <n v="512855.75"/>
    <n v="6"/>
  </r>
  <r>
    <s v="C4224"/>
    <x v="1"/>
    <s v="Papua New Guinea"/>
    <s v="Alimento infantil"/>
    <s v="Offline"/>
    <s v="Baja"/>
    <n v="44432"/>
    <n v="3076"/>
    <n v="255.28"/>
    <n v="159.41999999999999"/>
    <n v="785241.28"/>
    <n v="2"/>
  </r>
  <r>
    <s v="C4776"/>
    <x v="2"/>
    <s v="Qatar"/>
    <s v="Cosméticos"/>
    <s v="Offline"/>
    <s v="Alta"/>
    <n v="44164"/>
    <n v="6069"/>
    <n v="437.2"/>
    <n v="263.33"/>
    <n v="2653366.7999999998"/>
    <n v="3"/>
  </r>
  <r>
    <s v="C5355"/>
    <x v="1"/>
    <s v="Palau"/>
    <s v="Ropa"/>
    <s v="Online"/>
    <s v="Baja"/>
    <n v="44335"/>
    <n v="7135"/>
    <n v="109.28"/>
    <n v="35.840000000000003"/>
    <n v="779712.8"/>
    <n v="2"/>
  </r>
  <r>
    <s v="C6350"/>
    <x v="5"/>
    <s v="Philippines"/>
    <s v="Cereales"/>
    <s v="Online"/>
    <s v="Baja"/>
    <n v="44757"/>
    <n v="184"/>
    <n v="205.7"/>
    <n v="117.11"/>
    <n v="37848.799999999996"/>
    <n v="6"/>
  </r>
  <r>
    <s v="C8856"/>
    <x v="1"/>
    <s v="Papua New Guinea"/>
    <s v="Cárnicos"/>
    <s v="Offline"/>
    <s v="Baja"/>
    <n v="44865"/>
    <n v="6158"/>
    <n v="421.89"/>
    <n v="364.69"/>
    <n v="2597998.62"/>
    <n v="2"/>
  </r>
  <r>
    <s v="C1172"/>
    <x v="2"/>
    <s v="Liberia"/>
    <s v="Verduras"/>
    <s v="Offline"/>
    <s v="Baja"/>
    <n v="44241"/>
    <n v="8031"/>
    <n v="154.06"/>
    <n v="90.93"/>
    <n v="1237255.8600000001"/>
    <n v="3"/>
  </r>
  <r>
    <s v="C8296"/>
    <x v="2"/>
    <s v="Iran"/>
    <s v="Ropa"/>
    <s v="Offline"/>
    <s v="Alta"/>
    <n v="44181"/>
    <n v="5809"/>
    <n v="109.28"/>
    <n v="35.840000000000003"/>
    <n v="634807.52"/>
    <n v="3"/>
  </r>
  <r>
    <s v="C6433"/>
    <x v="3"/>
    <s v="Guatemala"/>
    <s v="Bebida"/>
    <s v="Offline"/>
    <s v="Crítica"/>
    <n v="44040"/>
    <n v="1527"/>
    <n v="47.45"/>
    <n v="31.79"/>
    <n v="72456.150000000009"/>
    <n v="4"/>
  </r>
  <r>
    <s v="C8490"/>
    <x v="1"/>
    <s v="Tuvalu"/>
    <s v="Snacks"/>
    <s v="Offline"/>
    <s v="Baja"/>
    <n v="43839"/>
    <n v="4252"/>
    <n v="152.58000000000001"/>
    <n v="97.44"/>
    <n v="648770.16"/>
    <n v="2"/>
  </r>
  <r>
    <s v="C5576"/>
    <x v="5"/>
    <s v="Philippines"/>
    <s v="Material de oficina"/>
    <s v="Offline"/>
    <s v="Baja"/>
    <n v="44792"/>
    <n v="5083"/>
    <n v="651.21"/>
    <n v="524.96"/>
    <n v="3310100.43"/>
    <n v="6"/>
  </r>
  <r>
    <s v="C7505"/>
    <x v="5"/>
    <s v="Singapore"/>
    <s v="Ropa"/>
    <s v="Offline"/>
    <s v="Crítica"/>
    <n v="44607"/>
    <n v="2151"/>
    <n v="109.28"/>
    <n v="35.840000000000003"/>
    <n v="235061.28"/>
    <n v="6"/>
  </r>
  <r>
    <s v="C2292"/>
    <x v="5"/>
    <s v="Laos"/>
    <s v="Verduras"/>
    <s v="Online"/>
    <s v="Media"/>
    <n v="44268"/>
    <n v="5616"/>
    <n v="154.06"/>
    <n v="90.93"/>
    <n v="865200.96"/>
    <n v="6"/>
  </r>
  <r>
    <s v="C5656"/>
    <x v="0"/>
    <s v="Montenegro"/>
    <s v="Frutas"/>
    <s v="Offline"/>
    <s v="Alta"/>
    <n v="44387"/>
    <n v="2671"/>
    <n v="9.33"/>
    <n v="6.92"/>
    <n v="24920.43"/>
    <n v="1"/>
  </r>
  <r>
    <s v="C2521"/>
    <x v="3"/>
    <s v="Barbados"/>
    <s v="Snacks"/>
    <s v="Offline"/>
    <s v="Media"/>
    <n v="44674"/>
    <n v="2538"/>
    <n v="152.58000000000001"/>
    <n v="97.44"/>
    <n v="387248.04000000004"/>
    <n v="4"/>
  </r>
  <r>
    <s v="C5511"/>
    <x v="2"/>
    <s v="Egypt"/>
    <s v="Snacks"/>
    <s v="Offline"/>
    <s v="Alta"/>
    <n v="44470"/>
    <n v="1474"/>
    <n v="152.58000000000001"/>
    <n v="97.44"/>
    <n v="224902.92"/>
    <n v="3"/>
  </r>
  <r>
    <s v="C5456"/>
    <x v="2"/>
    <s v="Sudan"/>
    <s v="Doméstico"/>
    <s v="Offline"/>
    <s v="Crítica"/>
    <n v="44302"/>
    <n v="7765"/>
    <n v="668.27"/>
    <n v="502.54"/>
    <n v="5189116.55"/>
    <n v="3"/>
  </r>
  <r>
    <s v="C2886"/>
    <x v="2"/>
    <s v="Democratic Republic of the Congo"/>
    <s v="Snacks"/>
    <s v="Offline"/>
    <s v="Baja"/>
    <n v="44323"/>
    <n v="6727"/>
    <n v="152.58000000000001"/>
    <n v="97.44"/>
    <n v="1026405.66"/>
    <n v="3"/>
  </r>
  <r>
    <s v="C3537"/>
    <x v="3"/>
    <s v="Cuba"/>
    <s v="Cuidado personal"/>
    <s v="Online"/>
    <s v="Baja"/>
    <n v="44834"/>
    <n v="5709"/>
    <n v="81.73"/>
    <n v="56.67"/>
    <n v="466596.57"/>
    <n v="4"/>
  </r>
  <r>
    <s v="C4847"/>
    <x v="2"/>
    <s v="Ghana"/>
    <s v="Frutas"/>
    <s v="Offline"/>
    <s v="Media"/>
    <n v="44717"/>
    <n v="9091"/>
    <n v="9.33"/>
    <n v="6.92"/>
    <n v="84819.03"/>
    <n v="3"/>
  </r>
  <r>
    <s v="C9457"/>
    <x v="0"/>
    <s v="Poland"/>
    <s v="Bebida"/>
    <s v="Online"/>
    <s v="Media"/>
    <n v="44042"/>
    <n v="3285"/>
    <n v="47.45"/>
    <n v="31.79"/>
    <n v="155873.25"/>
    <n v="1"/>
  </r>
  <r>
    <s v="C2711"/>
    <x v="2"/>
    <s v="Saudi Arabia"/>
    <s v="Bebida"/>
    <s v="Offline"/>
    <s v="Baja"/>
    <n v="44594"/>
    <n v="1732"/>
    <n v="47.45"/>
    <n v="31.79"/>
    <n v="82183.400000000009"/>
    <n v="3"/>
  </r>
  <r>
    <s v="C2156"/>
    <x v="3"/>
    <s v="Barbados"/>
    <s v="Alimento infantil"/>
    <s v="Offline"/>
    <s v="Baja"/>
    <n v="44130"/>
    <n v="9907"/>
    <n v="255.28"/>
    <n v="159.41999999999999"/>
    <n v="2529058.96"/>
    <n v="4"/>
  </r>
  <r>
    <s v="C8044"/>
    <x v="0"/>
    <s v="Bosnia and Herzegovina"/>
    <s v="Frutas"/>
    <s v="Online"/>
    <s v="Alta"/>
    <n v="44205"/>
    <n v="314"/>
    <n v="9.33"/>
    <n v="6.92"/>
    <n v="2929.62"/>
    <n v="1"/>
  </r>
  <r>
    <s v="C7827"/>
    <x v="2"/>
    <s v="Lebanon"/>
    <s v="Cárnicos"/>
    <s v="Online"/>
    <s v="Media"/>
    <n v="44434"/>
    <n v="7489"/>
    <n v="421.89"/>
    <n v="364.69"/>
    <n v="3159534.21"/>
    <n v="3"/>
  </r>
  <r>
    <s v="C7662"/>
    <x v="0"/>
    <s v="Latvia"/>
    <s v="Doméstico"/>
    <s v="Offline"/>
    <s v="Crítica"/>
    <n v="44058"/>
    <n v="3000"/>
    <n v="668.27"/>
    <n v="502.54"/>
    <n v="2004810"/>
    <n v="1"/>
  </r>
  <r>
    <s v="C9909"/>
    <x v="1"/>
    <s v="Australia"/>
    <s v="Frutas"/>
    <s v="Online"/>
    <s v="Media"/>
    <n v="44551"/>
    <n v="445"/>
    <n v="9.33"/>
    <n v="6.92"/>
    <n v="4151.8500000000004"/>
    <n v="2"/>
  </r>
  <r>
    <s v="C8632"/>
    <x v="2"/>
    <s v="Jordan"/>
    <s v="Cereales"/>
    <s v="Online"/>
    <s v="Media"/>
    <n v="43881"/>
    <n v="455"/>
    <n v="205.7"/>
    <n v="117.11"/>
    <n v="93593.5"/>
    <n v="3"/>
  </r>
  <r>
    <s v="C3096"/>
    <x v="0"/>
    <s v="United Kingdom"/>
    <s v="Cuidado personal"/>
    <s v="Offline"/>
    <s v="Media"/>
    <n v="44338"/>
    <n v="5690"/>
    <n v="81.73"/>
    <n v="56.67"/>
    <n v="465043.7"/>
    <n v="1"/>
  </r>
  <r>
    <s v="C2270"/>
    <x v="3"/>
    <s v="Haiti"/>
    <s v="Verduras"/>
    <s v="Offline"/>
    <s v="Baja"/>
    <n v="44705"/>
    <n v="5843"/>
    <n v="154.06"/>
    <n v="90.93"/>
    <n v="900172.58"/>
    <n v="4"/>
  </r>
  <r>
    <s v="C2328"/>
    <x v="5"/>
    <s v="South Korea"/>
    <s v="Cuidado personal"/>
    <s v="Online"/>
    <s v="Crítica"/>
    <n v="43913"/>
    <n v="2637"/>
    <n v="81.73"/>
    <n v="56.67"/>
    <n v="215522.01"/>
    <n v="6"/>
  </r>
  <r>
    <s v="C9143"/>
    <x v="2"/>
    <s v="Niger"/>
    <s v="Bebida"/>
    <s v="Online"/>
    <s v="Crítica"/>
    <n v="44691"/>
    <n v="4827"/>
    <n v="47.45"/>
    <n v="31.79"/>
    <n v="229041.15000000002"/>
    <n v="3"/>
  </r>
  <r>
    <s v="C6796"/>
    <x v="2"/>
    <s v="Mozambique"/>
    <s v="Verduras"/>
    <s v="Online"/>
    <s v="Crítica"/>
    <n v="44698"/>
    <n v="3200"/>
    <n v="154.06"/>
    <n v="90.93"/>
    <n v="492992"/>
    <n v="3"/>
  </r>
  <r>
    <s v="C7067"/>
    <x v="0"/>
    <s v="Armenia"/>
    <s v="Cereales"/>
    <s v="Online"/>
    <s v="Baja"/>
    <n v="44349"/>
    <n v="5572"/>
    <n v="205.7"/>
    <n v="117.11"/>
    <n v="1146160.3999999999"/>
    <n v="1"/>
  </r>
  <r>
    <s v="C8942"/>
    <x v="0"/>
    <s v="Iceland"/>
    <s v="Frutas"/>
    <s v="Online"/>
    <s v="Media"/>
    <n v="44204"/>
    <n v="1793"/>
    <n v="9.33"/>
    <n v="6.92"/>
    <n v="16728.689999999999"/>
    <n v="1"/>
  </r>
  <r>
    <s v="C3109"/>
    <x v="3"/>
    <s v="Panama"/>
    <s v="Bebida"/>
    <s v="Online"/>
    <s v="Baja"/>
    <n v="44449"/>
    <n v="8743"/>
    <n v="47.45"/>
    <n v="31.79"/>
    <n v="414855.35000000003"/>
    <n v="4"/>
  </r>
  <r>
    <s v="C3458"/>
    <x v="0"/>
    <s v="Switzerland"/>
    <s v="Bebida"/>
    <s v="Offline"/>
    <s v="Baja"/>
    <n v="44374"/>
    <n v="5331"/>
    <n v="47.45"/>
    <n v="31.79"/>
    <n v="252955.95"/>
    <n v="1"/>
  </r>
  <r>
    <s v="C6585"/>
    <x v="2"/>
    <s v="Mauritius "/>
    <s v="Frutas"/>
    <s v="Online"/>
    <s v="Alta"/>
    <n v="43936"/>
    <n v="7502"/>
    <n v="9.33"/>
    <n v="6.92"/>
    <n v="69993.66"/>
    <n v="3"/>
  </r>
  <r>
    <s v="C5285"/>
    <x v="0"/>
    <s v="Andorra"/>
    <s v="Material de oficina"/>
    <s v="Online"/>
    <s v="Media"/>
    <n v="44283"/>
    <n v="3228"/>
    <n v="651.21"/>
    <n v="524.96"/>
    <n v="2102105.88"/>
    <n v="1"/>
  </r>
  <r>
    <s v="C2060"/>
    <x v="5"/>
    <s v="Bangladesh"/>
    <s v="Material de oficina"/>
    <s v="Online"/>
    <s v="Alta"/>
    <n v="44102"/>
    <n v="7514"/>
    <n v="651.21"/>
    <n v="524.96"/>
    <n v="4893191.9400000004"/>
    <n v="6"/>
  </r>
  <r>
    <s v="C4614"/>
    <x v="1"/>
    <s v="Tonga"/>
    <s v="Ropa"/>
    <s v="Online"/>
    <s v="Baja"/>
    <n v="44311"/>
    <n v="7397"/>
    <n v="109.28"/>
    <n v="35.840000000000003"/>
    <n v="808344.16"/>
    <n v="2"/>
  </r>
  <r>
    <s v="C3353"/>
    <x v="3"/>
    <s v="Jamaica"/>
    <s v="Bebida"/>
    <s v="Online"/>
    <s v="Alta"/>
    <n v="44412"/>
    <n v="6944"/>
    <n v="47.45"/>
    <n v="31.79"/>
    <n v="329492.80000000005"/>
    <n v="4"/>
  </r>
  <r>
    <s v="C2887"/>
    <x v="2"/>
    <s v="Israel"/>
    <s v="Verduras"/>
    <s v="Online"/>
    <s v="Media"/>
    <n v="44053"/>
    <n v="2253"/>
    <n v="154.06"/>
    <n v="90.93"/>
    <n v="347097.18"/>
    <n v="3"/>
  </r>
  <r>
    <s v="C8529"/>
    <x v="0"/>
    <s v="France"/>
    <s v="Cuidado personal"/>
    <s v="Offline"/>
    <s v="Crítica"/>
    <n v="44595"/>
    <n v="6454"/>
    <n v="81.73"/>
    <n v="56.67"/>
    <n v="527485.42000000004"/>
    <n v="1"/>
  </r>
  <r>
    <s v="C3795"/>
    <x v="2"/>
    <s v="Benin"/>
    <s v="Snacks"/>
    <s v="Offline"/>
    <s v="Crítica"/>
    <n v="44411"/>
    <n v="4709"/>
    <n v="152.58000000000001"/>
    <n v="97.44"/>
    <n v="718499.22000000009"/>
    <n v="3"/>
  </r>
  <r>
    <s v="C8904"/>
    <x v="5"/>
    <s v="Philippines"/>
    <s v="Verduras"/>
    <s v="Offline"/>
    <s v="Media"/>
    <n v="44636"/>
    <n v="9210"/>
    <n v="154.06"/>
    <n v="90.93"/>
    <n v="1418892.6"/>
    <n v="6"/>
  </r>
  <r>
    <s v="C4279"/>
    <x v="0"/>
    <s v="Slovakia"/>
    <s v="Frutas"/>
    <s v="Offline"/>
    <s v="Alta"/>
    <n v="44460"/>
    <n v="4180"/>
    <n v="9.33"/>
    <n v="6.92"/>
    <n v="38999.4"/>
    <n v="1"/>
  </r>
  <r>
    <s v="C7045"/>
    <x v="5"/>
    <s v="Laos"/>
    <s v="Doméstico"/>
    <s v="Offline"/>
    <s v="Alta"/>
    <n v="44786"/>
    <n v="875"/>
    <n v="668.27"/>
    <n v="502.54"/>
    <n v="584736.25"/>
    <n v="6"/>
  </r>
  <r>
    <s v="C3531"/>
    <x v="1"/>
    <s v="Nauru"/>
    <s v="Cárnicos"/>
    <s v="Online"/>
    <s v="Crítica"/>
    <n v="44577"/>
    <n v="2580"/>
    <n v="421.89"/>
    <n v="364.69"/>
    <n v="1088476.2"/>
    <n v="2"/>
  </r>
  <r>
    <s v="C7768"/>
    <x v="2"/>
    <s v="Benin"/>
    <s v="Snacks"/>
    <s v="Online"/>
    <s v="Media"/>
    <n v="44509"/>
    <n v="9614"/>
    <n v="152.58000000000001"/>
    <n v="97.44"/>
    <n v="1466904.12"/>
    <n v="3"/>
  </r>
  <r>
    <s v="C2992"/>
    <x v="3"/>
    <s v="Guatemala"/>
    <s v="Verduras"/>
    <s v="Online"/>
    <s v="Crítica"/>
    <n v="44361"/>
    <n v="4323"/>
    <n v="154.06"/>
    <n v="90.93"/>
    <n v="666001.38"/>
    <n v="4"/>
  </r>
  <r>
    <s v="C9141"/>
    <x v="3"/>
    <s v="Belize"/>
    <s v="Snacks"/>
    <s v="Online"/>
    <s v="Alta"/>
    <n v="44578"/>
    <n v="6090"/>
    <n v="152.58000000000001"/>
    <n v="97.44"/>
    <n v="929212.20000000007"/>
    <n v="4"/>
  </r>
  <r>
    <s v="C6354"/>
    <x v="2"/>
    <s v="Tunisia "/>
    <s v="Alimento infantil"/>
    <s v="Offline"/>
    <s v="Crítica"/>
    <n v="44711"/>
    <n v="6323"/>
    <n v="255.28"/>
    <n v="159.41999999999999"/>
    <n v="1614135.44"/>
    <n v="3"/>
  </r>
  <r>
    <s v="C2478"/>
    <x v="2"/>
    <s v="Republic of the Congo"/>
    <s v="Cárnicos"/>
    <s v="Offline"/>
    <s v="Alta"/>
    <n v="43934"/>
    <n v="3467"/>
    <n v="421.89"/>
    <n v="364.69"/>
    <n v="1462692.63"/>
    <n v="3"/>
  </r>
  <r>
    <s v="C1559"/>
    <x v="1"/>
    <s v="Kiribati"/>
    <s v="Ropa"/>
    <s v="Offline"/>
    <s v="Baja"/>
    <n v="44702"/>
    <n v="7994"/>
    <n v="109.28"/>
    <n v="35.840000000000003"/>
    <n v="873584.32000000007"/>
    <n v="2"/>
  </r>
  <r>
    <s v="C8347"/>
    <x v="0"/>
    <s v="Albania"/>
    <s v="Verduras"/>
    <s v="Offline"/>
    <s v="Baja"/>
    <n v="43872"/>
    <n v="7410"/>
    <n v="154.06"/>
    <n v="90.93"/>
    <n v="1141584.6000000001"/>
    <n v="1"/>
  </r>
  <r>
    <s v="C5796"/>
    <x v="1"/>
    <s v="Palau"/>
    <s v="Cárnicos"/>
    <s v="Online"/>
    <s v="Baja"/>
    <n v="44714"/>
    <n v="1250"/>
    <n v="421.89"/>
    <n v="364.69"/>
    <n v="527362.5"/>
    <n v="2"/>
  </r>
  <r>
    <s v="C4564"/>
    <x v="2"/>
    <s v="Angola"/>
    <s v="Cuidado personal"/>
    <s v="Online"/>
    <s v="Alta"/>
    <n v="43857"/>
    <n v="6083"/>
    <n v="81.73"/>
    <n v="56.67"/>
    <n v="497163.59"/>
    <n v="3"/>
  </r>
  <r>
    <s v="C2509"/>
    <x v="2"/>
    <s v="Swaziland"/>
    <s v="Snacks"/>
    <s v="Offline"/>
    <s v="Media"/>
    <n v="44343"/>
    <n v="505"/>
    <n v="152.58000000000001"/>
    <n v="97.44"/>
    <n v="77052.900000000009"/>
    <n v="3"/>
  </r>
  <r>
    <s v="C7195"/>
    <x v="3"/>
    <s v="Barbados"/>
    <s v="Verduras"/>
    <s v="Online"/>
    <s v="Baja"/>
    <n v="44660"/>
    <n v="149"/>
    <n v="154.06"/>
    <n v="90.93"/>
    <n v="22954.94"/>
    <n v="4"/>
  </r>
  <r>
    <s v="C4388"/>
    <x v="0"/>
    <s v="Sweden"/>
    <s v="Cosméticos"/>
    <s v="Online"/>
    <s v="Crítica"/>
    <n v="44489"/>
    <n v="2674"/>
    <n v="437.2"/>
    <n v="263.33"/>
    <n v="1169072.8"/>
    <n v="1"/>
  </r>
  <r>
    <s v="C7557"/>
    <x v="2"/>
    <s v="Zambia"/>
    <s v="Verduras"/>
    <s v="Online"/>
    <s v="Crítica"/>
    <n v="44180"/>
    <n v="2773"/>
    <n v="154.06"/>
    <n v="90.93"/>
    <n v="427208.38"/>
    <n v="3"/>
  </r>
  <r>
    <s v="C8375"/>
    <x v="2"/>
    <s v="Sierra Leone"/>
    <s v="Ropa"/>
    <s v="Online"/>
    <s v="Crítica"/>
    <n v="44228"/>
    <n v="7169"/>
    <n v="109.28"/>
    <n v="35.840000000000003"/>
    <n v="783428.32000000007"/>
    <n v="3"/>
  </r>
  <r>
    <s v="C8216"/>
    <x v="2"/>
    <s v="Sierra Leone"/>
    <s v="Cosméticos"/>
    <s v="Offline"/>
    <s v="Media"/>
    <n v="44754"/>
    <n v="9619"/>
    <n v="437.2"/>
    <n v="263.33"/>
    <n v="4205426.8"/>
    <n v="3"/>
  </r>
  <r>
    <s v="C4660"/>
    <x v="0"/>
    <s v="Andorra"/>
    <s v="Verduras"/>
    <s v="Online"/>
    <s v="Media"/>
    <n v="43938"/>
    <n v="5906"/>
    <n v="154.06"/>
    <n v="90.93"/>
    <n v="909878.36"/>
    <n v="1"/>
  </r>
  <r>
    <s v="C4989"/>
    <x v="2"/>
    <s v="Seychelles "/>
    <s v="Alimento infantil"/>
    <s v="Offline"/>
    <s v="Media"/>
    <n v="44804"/>
    <n v="8850"/>
    <n v="255.28"/>
    <n v="159.41999999999999"/>
    <n v="2259228"/>
    <n v="3"/>
  </r>
  <r>
    <s v="C3687"/>
    <x v="0"/>
    <s v="Andorra"/>
    <s v="Doméstico"/>
    <s v="Online"/>
    <s v="Baja"/>
    <n v="44260"/>
    <n v="3299"/>
    <n v="668.27"/>
    <n v="502.54"/>
    <n v="2204622.73"/>
    <n v="1"/>
  </r>
  <r>
    <s v="C4942"/>
    <x v="3"/>
    <s v="Costa Rica"/>
    <s v="Bebida"/>
    <s v="Offline"/>
    <s v="Baja"/>
    <n v="44058"/>
    <n v="1132"/>
    <n v="47.45"/>
    <n v="31.79"/>
    <n v="53713.4"/>
    <n v="4"/>
  </r>
  <r>
    <s v="C9145"/>
    <x v="2"/>
    <s v="Burundi"/>
    <s v="Cosméticos"/>
    <s v="Offline"/>
    <s v="Baja"/>
    <n v="44007"/>
    <n v="6261"/>
    <n v="437.2"/>
    <n v="263.33"/>
    <n v="2737309.1999999997"/>
    <n v="3"/>
  </r>
  <r>
    <s v="C8391"/>
    <x v="1"/>
    <s v="Fiji"/>
    <s v="Ropa"/>
    <s v="Online"/>
    <s v="Media"/>
    <n v="44589"/>
    <n v="9627"/>
    <n v="109.28"/>
    <n v="35.840000000000003"/>
    <n v="1052038.56"/>
    <n v="2"/>
  </r>
  <r>
    <s v="C8977"/>
    <x v="4"/>
    <s v="Canada"/>
    <s v="Bebida"/>
    <s v="Online"/>
    <s v="Media"/>
    <n v="44342"/>
    <n v="4206"/>
    <n v="47.45"/>
    <n v="31.79"/>
    <n v="199574.7"/>
    <n v="5"/>
  </r>
  <r>
    <s v="C8903"/>
    <x v="5"/>
    <s v="Philippines"/>
    <s v="Bebida"/>
    <s v="Offline"/>
    <s v="Crítica"/>
    <n v="44560"/>
    <n v="1"/>
    <n v="47.45"/>
    <n v="31.79"/>
    <n v="47.45"/>
    <n v="6"/>
  </r>
  <r>
    <s v="C2373"/>
    <x v="5"/>
    <s v="Turkmenistan"/>
    <s v="Snacks"/>
    <s v="Offline"/>
    <s v="Baja"/>
    <n v="44599"/>
    <n v="9049"/>
    <n v="152.58000000000001"/>
    <n v="97.44"/>
    <n v="1380696.4200000002"/>
    <n v="6"/>
  </r>
  <r>
    <s v="C2294"/>
    <x v="0"/>
    <s v="Ukraine"/>
    <s v="Ropa"/>
    <s v="Online"/>
    <s v="Alta"/>
    <n v="44480"/>
    <n v="417"/>
    <n v="109.28"/>
    <n v="35.840000000000003"/>
    <n v="45569.760000000002"/>
    <n v="1"/>
  </r>
  <r>
    <s v="C8776"/>
    <x v="5"/>
    <s v="Indonesia"/>
    <s v="Cuidado personal"/>
    <s v="Online"/>
    <s v="Media"/>
    <n v="44375"/>
    <n v="5203"/>
    <n v="81.73"/>
    <n v="56.67"/>
    <n v="425241.19"/>
    <n v="6"/>
  </r>
  <r>
    <s v="C4631"/>
    <x v="2"/>
    <s v="Sao Tome and Principe"/>
    <s v="Verduras"/>
    <s v="Offline"/>
    <s v="Baja"/>
    <n v="44076"/>
    <n v="1539"/>
    <n v="154.06"/>
    <n v="90.93"/>
    <n v="237098.34"/>
    <n v="3"/>
  </r>
  <r>
    <s v="C4876"/>
    <x v="5"/>
    <s v="Indonesia"/>
    <s v="Cuidado personal"/>
    <s v="Online"/>
    <s v="Crítica"/>
    <n v="44571"/>
    <n v="9584"/>
    <n v="81.73"/>
    <n v="56.67"/>
    <n v="783300.32000000007"/>
    <n v="6"/>
  </r>
  <r>
    <s v="C7230"/>
    <x v="5"/>
    <s v="India"/>
    <s v="Verduras"/>
    <s v="Online"/>
    <s v="Crítica"/>
    <n v="44380"/>
    <n v="6531"/>
    <n v="154.06"/>
    <n v="90.93"/>
    <n v="1006165.86"/>
    <n v="6"/>
  </r>
  <r>
    <s v="C5615"/>
    <x v="2"/>
    <s v="Israel"/>
    <s v="Alimento infantil"/>
    <s v="Online"/>
    <s v="Media"/>
    <n v="44261"/>
    <n v="1604"/>
    <n v="255.28"/>
    <n v="159.41999999999999"/>
    <n v="409469.12"/>
    <n v="3"/>
  </r>
  <r>
    <s v="C3657"/>
    <x v="2"/>
    <s v="Qatar"/>
    <s v="Verduras"/>
    <s v="Online"/>
    <s v="Alta"/>
    <n v="44596"/>
    <n v="1057"/>
    <n v="154.06"/>
    <n v="90.93"/>
    <n v="162841.42000000001"/>
    <n v="3"/>
  </r>
  <r>
    <s v="C1184"/>
    <x v="2"/>
    <s v="Liberia"/>
    <s v="Doméstico"/>
    <s v="Offline"/>
    <s v="Alta"/>
    <n v="44869"/>
    <n v="3178"/>
    <n v="668.27"/>
    <n v="502.54"/>
    <n v="2123762.06"/>
    <n v="3"/>
  </r>
  <r>
    <s v="C7729"/>
    <x v="2"/>
    <s v="South Sudan"/>
    <s v="Doméstico"/>
    <s v="Online"/>
    <s v="Alta"/>
    <n v="44190"/>
    <n v="3282"/>
    <n v="668.27"/>
    <n v="502.54"/>
    <n v="2193262.14"/>
    <n v="3"/>
  </r>
  <r>
    <s v="C2026"/>
    <x v="0"/>
    <s v="Latvia"/>
    <s v="Verduras"/>
    <s v="Online"/>
    <s v="Media"/>
    <n v="43903"/>
    <n v="8719"/>
    <n v="154.06"/>
    <n v="90.93"/>
    <n v="1343249.1400000001"/>
    <n v="1"/>
  </r>
  <r>
    <s v="C8512"/>
    <x v="3"/>
    <s v="Saint Lucia"/>
    <s v="Frutas"/>
    <s v="Offline"/>
    <s v="Baja"/>
    <n v="43933"/>
    <n v="3869"/>
    <n v="9.33"/>
    <n v="6.92"/>
    <n v="36097.769999999997"/>
    <n v="4"/>
  </r>
  <r>
    <s v="C2830"/>
    <x v="2"/>
    <s v="Mali"/>
    <s v="Verduras"/>
    <s v="Offline"/>
    <s v="Crítica"/>
    <n v="44352"/>
    <n v="5143"/>
    <n v="154.06"/>
    <n v="90.93"/>
    <n v="792330.58"/>
    <n v="3"/>
  </r>
  <r>
    <s v="C6323"/>
    <x v="0"/>
    <s v="Portugal"/>
    <s v="Bebida"/>
    <s v="Offline"/>
    <s v="Media"/>
    <n v="44857"/>
    <n v="5983"/>
    <n v="47.45"/>
    <n v="31.79"/>
    <n v="283893.35000000003"/>
    <n v="1"/>
  </r>
  <r>
    <s v="C9539"/>
    <x v="5"/>
    <s v="Malaysia"/>
    <s v="Snacks"/>
    <s v="Online"/>
    <s v="Crítica"/>
    <n v="44247"/>
    <n v="1863"/>
    <n v="152.58000000000001"/>
    <n v="97.44"/>
    <n v="284256.54000000004"/>
    <n v="6"/>
  </r>
  <r>
    <s v="C3728"/>
    <x v="0"/>
    <s v="Spain"/>
    <s v="Cosméticos"/>
    <s v="Online"/>
    <s v="Baja"/>
    <n v="44078"/>
    <n v="5287"/>
    <n v="437.2"/>
    <n v="263.33"/>
    <n v="2311476.4"/>
    <n v="1"/>
  </r>
  <r>
    <s v="C3344"/>
    <x v="0"/>
    <s v="Slovenia"/>
    <s v="Ropa"/>
    <s v="Offline"/>
    <s v="Media"/>
    <n v="43966"/>
    <n v="793"/>
    <n v="109.28"/>
    <n v="35.840000000000003"/>
    <n v="86659.040000000008"/>
    <n v="1"/>
  </r>
  <r>
    <s v="C5544"/>
    <x v="2"/>
    <s v="Jordan"/>
    <s v="Verduras"/>
    <s v="Offline"/>
    <s v="Media"/>
    <n v="44194"/>
    <n v="9946"/>
    <n v="154.06"/>
    <n v="90.93"/>
    <n v="1532280.76"/>
    <n v="3"/>
  </r>
  <r>
    <s v="C3687"/>
    <x v="3"/>
    <s v="Honduras"/>
    <s v="Doméstico"/>
    <s v="Online"/>
    <s v="Media"/>
    <n v="44150"/>
    <n v="6347"/>
    <n v="668.27"/>
    <n v="502.54"/>
    <n v="4241509.6899999995"/>
    <n v="4"/>
  </r>
  <r>
    <s v="C9836"/>
    <x v="2"/>
    <s v="Lebanon"/>
    <s v="Material de oficina"/>
    <s v="Online"/>
    <s v="Baja"/>
    <n v="43889"/>
    <n v="624"/>
    <n v="651.21"/>
    <n v="524.96"/>
    <n v="406355.04000000004"/>
    <n v="3"/>
  </r>
  <r>
    <s v="C5258"/>
    <x v="2"/>
    <s v="Tunisia "/>
    <s v="Cereales"/>
    <s v="Online"/>
    <s v="Media"/>
    <n v="44657"/>
    <n v="5439"/>
    <n v="205.7"/>
    <n v="117.11"/>
    <n v="1118802.3"/>
    <n v="3"/>
  </r>
  <r>
    <s v="C7922"/>
    <x v="0"/>
    <s v="Romania"/>
    <s v="Frutas"/>
    <s v="Offline"/>
    <s v="Alta"/>
    <n v="44193"/>
    <n v="484"/>
    <n v="9.33"/>
    <n v="6.92"/>
    <n v="4515.72"/>
    <n v="1"/>
  </r>
  <r>
    <s v="C5000"/>
    <x v="0"/>
    <s v="Netherlands"/>
    <s v="Cereales"/>
    <s v="Offline"/>
    <s v="Alta"/>
    <n v="44560"/>
    <n v="7483"/>
    <n v="205.7"/>
    <n v="117.11"/>
    <n v="1539253.0999999999"/>
    <n v="1"/>
  </r>
  <r>
    <s v="C2367"/>
    <x v="2"/>
    <s v="Azerbaijan"/>
    <s v="Frutas"/>
    <s v="Online"/>
    <s v="Baja"/>
    <n v="44311"/>
    <n v="5191"/>
    <n v="9.33"/>
    <n v="6.92"/>
    <n v="48432.03"/>
    <n v="3"/>
  </r>
  <r>
    <s v="C2103"/>
    <x v="0"/>
    <s v="Slovenia"/>
    <s v="Doméstico"/>
    <s v="Online"/>
    <s v="Media"/>
    <n v="44238"/>
    <n v="4394"/>
    <n v="668.27"/>
    <n v="502.54"/>
    <n v="2936378.38"/>
    <n v="1"/>
  </r>
  <r>
    <s v="C6989"/>
    <x v="2"/>
    <s v="Chad"/>
    <s v="Ropa"/>
    <s v="Online"/>
    <s v="Crítica"/>
    <n v="44754"/>
    <n v="2909"/>
    <n v="109.28"/>
    <n v="35.840000000000003"/>
    <n v="317895.52"/>
    <n v="3"/>
  </r>
  <r>
    <s v="C7009"/>
    <x v="1"/>
    <s v="Nauru"/>
    <s v="Verduras"/>
    <s v="Online"/>
    <s v="Media"/>
    <n v="44333"/>
    <n v="585"/>
    <n v="154.06"/>
    <n v="90.93"/>
    <n v="90125.1"/>
    <n v="2"/>
  </r>
  <r>
    <s v="C1853"/>
    <x v="2"/>
    <s v="Kenya"/>
    <s v="Ropa"/>
    <s v="Offline"/>
    <s v="Baja"/>
    <n v="44204"/>
    <n v="4302"/>
    <n v="109.28"/>
    <n v="35.840000000000003"/>
    <n v="470122.56"/>
    <n v="3"/>
  </r>
  <r>
    <s v="C5410"/>
    <x v="3"/>
    <s v="Jamaica"/>
    <s v="Cuidado personal"/>
    <s v="Online"/>
    <s v="Alta"/>
    <n v="44701"/>
    <n v="2971"/>
    <n v="81.73"/>
    <n v="56.67"/>
    <n v="242819.83000000002"/>
    <n v="4"/>
  </r>
  <r>
    <s v="C5275"/>
    <x v="0"/>
    <s v="Bosnia and Herzegovina"/>
    <s v="Alimento infantil"/>
    <s v="Offline"/>
    <s v="Baja"/>
    <n v="44737"/>
    <n v="2534"/>
    <n v="255.28"/>
    <n v="159.41999999999999"/>
    <n v="646879.52"/>
    <n v="1"/>
  </r>
  <r>
    <s v="C3246"/>
    <x v="3"/>
    <s v="Antigua and Barbuda "/>
    <s v="Cuidado personal"/>
    <s v="Offline"/>
    <s v="Crítica"/>
    <n v="44417"/>
    <n v="965"/>
    <n v="81.73"/>
    <n v="56.67"/>
    <n v="78869.45"/>
    <n v="4"/>
  </r>
  <r>
    <s v="C1823"/>
    <x v="0"/>
    <s v="Romania"/>
    <s v="Cosméticos"/>
    <s v="Online"/>
    <s v="Media"/>
    <n v="44513"/>
    <n v="3269"/>
    <n v="437.2"/>
    <n v="263.33"/>
    <n v="1429206.8"/>
    <n v="1"/>
  </r>
  <r>
    <s v="C8710"/>
    <x v="5"/>
    <s v="Kazakhstan"/>
    <s v="Frutas"/>
    <s v="Offline"/>
    <s v="Crítica"/>
    <n v="43859"/>
    <n v="6482"/>
    <n v="9.33"/>
    <n v="6.92"/>
    <n v="60477.06"/>
    <n v="6"/>
  </r>
  <r>
    <s v="C5313"/>
    <x v="2"/>
    <s v="Burkina Faso"/>
    <s v="Material de oficina"/>
    <s v="Offline"/>
    <s v="Alta"/>
    <n v="44043"/>
    <n v="4671"/>
    <n v="651.21"/>
    <n v="524.96"/>
    <n v="3041801.91"/>
    <n v="3"/>
  </r>
  <r>
    <s v="C5243"/>
    <x v="3"/>
    <s v="Saint Lucia"/>
    <s v="Cereales"/>
    <s v="Offline"/>
    <s v="Baja"/>
    <n v="44713"/>
    <n v="3935"/>
    <n v="205.7"/>
    <n v="117.11"/>
    <n v="809429.5"/>
    <n v="4"/>
  </r>
  <r>
    <s v="C4811"/>
    <x v="3"/>
    <s v="Jamaica"/>
    <s v="Snacks"/>
    <s v="Offline"/>
    <s v="Alta"/>
    <n v="44097"/>
    <n v="7404"/>
    <n v="152.58000000000001"/>
    <n v="97.44"/>
    <n v="1129702.32"/>
    <n v="4"/>
  </r>
  <r>
    <s v="C5535"/>
    <x v="2"/>
    <s v="Bahrain"/>
    <s v="Doméstico"/>
    <s v="Online"/>
    <s v="Media"/>
    <n v="44747"/>
    <n v="239"/>
    <n v="668.27"/>
    <n v="502.54"/>
    <n v="159716.53"/>
    <n v="3"/>
  </r>
  <r>
    <s v="C9634"/>
    <x v="2"/>
    <s v="Pakistan"/>
    <s v="Cereales"/>
    <s v="Offline"/>
    <s v="Crítica"/>
    <n v="44662"/>
    <n v="4633"/>
    <n v="205.7"/>
    <n v="117.11"/>
    <n v="953008.1"/>
    <n v="3"/>
  </r>
  <r>
    <s v="C6529"/>
    <x v="3"/>
    <s v="Saint Lucia"/>
    <s v="Cereales"/>
    <s v="Online"/>
    <s v="Baja"/>
    <n v="44079"/>
    <n v="4808"/>
    <n v="205.7"/>
    <n v="117.11"/>
    <n v="989005.6"/>
    <n v="4"/>
  </r>
  <r>
    <s v="C4347"/>
    <x v="2"/>
    <s v="Angola"/>
    <s v="Snacks"/>
    <s v="Online"/>
    <s v="Crítica"/>
    <n v="43901"/>
    <n v="2021"/>
    <n v="152.58000000000001"/>
    <n v="97.44"/>
    <n v="308364.18000000005"/>
    <n v="3"/>
  </r>
  <r>
    <s v="C7416"/>
    <x v="0"/>
    <s v="Kosovo"/>
    <s v="Cosméticos"/>
    <s v="Online"/>
    <s v="Baja"/>
    <n v="44133"/>
    <n v="9556"/>
    <n v="437.2"/>
    <n v="263.33"/>
    <n v="4177883.1999999997"/>
    <n v="1"/>
  </r>
  <r>
    <s v="C2768"/>
    <x v="0"/>
    <s v="Georgia"/>
    <s v="Frutas"/>
    <s v="Offline"/>
    <s v="Baja"/>
    <n v="44409"/>
    <n v="7732"/>
    <n v="9.33"/>
    <n v="6.92"/>
    <n v="72139.56"/>
    <n v="1"/>
  </r>
  <r>
    <s v="C9637"/>
    <x v="1"/>
    <s v="Nauru"/>
    <s v="Doméstico"/>
    <s v="Online"/>
    <s v="Media"/>
    <n v="44506"/>
    <n v="8896"/>
    <n v="668.27"/>
    <n v="502.54"/>
    <n v="5944929.9199999999"/>
    <n v="2"/>
  </r>
  <r>
    <s v="C2962"/>
    <x v="1"/>
    <s v="Solomon Islands"/>
    <s v="Material de oficina"/>
    <s v="Online"/>
    <s v="Baja"/>
    <n v="44871"/>
    <n v="2430"/>
    <n v="651.21"/>
    <n v="524.96"/>
    <n v="1582440.3"/>
    <n v="2"/>
  </r>
  <r>
    <s v="C7884"/>
    <x v="5"/>
    <s v="Thailand"/>
    <s v="Alimento infantil"/>
    <s v="Offline"/>
    <s v="Crítica"/>
    <n v="44010"/>
    <n v="9744"/>
    <n v="255.28"/>
    <n v="159.41999999999999"/>
    <n v="2487448.3199999998"/>
    <n v="6"/>
  </r>
  <r>
    <s v="C5247"/>
    <x v="0"/>
    <s v="Russia"/>
    <s v="Cereales"/>
    <s v="Offline"/>
    <s v="Media"/>
    <n v="44230"/>
    <n v="9280"/>
    <n v="205.7"/>
    <n v="117.11"/>
    <n v="1908896"/>
    <n v="1"/>
  </r>
  <r>
    <s v="C8098"/>
    <x v="1"/>
    <s v="Samoa "/>
    <s v="Frutas"/>
    <s v="Online"/>
    <s v="Media"/>
    <n v="44852"/>
    <n v="1513"/>
    <n v="9.33"/>
    <n v="6.92"/>
    <n v="14116.29"/>
    <n v="2"/>
  </r>
  <r>
    <s v="C3188"/>
    <x v="1"/>
    <s v="Vanuatu"/>
    <s v="Snacks"/>
    <s v="Offline"/>
    <s v="Baja"/>
    <n v="44822"/>
    <n v="3946"/>
    <n v="152.58000000000001"/>
    <n v="97.44"/>
    <n v="602080.68000000005"/>
    <n v="2"/>
  </r>
  <r>
    <s v="C9470"/>
    <x v="2"/>
    <s v="Lesotho"/>
    <s v="Frutas"/>
    <s v="Offline"/>
    <s v="Alta"/>
    <n v="44278"/>
    <n v="6116"/>
    <n v="9.33"/>
    <n v="6.92"/>
    <n v="57062.28"/>
    <n v="3"/>
  </r>
  <r>
    <s v="C1602"/>
    <x v="1"/>
    <s v="Solomon Islands"/>
    <s v="Bebida"/>
    <s v="Online"/>
    <s v="Alta"/>
    <n v="44026"/>
    <n v="4591"/>
    <n v="47.45"/>
    <n v="31.79"/>
    <n v="217842.95"/>
    <n v="2"/>
  </r>
  <r>
    <s v="C4443"/>
    <x v="5"/>
    <s v="Taiwan"/>
    <s v="Snacks"/>
    <s v="Offline"/>
    <s v="Crítica"/>
    <n v="43974"/>
    <n v="7969"/>
    <n v="152.58000000000001"/>
    <n v="97.44"/>
    <n v="1215910.02"/>
    <n v="6"/>
  </r>
  <r>
    <s v="C7556"/>
    <x v="5"/>
    <s v="Singapore"/>
    <s v="Verduras"/>
    <s v="Online"/>
    <s v="Baja"/>
    <n v="44700"/>
    <n v="1880"/>
    <n v="154.06"/>
    <n v="90.93"/>
    <n v="289632.8"/>
    <n v="6"/>
  </r>
  <r>
    <s v="C5707"/>
    <x v="2"/>
    <s v="Ghana"/>
    <s v="Verduras"/>
    <s v="Offline"/>
    <s v="Media"/>
    <n v="44840"/>
    <n v="3985"/>
    <n v="154.06"/>
    <n v="90.93"/>
    <n v="613929.1"/>
    <n v="3"/>
  </r>
  <r>
    <s v="C3365"/>
    <x v="0"/>
    <s v="Belarus"/>
    <s v="Bebida"/>
    <s v="Offline"/>
    <s v="Alta"/>
    <n v="44744"/>
    <n v="8977"/>
    <n v="47.45"/>
    <n v="31.79"/>
    <n v="425958.65"/>
    <n v="1"/>
  </r>
  <r>
    <s v="C1203"/>
    <x v="2"/>
    <s v="Lesotho"/>
    <s v="Snacks"/>
    <s v="Offline"/>
    <s v="Crítica"/>
    <n v="43864"/>
    <n v="3578"/>
    <n v="152.58000000000001"/>
    <n v="97.44"/>
    <n v="545931.24"/>
    <n v="3"/>
  </r>
  <r>
    <s v="C9596"/>
    <x v="2"/>
    <s v="Democratic Republic of the Congo"/>
    <s v="Cereales"/>
    <s v="Online"/>
    <s v="Crítica"/>
    <n v="44407"/>
    <n v="1545"/>
    <n v="205.7"/>
    <n v="117.11"/>
    <n v="317806.5"/>
    <n v="3"/>
  </r>
  <r>
    <s v="C8124"/>
    <x v="0"/>
    <s v="San Marino"/>
    <s v="Frutas"/>
    <s v="Online"/>
    <s v="Baja"/>
    <n v="44555"/>
    <n v="8663"/>
    <n v="9.33"/>
    <n v="6.92"/>
    <n v="80825.789999999994"/>
    <n v="1"/>
  </r>
  <r>
    <s v="C4066"/>
    <x v="2"/>
    <s v="Mauritius "/>
    <s v="Frutas"/>
    <s v="Online"/>
    <s v="Media"/>
    <n v="44199"/>
    <n v="7749"/>
    <n v="9.33"/>
    <n v="6.92"/>
    <n v="72298.17"/>
    <n v="3"/>
  </r>
  <r>
    <s v="C9910"/>
    <x v="0"/>
    <s v="Kosovo"/>
    <s v="Verduras"/>
    <s v="Online"/>
    <s v="Media"/>
    <n v="44422"/>
    <n v="3653"/>
    <n v="154.06"/>
    <n v="90.93"/>
    <n v="562781.18000000005"/>
    <n v="1"/>
  </r>
  <r>
    <s v="C2841"/>
    <x v="2"/>
    <s v="Tunisia "/>
    <s v="Verduras"/>
    <s v="Offline"/>
    <s v="Alta"/>
    <n v="43845"/>
    <n v="8254"/>
    <n v="154.06"/>
    <n v="90.93"/>
    <n v="1271611.24"/>
    <n v="3"/>
  </r>
  <r>
    <s v="C1253"/>
    <x v="0"/>
    <s v="Czech Republic"/>
    <s v="Material de oficina"/>
    <s v="Online"/>
    <s v="Alta"/>
    <n v="44367"/>
    <n v="5463"/>
    <n v="651.21"/>
    <n v="524.96"/>
    <n v="3557560.23"/>
    <n v="1"/>
  </r>
  <r>
    <s v="C6238"/>
    <x v="1"/>
    <s v="Federated States of Micronesia"/>
    <s v="Cosméticos"/>
    <s v="Offline"/>
    <s v="Baja"/>
    <n v="44379"/>
    <n v="6222"/>
    <n v="437.2"/>
    <n v="263.33"/>
    <n v="2720258.4"/>
    <n v="2"/>
  </r>
  <r>
    <s v="C6094"/>
    <x v="0"/>
    <s v="Estonia"/>
    <s v="Doméstico"/>
    <s v="Offline"/>
    <s v="Media"/>
    <n v="44508"/>
    <n v="3506"/>
    <n v="668.27"/>
    <n v="502.54"/>
    <n v="2342954.62"/>
    <n v="1"/>
  </r>
  <r>
    <s v="C7822"/>
    <x v="5"/>
    <s v="Nepal"/>
    <s v="Frutas"/>
    <s v="Offline"/>
    <s v="Baja"/>
    <n v="43961"/>
    <n v="7318"/>
    <n v="9.33"/>
    <n v="6.92"/>
    <n v="68276.94"/>
    <n v="6"/>
  </r>
  <r>
    <s v="C5625"/>
    <x v="2"/>
    <s v="Democratic Republic of the Congo"/>
    <s v="Bebida"/>
    <s v="Offline"/>
    <s v="Media"/>
    <n v="44180"/>
    <n v="9696"/>
    <n v="47.45"/>
    <n v="31.79"/>
    <n v="460075.2"/>
    <n v="3"/>
  </r>
  <r>
    <s v="C3411"/>
    <x v="5"/>
    <s v="Singapore"/>
    <s v="Snacks"/>
    <s v="Offline"/>
    <s v="Alta"/>
    <n v="44144"/>
    <n v="9707"/>
    <n v="152.58000000000001"/>
    <n v="97.44"/>
    <n v="1481094.06"/>
    <n v="6"/>
  </r>
  <r>
    <s v="C1288"/>
    <x v="5"/>
    <s v="India"/>
    <s v="Bebida"/>
    <s v="Online"/>
    <s v="Alta"/>
    <n v="44023"/>
    <n v="8448"/>
    <n v="47.45"/>
    <n v="31.79"/>
    <n v="400857.60000000003"/>
    <n v="6"/>
  </r>
  <r>
    <s v="C9070"/>
    <x v="2"/>
    <s v="Angola"/>
    <s v="Cereales"/>
    <s v="Offline"/>
    <s v="Media"/>
    <n v="44655"/>
    <n v="4051"/>
    <n v="205.7"/>
    <n v="117.11"/>
    <n v="833290.7"/>
    <n v="3"/>
  </r>
  <r>
    <s v="C5773"/>
    <x v="5"/>
    <s v="Kyrgyzstan"/>
    <s v="Alimento infantil"/>
    <s v="Online"/>
    <s v="Crítica"/>
    <n v="43895"/>
    <n v="6676"/>
    <n v="255.28"/>
    <n v="159.41999999999999"/>
    <n v="1704249.28"/>
    <n v="6"/>
  </r>
  <r>
    <s v="C7116"/>
    <x v="2"/>
    <s v="Burundi"/>
    <s v="Doméstico"/>
    <s v="Offline"/>
    <s v="Crítica"/>
    <n v="44439"/>
    <n v="3516"/>
    <n v="668.27"/>
    <n v="502.54"/>
    <n v="2349637.3199999998"/>
    <n v="3"/>
  </r>
  <r>
    <s v="C7021"/>
    <x v="2"/>
    <s v="South Africa"/>
    <s v="Material de oficina"/>
    <s v="Online"/>
    <s v="Media"/>
    <n v="43913"/>
    <n v="3794"/>
    <n v="651.21"/>
    <n v="524.96"/>
    <n v="2470690.7400000002"/>
    <n v="3"/>
  </r>
  <r>
    <s v="C9115"/>
    <x v="0"/>
    <s v="Georgia"/>
    <s v="Cereales"/>
    <s v="Offline"/>
    <s v="Baja"/>
    <n v="44787"/>
    <n v="3765"/>
    <n v="205.7"/>
    <n v="117.11"/>
    <n v="774460.5"/>
    <n v="1"/>
  </r>
  <r>
    <s v="C4226"/>
    <x v="2"/>
    <s v="The Gambia"/>
    <s v="Bebida"/>
    <s v="Offline"/>
    <s v="Baja"/>
    <n v="44458"/>
    <n v="1715"/>
    <n v="47.45"/>
    <n v="31.79"/>
    <n v="81376.75"/>
    <n v="3"/>
  </r>
  <r>
    <s v="C1885"/>
    <x v="5"/>
    <s v="Nepal"/>
    <s v="Doméstico"/>
    <s v="Online"/>
    <s v="Crítica"/>
    <n v="44122"/>
    <n v="2963"/>
    <n v="668.27"/>
    <n v="502.54"/>
    <n v="1980084.01"/>
    <n v="6"/>
  </r>
  <r>
    <s v="C7827"/>
    <x v="0"/>
    <s v="Albania"/>
    <s v="Verduras"/>
    <s v="Online"/>
    <s v="Media"/>
    <n v="44081"/>
    <n v="4855"/>
    <n v="154.06"/>
    <n v="90.93"/>
    <n v="747961.3"/>
    <n v="1"/>
  </r>
  <r>
    <s v="C1490"/>
    <x v="3"/>
    <s v="Dominica"/>
    <s v="Material de oficina"/>
    <s v="Online"/>
    <s v="Crítica"/>
    <n v="44259"/>
    <n v="1772"/>
    <n v="651.21"/>
    <n v="524.96"/>
    <n v="1153944.1200000001"/>
    <n v="4"/>
  </r>
  <r>
    <s v="C3516"/>
    <x v="2"/>
    <s v="Oman"/>
    <s v="Bebida"/>
    <s v="Online"/>
    <s v="Media"/>
    <n v="44728"/>
    <n v="126"/>
    <n v="47.45"/>
    <n v="31.79"/>
    <n v="5978.7000000000007"/>
    <n v="3"/>
  </r>
  <r>
    <s v="C8248"/>
    <x v="2"/>
    <s v="Ethiopia"/>
    <s v="Cereales"/>
    <s v="Online"/>
    <s v="Media"/>
    <n v="44141"/>
    <n v="3359"/>
    <n v="205.7"/>
    <n v="117.11"/>
    <n v="690946.29999999993"/>
    <n v="3"/>
  </r>
  <r>
    <s v="C6235"/>
    <x v="3"/>
    <s v="Saint Kitts and Nevis "/>
    <s v="Bebida"/>
    <s v="Online"/>
    <s v="Alta"/>
    <n v="44429"/>
    <n v="6944"/>
    <n v="47.45"/>
    <n v="31.79"/>
    <n v="329492.80000000005"/>
    <n v="4"/>
  </r>
  <r>
    <s v="C6726"/>
    <x v="2"/>
    <s v="The Gambia"/>
    <s v="Verduras"/>
    <s v="Online"/>
    <s v="Media"/>
    <n v="44017"/>
    <n v="3386"/>
    <n v="154.06"/>
    <n v="90.93"/>
    <n v="521647.16000000003"/>
    <n v="3"/>
  </r>
  <r>
    <s v="C6175"/>
    <x v="2"/>
    <s v="Rwanda"/>
    <s v="Cosméticos"/>
    <s v="Online"/>
    <s v="Media"/>
    <n v="44607"/>
    <n v="7221"/>
    <n v="437.2"/>
    <n v="263.33"/>
    <n v="3157021.1999999997"/>
    <n v="3"/>
  </r>
  <r>
    <s v="C1739"/>
    <x v="5"/>
    <s v="Japan"/>
    <s v="Frutas"/>
    <s v="Offline"/>
    <s v="Crítica"/>
    <n v="44396"/>
    <n v="17"/>
    <n v="9.33"/>
    <n v="6.92"/>
    <n v="158.61000000000001"/>
    <n v="6"/>
  </r>
  <r>
    <s v="C4777"/>
    <x v="0"/>
    <s v="Ireland"/>
    <s v="Verduras"/>
    <s v="Online"/>
    <s v="Baja"/>
    <n v="44858"/>
    <n v="5373"/>
    <n v="154.06"/>
    <n v="90.93"/>
    <n v="827764.38"/>
    <n v="1"/>
  </r>
  <r>
    <s v="C9353"/>
    <x v="0"/>
    <s v="Andorra"/>
    <s v="Alimento infantil"/>
    <s v="Offline"/>
    <s v="Media"/>
    <n v="43962"/>
    <n v="3918"/>
    <n v="255.28"/>
    <n v="159.41999999999999"/>
    <n v="1000187.04"/>
    <n v="1"/>
  </r>
  <r>
    <s v="C5733"/>
    <x v="5"/>
    <s v="Kazakhstan"/>
    <s v="Snacks"/>
    <s v="Online"/>
    <s v="Crítica"/>
    <n v="43997"/>
    <n v="8313"/>
    <n v="152.58000000000001"/>
    <n v="97.44"/>
    <n v="1268397.54"/>
    <n v="6"/>
  </r>
  <r>
    <s v="C2886"/>
    <x v="0"/>
    <s v="Italy"/>
    <s v="Verduras"/>
    <s v="Offline"/>
    <s v="Alta"/>
    <n v="44790"/>
    <n v="8251"/>
    <n v="154.06"/>
    <n v="90.93"/>
    <n v="1271149.06"/>
    <n v="1"/>
  </r>
  <r>
    <s v="C5984"/>
    <x v="2"/>
    <s v="Tanzania"/>
    <s v="Snacks"/>
    <s v="Offline"/>
    <s v="Baja"/>
    <n v="44228"/>
    <n v="5455"/>
    <n v="152.58000000000001"/>
    <n v="97.44"/>
    <n v="832323.9"/>
    <n v="3"/>
  </r>
  <r>
    <s v="C2904"/>
    <x v="3"/>
    <s v="Antigua and Barbuda "/>
    <s v="Ropa"/>
    <s v="Offline"/>
    <s v="Crítica"/>
    <n v="43997"/>
    <n v="8680"/>
    <n v="109.28"/>
    <n v="35.840000000000003"/>
    <n v="948550.4"/>
    <n v="4"/>
  </r>
  <r>
    <s v="C4722"/>
    <x v="2"/>
    <s v="Qatar"/>
    <s v="Cosméticos"/>
    <s v="Online"/>
    <s v="Media"/>
    <n v="43843"/>
    <n v="8713"/>
    <n v="437.2"/>
    <n v="263.33"/>
    <n v="3809323.6"/>
    <n v="3"/>
  </r>
  <r>
    <s v="C5222"/>
    <x v="2"/>
    <s v="Jordan"/>
    <s v="Cárnicos"/>
    <s v="Offline"/>
    <s v="Media"/>
    <n v="44181"/>
    <n v="3371"/>
    <n v="421.89"/>
    <n v="364.69"/>
    <n v="1422191.19"/>
    <n v="3"/>
  </r>
  <r>
    <s v="C3388"/>
    <x v="3"/>
    <s v="El Salvador"/>
    <s v="Doméstico"/>
    <s v="Online"/>
    <s v="Baja"/>
    <n v="44527"/>
    <n v="2502"/>
    <n v="668.27"/>
    <n v="502.54"/>
    <n v="1672011.54"/>
    <n v="4"/>
  </r>
  <r>
    <s v="C7908"/>
    <x v="1"/>
    <s v="Tonga"/>
    <s v="Doméstico"/>
    <s v="Offline"/>
    <s v="Baja"/>
    <n v="44024"/>
    <n v="2986"/>
    <n v="668.27"/>
    <n v="502.54"/>
    <n v="1995454.22"/>
    <n v="2"/>
  </r>
  <r>
    <s v="C5674"/>
    <x v="2"/>
    <s v="Madagascar"/>
    <s v="Cárnicos"/>
    <s v="Offline"/>
    <s v="Alta"/>
    <n v="44049"/>
    <n v="3735"/>
    <n v="421.89"/>
    <n v="364.69"/>
    <n v="1575759.15"/>
    <n v="3"/>
  </r>
  <r>
    <s v="C2279"/>
    <x v="2"/>
    <s v="Seychelles "/>
    <s v="Alimento infantil"/>
    <s v="Offline"/>
    <s v="Media"/>
    <n v="44559"/>
    <n v="691"/>
    <n v="255.28"/>
    <n v="159.41999999999999"/>
    <n v="176398.48"/>
    <n v="3"/>
  </r>
  <r>
    <s v="C8520"/>
    <x v="2"/>
    <s v="Swaziland"/>
    <s v="Bebida"/>
    <s v="Offline"/>
    <s v="Media"/>
    <n v="44615"/>
    <n v="1827"/>
    <n v="47.45"/>
    <n v="31.79"/>
    <n v="86691.150000000009"/>
    <n v="3"/>
  </r>
  <r>
    <s v="C8899"/>
    <x v="1"/>
    <s v="Tonga"/>
    <s v="Cereales"/>
    <s v="Online"/>
    <s v="Crítica"/>
    <n v="43946"/>
    <n v="2149"/>
    <n v="205.7"/>
    <n v="117.11"/>
    <n v="442049.3"/>
    <n v="2"/>
  </r>
  <r>
    <s v="C2119"/>
    <x v="2"/>
    <s v="Azerbaijan"/>
    <s v="Bebida"/>
    <s v="Offline"/>
    <s v="Media"/>
    <n v="44516"/>
    <n v="8692"/>
    <n v="47.45"/>
    <n v="31.79"/>
    <n v="412435.4"/>
    <n v="3"/>
  </r>
  <r>
    <s v="C5586"/>
    <x v="2"/>
    <s v="Madagascar"/>
    <s v="Cereales"/>
    <s v="Offline"/>
    <s v="Crítica"/>
    <n v="44783"/>
    <n v="5523"/>
    <n v="205.7"/>
    <n v="117.11"/>
    <n v="1136081.0999999999"/>
    <n v="3"/>
  </r>
  <r>
    <s v="C5911"/>
    <x v="2"/>
    <s v="Iran"/>
    <s v="Alimento infantil"/>
    <s v="Online"/>
    <s v="Alta"/>
    <n v="44393"/>
    <n v="8743"/>
    <n v="255.28"/>
    <n v="159.41999999999999"/>
    <n v="2231913.04"/>
    <n v="3"/>
  </r>
  <r>
    <s v="C8406"/>
    <x v="1"/>
    <s v="New Zealand"/>
    <s v="Cosméticos"/>
    <s v="Offline"/>
    <s v="Baja"/>
    <n v="44708"/>
    <n v="1479"/>
    <n v="437.2"/>
    <n v="263.33"/>
    <n v="646618.79999999993"/>
    <n v="2"/>
  </r>
  <r>
    <s v="C5588"/>
    <x v="2"/>
    <s v="Democratic Republic of the Congo"/>
    <s v="Doméstico"/>
    <s v="Online"/>
    <s v="Crítica"/>
    <n v="44103"/>
    <n v="8894"/>
    <n v="668.27"/>
    <n v="502.54"/>
    <n v="5943593.3799999999"/>
    <n v="3"/>
  </r>
  <r>
    <s v="C8676"/>
    <x v="0"/>
    <s v="Lithuania"/>
    <s v="Alimento infantil"/>
    <s v="Offline"/>
    <s v="Baja"/>
    <n v="44754"/>
    <n v="3180"/>
    <n v="255.28"/>
    <n v="159.41999999999999"/>
    <n v="811790.4"/>
    <n v="1"/>
  </r>
  <r>
    <s v="C7092"/>
    <x v="2"/>
    <s v="Seychelles "/>
    <s v="Cereales"/>
    <s v="Online"/>
    <s v="Baja"/>
    <n v="44808"/>
    <n v="8561"/>
    <n v="205.7"/>
    <n v="117.11"/>
    <n v="1760997.7"/>
    <n v="3"/>
  </r>
  <r>
    <s v="C8962"/>
    <x v="0"/>
    <s v="Croatia"/>
    <s v="Cereales"/>
    <s v="Online"/>
    <s v="Crítica"/>
    <n v="44124"/>
    <n v="6291"/>
    <n v="205.7"/>
    <n v="117.11"/>
    <n v="1294058.7"/>
    <n v="1"/>
  </r>
  <r>
    <s v="C9614"/>
    <x v="2"/>
    <s v="Swaziland"/>
    <s v="Alimento infantil"/>
    <s v="Online"/>
    <s v="Crítica"/>
    <n v="44799"/>
    <n v="9656"/>
    <n v="255.28"/>
    <n v="159.41999999999999"/>
    <n v="2464983.6800000002"/>
    <n v="3"/>
  </r>
  <r>
    <s v="C5080"/>
    <x v="5"/>
    <s v="Singapore"/>
    <s v="Snacks"/>
    <s v="Online"/>
    <s v="Alta"/>
    <n v="44374"/>
    <n v="8975"/>
    <n v="152.58000000000001"/>
    <n v="97.44"/>
    <n v="1369405.5"/>
    <n v="6"/>
  </r>
  <r>
    <s v="C5594"/>
    <x v="0"/>
    <s v="Germany"/>
    <s v="Frutas"/>
    <s v="Online"/>
    <s v="Crítica"/>
    <n v="44717"/>
    <n v="6595"/>
    <n v="9.33"/>
    <n v="6.92"/>
    <n v="61531.35"/>
    <n v="1"/>
  </r>
  <r>
    <s v="C4096"/>
    <x v="0"/>
    <s v="Norway"/>
    <s v="Cosméticos"/>
    <s v="Online"/>
    <s v="Baja"/>
    <n v="44185"/>
    <n v="1896"/>
    <n v="437.2"/>
    <n v="263.33"/>
    <n v="828931.2"/>
    <n v="1"/>
  </r>
  <r>
    <s v="C7726"/>
    <x v="5"/>
    <s v="Malaysia"/>
    <s v="Cosméticos"/>
    <s v="Online"/>
    <s v="Media"/>
    <n v="44418"/>
    <n v="6290"/>
    <n v="437.2"/>
    <n v="263.33"/>
    <n v="2749988"/>
    <n v="6"/>
  </r>
  <r>
    <s v="C6328"/>
    <x v="0"/>
    <s v="Austria"/>
    <s v="Bebida"/>
    <s v="Online"/>
    <s v="Crítica"/>
    <n v="44590"/>
    <n v="8219"/>
    <n v="47.45"/>
    <n v="31.79"/>
    <n v="389991.55000000005"/>
    <n v="1"/>
  </r>
  <r>
    <s v="C3950"/>
    <x v="5"/>
    <s v="Malaysia"/>
    <s v="Snacks"/>
    <s v="Online"/>
    <s v="Media"/>
    <n v="44022"/>
    <n v="8156"/>
    <n v="152.58000000000001"/>
    <n v="97.44"/>
    <n v="1244442.4800000002"/>
    <n v="6"/>
  </r>
  <r>
    <s v="C5342"/>
    <x v="2"/>
    <s v="Lesotho"/>
    <s v="Cuidado personal"/>
    <s v="Offline"/>
    <s v="Alta"/>
    <n v="44793"/>
    <n v="3607"/>
    <n v="81.73"/>
    <n v="56.67"/>
    <n v="294800.11"/>
    <n v="3"/>
  </r>
  <r>
    <s v="C2457"/>
    <x v="2"/>
    <s v="Benin"/>
    <s v="Frutas"/>
    <s v="Offline"/>
    <s v="Alta"/>
    <n v="43908"/>
    <n v="4107"/>
    <n v="9.33"/>
    <n v="6.92"/>
    <n v="38318.31"/>
    <n v="3"/>
  </r>
  <r>
    <s v="C5953"/>
    <x v="0"/>
    <s v="Greece"/>
    <s v="Material de oficina"/>
    <s v="Offline"/>
    <s v="Baja"/>
    <n v="44260"/>
    <n v="6225"/>
    <n v="651.21"/>
    <n v="524.96"/>
    <n v="4053782.25"/>
    <n v="1"/>
  </r>
  <r>
    <s v="C4689"/>
    <x v="0"/>
    <s v="Lithuania"/>
    <s v="Cereales"/>
    <s v="Offline"/>
    <s v="Baja"/>
    <n v="44715"/>
    <n v="8558"/>
    <n v="205.7"/>
    <n v="117.11"/>
    <n v="1760380.5999999999"/>
    <n v="1"/>
  </r>
  <r>
    <s v="C6229"/>
    <x v="2"/>
    <s v="Comoros"/>
    <s v="Cárnicos"/>
    <s v="Offline"/>
    <s v="Alta"/>
    <n v="44806"/>
    <n v="6736"/>
    <n v="421.89"/>
    <n v="364.69"/>
    <n v="2841851.04"/>
    <n v="3"/>
  </r>
  <r>
    <s v="C5338"/>
    <x v="5"/>
    <s v="Myanmar"/>
    <s v="Doméstico"/>
    <s v="Offline"/>
    <s v="Media"/>
    <n v="44213"/>
    <n v="8421"/>
    <n v="668.27"/>
    <n v="502.54"/>
    <n v="5627501.6699999999"/>
    <n v="6"/>
  </r>
  <r>
    <s v="C6485"/>
    <x v="2"/>
    <s v="Ethiopia"/>
    <s v="Cuidado personal"/>
    <s v="Online"/>
    <s v="Baja"/>
    <n v="44330"/>
    <n v="8306"/>
    <n v="81.73"/>
    <n v="56.67"/>
    <n v="678849.38"/>
    <n v="3"/>
  </r>
  <r>
    <s v="C1344"/>
    <x v="2"/>
    <s v="Guinea"/>
    <s v="Cereales"/>
    <s v="Offline"/>
    <s v="Crítica"/>
    <n v="44608"/>
    <n v="3112"/>
    <n v="205.7"/>
    <n v="117.11"/>
    <n v="640138.39999999991"/>
    <n v="3"/>
  </r>
  <r>
    <s v="C9289"/>
    <x v="3"/>
    <s v="Saint Lucia"/>
    <s v="Cosméticos"/>
    <s v="Offline"/>
    <s v="Baja"/>
    <n v="44125"/>
    <n v="6597"/>
    <n v="437.2"/>
    <n v="263.33"/>
    <n v="2884208.4"/>
    <n v="4"/>
  </r>
  <r>
    <s v="C9899"/>
    <x v="2"/>
    <s v="Eritrea"/>
    <s v="Material de oficina"/>
    <s v="Offline"/>
    <s v="Media"/>
    <n v="44192"/>
    <n v="4545"/>
    <n v="651.21"/>
    <n v="524.96"/>
    <n v="2959749.45"/>
    <n v="3"/>
  </r>
  <r>
    <s v="C1456"/>
    <x v="2"/>
    <s v="Niger"/>
    <s v="Cuidado personal"/>
    <s v="Offline"/>
    <s v="Baja"/>
    <n v="44702"/>
    <n v="9774"/>
    <n v="81.73"/>
    <n v="56.67"/>
    <n v="798829.02"/>
    <n v="3"/>
  </r>
  <r>
    <s v="C5445"/>
    <x v="3"/>
    <s v="Barbados"/>
    <s v="Cosméticos"/>
    <s v="Online"/>
    <s v="Media"/>
    <n v="44649"/>
    <n v="7132"/>
    <n v="437.2"/>
    <n v="263.33"/>
    <n v="3118110.4"/>
    <n v="4"/>
  </r>
  <r>
    <s v="C8054"/>
    <x v="1"/>
    <s v="Tonga"/>
    <s v="Snacks"/>
    <s v="Offline"/>
    <s v="Crítica"/>
    <n v="44742"/>
    <n v="8501"/>
    <n v="152.58000000000001"/>
    <n v="97.44"/>
    <n v="1297082.58"/>
    <n v="2"/>
  </r>
  <r>
    <s v="C9673"/>
    <x v="5"/>
    <s v="Indonesia"/>
    <s v="Bebida"/>
    <s v="Offline"/>
    <s v="Baja"/>
    <n v="44792"/>
    <n v="7789"/>
    <n v="47.45"/>
    <n v="31.79"/>
    <n v="369588.05000000005"/>
    <n v="6"/>
  </r>
  <r>
    <s v="C2397"/>
    <x v="5"/>
    <s v="Indonesia"/>
    <s v="Ropa"/>
    <s v="Online"/>
    <s v="Alta"/>
    <n v="44234"/>
    <n v="5941"/>
    <n v="109.28"/>
    <n v="35.840000000000003"/>
    <n v="649232.48"/>
    <n v="6"/>
  </r>
  <r>
    <s v="C1524"/>
    <x v="2"/>
    <s v="Lebanon"/>
    <s v="Cuidado personal"/>
    <s v="Offline"/>
    <s v="Crítica"/>
    <n v="44739"/>
    <n v="5930"/>
    <n v="81.73"/>
    <n v="56.67"/>
    <n v="484658.9"/>
    <n v="3"/>
  </r>
  <r>
    <s v="C5054"/>
    <x v="2"/>
    <s v="Afghanistan"/>
    <s v="Ropa"/>
    <s v="Online"/>
    <s v="Crítica"/>
    <n v="44470"/>
    <n v="7760"/>
    <n v="109.28"/>
    <n v="35.840000000000003"/>
    <n v="848012.80000000005"/>
    <n v="3"/>
  </r>
  <r>
    <s v="C7190"/>
    <x v="0"/>
    <s v="Hungary"/>
    <s v="Frutas"/>
    <s v="Offline"/>
    <s v="Baja"/>
    <n v="44869"/>
    <n v="3468"/>
    <n v="9.33"/>
    <n v="6.92"/>
    <n v="32356.44"/>
    <n v="1"/>
  </r>
  <r>
    <s v="C2840"/>
    <x v="2"/>
    <s v="Gabon"/>
    <s v="Cosméticos"/>
    <s v="Offline"/>
    <s v="Media"/>
    <n v="43872"/>
    <n v="2121"/>
    <n v="437.2"/>
    <n v="263.33"/>
    <n v="927301.2"/>
    <n v="3"/>
  </r>
  <r>
    <s v="C1112"/>
    <x v="5"/>
    <s v="Mongolia"/>
    <s v="Material de oficina"/>
    <s v="Offline"/>
    <s v="Media"/>
    <n v="44780"/>
    <n v="4818"/>
    <n v="651.21"/>
    <n v="524.96"/>
    <n v="3137529.7800000003"/>
    <n v="6"/>
  </r>
  <r>
    <s v="C2821"/>
    <x v="4"/>
    <s v="Canada"/>
    <s v="Alimento infantil"/>
    <s v="Offline"/>
    <s v="Baja"/>
    <n v="44255"/>
    <n v="9689"/>
    <n v="255.28"/>
    <n v="159.41999999999999"/>
    <n v="2473407.92"/>
    <n v="5"/>
  </r>
  <r>
    <s v="C4982"/>
    <x v="2"/>
    <s v="Afghanistan"/>
    <s v="Doméstico"/>
    <s v="Online"/>
    <s v="Alta"/>
    <n v="44327"/>
    <n v="6894"/>
    <n v="668.27"/>
    <n v="502.54"/>
    <n v="4607053.38"/>
    <n v="3"/>
  </r>
  <r>
    <s v="C5314"/>
    <x v="0"/>
    <s v="Liechtenstein"/>
    <s v="Cereales"/>
    <s v="Offline"/>
    <s v="Media"/>
    <n v="44563"/>
    <n v="3626"/>
    <n v="205.7"/>
    <n v="117.11"/>
    <n v="745868.2"/>
    <n v="1"/>
  </r>
  <r>
    <s v="C6740"/>
    <x v="3"/>
    <s v="Honduras"/>
    <s v="Alimento infantil"/>
    <s v="Online"/>
    <s v="Crítica"/>
    <n v="44674"/>
    <n v="9109"/>
    <n v="255.28"/>
    <n v="159.41999999999999"/>
    <n v="2325345.52"/>
    <n v="4"/>
  </r>
  <r>
    <s v="C3886"/>
    <x v="4"/>
    <s v="Mexico"/>
    <s v="Alimento infantil"/>
    <s v="Online"/>
    <s v="Alta"/>
    <n v="44000"/>
    <n v="9598"/>
    <n v="255.28"/>
    <n v="159.41999999999999"/>
    <n v="2450177.44"/>
    <n v="5"/>
  </r>
  <r>
    <s v="C5579"/>
    <x v="2"/>
    <s v="Liberia"/>
    <s v="Material de oficina"/>
    <s v="Online"/>
    <s v="Media"/>
    <n v="44112"/>
    <n v="3378"/>
    <n v="651.21"/>
    <n v="524.96"/>
    <n v="2199787.3800000004"/>
    <n v="3"/>
  </r>
  <r>
    <s v="C3353"/>
    <x v="0"/>
    <s v="Ireland"/>
    <s v="Snacks"/>
    <s v="Offline"/>
    <s v="Alta"/>
    <n v="44120"/>
    <n v="5768"/>
    <n v="152.58000000000001"/>
    <n v="97.44"/>
    <n v="880081.44000000006"/>
    <n v="1"/>
  </r>
  <r>
    <s v="C2940"/>
    <x v="2"/>
    <s v="Morocco"/>
    <s v="Cárnicos"/>
    <s v="Offline"/>
    <s v="Crítica"/>
    <n v="44324"/>
    <n v="4115"/>
    <n v="421.89"/>
    <n v="364.69"/>
    <n v="1736077.3499999999"/>
    <n v="3"/>
  </r>
  <r>
    <s v="C1781"/>
    <x v="3"/>
    <s v="Dominica"/>
    <s v="Ropa"/>
    <s v="Offline"/>
    <s v="Media"/>
    <n v="44650"/>
    <n v="2801"/>
    <n v="109.28"/>
    <n v="35.840000000000003"/>
    <n v="306093.28000000003"/>
    <n v="4"/>
  </r>
  <r>
    <s v="C2514"/>
    <x v="2"/>
    <s v="Cameroon"/>
    <s v="Doméstico"/>
    <s v="Offline"/>
    <s v="Media"/>
    <n v="44125"/>
    <n v="8234"/>
    <n v="668.27"/>
    <n v="502.54"/>
    <n v="5502535.1799999997"/>
    <n v="3"/>
  </r>
  <r>
    <s v="C8486"/>
    <x v="5"/>
    <s v="Nepal"/>
    <s v="Cárnicos"/>
    <s v="Offline"/>
    <s v="Baja"/>
    <n v="44534"/>
    <n v="3860"/>
    <n v="421.89"/>
    <n v="364.69"/>
    <n v="1628495.4"/>
    <n v="6"/>
  </r>
  <r>
    <s v="C1243"/>
    <x v="0"/>
    <s v="Albania"/>
    <s v="Cereales"/>
    <s v="Online"/>
    <s v="Crítica"/>
    <n v="44676"/>
    <n v="5150"/>
    <n v="205.7"/>
    <n v="117.11"/>
    <n v="1059355"/>
    <n v="1"/>
  </r>
  <r>
    <s v="C8036"/>
    <x v="5"/>
    <s v="Maldives"/>
    <s v="Cuidado personal"/>
    <s v="Online"/>
    <s v="Baja"/>
    <n v="44020"/>
    <n v="4609"/>
    <n v="81.73"/>
    <n v="56.67"/>
    <n v="376693.57"/>
    <n v="6"/>
  </r>
  <r>
    <s v="C7318"/>
    <x v="2"/>
    <s v="Turkey"/>
    <s v="Ropa"/>
    <s v="Offline"/>
    <s v="Alta"/>
    <n v="44269"/>
    <n v="6775"/>
    <n v="109.28"/>
    <n v="35.840000000000003"/>
    <n v="740372"/>
    <n v="3"/>
  </r>
  <r>
    <s v="C5246"/>
    <x v="1"/>
    <s v="New Zealand"/>
    <s v="Verduras"/>
    <s v="Offline"/>
    <s v="Crítica"/>
    <n v="44663"/>
    <n v="3213"/>
    <n v="154.06"/>
    <n v="90.93"/>
    <n v="494994.78"/>
    <n v="2"/>
  </r>
  <r>
    <s v="C4180"/>
    <x v="2"/>
    <s v="Lebanon"/>
    <s v="Cereales"/>
    <s v="Offline"/>
    <s v="Alta"/>
    <n v="44588"/>
    <n v="7524"/>
    <n v="205.7"/>
    <n v="117.11"/>
    <n v="1547686.7999999998"/>
    <n v="3"/>
  </r>
  <r>
    <s v="C7183"/>
    <x v="0"/>
    <s v="Luxembourg"/>
    <s v="Ropa"/>
    <s v="Online"/>
    <s v="Baja"/>
    <n v="44100"/>
    <n v="336"/>
    <n v="109.28"/>
    <n v="35.840000000000003"/>
    <n v="36718.080000000002"/>
    <n v="1"/>
  </r>
  <r>
    <s v="C4520"/>
    <x v="2"/>
    <s v="Togo"/>
    <s v="Ropa"/>
    <s v="Online"/>
    <s v="Media"/>
    <n v="44446"/>
    <n v="4311"/>
    <n v="109.28"/>
    <n v="35.840000000000003"/>
    <n v="471106.08"/>
    <n v="3"/>
  </r>
  <r>
    <s v="C5163"/>
    <x v="0"/>
    <s v="Hungary"/>
    <s v="Cuidado personal"/>
    <s v="Offline"/>
    <s v="Alta"/>
    <n v="44408"/>
    <n v="9142"/>
    <n v="81.73"/>
    <n v="56.67"/>
    <n v="747175.66"/>
    <n v="1"/>
  </r>
  <r>
    <s v="C5282"/>
    <x v="0"/>
    <s v="Lithuania"/>
    <s v="Doméstico"/>
    <s v="Online"/>
    <s v="Baja"/>
    <n v="43961"/>
    <n v="6551"/>
    <n v="668.27"/>
    <n v="502.54"/>
    <n v="4377836.7699999996"/>
    <n v="1"/>
  </r>
  <r>
    <s v="C1753"/>
    <x v="5"/>
    <s v="Bangladesh"/>
    <s v="Material de oficina"/>
    <s v="Offline"/>
    <s v="Media"/>
    <n v="44792"/>
    <n v="5294"/>
    <n v="651.21"/>
    <n v="524.96"/>
    <n v="3447505.74"/>
    <n v="6"/>
  </r>
  <r>
    <s v="C5654"/>
    <x v="5"/>
    <s v="China"/>
    <s v="Bebida"/>
    <s v="Online"/>
    <s v="Baja"/>
    <n v="44558"/>
    <n v="6157"/>
    <n v="47.45"/>
    <n v="31.79"/>
    <n v="292149.65000000002"/>
    <n v="6"/>
  </r>
  <r>
    <s v="C1768"/>
    <x v="2"/>
    <s v="Equatorial Guinea"/>
    <s v="Cárnicos"/>
    <s v="Offline"/>
    <s v="Media"/>
    <n v="44717"/>
    <n v="6958"/>
    <n v="421.89"/>
    <n v="364.69"/>
    <n v="2935510.62"/>
    <n v="3"/>
  </r>
  <r>
    <s v="C7080"/>
    <x v="0"/>
    <s v="Belgium"/>
    <s v="Cereales"/>
    <s v="Offline"/>
    <s v="Media"/>
    <n v="44787"/>
    <n v="7544"/>
    <n v="205.7"/>
    <n v="117.11"/>
    <n v="1551800.7999999998"/>
    <n v="1"/>
  </r>
  <r>
    <s v="C3277"/>
    <x v="2"/>
    <s v="Turkey"/>
    <s v="Snacks"/>
    <s v="Online"/>
    <s v="Alta"/>
    <n v="43910"/>
    <n v="4796"/>
    <n v="152.58000000000001"/>
    <n v="97.44"/>
    <n v="731773.68"/>
    <n v="3"/>
  </r>
  <r>
    <s v="C4250"/>
    <x v="5"/>
    <s v="Indonesia"/>
    <s v="Cuidado personal"/>
    <s v="Offline"/>
    <s v="Media"/>
    <n v="44507"/>
    <n v="7625"/>
    <n v="81.73"/>
    <n v="56.67"/>
    <n v="623191.25"/>
    <n v="6"/>
  </r>
  <r>
    <s v="C6594"/>
    <x v="0"/>
    <s v="Russia"/>
    <s v="Frutas"/>
    <s v="Online"/>
    <s v="Baja"/>
    <n v="44447"/>
    <n v="1973"/>
    <n v="9.33"/>
    <n v="6.92"/>
    <n v="18408.09"/>
    <n v="1"/>
  </r>
  <r>
    <s v="C3106"/>
    <x v="0"/>
    <s v="Armenia"/>
    <s v="Cárnicos"/>
    <s v="Online"/>
    <s v="Media"/>
    <n v="43835"/>
    <n v="5814"/>
    <n v="421.89"/>
    <n v="364.69"/>
    <n v="2452868.46"/>
    <n v="1"/>
  </r>
  <r>
    <s v="C5287"/>
    <x v="3"/>
    <s v="Belize"/>
    <s v="Cosméticos"/>
    <s v="Online"/>
    <s v="Crítica"/>
    <n v="44488"/>
    <n v="4153"/>
    <n v="437.2"/>
    <n v="263.33"/>
    <n v="1815691.5999999999"/>
    <n v="4"/>
  </r>
  <r>
    <s v="C2840"/>
    <x v="0"/>
    <s v="Finland"/>
    <s v="Snacks"/>
    <s v="Offline"/>
    <s v="Alta"/>
    <n v="44195"/>
    <n v="4026"/>
    <n v="152.58000000000001"/>
    <n v="97.44"/>
    <n v="614287.08000000007"/>
    <n v="1"/>
  </r>
  <r>
    <s v="C4171"/>
    <x v="1"/>
    <s v="Samoa "/>
    <s v="Alimento infantil"/>
    <s v="Offline"/>
    <s v="Baja"/>
    <n v="44544"/>
    <n v="9501"/>
    <n v="255.28"/>
    <n v="159.41999999999999"/>
    <n v="2425415.2799999998"/>
    <n v="2"/>
  </r>
  <r>
    <s v="C4892"/>
    <x v="2"/>
    <s v="The Gambia"/>
    <s v="Cosméticos"/>
    <s v="Offline"/>
    <s v="Crítica"/>
    <n v="44139"/>
    <n v="6675"/>
    <n v="437.2"/>
    <n v="263.33"/>
    <n v="2918310"/>
    <n v="3"/>
  </r>
  <r>
    <s v="C1314"/>
    <x v="0"/>
    <s v="Greece"/>
    <s v="Doméstico"/>
    <s v="Online"/>
    <s v="Baja"/>
    <n v="44341"/>
    <n v="8679"/>
    <n v="668.27"/>
    <n v="502.54"/>
    <n v="5799915.3300000001"/>
    <n v="1"/>
  </r>
  <r>
    <s v="C3954"/>
    <x v="0"/>
    <s v="Finland"/>
    <s v="Bebida"/>
    <s v="Online"/>
    <s v="Crítica"/>
    <n v="44568"/>
    <n v="674"/>
    <n v="47.45"/>
    <n v="31.79"/>
    <n v="31981.300000000003"/>
    <n v="1"/>
  </r>
  <r>
    <s v="C6031"/>
    <x v="3"/>
    <s v="Trinidad and Tobago"/>
    <s v="Cereales"/>
    <s v="Offline"/>
    <s v="Baja"/>
    <n v="43866"/>
    <n v="4853"/>
    <n v="205.7"/>
    <n v="117.11"/>
    <n v="998262.1"/>
    <n v="4"/>
  </r>
  <r>
    <s v="C5967"/>
    <x v="5"/>
    <s v="Vietnam"/>
    <s v="Frutas"/>
    <s v="Online"/>
    <s v="Baja"/>
    <n v="44557"/>
    <n v="5439"/>
    <n v="9.33"/>
    <n v="6.92"/>
    <n v="50745.87"/>
    <n v="6"/>
  </r>
  <r>
    <s v="C2889"/>
    <x v="5"/>
    <s v="Indonesia"/>
    <s v="Cuidado personal"/>
    <s v="Offline"/>
    <s v="Media"/>
    <n v="44414"/>
    <n v="3686"/>
    <n v="81.73"/>
    <n v="56.67"/>
    <n v="301256.78000000003"/>
    <n v="6"/>
  </r>
  <r>
    <s v="C1124"/>
    <x v="0"/>
    <s v="Norway"/>
    <s v="Cereales"/>
    <s v="Online"/>
    <s v="Media"/>
    <n v="44485"/>
    <n v="2882"/>
    <n v="205.7"/>
    <n v="117.11"/>
    <n v="592827.4"/>
    <n v="1"/>
  </r>
  <r>
    <s v="C5704"/>
    <x v="2"/>
    <s v="Zimbabwe"/>
    <s v="Cuidado personal"/>
    <s v="Offline"/>
    <s v="Crítica"/>
    <n v="44404"/>
    <n v="3343"/>
    <n v="81.73"/>
    <n v="56.67"/>
    <n v="273223.39"/>
    <n v="3"/>
  </r>
  <r>
    <s v="C8864"/>
    <x v="2"/>
    <s v="Namibia"/>
    <s v="Alimento infantil"/>
    <s v="Online"/>
    <s v="Crítica"/>
    <n v="43949"/>
    <n v="7418"/>
    <n v="255.28"/>
    <n v="159.41999999999999"/>
    <n v="1893667.04"/>
    <n v="3"/>
  </r>
  <r>
    <s v="C3543"/>
    <x v="1"/>
    <s v="Tonga"/>
    <s v="Cereales"/>
    <s v="Online"/>
    <s v="Alta"/>
    <n v="44609"/>
    <n v="4487"/>
    <n v="205.7"/>
    <n v="117.11"/>
    <n v="922975.89999999991"/>
    <n v="2"/>
  </r>
  <r>
    <s v="C5881"/>
    <x v="5"/>
    <s v="Malaysia"/>
    <s v="Cárnicos"/>
    <s v="Online"/>
    <s v="Crítica"/>
    <n v="43848"/>
    <n v="5960"/>
    <n v="421.89"/>
    <n v="364.69"/>
    <n v="2514464.4"/>
    <n v="6"/>
  </r>
  <r>
    <s v="C5722"/>
    <x v="2"/>
    <s v="Egypt"/>
    <s v="Bebida"/>
    <s v="Online"/>
    <s v="Crítica"/>
    <n v="43972"/>
    <n v="282"/>
    <n v="47.45"/>
    <n v="31.79"/>
    <n v="13380.900000000001"/>
    <n v="3"/>
  </r>
  <r>
    <s v="C7114"/>
    <x v="2"/>
    <s v="Saudi Arabia"/>
    <s v="Doméstico"/>
    <s v="Offline"/>
    <s v="Baja"/>
    <n v="44302"/>
    <n v="7924"/>
    <n v="668.27"/>
    <n v="502.54"/>
    <n v="5295371.4799999995"/>
    <n v="3"/>
  </r>
  <r>
    <s v="C5808"/>
    <x v="3"/>
    <s v="Panama"/>
    <s v="Material de oficina"/>
    <s v="Online"/>
    <s v="Crítica"/>
    <n v="44830"/>
    <n v="6393"/>
    <n v="651.21"/>
    <n v="524.96"/>
    <n v="4163185.5300000003"/>
    <n v="4"/>
  </r>
  <r>
    <s v="C2756"/>
    <x v="3"/>
    <s v="Haiti"/>
    <s v="Material de oficina"/>
    <s v="Online"/>
    <s v="Media"/>
    <n v="44647"/>
    <n v="5223"/>
    <n v="651.21"/>
    <n v="524.96"/>
    <n v="3401269.83"/>
    <n v="4"/>
  </r>
  <r>
    <s v="C8616"/>
    <x v="2"/>
    <s v="Mauritania"/>
    <s v="Cereales"/>
    <s v="Offline"/>
    <s v="Alta"/>
    <n v="44560"/>
    <n v="983"/>
    <n v="205.7"/>
    <n v="117.11"/>
    <n v="202203.09999999998"/>
    <n v="3"/>
  </r>
  <r>
    <s v="C3248"/>
    <x v="2"/>
    <s v="The Gambia"/>
    <s v="Cárnicos"/>
    <s v="Offline"/>
    <s v="Crítica"/>
    <n v="44477"/>
    <n v="2271"/>
    <n v="421.89"/>
    <n v="364.69"/>
    <n v="958112.19"/>
    <n v="3"/>
  </r>
  <r>
    <s v="C3214"/>
    <x v="0"/>
    <s v="Ireland"/>
    <s v="Snacks"/>
    <s v="Offline"/>
    <s v="Crítica"/>
    <n v="43933"/>
    <n v="4718"/>
    <n v="152.58000000000001"/>
    <n v="97.44"/>
    <n v="719872.44000000006"/>
    <n v="1"/>
  </r>
  <r>
    <s v="C3281"/>
    <x v="0"/>
    <s v="San Marino"/>
    <s v="Cosméticos"/>
    <s v="Online"/>
    <s v="Baja"/>
    <n v="44695"/>
    <n v="5983"/>
    <n v="437.2"/>
    <n v="263.33"/>
    <n v="2615767.6"/>
    <n v="1"/>
  </r>
  <r>
    <s v="C7918"/>
    <x v="2"/>
    <s v="United Arab Emirates"/>
    <s v="Material de oficina"/>
    <s v="Offline"/>
    <s v="Baja"/>
    <n v="43981"/>
    <n v="760"/>
    <n v="651.21"/>
    <n v="524.96"/>
    <n v="494919.60000000003"/>
    <n v="3"/>
  </r>
  <r>
    <s v="C8797"/>
    <x v="2"/>
    <s v="Mauritania"/>
    <s v="Cuidado personal"/>
    <s v="Online"/>
    <s v="Media"/>
    <n v="44375"/>
    <n v="5771"/>
    <n v="81.73"/>
    <n v="56.67"/>
    <n v="471663.83"/>
    <n v="3"/>
  </r>
  <r>
    <s v="C7294"/>
    <x v="3"/>
    <s v="Nicaragua"/>
    <s v="Cárnicos"/>
    <s v="Offline"/>
    <s v="Crítica"/>
    <n v="43909"/>
    <n v="4773"/>
    <n v="421.89"/>
    <n v="364.69"/>
    <n v="2013680.97"/>
    <n v="4"/>
  </r>
  <r>
    <s v="C9987"/>
    <x v="5"/>
    <s v="Malaysia"/>
    <s v="Ropa"/>
    <s v="Offline"/>
    <s v="Alta"/>
    <n v="43895"/>
    <n v="3551"/>
    <n v="109.28"/>
    <n v="35.840000000000003"/>
    <n v="388053.28"/>
    <n v="6"/>
  </r>
  <r>
    <s v="C6159"/>
    <x v="2"/>
    <s v="Zambia"/>
    <s v="Cosméticos"/>
    <s v="Online"/>
    <s v="Alta"/>
    <n v="44226"/>
    <n v="4923"/>
    <n v="437.2"/>
    <n v="263.33"/>
    <n v="2152335.6"/>
    <n v="3"/>
  </r>
  <r>
    <s v="C8293"/>
    <x v="2"/>
    <s v="Malawi"/>
    <s v="Frutas"/>
    <s v="Online"/>
    <s v="Baja"/>
    <n v="43897"/>
    <n v="3737"/>
    <n v="9.33"/>
    <n v="6.92"/>
    <n v="34866.21"/>
    <n v="3"/>
  </r>
  <r>
    <s v="C2578"/>
    <x v="2"/>
    <s v="Lesotho"/>
    <s v="Cuidado personal"/>
    <s v="Offline"/>
    <s v="Alta"/>
    <n v="44660"/>
    <n v="1872"/>
    <n v="81.73"/>
    <n v="56.67"/>
    <n v="152998.56"/>
    <n v="3"/>
  </r>
  <r>
    <s v="C7406"/>
    <x v="2"/>
    <s v="Malawi"/>
    <s v="Cárnicos"/>
    <s v="Offline"/>
    <s v="Baja"/>
    <n v="44238"/>
    <n v="3241"/>
    <n v="421.89"/>
    <n v="364.69"/>
    <n v="1367345.49"/>
    <n v="3"/>
  </r>
  <r>
    <s v="C5869"/>
    <x v="2"/>
    <s v="Iraq"/>
    <s v="Cárnicos"/>
    <s v="Offline"/>
    <s v="Crítica"/>
    <n v="44154"/>
    <n v="8786"/>
    <n v="421.89"/>
    <n v="364.69"/>
    <n v="3706725.54"/>
    <n v="3"/>
  </r>
  <r>
    <s v="C4267"/>
    <x v="5"/>
    <s v="Turkmenistan"/>
    <s v="Doméstico"/>
    <s v="Offline"/>
    <s v="Media"/>
    <n v="43991"/>
    <n v="1480"/>
    <n v="668.27"/>
    <n v="502.54"/>
    <n v="989039.6"/>
    <n v="6"/>
  </r>
  <r>
    <s v="C9598"/>
    <x v="2"/>
    <s v="United Arab Emirates"/>
    <s v="Material de oficina"/>
    <s v="Offline"/>
    <s v="Baja"/>
    <n v="44001"/>
    <n v="1328"/>
    <n v="651.21"/>
    <n v="524.96"/>
    <n v="864806.88"/>
    <n v="3"/>
  </r>
  <r>
    <s v="C7067"/>
    <x v="5"/>
    <s v="Maldives"/>
    <s v="Doméstico"/>
    <s v="Online"/>
    <s v="Alta"/>
    <n v="44581"/>
    <n v="366"/>
    <n v="668.27"/>
    <n v="502.54"/>
    <n v="244586.82"/>
    <n v="6"/>
  </r>
  <r>
    <s v="C9581"/>
    <x v="0"/>
    <s v="Romania"/>
    <s v="Doméstico"/>
    <s v="Online"/>
    <s v="Crítica"/>
    <n v="44710"/>
    <n v="7661"/>
    <n v="668.27"/>
    <n v="502.54"/>
    <n v="5119616.47"/>
    <n v="1"/>
  </r>
  <r>
    <s v="C8249"/>
    <x v="2"/>
    <s v="Lebanon"/>
    <s v="Cosméticos"/>
    <s v="Offline"/>
    <s v="Crítica"/>
    <n v="44558"/>
    <n v="4313"/>
    <n v="437.2"/>
    <n v="263.33"/>
    <n v="1885643.5999999999"/>
    <n v="3"/>
  </r>
  <r>
    <s v="C3885"/>
    <x v="0"/>
    <s v="Portugal"/>
    <s v="Cosméticos"/>
    <s v="Online"/>
    <s v="Alta"/>
    <n v="43920"/>
    <n v="8451"/>
    <n v="437.2"/>
    <n v="263.33"/>
    <n v="3694777.1999999997"/>
    <n v="1"/>
  </r>
  <r>
    <s v="C2504"/>
    <x v="0"/>
    <s v="Bosnia and Herzegovina"/>
    <s v="Material de oficina"/>
    <s v="Offline"/>
    <s v="Crítica"/>
    <n v="44826"/>
    <n v="236"/>
    <n v="651.21"/>
    <n v="524.96"/>
    <n v="153685.56"/>
    <n v="1"/>
  </r>
  <r>
    <s v="C1825"/>
    <x v="2"/>
    <s v="Iraq"/>
    <s v="Snacks"/>
    <s v="Offline"/>
    <s v="Crítica"/>
    <n v="44752"/>
    <n v="6861"/>
    <n v="152.58000000000001"/>
    <n v="97.44"/>
    <n v="1046851.3800000001"/>
    <n v="3"/>
  </r>
  <r>
    <s v="C4772"/>
    <x v="0"/>
    <s v="Moldova "/>
    <s v="Ropa"/>
    <s v="Offline"/>
    <s v="Crítica"/>
    <n v="44457"/>
    <n v="7549"/>
    <n v="109.28"/>
    <n v="35.840000000000003"/>
    <n v="824954.72"/>
    <n v="1"/>
  </r>
  <r>
    <s v="C5969"/>
    <x v="2"/>
    <s v="Liberia"/>
    <s v="Cereales"/>
    <s v="Offline"/>
    <s v="Alta"/>
    <n v="44322"/>
    <n v="8556"/>
    <n v="205.7"/>
    <n v="117.11"/>
    <n v="1759969.2"/>
    <n v="3"/>
  </r>
  <r>
    <s v="C5246"/>
    <x v="2"/>
    <s v="Sudan"/>
    <s v="Alimento infantil"/>
    <s v="Online"/>
    <s v="Baja"/>
    <n v="43831"/>
    <n v="8166"/>
    <n v="255.28"/>
    <n v="159.41999999999999"/>
    <n v="2084616.48"/>
    <n v="3"/>
  </r>
  <r>
    <s v="C3133"/>
    <x v="2"/>
    <s v="Democratic Republic of the Congo"/>
    <s v="Cosméticos"/>
    <s v="Online"/>
    <s v="Media"/>
    <n v="44183"/>
    <n v="1698"/>
    <n v="437.2"/>
    <n v="263.33"/>
    <n v="742365.6"/>
    <n v="3"/>
  </r>
  <r>
    <s v="C5366"/>
    <x v="2"/>
    <s v="Morocco"/>
    <s v="Snacks"/>
    <s v="Offline"/>
    <s v="Media"/>
    <n v="44633"/>
    <n v="6501"/>
    <n v="152.58000000000001"/>
    <n v="97.44"/>
    <n v="991922.58000000007"/>
    <n v="3"/>
  </r>
  <r>
    <s v="C9383"/>
    <x v="3"/>
    <s v="Saint Vincent and the Grenadines"/>
    <s v="Frutas"/>
    <s v="Online"/>
    <s v="Media"/>
    <n v="44063"/>
    <n v="6954"/>
    <n v="9.33"/>
    <n v="6.92"/>
    <n v="64880.82"/>
    <n v="4"/>
  </r>
  <r>
    <s v="C8825"/>
    <x v="2"/>
    <s v="Pakistan"/>
    <s v="Doméstico"/>
    <s v="Offline"/>
    <s v="Baja"/>
    <n v="44632"/>
    <n v="9468"/>
    <n v="668.27"/>
    <n v="502.54"/>
    <n v="6327180.3599999994"/>
    <n v="3"/>
  </r>
  <r>
    <s v="C7036"/>
    <x v="0"/>
    <s v="Sweden"/>
    <s v="Cereales"/>
    <s v="Online"/>
    <s v="Alta"/>
    <n v="43948"/>
    <n v="7485"/>
    <n v="205.7"/>
    <n v="117.11"/>
    <n v="1539664.5"/>
    <n v="1"/>
  </r>
  <r>
    <s v="C3564"/>
    <x v="1"/>
    <s v="Palau"/>
    <s v="Cuidado personal"/>
    <s v="Online"/>
    <s v="Crítica"/>
    <n v="43945"/>
    <n v="6480"/>
    <n v="81.73"/>
    <n v="56.67"/>
    <n v="529610.4"/>
    <n v="2"/>
  </r>
  <r>
    <s v="C7658"/>
    <x v="0"/>
    <s v="Poland"/>
    <s v="Cereales"/>
    <s v="Offline"/>
    <s v="Crítica"/>
    <n v="44089"/>
    <n v="8958"/>
    <n v="205.7"/>
    <n v="117.11"/>
    <n v="1842660.5999999999"/>
    <n v="1"/>
  </r>
  <r>
    <s v="C6773"/>
    <x v="2"/>
    <s v="Equatorial Guinea"/>
    <s v="Cárnicos"/>
    <s v="Online"/>
    <s v="Crítica"/>
    <n v="43997"/>
    <n v="9453"/>
    <n v="421.89"/>
    <n v="364.69"/>
    <n v="3988126.17"/>
    <n v="3"/>
  </r>
  <r>
    <s v="C7065"/>
    <x v="1"/>
    <s v="Kiribati"/>
    <s v="Doméstico"/>
    <s v="Offline"/>
    <s v="Media"/>
    <n v="43951"/>
    <n v="9535"/>
    <n v="668.27"/>
    <n v="502.54"/>
    <n v="6371954.4500000002"/>
    <n v="2"/>
  </r>
  <r>
    <s v="C1895"/>
    <x v="5"/>
    <s v="Myanmar"/>
    <s v="Cereales"/>
    <s v="Offline"/>
    <s v="Crítica"/>
    <n v="44383"/>
    <n v="2800"/>
    <n v="205.7"/>
    <n v="117.11"/>
    <n v="575960"/>
    <n v="6"/>
  </r>
  <r>
    <s v="C3324"/>
    <x v="3"/>
    <s v="Haiti"/>
    <s v="Doméstico"/>
    <s v="Online"/>
    <s v="Crítica"/>
    <n v="44304"/>
    <n v="9880"/>
    <n v="668.27"/>
    <n v="502.54"/>
    <n v="6602507.5999999996"/>
    <n v="4"/>
  </r>
  <r>
    <s v="C1620"/>
    <x v="2"/>
    <s v="Mauritius "/>
    <s v="Snacks"/>
    <s v="Online"/>
    <s v="Media"/>
    <n v="43916"/>
    <n v="3435"/>
    <n v="152.58000000000001"/>
    <n v="97.44"/>
    <n v="524112.30000000005"/>
    <n v="3"/>
  </r>
  <r>
    <s v="C5752"/>
    <x v="0"/>
    <s v="Luxembourg"/>
    <s v="Cereales"/>
    <s v="Online"/>
    <s v="Crítica"/>
    <n v="44092"/>
    <n v="3158"/>
    <n v="205.7"/>
    <n v="117.11"/>
    <n v="649600.6"/>
    <n v="1"/>
  </r>
  <r>
    <s v="C2891"/>
    <x v="1"/>
    <s v="Tonga"/>
    <s v="Ropa"/>
    <s v="Offline"/>
    <s v="Baja"/>
    <n v="44804"/>
    <n v="773"/>
    <n v="109.28"/>
    <n v="35.840000000000003"/>
    <n v="84473.44"/>
    <n v="2"/>
  </r>
  <r>
    <s v="C7914"/>
    <x v="0"/>
    <s v="Ukraine"/>
    <s v="Verduras"/>
    <s v="Offline"/>
    <s v="Alta"/>
    <n v="44608"/>
    <n v="5033"/>
    <n v="154.06"/>
    <n v="90.93"/>
    <n v="775383.98"/>
    <n v="1"/>
  </r>
  <r>
    <s v="C4899"/>
    <x v="2"/>
    <s v="Sudan"/>
    <s v="Snacks"/>
    <s v="Online"/>
    <s v="Alta"/>
    <n v="44293"/>
    <n v="6727"/>
    <n v="152.58000000000001"/>
    <n v="97.44"/>
    <n v="1026405.66"/>
    <n v="3"/>
  </r>
  <r>
    <s v="C5627"/>
    <x v="0"/>
    <s v="France"/>
    <s v="Doméstico"/>
    <s v="Online"/>
    <s v="Baja"/>
    <n v="44274"/>
    <n v="3669"/>
    <n v="668.27"/>
    <n v="502.54"/>
    <n v="2451882.63"/>
    <n v="1"/>
  </r>
  <r>
    <s v="C9084"/>
    <x v="5"/>
    <s v="Laos"/>
    <s v="Ropa"/>
    <s v="Offline"/>
    <s v="Media"/>
    <n v="44068"/>
    <n v="5711"/>
    <n v="109.28"/>
    <n v="35.840000000000003"/>
    <n v="624098.07999999996"/>
    <n v="6"/>
  </r>
  <r>
    <s v="C5958"/>
    <x v="3"/>
    <s v="Dominica"/>
    <s v="Cosméticos"/>
    <s v="Online"/>
    <s v="Crítica"/>
    <n v="43861"/>
    <n v="9730"/>
    <n v="437.2"/>
    <n v="263.33"/>
    <n v="4253956"/>
    <n v="4"/>
  </r>
  <r>
    <s v="C1139"/>
    <x v="0"/>
    <s v="Estonia"/>
    <s v="Snacks"/>
    <s v="Offline"/>
    <s v="Alta"/>
    <n v="43985"/>
    <n v="4639"/>
    <n v="152.58000000000001"/>
    <n v="97.44"/>
    <n v="707818.62000000011"/>
    <n v="1"/>
  </r>
  <r>
    <s v="C9222"/>
    <x v="2"/>
    <s v="Afghanistan"/>
    <s v="Cuidado personal"/>
    <s v="Offline"/>
    <s v="Crítica"/>
    <n v="44400"/>
    <n v="6380"/>
    <n v="81.73"/>
    <n v="56.67"/>
    <n v="521437.4"/>
    <n v="3"/>
  </r>
  <r>
    <s v="C5005"/>
    <x v="2"/>
    <s v="Eritrea"/>
    <s v="Frutas"/>
    <s v="Online"/>
    <s v="Crítica"/>
    <n v="44164"/>
    <n v="2926"/>
    <n v="9.33"/>
    <n v="6.92"/>
    <n v="27299.58"/>
    <n v="3"/>
  </r>
  <r>
    <s v="C8987"/>
    <x v="2"/>
    <s v="Oman"/>
    <s v="Cárnicos"/>
    <s v="Online"/>
    <s v="Alta"/>
    <n v="44051"/>
    <n v="9283"/>
    <n v="421.89"/>
    <n v="364.69"/>
    <n v="3916404.8699999996"/>
    <n v="3"/>
  </r>
  <r>
    <s v="C1873"/>
    <x v="3"/>
    <s v="Cuba"/>
    <s v="Snacks"/>
    <s v="Offline"/>
    <s v="Media"/>
    <n v="43939"/>
    <n v="2486"/>
    <n v="152.58000000000001"/>
    <n v="97.44"/>
    <n v="379313.88"/>
    <n v="4"/>
  </r>
  <r>
    <s v="C1069"/>
    <x v="2"/>
    <s v="Oman"/>
    <s v="Cereales"/>
    <s v="Offline"/>
    <s v="Crítica"/>
    <n v="44370"/>
    <n v="6603"/>
    <n v="205.7"/>
    <n v="117.11"/>
    <n v="1358237.0999999999"/>
    <n v="3"/>
  </r>
  <r>
    <s v="C2185"/>
    <x v="0"/>
    <s v="Luxembourg"/>
    <s v="Material de oficina"/>
    <s v="Offline"/>
    <s v="Alta"/>
    <n v="43950"/>
    <n v="7733"/>
    <n v="651.21"/>
    <n v="524.96"/>
    <n v="5035806.9300000006"/>
    <n v="1"/>
  </r>
  <r>
    <s v="C1534"/>
    <x v="2"/>
    <s v="Namibia"/>
    <s v="Material de oficina"/>
    <s v="Offline"/>
    <s v="Baja"/>
    <n v="44039"/>
    <n v="9004"/>
    <n v="651.21"/>
    <n v="524.96"/>
    <n v="5863494.8400000008"/>
    <n v="3"/>
  </r>
  <r>
    <s v="C9632"/>
    <x v="5"/>
    <s v="India"/>
    <s v="Frutas"/>
    <s v="Online"/>
    <s v="Alta"/>
    <n v="44055"/>
    <n v="5580"/>
    <n v="9.33"/>
    <n v="6.92"/>
    <n v="52061.4"/>
    <n v="6"/>
  </r>
  <r>
    <s v="C1698"/>
    <x v="1"/>
    <s v="Palau"/>
    <s v="Verduras"/>
    <s v="Offline"/>
    <s v="Alta"/>
    <n v="44088"/>
    <n v="9651"/>
    <n v="154.06"/>
    <n v="90.93"/>
    <n v="1486833.06"/>
    <n v="2"/>
  </r>
  <r>
    <s v="C3155"/>
    <x v="0"/>
    <s v="Serbia"/>
    <s v="Cuidado personal"/>
    <s v="Online"/>
    <s v="Alta"/>
    <n v="44373"/>
    <n v="5441"/>
    <n v="81.73"/>
    <n v="56.67"/>
    <n v="444692.93"/>
    <n v="1"/>
  </r>
  <r>
    <s v="C4128"/>
    <x v="2"/>
    <s v="Mauritania"/>
    <s v="Verduras"/>
    <s v="Offline"/>
    <s v="Crítica"/>
    <n v="44768"/>
    <n v="4206"/>
    <n v="154.06"/>
    <n v="90.93"/>
    <n v="647976.36"/>
    <n v="3"/>
  </r>
  <r>
    <s v="C8946"/>
    <x v="5"/>
    <s v="Maldives"/>
    <s v="Frutas"/>
    <s v="Offline"/>
    <s v="Alta"/>
    <n v="44237"/>
    <n v="9232"/>
    <n v="9.33"/>
    <n v="6.92"/>
    <n v="86134.56"/>
    <n v="6"/>
  </r>
  <r>
    <s v="C4641"/>
    <x v="2"/>
    <s v="Liberia"/>
    <s v="Cuidado personal"/>
    <s v="Offline"/>
    <s v="Crítica"/>
    <n v="44500"/>
    <n v="836"/>
    <n v="81.73"/>
    <n v="56.67"/>
    <n v="68326.28"/>
    <n v="3"/>
  </r>
  <r>
    <s v="C1447"/>
    <x v="0"/>
    <s v="Greece"/>
    <s v="Bebida"/>
    <s v="Online"/>
    <s v="Media"/>
    <n v="44290"/>
    <n v="1366"/>
    <n v="47.45"/>
    <n v="31.79"/>
    <n v="64816.700000000004"/>
    <n v="1"/>
  </r>
  <r>
    <s v="C1302"/>
    <x v="3"/>
    <s v="Dominica"/>
    <s v="Frutas"/>
    <s v="Offline"/>
    <s v="Baja"/>
    <n v="44054"/>
    <n v="202"/>
    <n v="9.33"/>
    <n v="6.92"/>
    <n v="1884.66"/>
    <n v="4"/>
  </r>
  <r>
    <s v="C2348"/>
    <x v="5"/>
    <s v="Vietnam"/>
    <s v="Cereales"/>
    <s v="Offline"/>
    <s v="Crítica"/>
    <n v="44387"/>
    <n v="8756"/>
    <n v="205.7"/>
    <n v="117.11"/>
    <n v="1801109.2"/>
    <n v="6"/>
  </r>
  <r>
    <s v="C3428"/>
    <x v="5"/>
    <s v="Sri Lanka"/>
    <s v="Cereales"/>
    <s v="Offline"/>
    <s v="Alta"/>
    <n v="44463"/>
    <n v="5470"/>
    <n v="205.7"/>
    <n v="117.11"/>
    <n v="1125179"/>
    <n v="6"/>
  </r>
  <r>
    <s v="C8591"/>
    <x v="0"/>
    <s v="Portugal"/>
    <s v="Doméstico"/>
    <s v="Offline"/>
    <s v="Media"/>
    <n v="44648"/>
    <n v="818"/>
    <n v="668.27"/>
    <n v="502.54"/>
    <n v="546644.86"/>
    <n v="1"/>
  </r>
  <r>
    <s v="C4586"/>
    <x v="4"/>
    <s v="United States of America"/>
    <s v="Cárnicos"/>
    <s v="Offline"/>
    <s v="Crítica"/>
    <n v="43887"/>
    <n v="2304"/>
    <n v="421.89"/>
    <n v="364.69"/>
    <n v="972034.55999999994"/>
    <n v="5"/>
  </r>
  <r>
    <s v="C1368"/>
    <x v="3"/>
    <s v="Jamaica"/>
    <s v="Snacks"/>
    <s v="Online"/>
    <s v="Crítica"/>
    <n v="44407"/>
    <n v="9464"/>
    <n v="152.58000000000001"/>
    <n v="97.44"/>
    <n v="1444017.12"/>
    <n v="4"/>
  </r>
  <r>
    <s v="C9592"/>
    <x v="0"/>
    <s v="Cyprus"/>
    <s v="Alimento infantil"/>
    <s v="Online"/>
    <s v="Alta"/>
    <n v="43880"/>
    <n v="8867"/>
    <n v="255.28"/>
    <n v="159.41999999999999"/>
    <n v="2263567.7600000002"/>
    <n v="1"/>
  </r>
  <r>
    <s v="C9119"/>
    <x v="2"/>
    <s v="Iran"/>
    <s v="Cereales"/>
    <s v="Offline"/>
    <s v="Media"/>
    <n v="44304"/>
    <n v="9110"/>
    <n v="205.7"/>
    <n v="117.11"/>
    <n v="1873927"/>
    <n v="3"/>
  </r>
  <r>
    <s v="C7513"/>
    <x v="5"/>
    <s v="Sri Lanka"/>
    <s v="Verduras"/>
    <s v="Offline"/>
    <s v="Crítica"/>
    <n v="44169"/>
    <n v="5824"/>
    <n v="154.06"/>
    <n v="90.93"/>
    <n v="897245.44000000006"/>
    <n v="6"/>
  </r>
  <r>
    <s v="C8537"/>
    <x v="1"/>
    <s v="East Timor"/>
    <s v="Snacks"/>
    <s v="Online"/>
    <s v="Media"/>
    <n v="44198"/>
    <n v="6669"/>
    <n v="152.58000000000001"/>
    <n v="97.44"/>
    <n v="1017556.0200000001"/>
    <n v="2"/>
  </r>
  <r>
    <s v="C7664"/>
    <x v="2"/>
    <s v="Niger"/>
    <s v="Cárnicos"/>
    <s v="Online"/>
    <s v="Crítica"/>
    <n v="44741"/>
    <n v="6338"/>
    <n v="421.89"/>
    <n v="364.69"/>
    <n v="2673938.8199999998"/>
    <n v="3"/>
  </r>
  <r>
    <s v="C5563"/>
    <x v="1"/>
    <s v="Australia"/>
    <s v="Frutas"/>
    <s v="Online"/>
    <s v="Media"/>
    <n v="44206"/>
    <n v="1555"/>
    <n v="9.33"/>
    <n v="6.92"/>
    <n v="14508.15"/>
    <n v="2"/>
  </r>
  <r>
    <s v="C3612"/>
    <x v="2"/>
    <s v="Botswana"/>
    <s v="Alimento infantil"/>
    <s v="Online"/>
    <s v="Media"/>
    <n v="44802"/>
    <n v="6075"/>
    <n v="255.28"/>
    <n v="159.41999999999999"/>
    <n v="1550826"/>
    <n v="3"/>
  </r>
  <r>
    <s v="C8388"/>
    <x v="0"/>
    <s v="Portugal"/>
    <s v="Frutas"/>
    <s v="Online"/>
    <s v="Media"/>
    <n v="44708"/>
    <n v="5683"/>
    <n v="9.33"/>
    <n v="6.92"/>
    <n v="53022.39"/>
    <n v="1"/>
  </r>
  <r>
    <s v="C9174"/>
    <x v="5"/>
    <s v="South Korea"/>
    <s v="Bebida"/>
    <s v="Offline"/>
    <s v="Alta"/>
    <n v="44860"/>
    <n v="3197"/>
    <n v="47.45"/>
    <n v="31.79"/>
    <n v="151697.65000000002"/>
    <n v="6"/>
  </r>
  <r>
    <s v="C9453"/>
    <x v="5"/>
    <s v="Philippines"/>
    <s v="Cárnicos"/>
    <s v="Offline"/>
    <s v="Media"/>
    <n v="44255"/>
    <n v="3466"/>
    <n v="421.89"/>
    <n v="364.69"/>
    <n v="1462270.74"/>
    <n v="6"/>
  </r>
  <r>
    <s v="C4416"/>
    <x v="3"/>
    <s v="Saint Vincent and the Grenadines"/>
    <s v="Cárnicos"/>
    <s v="Offline"/>
    <s v="Baja"/>
    <n v="44643"/>
    <n v="8369"/>
    <n v="421.89"/>
    <n v="364.69"/>
    <n v="3530797.4099999997"/>
    <n v="4"/>
  </r>
  <r>
    <s v="C3451"/>
    <x v="3"/>
    <s v="Panama"/>
    <s v="Verduras"/>
    <s v="Online"/>
    <s v="Crítica"/>
    <n v="44793"/>
    <n v="1818"/>
    <n v="154.06"/>
    <n v="90.93"/>
    <n v="280081.08"/>
    <n v="4"/>
  </r>
  <r>
    <s v="C7654"/>
    <x v="0"/>
    <s v="Italy"/>
    <s v="Cárnicos"/>
    <s v="Offline"/>
    <s v="Crítica"/>
    <n v="44139"/>
    <n v="4756"/>
    <n v="421.89"/>
    <n v="364.69"/>
    <n v="2006508.8399999999"/>
    <n v="1"/>
  </r>
  <r>
    <s v="C5322"/>
    <x v="5"/>
    <s v="Tajikistan"/>
    <s v="Alimento infantil"/>
    <s v="Offline"/>
    <s v="Media"/>
    <n v="44353"/>
    <n v="154"/>
    <n v="255.28"/>
    <n v="159.41999999999999"/>
    <n v="39313.120000000003"/>
    <n v="6"/>
  </r>
  <r>
    <s v="C3455"/>
    <x v="0"/>
    <s v="Montenegro"/>
    <s v="Verduras"/>
    <s v="Online"/>
    <s v="Media"/>
    <n v="44641"/>
    <n v="8020"/>
    <n v="154.06"/>
    <n v="90.93"/>
    <n v="1235561.2"/>
    <n v="1"/>
  </r>
  <r>
    <s v="C5257"/>
    <x v="2"/>
    <s v="Sao Tome and Principe"/>
    <s v="Verduras"/>
    <s v="Online"/>
    <s v="Crítica"/>
    <n v="44357"/>
    <n v="388"/>
    <n v="154.06"/>
    <n v="90.93"/>
    <n v="59775.28"/>
    <n v="3"/>
  </r>
  <r>
    <s v="C5635"/>
    <x v="2"/>
    <s v="Somalia"/>
    <s v="Verduras"/>
    <s v="Online"/>
    <s v="Baja"/>
    <n v="44569"/>
    <n v="6326"/>
    <n v="154.06"/>
    <n v="90.93"/>
    <n v="974583.56"/>
    <n v="3"/>
  </r>
  <r>
    <s v="C4699"/>
    <x v="0"/>
    <s v="Italy"/>
    <s v="Alimento infantil"/>
    <s v="Offline"/>
    <s v="Baja"/>
    <n v="44402"/>
    <n v="6933"/>
    <n v="255.28"/>
    <n v="159.41999999999999"/>
    <n v="1769856.24"/>
    <n v="1"/>
  </r>
  <r>
    <s v="C3261"/>
    <x v="0"/>
    <s v="Poland"/>
    <s v="Cárnicos"/>
    <s v="Online"/>
    <s v="Alta"/>
    <n v="44695"/>
    <n v="339"/>
    <n v="421.89"/>
    <n v="364.69"/>
    <n v="143020.71"/>
    <n v="1"/>
  </r>
  <r>
    <s v="C7338"/>
    <x v="0"/>
    <s v="Ukraine"/>
    <s v="Material de oficina"/>
    <s v="Offline"/>
    <s v="Crítica"/>
    <n v="44345"/>
    <n v="6704"/>
    <n v="651.21"/>
    <n v="524.96"/>
    <n v="4365711.84"/>
    <n v="1"/>
  </r>
  <r>
    <s v="C5649"/>
    <x v="5"/>
    <s v="Cambodia"/>
    <s v="Doméstico"/>
    <s v="Online"/>
    <s v="Crítica"/>
    <n v="43963"/>
    <n v="3221"/>
    <n v="668.27"/>
    <n v="502.54"/>
    <n v="2152497.67"/>
    <n v="6"/>
  </r>
  <r>
    <s v="C1116"/>
    <x v="0"/>
    <s v="Bosnia and Herzegovina"/>
    <s v="Ropa"/>
    <s v="Offline"/>
    <s v="Crítica"/>
    <n v="44305"/>
    <n v="9115"/>
    <n v="109.28"/>
    <n v="35.840000000000003"/>
    <n v="996087.2"/>
    <n v="1"/>
  </r>
  <r>
    <s v="C6365"/>
    <x v="5"/>
    <s v="Philippines"/>
    <s v="Verduras"/>
    <s v="Online"/>
    <s v="Media"/>
    <n v="44709"/>
    <n v="639"/>
    <n v="154.06"/>
    <n v="90.93"/>
    <n v="98444.34"/>
    <n v="6"/>
  </r>
  <r>
    <s v="C3225"/>
    <x v="5"/>
    <s v="Japan"/>
    <s v="Snacks"/>
    <s v="Offline"/>
    <s v="Alta"/>
    <n v="44660"/>
    <n v="6079"/>
    <n v="152.58000000000001"/>
    <n v="97.44"/>
    <n v="927533.82000000007"/>
    <n v="6"/>
  </r>
  <r>
    <s v="C1226"/>
    <x v="5"/>
    <s v="Turkmenistan"/>
    <s v="Ropa"/>
    <s v="Offline"/>
    <s v="Alta"/>
    <n v="44311"/>
    <n v="754"/>
    <n v="109.28"/>
    <n v="35.840000000000003"/>
    <n v="82397.119999999995"/>
    <n v="6"/>
  </r>
  <r>
    <s v="C6105"/>
    <x v="0"/>
    <s v="Andorra"/>
    <s v="Verduras"/>
    <s v="Offline"/>
    <s v="Media"/>
    <n v="43963"/>
    <n v="2012"/>
    <n v="154.06"/>
    <n v="90.93"/>
    <n v="309968.72000000003"/>
    <n v="1"/>
  </r>
  <r>
    <s v="C6299"/>
    <x v="2"/>
    <s v="Kenya"/>
    <s v="Alimento infantil"/>
    <s v="Online"/>
    <s v="Baja"/>
    <n v="44584"/>
    <n v="4232"/>
    <n v="255.28"/>
    <n v="159.41999999999999"/>
    <n v="1080344.96"/>
    <n v="3"/>
  </r>
  <r>
    <s v="C4448"/>
    <x v="2"/>
    <s v="Mozambique"/>
    <s v="Ropa"/>
    <s v="Online"/>
    <s v="Alta"/>
    <n v="44159"/>
    <n v="3826"/>
    <n v="109.28"/>
    <n v="35.840000000000003"/>
    <n v="418105.28"/>
    <n v="3"/>
  </r>
  <r>
    <s v="C3899"/>
    <x v="1"/>
    <s v="Solomon Islands"/>
    <s v="Snacks"/>
    <s v="Offline"/>
    <s v="Alta"/>
    <n v="44472"/>
    <n v="4236"/>
    <n v="152.58000000000001"/>
    <n v="97.44"/>
    <n v="646328.88"/>
    <n v="2"/>
  </r>
  <r>
    <s v="C4197"/>
    <x v="2"/>
    <s v="Democratic Republic of the Congo"/>
    <s v="Cosméticos"/>
    <s v="Online"/>
    <s v="Alta"/>
    <n v="44323"/>
    <n v="936"/>
    <n v="437.2"/>
    <n v="263.33"/>
    <n v="409219.2"/>
    <n v="3"/>
  </r>
  <r>
    <s v="C5593"/>
    <x v="2"/>
    <s v="Uganda"/>
    <s v="Ropa"/>
    <s v="Offline"/>
    <s v="Baja"/>
    <n v="44223"/>
    <n v="6431"/>
    <n v="109.28"/>
    <n v="35.840000000000003"/>
    <n v="702779.68"/>
    <n v="3"/>
  </r>
  <r>
    <s v="C4541"/>
    <x v="0"/>
    <s v="Albania"/>
    <s v="Material de oficina"/>
    <s v="Online"/>
    <s v="Alta"/>
    <n v="44833"/>
    <n v="5257"/>
    <n v="651.21"/>
    <n v="524.96"/>
    <n v="3423410.97"/>
    <n v="1"/>
  </r>
  <r>
    <s v="C7197"/>
    <x v="1"/>
    <s v="Samoa "/>
    <s v="Cereales"/>
    <s v="Online"/>
    <s v="Crítica"/>
    <n v="44348"/>
    <n v="8981"/>
    <n v="205.7"/>
    <n v="117.11"/>
    <n v="1847391.7"/>
    <n v="2"/>
  </r>
  <r>
    <s v="C6922"/>
    <x v="5"/>
    <s v="Indonesia"/>
    <s v="Verduras"/>
    <s v="Online"/>
    <s v="Alta"/>
    <n v="44243"/>
    <n v="1201"/>
    <n v="154.06"/>
    <n v="90.93"/>
    <n v="185026.06"/>
    <n v="6"/>
  </r>
  <r>
    <s v="C6779"/>
    <x v="2"/>
    <s v="South Africa"/>
    <s v="Snacks"/>
    <s v="Offline"/>
    <s v="Baja"/>
    <n v="44573"/>
    <n v="2549"/>
    <n v="152.58000000000001"/>
    <n v="97.44"/>
    <n v="388926.42000000004"/>
    <n v="3"/>
  </r>
  <r>
    <s v="C6033"/>
    <x v="2"/>
    <s v="Malawi"/>
    <s v="Cereales"/>
    <s v="Online"/>
    <s v="Baja"/>
    <n v="44496"/>
    <n v="5684"/>
    <n v="205.7"/>
    <n v="117.11"/>
    <n v="1169198.8"/>
    <n v="3"/>
  </r>
  <r>
    <s v="C4653"/>
    <x v="0"/>
    <s v="United Kingdom"/>
    <s v="Ropa"/>
    <s v="Online"/>
    <s v="Baja"/>
    <n v="43841"/>
    <n v="300"/>
    <n v="109.28"/>
    <n v="35.840000000000003"/>
    <n v="32784"/>
    <n v="1"/>
  </r>
  <r>
    <s v="C7813"/>
    <x v="3"/>
    <s v="Jamaica"/>
    <s v="Alimento infantil"/>
    <s v="Online"/>
    <s v="Alta"/>
    <n v="44668"/>
    <n v="8119"/>
    <n v="255.28"/>
    <n v="159.41999999999999"/>
    <n v="2072618.32"/>
    <n v="4"/>
  </r>
  <r>
    <s v="C3388"/>
    <x v="5"/>
    <s v="Nepal"/>
    <s v="Material de oficina"/>
    <s v="Offline"/>
    <s v="Media"/>
    <n v="44490"/>
    <n v="7898"/>
    <n v="651.21"/>
    <n v="524.96"/>
    <n v="5143256.58"/>
    <n v="6"/>
  </r>
  <r>
    <s v="C2456"/>
    <x v="2"/>
    <s v="Mali"/>
    <s v="Alimento infantil"/>
    <s v="Online"/>
    <s v="Crítica"/>
    <n v="44094"/>
    <n v="421"/>
    <n v="255.28"/>
    <n v="159.41999999999999"/>
    <n v="107472.88"/>
    <n v="3"/>
  </r>
  <r>
    <s v="C7798"/>
    <x v="5"/>
    <s v="China"/>
    <s v="Alimento infantil"/>
    <s v="Online"/>
    <s v="Alta"/>
    <n v="43897"/>
    <n v="3506"/>
    <n v="255.28"/>
    <n v="159.41999999999999"/>
    <n v="895011.68"/>
    <n v="6"/>
  </r>
  <r>
    <s v="C9401"/>
    <x v="2"/>
    <s v="Togo"/>
    <s v="Cuidado personal"/>
    <s v="Online"/>
    <s v="Baja"/>
    <n v="44458"/>
    <n v="7002"/>
    <n v="81.73"/>
    <n v="56.67"/>
    <n v="572273.46000000008"/>
    <n v="3"/>
  </r>
  <r>
    <s v="C6951"/>
    <x v="1"/>
    <s v="Solomon Islands"/>
    <s v="Doméstico"/>
    <s v="Offline"/>
    <s v="Alta"/>
    <n v="43877"/>
    <n v="7790"/>
    <n v="668.27"/>
    <n v="502.54"/>
    <n v="5205823.3"/>
    <n v="2"/>
  </r>
  <r>
    <s v="C5341"/>
    <x v="2"/>
    <s v="Central African Republic"/>
    <s v="Frutas"/>
    <s v="Offline"/>
    <s v="Crítica"/>
    <n v="44573"/>
    <n v="4779"/>
    <n v="9.33"/>
    <n v="6.92"/>
    <n v="44588.07"/>
    <n v="3"/>
  </r>
  <r>
    <s v="C1163"/>
    <x v="2"/>
    <s v="Swaziland"/>
    <s v="Cosméticos"/>
    <s v="Online"/>
    <s v="Baja"/>
    <n v="44418"/>
    <n v="3912"/>
    <n v="437.2"/>
    <n v="263.33"/>
    <n v="1710326.4"/>
    <n v="3"/>
  </r>
  <r>
    <s v="C5216"/>
    <x v="2"/>
    <s v="United Arab Emirates"/>
    <s v="Cereales"/>
    <s v="Online"/>
    <s v="Media"/>
    <n v="44558"/>
    <n v="3164"/>
    <n v="205.7"/>
    <n v="117.11"/>
    <n v="650834.79999999993"/>
    <n v="3"/>
  </r>
  <r>
    <s v="C2000"/>
    <x v="1"/>
    <s v="Fiji"/>
    <s v="Bebida"/>
    <s v="Offline"/>
    <s v="Baja"/>
    <n v="44724"/>
    <n v="7538"/>
    <n v="47.45"/>
    <n v="31.79"/>
    <n v="357678.10000000003"/>
    <n v="2"/>
  </r>
  <r>
    <s v="C8219"/>
    <x v="2"/>
    <s v="Swaziland"/>
    <s v="Cosméticos"/>
    <s v="Offline"/>
    <s v="Crítica"/>
    <n v="44792"/>
    <n v="4071"/>
    <n v="437.2"/>
    <n v="263.33"/>
    <n v="1779841.2"/>
    <n v="3"/>
  </r>
  <r>
    <s v="C5279"/>
    <x v="0"/>
    <s v="Vatican City"/>
    <s v="Verduras"/>
    <s v="Offline"/>
    <s v="Alta"/>
    <n v="44262"/>
    <n v="6830"/>
    <n v="154.06"/>
    <n v="90.93"/>
    <n v="1052229.8"/>
    <n v="1"/>
  </r>
  <r>
    <s v="C6791"/>
    <x v="5"/>
    <s v="Thailand"/>
    <s v="Bebida"/>
    <s v="Online"/>
    <s v="Baja"/>
    <n v="44870"/>
    <n v="1915"/>
    <n v="47.45"/>
    <n v="31.79"/>
    <n v="90866.75"/>
    <n v="6"/>
  </r>
  <r>
    <s v="C9066"/>
    <x v="0"/>
    <s v="Georgia"/>
    <s v="Verduras"/>
    <s v="Online"/>
    <s v="Alta"/>
    <n v="44846"/>
    <n v="2454"/>
    <n v="154.06"/>
    <n v="90.93"/>
    <n v="378063.24"/>
    <n v="1"/>
  </r>
  <r>
    <s v="C4622"/>
    <x v="2"/>
    <s v="Guinea-Bissau"/>
    <s v="Snacks"/>
    <s v="Online"/>
    <s v="Baja"/>
    <n v="44651"/>
    <n v="3610"/>
    <n v="152.58000000000001"/>
    <n v="97.44"/>
    <n v="550813.80000000005"/>
    <n v="3"/>
  </r>
  <r>
    <s v="C4678"/>
    <x v="0"/>
    <s v="Estonia"/>
    <s v="Snacks"/>
    <s v="Online"/>
    <s v="Baja"/>
    <n v="44375"/>
    <n v="7573"/>
    <n v="152.58000000000001"/>
    <n v="97.44"/>
    <n v="1155488.3400000001"/>
    <n v="1"/>
  </r>
  <r>
    <s v="C7655"/>
    <x v="2"/>
    <s v="Swaziland"/>
    <s v="Cosméticos"/>
    <s v="Offline"/>
    <s v="Alta"/>
    <n v="44253"/>
    <n v="8569"/>
    <n v="437.2"/>
    <n v="263.33"/>
    <n v="3746366.8"/>
    <n v="3"/>
  </r>
  <r>
    <s v="C3680"/>
    <x v="3"/>
    <s v="Trinidad and Tobago"/>
    <s v="Cosméticos"/>
    <s v="Online"/>
    <s v="Crítica"/>
    <n v="44144"/>
    <n v="7852"/>
    <n v="437.2"/>
    <n v="263.33"/>
    <n v="3432894.4"/>
    <n v="4"/>
  </r>
  <r>
    <s v="C6081"/>
    <x v="2"/>
    <s v="Ghana"/>
    <s v="Doméstico"/>
    <s v="Online"/>
    <s v="Media"/>
    <n v="44055"/>
    <n v="8707"/>
    <n v="668.27"/>
    <n v="502.54"/>
    <n v="5818626.8899999997"/>
    <n v="3"/>
  </r>
  <r>
    <s v="C1890"/>
    <x v="2"/>
    <s v="Djibouti"/>
    <s v="Ropa"/>
    <s v="Online"/>
    <s v="Alta"/>
    <n v="44661"/>
    <n v="1454"/>
    <n v="109.28"/>
    <n v="35.840000000000003"/>
    <n v="158893.12"/>
    <n v="3"/>
  </r>
  <r>
    <s v="C1341"/>
    <x v="1"/>
    <s v="New Zealand"/>
    <s v="Cereales"/>
    <s v="Offline"/>
    <s v="Crítica"/>
    <n v="44696"/>
    <n v="8439"/>
    <n v="205.7"/>
    <n v="117.11"/>
    <n v="1735902.2999999998"/>
    <n v="2"/>
  </r>
  <r>
    <s v="C6373"/>
    <x v="2"/>
    <s v="Syria"/>
    <s v="Cuidado personal"/>
    <s v="Offline"/>
    <s v="Baja"/>
    <n v="44609"/>
    <n v="9043"/>
    <n v="81.73"/>
    <n v="56.67"/>
    <n v="739084.39"/>
    <n v="3"/>
  </r>
  <r>
    <s v="C6127"/>
    <x v="0"/>
    <s v="Albania"/>
    <s v="Ropa"/>
    <s v="Online"/>
    <s v="Alta"/>
    <n v="43947"/>
    <n v="4677"/>
    <n v="109.28"/>
    <n v="35.840000000000003"/>
    <n v="511102.56"/>
    <n v="1"/>
  </r>
  <r>
    <s v="C8447"/>
    <x v="5"/>
    <s v="Taiwan"/>
    <s v="Material de oficina"/>
    <s v="Offline"/>
    <s v="Crítica"/>
    <n v="43975"/>
    <n v="3783"/>
    <n v="651.21"/>
    <n v="524.96"/>
    <n v="2463527.4300000002"/>
    <n v="6"/>
  </r>
  <r>
    <s v="C8380"/>
    <x v="2"/>
    <s v="Ethiopia"/>
    <s v="Bebida"/>
    <s v="Offline"/>
    <s v="Media"/>
    <n v="44014"/>
    <n v="6836"/>
    <n v="47.45"/>
    <n v="31.79"/>
    <n v="324368.2"/>
    <n v="3"/>
  </r>
  <r>
    <s v="C1677"/>
    <x v="0"/>
    <s v="United Kingdom"/>
    <s v="Snacks"/>
    <s v="Offline"/>
    <s v="Media"/>
    <n v="44054"/>
    <n v="1340"/>
    <n v="152.58000000000001"/>
    <n v="97.44"/>
    <n v="204457.2"/>
    <n v="1"/>
  </r>
  <r>
    <s v="C7292"/>
    <x v="2"/>
    <s v="Cape Verde"/>
    <s v="Material de oficina"/>
    <s v="Offline"/>
    <s v="Baja"/>
    <n v="44232"/>
    <n v="6830"/>
    <n v="651.21"/>
    <n v="524.96"/>
    <n v="4447764.3"/>
    <n v="3"/>
  </r>
  <r>
    <s v="C8881"/>
    <x v="2"/>
    <s v="Tanzania"/>
    <s v="Alimento infantil"/>
    <s v="Online"/>
    <s v="Media"/>
    <n v="44310"/>
    <n v="9876"/>
    <n v="255.28"/>
    <n v="159.41999999999999"/>
    <n v="2521145.2799999998"/>
    <n v="3"/>
  </r>
  <r>
    <s v="C4303"/>
    <x v="3"/>
    <s v="Trinidad and Tobago"/>
    <s v="Snacks"/>
    <s v="Online"/>
    <s v="Alta"/>
    <n v="44197"/>
    <n v="9074"/>
    <n v="152.58000000000001"/>
    <n v="97.44"/>
    <n v="1384510.9200000002"/>
    <n v="4"/>
  </r>
  <r>
    <s v="C1123"/>
    <x v="2"/>
    <s v="Togo"/>
    <s v="Cereales"/>
    <s v="Offline"/>
    <s v="Alta"/>
    <n v="44470"/>
    <n v="55"/>
    <n v="205.7"/>
    <n v="117.11"/>
    <n v="11313.5"/>
    <n v="3"/>
  </r>
  <r>
    <s v="C3106"/>
    <x v="0"/>
    <s v="Montenegro"/>
    <s v="Doméstico"/>
    <s v="Online"/>
    <s v="Alta"/>
    <n v="44811"/>
    <n v="480"/>
    <n v="668.27"/>
    <n v="502.54"/>
    <n v="320769.59999999998"/>
    <n v="1"/>
  </r>
  <r>
    <s v="C5721"/>
    <x v="0"/>
    <s v="Russia"/>
    <s v="Ropa"/>
    <s v="Offline"/>
    <s v="Media"/>
    <n v="44523"/>
    <n v="5042"/>
    <n v="109.28"/>
    <n v="35.840000000000003"/>
    <n v="550989.76"/>
    <n v="1"/>
  </r>
  <r>
    <s v="C9642"/>
    <x v="5"/>
    <s v="Nepal"/>
    <s v="Cereales"/>
    <s v="Offline"/>
    <s v="Media"/>
    <n v="44103"/>
    <n v="464"/>
    <n v="205.7"/>
    <n v="117.11"/>
    <n v="95444.799999999988"/>
    <n v="6"/>
  </r>
  <r>
    <s v="C7242"/>
    <x v="2"/>
    <s v="Kenya"/>
    <s v="Doméstico"/>
    <s v="Online"/>
    <s v="Alta"/>
    <n v="44716"/>
    <n v="501"/>
    <n v="668.27"/>
    <n v="502.54"/>
    <n v="334803.27"/>
    <n v="3"/>
  </r>
  <r>
    <s v="C5101"/>
    <x v="2"/>
    <s v="Zimbabwe"/>
    <s v="Alimento infantil"/>
    <s v="Online"/>
    <s v="Crítica"/>
    <n v="44541"/>
    <n v="940"/>
    <n v="255.28"/>
    <n v="159.41999999999999"/>
    <n v="239963.2"/>
    <n v="3"/>
  </r>
  <r>
    <s v="C1501"/>
    <x v="2"/>
    <s v="Turkey"/>
    <s v="Bebida"/>
    <s v="Offline"/>
    <s v="Alta"/>
    <n v="44515"/>
    <n v="4596"/>
    <n v="47.45"/>
    <n v="31.79"/>
    <n v="218080.2"/>
    <n v="3"/>
  </r>
  <r>
    <s v="C8926"/>
    <x v="0"/>
    <s v="Portugal"/>
    <s v="Bebida"/>
    <s v="Online"/>
    <s v="Media"/>
    <n v="44678"/>
    <n v="6320"/>
    <n v="47.45"/>
    <n v="31.79"/>
    <n v="299884"/>
    <n v="1"/>
  </r>
  <r>
    <s v="C4565"/>
    <x v="3"/>
    <s v="Costa Rica"/>
    <s v="Doméstico"/>
    <s v="Online"/>
    <s v="Media"/>
    <n v="44692"/>
    <n v="7991"/>
    <n v="668.27"/>
    <n v="502.54"/>
    <n v="5340145.57"/>
    <n v="4"/>
  </r>
  <r>
    <s v="C6809"/>
    <x v="4"/>
    <s v="Canada"/>
    <s v="Material de oficina"/>
    <s v="Online"/>
    <s v="Media"/>
    <n v="44370"/>
    <n v="3520"/>
    <n v="651.21"/>
    <n v="524.96"/>
    <n v="2292259.2000000002"/>
    <n v="5"/>
  </r>
  <r>
    <s v="C7751"/>
    <x v="3"/>
    <s v="Trinidad and Tobago"/>
    <s v="Doméstico"/>
    <s v="Online"/>
    <s v="Media"/>
    <n v="44190"/>
    <n v="3850"/>
    <n v="668.27"/>
    <n v="502.54"/>
    <n v="2572839.5"/>
    <n v="4"/>
  </r>
  <r>
    <s v="C4689"/>
    <x v="2"/>
    <s v="Iran"/>
    <s v="Cárnicos"/>
    <s v="Online"/>
    <s v="Baja"/>
    <n v="44780"/>
    <n v="1954"/>
    <n v="421.89"/>
    <n v="364.69"/>
    <n v="824373.05999999994"/>
    <n v="3"/>
  </r>
  <r>
    <s v="C4624"/>
    <x v="2"/>
    <s v="Burundi"/>
    <s v="Material de oficina"/>
    <s v="Online"/>
    <s v="Baja"/>
    <n v="44302"/>
    <n v="7837"/>
    <n v="651.21"/>
    <n v="524.96"/>
    <n v="5103532.7700000005"/>
    <n v="3"/>
  </r>
  <r>
    <s v="C1759"/>
    <x v="2"/>
    <s v="Cameroon"/>
    <s v="Cosméticos"/>
    <s v="Offline"/>
    <s v="Alta"/>
    <n v="44199"/>
    <n v="3535"/>
    <n v="437.2"/>
    <n v="263.33"/>
    <n v="1545502"/>
    <n v="3"/>
  </r>
  <r>
    <s v="C9002"/>
    <x v="5"/>
    <s v="Maldives"/>
    <s v="Cosméticos"/>
    <s v="Offline"/>
    <s v="Baja"/>
    <n v="44493"/>
    <n v="8116"/>
    <n v="437.2"/>
    <n v="263.33"/>
    <n v="3548315.1999999997"/>
    <n v="6"/>
  </r>
  <r>
    <s v="C8461"/>
    <x v="3"/>
    <s v="Nicaragua"/>
    <s v="Cereales"/>
    <s v="Offline"/>
    <s v="Crítica"/>
    <n v="44311"/>
    <n v="2678"/>
    <n v="205.7"/>
    <n v="117.11"/>
    <n v="550864.6"/>
    <n v="4"/>
  </r>
  <r>
    <s v="C9950"/>
    <x v="0"/>
    <s v="Ukraine"/>
    <s v="Alimento infantil"/>
    <s v="Offline"/>
    <s v="Alta"/>
    <n v="44491"/>
    <n v="5351"/>
    <n v="255.28"/>
    <n v="159.41999999999999"/>
    <n v="1366003.28"/>
    <n v="1"/>
  </r>
  <r>
    <s v="C1485"/>
    <x v="2"/>
    <s v="Madagascar"/>
    <s v="Cuidado personal"/>
    <s v="Online"/>
    <s v="Crítica"/>
    <n v="43930"/>
    <n v="6297"/>
    <n v="81.73"/>
    <n v="56.67"/>
    <n v="514653.81"/>
    <n v="3"/>
  </r>
  <r>
    <s v="C7785"/>
    <x v="1"/>
    <s v="Australia"/>
    <s v="Ropa"/>
    <s v="Online"/>
    <s v="Media"/>
    <n v="44282"/>
    <n v="2707"/>
    <n v="109.28"/>
    <n v="35.840000000000003"/>
    <n v="295820.96000000002"/>
    <n v="2"/>
  </r>
  <r>
    <s v="C4773"/>
    <x v="2"/>
    <s v="Somalia"/>
    <s v="Bebida"/>
    <s v="Online"/>
    <s v="Media"/>
    <n v="44218"/>
    <n v="3805"/>
    <n v="47.45"/>
    <n v="31.79"/>
    <n v="180547.25"/>
    <n v="3"/>
  </r>
  <r>
    <s v="C5073"/>
    <x v="0"/>
    <s v="San Marino"/>
    <s v="Snacks"/>
    <s v="Offline"/>
    <s v="Alta"/>
    <n v="44117"/>
    <n v="5846"/>
    <n v="152.58000000000001"/>
    <n v="97.44"/>
    <n v="891982.68"/>
    <n v="1"/>
  </r>
  <r>
    <s v="C8516"/>
    <x v="2"/>
    <s v="Turkey"/>
    <s v="Snacks"/>
    <s v="Offline"/>
    <s v="Crítica"/>
    <n v="44510"/>
    <n v="7117"/>
    <n v="152.58000000000001"/>
    <n v="97.44"/>
    <n v="1085911.8600000001"/>
    <n v="3"/>
  </r>
  <r>
    <s v="C6632"/>
    <x v="3"/>
    <s v="Grenada"/>
    <s v="Cárnicos"/>
    <s v="Online"/>
    <s v="Alta"/>
    <n v="44504"/>
    <n v="2934"/>
    <n v="421.89"/>
    <n v="364.69"/>
    <n v="1237825.26"/>
    <n v="4"/>
  </r>
  <r>
    <s v="C5156"/>
    <x v="0"/>
    <s v="Lithuania"/>
    <s v="Cereales"/>
    <s v="Offline"/>
    <s v="Baja"/>
    <n v="44402"/>
    <n v="647"/>
    <n v="205.7"/>
    <n v="117.11"/>
    <n v="133087.9"/>
    <n v="1"/>
  </r>
  <r>
    <s v="C1526"/>
    <x v="1"/>
    <s v="Papua New Guinea"/>
    <s v="Bebida"/>
    <s v="Online"/>
    <s v="Alta"/>
    <n v="44127"/>
    <n v="4635"/>
    <n v="47.45"/>
    <n v="31.79"/>
    <n v="219930.75"/>
    <n v="2"/>
  </r>
  <r>
    <s v="C7384"/>
    <x v="0"/>
    <s v="Serbia"/>
    <s v="Cereales"/>
    <s v="Online"/>
    <s v="Alta"/>
    <n v="44796"/>
    <n v="1309"/>
    <n v="205.7"/>
    <n v="117.11"/>
    <n v="269261.3"/>
    <n v="1"/>
  </r>
  <r>
    <s v="C8074"/>
    <x v="0"/>
    <s v="Ukraine"/>
    <s v="Snacks"/>
    <s v="Offline"/>
    <s v="Media"/>
    <n v="44017"/>
    <n v="4112"/>
    <n v="152.58000000000001"/>
    <n v="97.44"/>
    <n v="627408.96000000008"/>
    <n v="1"/>
  </r>
  <r>
    <s v="C3142"/>
    <x v="4"/>
    <s v="Greenland"/>
    <s v="Bebida"/>
    <s v="Offline"/>
    <s v="Crítica"/>
    <n v="44766"/>
    <n v="8517"/>
    <n v="47.45"/>
    <n v="31.79"/>
    <n v="404131.65"/>
    <n v="5"/>
  </r>
  <r>
    <s v="C1840"/>
    <x v="0"/>
    <s v="Lithuania"/>
    <s v="Doméstico"/>
    <s v="Offline"/>
    <s v="Baja"/>
    <n v="44423"/>
    <n v="7030"/>
    <n v="668.27"/>
    <n v="502.54"/>
    <n v="4697938.0999999996"/>
    <n v="1"/>
  </r>
  <r>
    <s v="C9621"/>
    <x v="2"/>
    <s v="South Sudan"/>
    <s v="Cuidado personal"/>
    <s v="Offline"/>
    <s v="Baja"/>
    <n v="44691"/>
    <n v="4185"/>
    <n v="81.73"/>
    <n v="56.67"/>
    <n v="342040.05"/>
    <n v="3"/>
  </r>
  <r>
    <s v="C5642"/>
    <x v="5"/>
    <s v="Maldives"/>
    <s v="Ropa"/>
    <s v="Online"/>
    <s v="Crítica"/>
    <n v="44811"/>
    <n v="1552"/>
    <n v="109.28"/>
    <n v="35.840000000000003"/>
    <n v="169602.56"/>
    <n v="6"/>
  </r>
  <r>
    <s v="C1262"/>
    <x v="5"/>
    <s v="Kazakhstan"/>
    <s v="Doméstico"/>
    <s v="Offline"/>
    <s v="Media"/>
    <n v="44168"/>
    <n v="2728"/>
    <n v="668.27"/>
    <n v="502.54"/>
    <n v="1823040.56"/>
    <n v="6"/>
  </r>
  <r>
    <s v="C8546"/>
    <x v="2"/>
    <s v="Kuwait"/>
    <s v="Cosméticos"/>
    <s v="Online"/>
    <s v="Baja"/>
    <n v="43863"/>
    <n v="8343"/>
    <n v="437.2"/>
    <n v="263.33"/>
    <n v="3647559.6"/>
    <n v="3"/>
  </r>
  <r>
    <s v="C8758"/>
    <x v="2"/>
    <s v="Rwanda"/>
    <s v="Cuidado personal"/>
    <s v="Offline"/>
    <s v="Alta"/>
    <n v="44097"/>
    <n v="1058"/>
    <n v="81.73"/>
    <n v="56.67"/>
    <n v="86470.340000000011"/>
    <n v="3"/>
  </r>
  <r>
    <s v="C1868"/>
    <x v="2"/>
    <s v="Cameroon"/>
    <s v="Cuidado personal"/>
    <s v="Offline"/>
    <s v="Crítica"/>
    <n v="44699"/>
    <n v="566"/>
    <n v="81.73"/>
    <n v="56.67"/>
    <n v="46259.18"/>
    <n v="3"/>
  </r>
  <r>
    <s v="C2048"/>
    <x v="0"/>
    <s v="Czech Republic"/>
    <s v="Cárnicos"/>
    <s v="Offline"/>
    <s v="Crítica"/>
    <n v="44598"/>
    <n v="8591"/>
    <n v="421.89"/>
    <n v="364.69"/>
    <n v="3624456.9899999998"/>
    <n v="1"/>
  </r>
  <r>
    <s v="C6174"/>
    <x v="2"/>
    <s v="Equatorial Guinea"/>
    <s v="Doméstico"/>
    <s v="Offline"/>
    <s v="Crítica"/>
    <n v="44436"/>
    <n v="3887"/>
    <n v="668.27"/>
    <n v="502.54"/>
    <n v="2597565.4899999998"/>
    <n v="3"/>
  </r>
  <r>
    <s v="C7325"/>
    <x v="2"/>
    <s v="Liberia"/>
    <s v="Frutas"/>
    <s v="Online"/>
    <s v="Crítica"/>
    <n v="43960"/>
    <n v="7240"/>
    <n v="9.33"/>
    <n v="6.92"/>
    <n v="67549.2"/>
    <n v="3"/>
  </r>
  <r>
    <s v="C8282"/>
    <x v="2"/>
    <s v="The Gambia"/>
    <s v="Cuidado personal"/>
    <s v="Online"/>
    <s v="Alta"/>
    <n v="44628"/>
    <n v="6468"/>
    <n v="81.73"/>
    <n v="56.67"/>
    <n v="528629.64"/>
    <n v="3"/>
  </r>
  <r>
    <s v="C8030"/>
    <x v="2"/>
    <s v="Liberia"/>
    <s v="Cuidado personal"/>
    <s v="Online"/>
    <s v="Media"/>
    <n v="43869"/>
    <n v="1419"/>
    <n v="81.73"/>
    <n v="56.67"/>
    <n v="115974.87000000001"/>
    <n v="3"/>
  </r>
  <r>
    <s v="C6257"/>
    <x v="0"/>
    <s v="Monaco"/>
    <s v="Material de oficina"/>
    <s v="Offline"/>
    <s v="Media"/>
    <n v="43958"/>
    <n v="8974"/>
    <n v="651.21"/>
    <n v="524.96"/>
    <n v="5843958.54"/>
    <n v="1"/>
  </r>
  <r>
    <s v="C7855"/>
    <x v="5"/>
    <s v="Thailand"/>
    <s v="Snacks"/>
    <s v="Offline"/>
    <s v="Alta"/>
    <n v="44182"/>
    <n v="8043"/>
    <n v="152.58000000000001"/>
    <n v="97.44"/>
    <n v="1227200.9400000002"/>
    <n v="6"/>
  </r>
  <r>
    <s v="C9416"/>
    <x v="2"/>
    <s v="Cape Verde"/>
    <s v="Bebida"/>
    <s v="Offline"/>
    <s v="Crítica"/>
    <n v="44501"/>
    <n v="4569"/>
    <n v="47.45"/>
    <n v="31.79"/>
    <n v="216799.05000000002"/>
    <n v="3"/>
  </r>
  <r>
    <s v="C3740"/>
    <x v="2"/>
    <s v="Rwanda"/>
    <s v="Frutas"/>
    <s v="Offline"/>
    <s v="Media"/>
    <n v="43973"/>
    <n v="6526"/>
    <n v="9.33"/>
    <n v="6.92"/>
    <n v="60887.58"/>
    <n v="3"/>
  </r>
  <r>
    <s v="C2326"/>
    <x v="2"/>
    <s v="Chad"/>
    <s v="Cuidado personal"/>
    <s v="Offline"/>
    <s v="Media"/>
    <n v="44418"/>
    <n v="8917"/>
    <n v="81.73"/>
    <n v="56.67"/>
    <n v="728786.41"/>
    <n v="3"/>
  </r>
  <r>
    <s v="C3878"/>
    <x v="2"/>
    <s v="Turkey"/>
    <s v="Cuidado personal"/>
    <s v="Online"/>
    <s v="Baja"/>
    <n v="44666"/>
    <n v="8781"/>
    <n v="81.73"/>
    <n v="56.67"/>
    <n v="717671.13"/>
    <n v="3"/>
  </r>
  <r>
    <s v="C7802"/>
    <x v="2"/>
    <s v="Tanzania"/>
    <s v="Ropa"/>
    <s v="Online"/>
    <s v="Crítica"/>
    <n v="44219"/>
    <n v="183"/>
    <n v="109.28"/>
    <n v="35.840000000000003"/>
    <n v="19998.240000000002"/>
    <n v="3"/>
  </r>
  <r>
    <s v="C9709"/>
    <x v="2"/>
    <s v="Togo"/>
    <s v="Cuidado personal"/>
    <s v="Online"/>
    <s v="Media"/>
    <n v="44812"/>
    <n v="9222"/>
    <n v="81.73"/>
    <n v="56.67"/>
    <n v="753714.06"/>
    <n v="3"/>
  </r>
  <r>
    <s v="C5911"/>
    <x v="1"/>
    <s v="Marshall Islands"/>
    <s v="Cárnicos"/>
    <s v="Offline"/>
    <s v="Alta"/>
    <n v="44674"/>
    <n v="9029"/>
    <n v="421.89"/>
    <n v="364.69"/>
    <n v="3809244.81"/>
    <n v="2"/>
  </r>
  <r>
    <s v="C6925"/>
    <x v="3"/>
    <s v="Cuba"/>
    <s v="Doméstico"/>
    <s v="Online"/>
    <s v="Baja"/>
    <n v="44269"/>
    <n v="4765"/>
    <n v="668.27"/>
    <n v="502.54"/>
    <n v="3184306.55"/>
    <n v="4"/>
  </r>
  <r>
    <s v="C5970"/>
    <x v="2"/>
    <s v="Guinea-Bissau"/>
    <s v="Material de oficina"/>
    <s v="Online"/>
    <s v="Baja"/>
    <n v="44728"/>
    <n v="8621"/>
    <n v="651.21"/>
    <n v="524.96"/>
    <n v="5614081.4100000001"/>
    <n v="3"/>
  </r>
  <r>
    <s v="C1468"/>
    <x v="0"/>
    <s v="Georgia"/>
    <s v="Bebida"/>
    <s v="Online"/>
    <s v="Alta"/>
    <n v="44199"/>
    <n v="4822"/>
    <n v="47.45"/>
    <n v="31.79"/>
    <n v="228803.90000000002"/>
    <n v="1"/>
  </r>
  <r>
    <s v="C1545"/>
    <x v="3"/>
    <s v="The Bahamas"/>
    <s v="Frutas"/>
    <s v="Offline"/>
    <s v="Alta"/>
    <n v="44629"/>
    <n v="4622"/>
    <n v="9.33"/>
    <n v="6.92"/>
    <n v="43123.26"/>
    <n v="4"/>
  </r>
  <r>
    <s v="C1529"/>
    <x v="0"/>
    <s v="Ukraine"/>
    <s v="Frutas"/>
    <s v="Offline"/>
    <s v="Crítica"/>
    <n v="43937"/>
    <n v="1308"/>
    <n v="9.33"/>
    <n v="6.92"/>
    <n v="12203.64"/>
    <n v="1"/>
  </r>
  <r>
    <s v="C6452"/>
    <x v="2"/>
    <s v="Djibouti"/>
    <s v="Cereales"/>
    <s v="Online"/>
    <s v="Crítica"/>
    <n v="43843"/>
    <n v="5197"/>
    <n v="205.7"/>
    <n v="117.11"/>
    <n v="1069022.8999999999"/>
    <n v="3"/>
  </r>
  <r>
    <s v="C8549"/>
    <x v="3"/>
    <s v="Honduras"/>
    <s v="Material de oficina"/>
    <s v="Offline"/>
    <s v="Crítica"/>
    <n v="44124"/>
    <n v="8637"/>
    <n v="651.21"/>
    <n v="524.96"/>
    <n v="5624500.7700000005"/>
    <n v="4"/>
  </r>
  <r>
    <s v="C9758"/>
    <x v="1"/>
    <s v="Palau"/>
    <s v="Cereales"/>
    <s v="Online"/>
    <s v="Crítica"/>
    <n v="44184"/>
    <n v="1008"/>
    <n v="205.7"/>
    <n v="117.11"/>
    <n v="207345.59999999998"/>
    <n v="2"/>
  </r>
  <r>
    <s v="C8219"/>
    <x v="0"/>
    <s v="Portugal"/>
    <s v="Doméstico"/>
    <s v="Offline"/>
    <s v="Baja"/>
    <n v="44617"/>
    <n v="3723"/>
    <n v="668.27"/>
    <n v="502.54"/>
    <n v="2487969.21"/>
    <n v="1"/>
  </r>
  <r>
    <s v="C2778"/>
    <x v="2"/>
    <s v="Iraq"/>
    <s v="Alimento infantil"/>
    <s v="Offline"/>
    <s v="Baja"/>
    <n v="44597"/>
    <n v="5222"/>
    <n v="255.28"/>
    <n v="159.41999999999999"/>
    <n v="1333072.1599999999"/>
    <n v="3"/>
  </r>
  <r>
    <s v="C6482"/>
    <x v="5"/>
    <s v="Philippines"/>
    <s v="Verduras"/>
    <s v="Offline"/>
    <s v="Baja"/>
    <n v="44490"/>
    <n v="5979"/>
    <n v="154.06"/>
    <n v="90.93"/>
    <n v="921124.74"/>
    <n v="6"/>
  </r>
  <r>
    <s v="C6081"/>
    <x v="3"/>
    <s v="Barbados"/>
    <s v="Frutas"/>
    <s v="Offline"/>
    <s v="Crítica"/>
    <n v="44286"/>
    <n v="3501"/>
    <n v="9.33"/>
    <n v="6.92"/>
    <n v="32664.33"/>
    <n v="4"/>
  </r>
  <r>
    <s v="C2528"/>
    <x v="2"/>
    <s v="Mozambique"/>
    <s v="Cereales"/>
    <s v="Online"/>
    <s v="Baja"/>
    <n v="44123"/>
    <n v="7321"/>
    <n v="205.7"/>
    <n v="117.11"/>
    <n v="1505929.7"/>
    <n v="3"/>
  </r>
  <r>
    <s v="C6481"/>
    <x v="0"/>
    <s v="Vatican City"/>
    <s v="Frutas"/>
    <s v="Online"/>
    <s v="Alta"/>
    <n v="44805"/>
    <n v="4009"/>
    <n v="9.33"/>
    <n v="6.92"/>
    <n v="37403.97"/>
    <n v="1"/>
  </r>
  <r>
    <s v="C6800"/>
    <x v="2"/>
    <s v="Kuwait"/>
    <s v="Snacks"/>
    <s v="Offline"/>
    <s v="Alta"/>
    <n v="44155"/>
    <n v="2163"/>
    <n v="152.58000000000001"/>
    <n v="97.44"/>
    <n v="330030.54000000004"/>
    <n v="3"/>
  </r>
  <r>
    <s v="C2046"/>
    <x v="2"/>
    <s v="Gabon"/>
    <s v="Alimento infantil"/>
    <s v="Offline"/>
    <s v="Crítica"/>
    <n v="44837"/>
    <n v="7411"/>
    <n v="255.28"/>
    <n v="159.41999999999999"/>
    <n v="1891880.08"/>
    <n v="3"/>
  </r>
  <r>
    <s v="C4987"/>
    <x v="5"/>
    <s v="Brunei"/>
    <s v="Ropa"/>
    <s v="Online"/>
    <s v="Media"/>
    <n v="44444"/>
    <n v="7417"/>
    <n v="109.28"/>
    <n v="35.840000000000003"/>
    <n v="810529.76"/>
    <n v="6"/>
  </r>
  <r>
    <s v="C2092"/>
    <x v="2"/>
    <s v="Iran"/>
    <s v="Frutas"/>
    <s v="Online"/>
    <s v="Alta"/>
    <n v="44369"/>
    <n v="6871"/>
    <n v="9.33"/>
    <n v="6.92"/>
    <n v="64106.43"/>
    <n v="3"/>
  </r>
  <r>
    <s v="C3033"/>
    <x v="0"/>
    <s v="Czech Republic"/>
    <s v="Cosméticos"/>
    <s v="Offline"/>
    <s v="Crítica"/>
    <n v="44065"/>
    <n v="2498"/>
    <n v="437.2"/>
    <n v="263.33"/>
    <n v="1092125.5999999999"/>
    <n v="1"/>
  </r>
  <r>
    <s v="C9185"/>
    <x v="1"/>
    <s v="Nauru"/>
    <s v="Cárnicos"/>
    <s v="Offline"/>
    <s v="Alta"/>
    <n v="44695"/>
    <n v="8053"/>
    <n v="421.89"/>
    <n v="364.69"/>
    <n v="3397480.17"/>
    <n v="2"/>
  </r>
  <r>
    <s v="C9127"/>
    <x v="0"/>
    <s v="Monaco"/>
    <s v="Snacks"/>
    <s v="Online"/>
    <s v="Baja"/>
    <n v="44440"/>
    <n v="9321"/>
    <n v="152.58000000000001"/>
    <n v="97.44"/>
    <n v="1422198.1800000002"/>
    <n v="1"/>
  </r>
  <r>
    <s v="C1141"/>
    <x v="0"/>
    <s v="Vatican City"/>
    <s v="Cereales"/>
    <s v="Offline"/>
    <s v="Baja"/>
    <n v="44236"/>
    <n v="9121"/>
    <n v="205.7"/>
    <n v="117.11"/>
    <n v="1876189.7"/>
    <n v="1"/>
  </r>
  <r>
    <s v="C6712"/>
    <x v="2"/>
    <s v="Swaziland"/>
    <s v="Cuidado personal"/>
    <s v="Online"/>
    <s v="Baja"/>
    <n v="44122"/>
    <n v="2300"/>
    <n v="81.73"/>
    <n v="56.67"/>
    <n v="187979"/>
    <n v="3"/>
  </r>
  <r>
    <s v="C3027"/>
    <x v="3"/>
    <s v="Barbados"/>
    <s v="Alimento infantil"/>
    <s v="Online"/>
    <s v="Media"/>
    <n v="44806"/>
    <n v="738"/>
    <n v="255.28"/>
    <n v="159.41999999999999"/>
    <n v="188396.64"/>
    <n v="4"/>
  </r>
  <r>
    <s v="C8479"/>
    <x v="0"/>
    <s v="Slovakia"/>
    <s v="Cuidado personal"/>
    <s v="Online"/>
    <s v="Media"/>
    <n v="44011"/>
    <n v="8347"/>
    <n v="81.73"/>
    <n v="56.67"/>
    <n v="682200.31"/>
    <n v="1"/>
  </r>
  <r>
    <s v="C6160"/>
    <x v="1"/>
    <s v="Tuvalu"/>
    <s v="Alimento infantil"/>
    <s v="Online"/>
    <s v="Alta"/>
    <n v="44306"/>
    <n v="6070"/>
    <n v="255.28"/>
    <n v="159.41999999999999"/>
    <n v="1549549.6"/>
    <n v="2"/>
  </r>
  <r>
    <s v="C2369"/>
    <x v="0"/>
    <s v="Austria"/>
    <s v="Frutas"/>
    <s v="Offline"/>
    <s v="Media"/>
    <n v="44228"/>
    <n v="6879"/>
    <n v="9.33"/>
    <n v="6.92"/>
    <n v="64181.07"/>
    <n v="1"/>
  </r>
  <r>
    <s v="C4106"/>
    <x v="1"/>
    <s v="Tonga"/>
    <s v="Doméstico"/>
    <s v="Online"/>
    <s v="Alta"/>
    <n v="44028"/>
    <n v="779"/>
    <n v="668.27"/>
    <n v="502.54"/>
    <n v="520582.32999999996"/>
    <n v="2"/>
  </r>
  <r>
    <s v="C5574"/>
    <x v="3"/>
    <s v="Dominica"/>
    <s v="Frutas"/>
    <s v="Online"/>
    <s v="Baja"/>
    <n v="44105"/>
    <n v="9807"/>
    <n v="9.33"/>
    <n v="6.92"/>
    <n v="91499.31"/>
    <n v="4"/>
  </r>
  <r>
    <s v="C1680"/>
    <x v="1"/>
    <s v="Samoa "/>
    <s v="Cosméticos"/>
    <s v="Offline"/>
    <s v="Alta"/>
    <n v="44482"/>
    <n v="3031"/>
    <n v="437.2"/>
    <n v="263.33"/>
    <n v="1325153.2"/>
    <n v="2"/>
  </r>
  <r>
    <s v="C1535"/>
    <x v="1"/>
    <s v="Kiribati"/>
    <s v="Verduras"/>
    <s v="Offline"/>
    <s v="Alta"/>
    <n v="44285"/>
    <n v="1548"/>
    <n v="154.06"/>
    <n v="90.93"/>
    <n v="238484.88"/>
    <n v="2"/>
  </r>
  <r>
    <s v="C5951"/>
    <x v="3"/>
    <s v="Panama"/>
    <s v="Ropa"/>
    <s v="Offline"/>
    <s v="Baja"/>
    <n v="44352"/>
    <n v="3489"/>
    <n v="109.28"/>
    <n v="35.840000000000003"/>
    <n v="381277.92"/>
    <n v="4"/>
  </r>
  <r>
    <s v="C2944"/>
    <x v="5"/>
    <s v="Uzbekistan"/>
    <s v="Alimento infantil"/>
    <s v="Online"/>
    <s v="Baja"/>
    <n v="44624"/>
    <n v="9014"/>
    <n v="255.28"/>
    <n v="159.41999999999999"/>
    <n v="2301093.92"/>
    <n v="6"/>
  </r>
  <r>
    <s v="C8233"/>
    <x v="2"/>
    <s v="Swaziland"/>
    <s v="Alimento infantil"/>
    <s v="Online"/>
    <s v="Crítica"/>
    <n v="44667"/>
    <n v="5317"/>
    <n v="255.28"/>
    <n v="159.41999999999999"/>
    <n v="1357323.76"/>
    <n v="3"/>
  </r>
  <r>
    <s v="C6742"/>
    <x v="2"/>
    <s v="Saudi Arabia"/>
    <s v="Frutas"/>
    <s v="Online"/>
    <s v="Alta"/>
    <n v="44196"/>
    <n v="1620"/>
    <n v="9.33"/>
    <n v="6.92"/>
    <n v="15114.6"/>
    <n v="3"/>
  </r>
  <r>
    <s v="C2094"/>
    <x v="2"/>
    <s v="Zambia"/>
    <s v="Material de oficina"/>
    <s v="Offline"/>
    <s v="Alta"/>
    <n v="44635"/>
    <n v="4179"/>
    <n v="651.21"/>
    <n v="524.96"/>
    <n v="2721406.5900000003"/>
    <n v="3"/>
  </r>
  <r>
    <s v="C3120"/>
    <x v="4"/>
    <s v="Greenland"/>
    <s v="Alimento infantil"/>
    <s v="Online"/>
    <s v="Alta"/>
    <n v="44425"/>
    <n v="1280"/>
    <n v="255.28"/>
    <n v="159.41999999999999"/>
    <n v="326758.40000000002"/>
    <n v="5"/>
  </r>
  <r>
    <s v="C1350"/>
    <x v="5"/>
    <s v="Turkmenistan"/>
    <s v="Cárnicos"/>
    <s v="Offline"/>
    <s v="Baja"/>
    <n v="44763"/>
    <n v="8240"/>
    <n v="421.89"/>
    <n v="364.69"/>
    <n v="3476373.6"/>
    <n v="6"/>
  </r>
  <r>
    <s v="C2520"/>
    <x v="3"/>
    <s v="El Salvador"/>
    <s v="Alimento infantil"/>
    <s v="Offline"/>
    <s v="Media"/>
    <n v="43862"/>
    <n v="2408"/>
    <n v="255.28"/>
    <n v="159.41999999999999"/>
    <n v="614714.24"/>
    <n v="4"/>
  </r>
  <r>
    <s v="C4067"/>
    <x v="2"/>
    <s v="Pakistan"/>
    <s v="Alimento infantil"/>
    <s v="Offline"/>
    <s v="Alta"/>
    <n v="44779"/>
    <n v="8163"/>
    <n v="255.28"/>
    <n v="159.41999999999999"/>
    <n v="2083850.64"/>
    <n v="3"/>
  </r>
  <r>
    <s v="C8633"/>
    <x v="2"/>
    <s v="Libya"/>
    <s v="Cuidado personal"/>
    <s v="Offline"/>
    <s v="Media"/>
    <n v="44454"/>
    <n v="1917"/>
    <n v="81.73"/>
    <n v="56.67"/>
    <n v="156676.41"/>
    <n v="3"/>
  </r>
  <r>
    <s v="C1561"/>
    <x v="5"/>
    <s v="Taiwan"/>
    <s v="Bebida"/>
    <s v="Offline"/>
    <s v="Crítica"/>
    <n v="44671"/>
    <n v="7113"/>
    <n v="47.45"/>
    <n v="31.79"/>
    <n v="337511.85000000003"/>
    <n v="6"/>
  </r>
  <r>
    <s v="C9400"/>
    <x v="0"/>
    <s v="Macedonia"/>
    <s v="Bebida"/>
    <s v="Offline"/>
    <s v="Baja"/>
    <n v="44230"/>
    <n v="9223"/>
    <n v="47.45"/>
    <n v="31.79"/>
    <n v="437631.35000000003"/>
    <n v="1"/>
  </r>
  <r>
    <s v="C5400"/>
    <x v="1"/>
    <s v="Solomon Islands"/>
    <s v="Doméstico"/>
    <s v="Offline"/>
    <s v="Alta"/>
    <n v="44688"/>
    <n v="753"/>
    <n v="668.27"/>
    <n v="502.54"/>
    <n v="503207.31"/>
    <n v="2"/>
  </r>
  <r>
    <s v="C4014"/>
    <x v="4"/>
    <s v="Mexico"/>
    <s v="Bebida"/>
    <s v="Offline"/>
    <s v="Media"/>
    <n v="44614"/>
    <n v="6239"/>
    <n v="47.45"/>
    <n v="31.79"/>
    <n v="296040.55000000005"/>
    <n v="5"/>
  </r>
  <r>
    <s v="C2399"/>
    <x v="2"/>
    <s v="Somalia"/>
    <s v="Cuidado personal"/>
    <s v="Offline"/>
    <s v="Alta"/>
    <n v="44294"/>
    <n v="7248"/>
    <n v="81.73"/>
    <n v="56.67"/>
    <n v="592379.04"/>
    <n v="3"/>
  </r>
  <r>
    <s v="C2915"/>
    <x v="5"/>
    <s v="Taiwan"/>
    <s v="Frutas"/>
    <s v="Online"/>
    <s v="Media"/>
    <n v="44158"/>
    <n v="7379"/>
    <n v="9.33"/>
    <n v="6.92"/>
    <n v="68846.070000000007"/>
    <n v="6"/>
  </r>
  <r>
    <s v="C8625"/>
    <x v="3"/>
    <s v="Cuba"/>
    <s v="Doméstico"/>
    <s v="Online"/>
    <s v="Crítica"/>
    <n v="44262"/>
    <n v="7261"/>
    <n v="668.27"/>
    <n v="502.54"/>
    <n v="4852308.47"/>
    <n v="4"/>
  </r>
  <r>
    <s v="C9795"/>
    <x v="1"/>
    <s v="Federated States of Micronesia"/>
    <s v="Frutas"/>
    <s v="Offline"/>
    <s v="Crítica"/>
    <n v="44807"/>
    <n v="9557"/>
    <n v="9.33"/>
    <n v="6.92"/>
    <n v="89166.81"/>
    <n v="2"/>
  </r>
  <r>
    <s v="C6394"/>
    <x v="1"/>
    <s v="Australia"/>
    <s v="Doméstico"/>
    <s v="Offline"/>
    <s v="Alta"/>
    <n v="44578"/>
    <n v="3958"/>
    <n v="668.27"/>
    <n v="502.54"/>
    <n v="2645012.66"/>
    <n v="2"/>
  </r>
  <r>
    <s v="C3595"/>
    <x v="5"/>
    <s v="Myanmar"/>
    <s v="Cereales"/>
    <s v="Offline"/>
    <s v="Alta"/>
    <n v="44592"/>
    <n v="2187"/>
    <n v="205.7"/>
    <n v="117.11"/>
    <n v="449865.89999999997"/>
    <n v="6"/>
  </r>
  <r>
    <s v="C7273"/>
    <x v="0"/>
    <s v="Montenegro"/>
    <s v="Cereales"/>
    <s v="Online"/>
    <s v="Baja"/>
    <n v="44448"/>
    <n v="3001"/>
    <n v="205.7"/>
    <n v="117.11"/>
    <n v="617305.69999999995"/>
    <n v="1"/>
  </r>
  <r>
    <s v="C1507"/>
    <x v="2"/>
    <s v="Nigeria"/>
    <s v="Ropa"/>
    <s v="Offline"/>
    <s v="Media"/>
    <n v="43892"/>
    <n v="7184"/>
    <n v="109.28"/>
    <n v="35.840000000000003"/>
    <n v="785067.52000000002"/>
    <n v="3"/>
  </r>
  <r>
    <s v="C7078"/>
    <x v="3"/>
    <s v="The Bahamas"/>
    <s v="Verduras"/>
    <s v="Online"/>
    <s v="Alta"/>
    <n v="44381"/>
    <n v="2555"/>
    <n v="154.06"/>
    <n v="90.93"/>
    <n v="393623.3"/>
    <n v="4"/>
  </r>
  <r>
    <s v="C4972"/>
    <x v="2"/>
    <s v="Ethiopia"/>
    <s v="Snacks"/>
    <s v="Offline"/>
    <s v="Alta"/>
    <n v="44390"/>
    <n v="8961"/>
    <n v="152.58000000000001"/>
    <n v="97.44"/>
    <n v="1367269.3800000001"/>
    <n v="3"/>
  </r>
  <r>
    <s v="C3876"/>
    <x v="1"/>
    <s v="Nauru"/>
    <s v="Verduras"/>
    <s v="Offline"/>
    <s v="Alta"/>
    <n v="44104"/>
    <n v="3283"/>
    <n v="154.06"/>
    <n v="90.93"/>
    <n v="505778.98"/>
    <n v="2"/>
  </r>
  <r>
    <s v="C8681"/>
    <x v="3"/>
    <s v="Haiti"/>
    <s v="Doméstico"/>
    <s v="Online"/>
    <s v="Baja"/>
    <n v="43857"/>
    <n v="4433"/>
    <n v="668.27"/>
    <n v="502.54"/>
    <n v="2962440.91"/>
    <n v="4"/>
  </r>
  <r>
    <s v="C6982"/>
    <x v="3"/>
    <s v="Antigua and Barbuda "/>
    <s v="Snacks"/>
    <s v="Online"/>
    <s v="Alta"/>
    <n v="44649"/>
    <n v="8351"/>
    <n v="152.58000000000001"/>
    <n v="97.44"/>
    <n v="1274195.58"/>
    <n v="4"/>
  </r>
  <r>
    <s v="C9576"/>
    <x v="0"/>
    <s v="Slovenia"/>
    <s v="Cárnicos"/>
    <s v="Online"/>
    <s v="Baja"/>
    <n v="44498"/>
    <n v="3013"/>
    <n v="421.89"/>
    <n v="364.69"/>
    <n v="1271154.57"/>
    <n v="1"/>
  </r>
  <r>
    <s v="C9964"/>
    <x v="4"/>
    <s v="Greenland"/>
    <s v="Material de oficina"/>
    <s v="Online"/>
    <s v="Baja"/>
    <n v="44177"/>
    <n v="3422"/>
    <n v="651.21"/>
    <n v="524.96"/>
    <n v="2228440.62"/>
    <n v="5"/>
  </r>
  <r>
    <s v="C6849"/>
    <x v="2"/>
    <s v="Burundi"/>
    <s v="Cosméticos"/>
    <s v="Offline"/>
    <s v="Crítica"/>
    <n v="44605"/>
    <n v="6615"/>
    <n v="437.2"/>
    <n v="263.33"/>
    <n v="2892078"/>
    <n v="3"/>
  </r>
  <r>
    <s v="C8637"/>
    <x v="0"/>
    <s v="Czech Republic"/>
    <s v="Material de oficina"/>
    <s v="Offline"/>
    <s v="Alta"/>
    <n v="44241"/>
    <n v="6660"/>
    <n v="651.21"/>
    <n v="524.96"/>
    <n v="4337058.6000000006"/>
    <n v="1"/>
  </r>
  <r>
    <s v="C1940"/>
    <x v="2"/>
    <s v="Equatorial Guinea"/>
    <s v="Material de oficina"/>
    <s v="Offline"/>
    <s v="Media"/>
    <n v="44819"/>
    <n v="9655"/>
    <n v="651.21"/>
    <n v="524.96"/>
    <n v="6287432.5500000007"/>
    <n v="3"/>
  </r>
  <r>
    <s v="C1069"/>
    <x v="3"/>
    <s v="Dominican Republic"/>
    <s v="Ropa"/>
    <s v="Offline"/>
    <s v="Alta"/>
    <n v="44568"/>
    <n v="8729"/>
    <n v="109.28"/>
    <n v="35.840000000000003"/>
    <n v="953905.12"/>
    <n v="4"/>
  </r>
  <r>
    <s v="C7541"/>
    <x v="0"/>
    <s v="Poland"/>
    <s v="Cuidado personal"/>
    <s v="Online"/>
    <s v="Crítica"/>
    <n v="43951"/>
    <n v="9045"/>
    <n v="81.73"/>
    <n v="56.67"/>
    <n v="739247.85000000009"/>
    <n v="1"/>
  </r>
  <r>
    <s v="C5575"/>
    <x v="0"/>
    <s v="Albania"/>
    <s v="Frutas"/>
    <s v="Offline"/>
    <s v="Crítica"/>
    <n v="44101"/>
    <n v="2794"/>
    <n v="9.33"/>
    <n v="6.92"/>
    <n v="26068.02"/>
    <n v="1"/>
  </r>
  <r>
    <s v="C2593"/>
    <x v="2"/>
    <s v="Sudan"/>
    <s v="Snacks"/>
    <s v="Offline"/>
    <s v="Baja"/>
    <n v="44209"/>
    <n v="4200"/>
    <n v="152.58000000000001"/>
    <n v="97.44"/>
    <n v="640836"/>
    <n v="3"/>
  </r>
  <r>
    <s v="C6722"/>
    <x v="4"/>
    <s v="Canada"/>
    <s v="Cárnicos"/>
    <s v="Online"/>
    <s v="Baja"/>
    <n v="44135"/>
    <n v="4517"/>
    <n v="421.89"/>
    <n v="364.69"/>
    <n v="1905677.13"/>
    <n v="5"/>
  </r>
  <r>
    <s v="C4289"/>
    <x v="0"/>
    <s v="Czech Republic"/>
    <s v="Cereales"/>
    <s v="Online"/>
    <s v="Baja"/>
    <n v="43885"/>
    <n v="7033"/>
    <n v="205.7"/>
    <n v="117.11"/>
    <n v="1446688.0999999999"/>
    <n v="1"/>
  </r>
  <r>
    <s v="C9326"/>
    <x v="2"/>
    <s v="Madagascar"/>
    <s v="Doméstico"/>
    <s v="Offline"/>
    <s v="Crítica"/>
    <n v="44134"/>
    <n v="2065"/>
    <n v="668.27"/>
    <n v="502.54"/>
    <n v="1379977.55"/>
    <n v="3"/>
  </r>
  <r>
    <s v="C5069"/>
    <x v="0"/>
    <s v="Estonia"/>
    <s v="Bebida"/>
    <s v="Online"/>
    <s v="Alta"/>
    <n v="44661"/>
    <n v="1960"/>
    <n v="47.45"/>
    <n v="31.79"/>
    <n v="93002"/>
    <n v="1"/>
  </r>
  <r>
    <s v="C2454"/>
    <x v="2"/>
    <s v="Ethiopia"/>
    <s v="Ropa"/>
    <s v="Online"/>
    <s v="Media"/>
    <n v="44869"/>
    <n v="6099"/>
    <n v="109.28"/>
    <n v="35.840000000000003"/>
    <n v="666498.72"/>
    <n v="3"/>
  </r>
  <r>
    <s v="C8624"/>
    <x v="2"/>
    <s v="Republic of the Congo"/>
    <s v="Snacks"/>
    <s v="Online"/>
    <s v="Media"/>
    <n v="44308"/>
    <n v="5893"/>
    <n v="152.58000000000001"/>
    <n v="97.44"/>
    <n v="899153.94000000006"/>
    <n v="3"/>
  </r>
  <r>
    <s v="C4422"/>
    <x v="0"/>
    <s v="Croatia"/>
    <s v="Doméstico"/>
    <s v="Offline"/>
    <s v="Crítica"/>
    <n v="44240"/>
    <n v="9785"/>
    <n v="668.27"/>
    <n v="502.54"/>
    <n v="6539021.9500000002"/>
    <n v="1"/>
  </r>
  <r>
    <s v="C2897"/>
    <x v="0"/>
    <s v="Switzerland"/>
    <s v="Bebida"/>
    <s v="Offline"/>
    <s v="Alta"/>
    <n v="43987"/>
    <n v="8248"/>
    <n v="47.45"/>
    <n v="31.79"/>
    <n v="391367.60000000003"/>
    <n v="1"/>
  </r>
  <r>
    <s v="C8797"/>
    <x v="2"/>
    <s v="Angola"/>
    <s v="Bebida"/>
    <s v="Offline"/>
    <s v="Crítica"/>
    <n v="44584"/>
    <n v="8787"/>
    <n v="47.45"/>
    <n v="31.79"/>
    <n v="416943.15"/>
    <n v="3"/>
  </r>
  <r>
    <s v="C5078"/>
    <x v="5"/>
    <s v="Cambodia"/>
    <s v="Cereales"/>
    <s v="Offline"/>
    <s v="Alta"/>
    <n v="44078"/>
    <n v="937"/>
    <n v="205.7"/>
    <n v="117.11"/>
    <n v="192740.9"/>
    <n v="6"/>
  </r>
  <r>
    <s v="C2395"/>
    <x v="2"/>
    <s v="Pakistan"/>
    <s v="Doméstico"/>
    <s v="Offline"/>
    <s v="Crítica"/>
    <n v="44322"/>
    <n v="1268"/>
    <n v="668.27"/>
    <n v="502.54"/>
    <n v="847366.36"/>
    <n v="3"/>
  </r>
  <r>
    <s v="C7609"/>
    <x v="2"/>
    <s v="Malawi"/>
    <s v="Alimento infantil"/>
    <s v="Online"/>
    <s v="Baja"/>
    <n v="44178"/>
    <n v="8376"/>
    <n v="255.28"/>
    <n v="159.41999999999999"/>
    <n v="2138225.2799999998"/>
    <n v="3"/>
  </r>
  <r>
    <s v="C1282"/>
    <x v="2"/>
    <s v="Botswana"/>
    <s v="Cereales"/>
    <s v="Offline"/>
    <s v="Baja"/>
    <n v="44225"/>
    <n v="7893"/>
    <n v="205.7"/>
    <n v="117.11"/>
    <n v="1623590.0999999999"/>
    <n v="3"/>
  </r>
  <r>
    <s v="C5181"/>
    <x v="3"/>
    <s v="Saint Vincent and the Grenadines"/>
    <s v="Alimento infantil"/>
    <s v="Online"/>
    <s v="Crítica"/>
    <n v="44143"/>
    <n v="7478"/>
    <n v="255.28"/>
    <n v="159.41999999999999"/>
    <n v="1908983.84"/>
    <n v="4"/>
  </r>
  <r>
    <s v="C5775"/>
    <x v="1"/>
    <s v="Kiribati"/>
    <s v="Snacks"/>
    <s v="Online"/>
    <s v="Alta"/>
    <n v="44281"/>
    <n v="1825"/>
    <n v="152.58000000000001"/>
    <n v="97.44"/>
    <n v="278458.5"/>
    <n v="2"/>
  </r>
  <r>
    <s v="C3736"/>
    <x v="3"/>
    <s v="Honduras"/>
    <s v="Material de oficina"/>
    <s v="Offline"/>
    <s v="Baja"/>
    <n v="44092"/>
    <n v="7657"/>
    <n v="651.21"/>
    <n v="524.96"/>
    <n v="4986314.9700000007"/>
    <n v="4"/>
  </r>
  <r>
    <s v="C9440"/>
    <x v="2"/>
    <s v="Israel"/>
    <s v="Cárnicos"/>
    <s v="Offline"/>
    <s v="Baja"/>
    <n v="44739"/>
    <n v="8730"/>
    <n v="421.89"/>
    <n v="364.69"/>
    <n v="3683099.6999999997"/>
    <n v="3"/>
  </r>
  <r>
    <s v="C2465"/>
    <x v="5"/>
    <s v="Brunei"/>
    <s v="Bebida"/>
    <s v="Online"/>
    <s v="Baja"/>
    <n v="44404"/>
    <n v="828"/>
    <n v="47.45"/>
    <n v="31.79"/>
    <n v="39288.600000000006"/>
    <n v="6"/>
  </r>
  <r>
    <s v="C8093"/>
    <x v="2"/>
    <s v="Senegal"/>
    <s v="Material de oficina"/>
    <s v="Online"/>
    <s v="Baja"/>
    <n v="44021"/>
    <n v="6770"/>
    <n v="651.21"/>
    <n v="524.96"/>
    <n v="4408691.7"/>
    <n v="3"/>
  </r>
  <r>
    <s v="C2810"/>
    <x v="0"/>
    <s v="Iceland"/>
    <s v="Verduras"/>
    <s v="Offline"/>
    <s v="Alta"/>
    <n v="44675"/>
    <n v="1404"/>
    <n v="154.06"/>
    <n v="90.93"/>
    <n v="216300.24"/>
    <n v="1"/>
  </r>
  <r>
    <s v="C8802"/>
    <x v="3"/>
    <s v="Haiti"/>
    <s v="Material de oficina"/>
    <s v="Offline"/>
    <s v="Baja"/>
    <n v="43941"/>
    <n v="6610"/>
    <n v="651.21"/>
    <n v="524.96"/>
    <n v="4304498.1000000006"/>
    <n v="4"/>
  </r>
  <r>
    <s v="C8461"/>
    <x v="0"/>
    <s v="Switzerland"/>
    <s v="Alimento infantil"/>
    <s v="Online"/>
    <s v="Media"/>
    <n v="44762"/>
    <n v="6299"/>
    <n v="255.28"/>
    <n v="159.41999999999999"/>
    <n v="1608008.72"/>
    <n v="1"/>
  </r>
  <r>
    <s v="C2882"/>
    <x v="0"/>
    <s v="Italy"/>
    <s v="Cárnicos"/>
    <s v="Offline"/>
    <s v="Alta"/>
    <n v="44487"/>
    <n v="1414"/>
    <n v="421.89"/>
    <n v="364.69"/>
    <n v="596552.46"/>
    <n v="1"/>
  </r>
  <r>
    <s v="C7361"/>
    <x v="0"/>
    <s v="Romania"/>
    <s v="Cereales"/>
    <s v="Online"/>
    <s v="Media"/>
    <n v="44785"/>
    <n v="4928"/>
    <n v="205.7"/>
    <n v="117.11"/>
    <n v="1013689.6"/>
    <n v="1"/>
  </r>
  <r>
    <s v="C1900"/>
    <x v="0"/>
    <s v="Georgia"/>
    <s v="Cereales"/>
    <s v="Offline"/>
    <s v="Crítica"/>
    <n v="44864"/>
    <n v="6846"/>
    <n v="205.7"/>
    <n v="117.11"/>
    <n v="1408222.2"/>
    <n v="1"/>
  </r>
  <r>
    <s v="C7701"/>
    <x v="4"/>
    <s v="United States of America"/>
    <s v="Cárnicos"/>
    <s v="Offline"/>
    <s v="Media"/>
    <n v="44078"/>
    <n v="9205"/>
    <n v="421.89"/>
    <n v="364.69"/>
    <n v="3883497.4499999997"/>
    <n v="5"/>
  </r>
  <r>
    <s v="C1672"/>
    <x v="1"/>
    <s v="Kiribati"/>
    <s v="Material de oficina"/>
    <s v="Offline"/>
    <s v="Crítica"/>
    <n v="44537"/>
    <n v="1071"/>
    <n v="651.21"/>
    <n v="524.96"/>
    <n v="697445.91"/>
    <n v="2"/>
  </r>
  <r>
    <s v="C1922"/>
    <x v="0"/>
    <s v="Bosnia and Herzegovina"/>
    <s v="Snacks"/>
    <s v="Online"/>
    <s v="Crítica"/>
    <n v="44324"/>
    <n v="3543"/>
    <n v="152.58000000000001"/>
    <n v="97.44"/>
    <n v="540590.94000000006"/>
    <n v="1"/>
  </r>
  <r>
    <s v="C9265"/>
    <x v="2"/>
    <s v="Mauritius "/>
    <s v="Cuidado personal"/>
    <s v="Offline"/>
    <s v="Media"/>
    <n v="44278"/>
    <n v="4751"/>
    <n v="81.73"/>
    <n v="56.67"/>
    <n v="388299.23000000004"/>
    <n v="3"/>
  </r>
  <r>
    <s v="C2716"/>
    <x v="4"/>
    <s v="Greenland"/>
    <s v="Cárnicos"/>
    <s v="Online"/>
    <s v="Media"/>
    <n v="44339"/>
    <n v="4857"/>
    <n v="421.89"/>
    <n v="364.69"/>
    <n v="2049119.73"/>
    <n v="5"/>
  </r>
  <r>
    <s v="C6994"/>
    <x v="2"/>
    <s v="Zimbabwe"/>
    <s v="Material de oficina"/>
    <s v="Online"/>
    <s v="Crítica"/>
    <n v="44074"/>
    <n v="1052"/>
    <n v="651.21"/>
    <n v="524.96"/>
    <n v="685072.92"/>
    <n v="3"/>
  </r>
  <r>
    <s v="C7023"/>
    <x v="0"/>
    <s v="Belgium"/>
    <s v="Ropa"/>
    <s v="Offline"/>
    <s v="Media"/>
    <n v="44239"/>
    <n v="2560"/>
    <n v="109.28"/>
    <n v="35.840000000000003"/>
    <n v="279756.79999999999"/>
    <n v="1"/>
  </r>
  <r>
    <s v="C6427"/>
    <x v="0"/>
    <s v="Luxembourg"/>
    <s v="Verduras"/>
    <s v="Online"/>
    <s v="Media"/>
    <n v="44174"/>
    <n v="5637"/>
    <n v="154.06"/>
    <n v="90.93"/>
    <n v="868436.22"/>
    <n v="1"/>
  </r>
  <r>
    <s v="C5036"/>
    <x v="2"/>
    <s v="Sudan"/>
    <s v="Material de oficina"/>
    <s v="Online"/>
    <s v="Baja"/>
    <n v="44405"/>
    <n v="8568"/>
    <n v="651.21"/>
    <n v="524.96"/>
    <n v="5579567.2800000003"/>
    <n v="3"/>
  </r>
  <r>
    <s v="C3380"/>
    <x v="2"/>
    <s v="Cote d'Ivoire"/>
    <s v="Cuidado personal"/>
    <s v="Online"/>
    <s v="Alta"/>
    <n v="44043"/>
    <n v="6670"/>
    <n v="81.73"/>
    <n v="56.67"/>
    <n v="545139.1"/>
    <n v="3"/>
  </r>
  <r>
    <s v="C7196"/>
    <x v="2"/>
    <s v="Rwanda"/>
    <s v="Cereales"/>
    <s v="Offline"/>
    <s v="Media"/>
    <n v="44432"/>
    <n v="7293"/>
    <n v="205.7"/>
    <n v="117.11"/>
    <n v="1500170.0999999999"/>
    <n v="3"/>
  </r>
  <r>
    <s v="C4920"/>
    <x v="4"/>
    <s v="Mexico"/>
    <s v="Verduras"/>
    <s v="Online"/>
    <s v="Media"/>
    <n v="44453"/>
    <n v="4816"/>
    <n v="154.06"/>
    <n v="90.93"/>
    <n v="741952.96"/>
    <n v="5"/>
  </r>
  <r>
    <s v="C8193"/>
    <x v="1"/>
    <s v="Tuvalu"/>
    <s v="Verduras"/>
    <s v="Offline"/>
    <s v="Crítica"/>
    <n v="44177"/>
    <n v="5651"/>
    <n v="154.06"/>
    <n v="90.93"/>
    <n v="870593.06"/>
    <n v="2"/>
  </r>
  <r>
    <s v="C2361"/>
    <x v="2"/>
    <s v="Guinea-Bissau"/>
    <s v="Frutas"/>
    <s v="Offline"/>
    <s v="Crítica"/>
    <n v="44347"/>
    <n v="3239"/>
    <n v="9.33"/>
    <n v="6.92"/>
    <n v="30219.87"/>
    <n v="3"/>
  </r>
  <r>
    <s v="C4971"/>
    <x v="0"/>
    <s v="Greece"/>
    <s v="Cereales"/>
    <s v="Online"/>
    <s v="Crítica"/>
    <n v="44804"/>
    <n v="3054"/>
    <n v="205.7"/>
    <n v="117.11"/>
    <n v="628207.79999999993"/>
    <n v="1"/>
  </r>
  <r>
    <s v="C7272"/>
    <x v="3"/>
    <s v="Haiti"/>
    <s v="Bebida"/>
    <s v="Online"/>
    <s v="Baja"/>
    <n v="43974"/>
    <n v="7601"/>
    <n v="47.45"/>
    <n v="31.79"/>
    <n v="360667.45"/>
    <n v="4"/>
  </r>
  <r>
    <s v="C5719"/>
    <x v="2"/>
    <s v="Yemen"/>
    <s v="Cárnicos"/>
    <s v="Online"/>
    <s v="Media"/>
    <n v="44603"/>
    <n v="1417"/>
    <n v="421.89"/>
    <n v="364.69"/>
    <n v="597818.13"/>
    <n v="3"/>
  </r>
  <r>
    <s v="C6469"/>
    <x v="0"/>
    <s v="Russia"/>
    <s v="Cuidado personal"/>
    <s v="Offline"/>
    <s v="Baja"/>
    <n v="43843"/>
    <n v="6069"/>
    <n v="81.73"/>
    <n v="56.67"/>
    <n v="496019.37"/>
    <n v="1"/>
  </r>
  <r>
    <s v="C2880"/>
    <x v="2"/>
    <s v="Tunisia "/>
    <s v="Alimento infantil"/>
    <s v="Offline"/>
    <s v="Media"/>
    <n v="44214"/>
    <n v="5155"/>
    <n v="255.28"/>
    <n v="159.41999999999999"/>
    <n v="1315968.3999999999"/>
    <n v="3"/>
  </r>
  <r>
    <s v="C7017"/>
    <x v="5"/>
    <s v="India"/>
    <s v="Verduras"/>
    <s v="Online"/>
    <s v="Media"/>
    <n v="44726"/>
    <n v="9305"/>
    <n v="154.06"/>
    <n v="90.93"/>
    <n v="1433528.3"/>
    <n v="6"/>
  </r>
  <r>
    <s v="C9145"/>
    <x v="5"/>
    <s v="Taiwan"/>
    <s v="Cereales"/>
    <s v="Online"/>
    <s v="Alta"/>
    <n v="44539"/>
    <n v="1181"/>
    <n v="205.7"/>
    <n v="117.11"/>
    <n v="242931.69999999998"/>
    <n v="6"/>
  </r>
  <r>
    <s v="C9233"/>
    <x v="2"/>
    <s v="Morocco"/>
    <s v="Snacks"/>
    <s v="Offline"/>
    <s v="Alta"/>
    <n v="44523"/>
    <n v="474"/>
    <n v="152.58000000000001"/>
    <n v="97.44"/>
    <n v="72322.920000000013"/>
    <n v="3"/>
  </r>
  <r>
    <s v="C3455"/>
    <x v="2"/>
    <s v="Zimbabwe"/>
    <s v="Bebida"/>
    <s v="Online"/>
    <s v="Media"/>
    <n v="44652"/>
    <n v="8909"/>
    <n v="47.45"/>
    <n v="31.79"/>
    <n v="422732.05000000005"/>
    <n v="3"/>
  </r>
  <r>
    <s v="C6685"/>
    <x v="2"/>
    <s v="Lebanon"/>
    <s v="Ropa"/>
    <s v="Online"/>
    <s v="Baja"/>
    <n v="44525"/>
    <n v="5240"/>
    <n v="109.28"/>
    <n v="35.840000000000003"/>
    <n v="572627.19999999995"/>
    <n v="3"/>
  </r>
  <r>
    <s v="C3001"/>
    <x v="1"/>
    <s v="Federated States of Micronesia"/>
    <s v="Material de oficina"/>
    <s v="Offline"/>
    <s v="Alta"/>
    <n v="43888"/>
    <n v="253"/>
    <n v="651.21"/>
    <n v="524.96"/>
    <n v="164756.13"/>
    <n v="2"/>
  </r>
  <r>
    <s v="C4187"/>
    <x v="0"/>
    <s v="Macedonia"/>
    <s v="Frutas"/>
    <s v="Online"/>
    <s v="Baja"/>
    <n v="44199"/>
    <n v="1766"/>
    <n v="9.33"/>
    <n v="6.92"/>
    <n v="16476.78"/>
    <n v="1"/>
  </r>
  <r>
    <s v="C9226"/>
    <x v="2"/>
    <s v="Ghana"/>
    <s v="Cosméticos"/>
    <s v="Online"/>
    <s v="Media"/>
    <n v="43932"/>
    <n v="9628"/>
    <n v="437.2"/>
    <n v="263.33"/>
    <n v="4209361.5999999996"/>
    <n v="3"/>
  </r>
  <r>
    <s v="C8807"/>
    <x v="4"/>
    <s v="Greenland"/>
    <s v="Material de oficina"/>
    <s v="Offline"/>
    <s v="Alta"/>
    <n v="44316"/>
    <n v="718"/>
    <n v="651.21"/>
    <n v="524.96"/>
    <n v="467568.78"/>
    <n v="5"/>
  </r>
  <r>
    <s v="C7820"/>
    <x v="2"/>
    <s v="Bahrain"/>
    <s v="Doméstico"/>
    <s v="Online"/>
    <s v="Baja"/>
    <n v="44640"/>
    <n v="3947"/>
    <n v="668.27"/>
    <n v="502.54"/>
    <n v="2637661.69"/>
    <n v="3"/>
  </r>
  <r>
    <s v="C2860"/>
    <x v="0"/>
    <s v="Serbia"/>
    <s v="Alimento infantil"/>
    <s v="Offline"/>
    <s v="Crítica"/>
    <n v="44863"/>
    <n v="5258"/>
    <n v="255.28"/>
    <n v="159.41999999999999"/>
    <n v="1342262.24"/>
    <n v="1"/>
  </r>
  <r>
    <s v="C4725"/>
    <x v="2"/>
    <s v="Lebanon"/>
    <s v="Alimento infantil"/>
    <s v="Offline"/>
    <s v="Alta"/>
    <n v="44044"/>
    <n v="2625"/>
    <n v="255.28"/>
    <n v="159.41999999999999"/>
    <n v="670110"/>
    <n v="3"/>
  </r>
  <r>
    <s v="C6914"/>
    <x v="0"/>
    <s v="Monaco"/>
    <s v="Cárnicos"/>
    <s v="Online"/>
    <s v="Alta"/>
    <n v="44001"/>
    <n v="1052"/>
    <n v="421.89"/>
    <n v="364.69"/>
    <n v="443828.27999999997"/>
    <n v="1"/>
  </r>
  <r>
    <s v="C8132"/>
    <x v="2"/>
    <s v="Iran"/>
    <s v="Alimento infantil"/>
    <s v="Online"/>
    <s v="Alta"/>
    <n v="44610"/>
    <n v="7575"/>
    <n v="255.28"/>
    <n v="159.41999999999999"/>
    <n v="1933746"/>
    <n v="3"/>
  </r>
  <r>
    <s v="C7785"/>
    <x v="2"/>
    <s v="Mauritius "/>
    <s v="Frutas"/>
    <s v="Online"/>
    <s v="Media"/>
    <n v="44328"/>
    <n v="6263"/>
    <n v="9.33"/>
    <n v="6.92"/>
    <n v="58433.79"/>
    <n v="3"/>
  </r>
  <r>
    <s v="C1483"/>
    <x v="3"/>
    <s v="Saint Kitts and Nevis "/>
    <s v="Cárnicos"/>
    <s v="Online"/>
    <s v="Crítica"/>
    <n v="43847"/>
    <n v="3212"/>
    <n v="421.89"/>
    <n v="364.69"/>
    <n v="1355110.68"/>
    <n v="4"/>
  </r>
  <r>
    <s v="C3539"/>
    <x v="0"/>
    <s v="Bulgaria"/>
    <s v="Frutas"/>
    <s v="Online"/>
    <s v="Baja"/>
    <n v="44527"/>
    <n v="1554"/>
    <n v="9.33"/>
    <n v="6.92"/>
    <n v="14498.82"/>
    <n v="1"/>
  </r>
  <r>
    <s v="C6469"/>
    <x v="0"/>
    <s v="Italy"/>
    <s v="Ropa"/>
    <s v="Offline"/>
    <s v="Media"/>
    <n v="44743"/>
    <n v="6450"/>
    <n v="109.28"/>
    <n v="35.840000000000003"/>
    <n v="704856"/>
    <n v="1"/>
  </r>
  <r>
    <s v="C3492"/>
    <x v="2"/>
    <s v="Namibia"/>
    <s v="Verduras"/>
    <s v="Offline"/>
    <s v="Baja"/>
    <n v="44584"/>
    <n v="91"/>
    <n v="154.06"/>
    <n v="90.93"/>
    <n v="14019.460000000001"/>
    <n v="3"/>
  </r>
  <r>
    <s v="C2031"/>
    <x v="0"/>
    <s v="San Marino"/>
    <s v="Bebida"/>
    <s v="Online"/>
    <s v="Media"/>
    <n v="44286"/>
    <n v="6702"/>
    <n v="47.45"/>
    <n v="31.79"/>
    <n v="318009.90000000002"/>
    <n v="1"/>
  </r>
  <r>
    <s v="C1211"/>
    <x v="3"/>
    <s v="The Bahamas"/>
    <s v="Bebida"/>
    <s v="Offline"/>
    <s v="Baja"/>
    <n v="44750"/>
    <n v="7538"/>
    <n v="47.45"/>
    <n v="31.79"/>
    <n v="357678.10000000003"/>
    <n v="4"/>
  </r>
  <r>
    <s v="C5361"/>
    <x v="2"/>
    <s v="Lebanon"/>
    <s v="Alimento infantil"/>
    <s v="Online"/>
    <s v="Baja"/>
    <n v="43897"/>
    <n v="5884"/>
    <n v="255.28"/>
    <n v="159.41999999999999"/>
    <n v="1502067.52"/>
    <n v="3"/>
  </r>
  <r>
    <s v="C1513"/>
    <x v="1"/>
    <s v="Australia"/>
    <s v="Verduras"/>
    <s v="Online"/>
    <s v="Alta"/>
    <n v="44490"/>
    <n v="2058"/>
    <n v="154.06"/>
    <n v="90.93"/>
    <n v="317055.48"/>
    <n v="2"/>
  </r>
  <r>
    <s v="C8901"/>
    <x v="5"/>
    <s v="Tajikistan"/>
    <s v="Cuidado personal"/>
    <s v="Online"/>
    <s v="Baja"/>
    <n v="44219"/>
    <n v="8408"/>
    <n v="81.73"/>
    <n v="56.67"/>
    <n v="687185.84000000008"/>
    <n v="6"/>
  </r>
  <r>
    <s v="C2463"/>
    <x v="3"/>
    <s v="El Salvador"/>
    <s v="Doméstico"/>
    <s v="Online"/>
    <s v="Alta"/>
    <n v="44575"/>
    <n v="4315"/>
    <n v="668.27"/>
    <n v="502.54"/>
    <n v="2883585.05"/>
    <n v="4"/>
  </r>
  <r>
    <s v="C7341"/>
    <x v="5"/>
    <s v="Indonesia"/>
    <s v="Cereales"/>
    <s v="Online"/>
    <s v="Baja"/>
    <n v="44064"/>
    <n v="1189"/>
    <n v="205.7"/>
    <n v="117.11"/>
    <n v="244577.3"/>
    <n v="6"/>
  </r>
  <r>
    <s v="C4379"/>
    <x v="0"/>
    <s v="Sweden"/>
    <s v="Cuidado personal"/>
    <s v="Offline"/>
    <s v="Media"/>
    <n v="43948"/>
    <n v="7473"/>
    <n v="81.73"/>
    <n v="56.67"/>
    <n v="610768.29"/>
    <n v="1"/>
  </r>
  <r>
    <s v="C6623"/>
    <x v="1"/>
    <s v="Tonga"/>
    <s v="Doméstico"/>
    <s v="Offline"/>
    <s v="Alta"/>
    <n v="44593"/>
    <n v="3641"/>
    <n v="668.27"/>
    <n v="502.54"/>
    <n v="2433171.0699999998"/>
    <n v="2"/>
  </r>
  <r>
    <s v="C9826"/>
    <x v="2"/>
    <s v="Mozambique"/>
    <s v="Ropa"/>
    <s v="Online"/>
    <s v="Media"/>
    <n v="43902"/>
    <n v="7198"/>
    <n v="109.28"/>
    <n v="35.840000000000003"/>
    <n v="786597.44000000006"/>
    <n v="3"/>
  </r>
  <r>
    <s v="C5939"/>
    <x v="0"/>
    <s v="Andorra"/>
    <s v="Cosméticos"/>
    <s v="Online"/>
    <s v="Crítica"/>
    <n v="44099"/>
    <n v="7678"/>
    <n v="437.2"/>
    <n v="263.33"/>
    <n v="3356821.6"/>
    <n v="1"/>
  </r>
  <r>
    <s v="C5621"/>
    <x v="1"/>
    <s v="Solomon Islands"/>
    <s v="Verduras"/>
    <s v="Online"/>
    <s v="Alta"/>
    <n v="43903"/>
    <n v="1651"/>
    <n v="154.06"/>
    <n v="90.93"/>
    <n v="254353.06"/>
    <n v="2"/>
  </r>
  <r>
    <s v="C6730"/>
    <x v="0"/>
    <s v="Romania"/>
    <s v="Verduras"/>
    <s v="Offline"/>
    <s v="Media"/>
    <n v="44266"/>
    <n v="7715"/>
    <n v="154.06"/>
    <n v="90.93"/>
    <n v="1188572.8999999999"/>
    <n v="1"/>
  </r>
  <r>
    <s v="C7830"/>
    <x v="3"/>
    <s v="Saint Vincent and the Grenadines"/>
    <s v="Material de oficina"/>
    <s v="Offline"/>
    <s v="Alta"/>
    <n v="44722"/>
    <n v="1499"/>
    <n v="651.21"/>
    <n v="524.96"/>
    <n v="976163.79"/>
    <n v="4"/>
  </r>
  <r>
    <s v="C3687"/>
    <x v="0"/>
    <s v="France"/>
    <s v="Cárnicos"/>
    <s v="Offline"/>
    <s v="Baja"/>
    <n v="43907"/>
    <n v="664"/>
    <n v="421.89"/>
    <n v="364.69"/>
    <n v="280134.95999999996"/>
    <n v="1"/>
  </r>
  <r>
    <s v="C7770"/>
    <x v="2"/>
    <s v="The Gambia"/>
    <s v="Doméstico"/>
    <s v="Offline"/>
    <s v="Baja"/>
    <n v="44259"/>
    <n v="9904"/>
    <n v="668.27"/>
    <n v="502.54"/>
    <n v="6618546.0800000001"/>
    <n v="3"/>
  </r>
  <r>
    <s v="C2752"/>
    <x v="1"/>
    <s v="Samoa "/>
    <s v="Snacks"/>
    <s v="Offline"/>
    <s v="Baja"/>
    <n v="44184"/>
    <n v="5941"/>
    <n v="152.58000000000001"/>
    <n v="97.44"/>
    <n v="906477.78"/>
    <n v="2"/>
  </r>
  <r>
    <s v="C8007"/>
    <x v="0"/>
    <s v="Serbia"/>
    <s v="Ropa"/>
    <s v="Offline"/>
    <s v="Media"/>
    <n v="44849"/>
    <n v="2531"/>
    <n v="109.28"/>
    <n v="35.840000000000003"/>
    <n v="276587.68"/>
    <n v="1"/>
  </r>
  <r>
    <s v="C3116"/>
    <x v="3"/>
    <s v="Saint Vincent and the Grenadines"/>
    <s v="Cosméticos"/>
    <s v="Online"/>
    <s v="Alta"/>
    <n v="44433"/>
    <n v="5460"/>
    <n v="437.2"/>
    <n v="263.33"/>
    <n v="2387112"/>
    <n v="4"/>
  </r>
  <r>
    <s v="C4358"/>
    <x v="2"/>
    <s v="Syria"/>
    <s v="Bebida"/>
    <s v="Offline"/>
    <s v="Baja"/>
    <n v="43872"/>
    <n v="7544"/>
    <n v="47.45"/>
    <n v="31.79"/>
    <n v="357962.80000000005"/>
    <n v="3"/>
  </r>
  <r>
    <s v="C6220"/>
    <x v="1"/>
    <s v="Australia"/>
    <s v="Verduras"/>
    <s v="Offline"/>
    <s v="Alta"/>
    <n v="44249"/>
    <n v="3633"/>
    <n v="154.06"/>
    <n v="90.93"/>
    <n v="559699.98"/>
    <n v="2"/>
  </r>
  <r>
    <s v="C3889"/>
    <x v="2"/>
    <s v="Cote d'Ivoire"/>
    <s v="Cosméticos"/>
    <s v="Offline"/>
    <s v="Media"/>
    <n v="44185"/>
    <n v="5607"/>
    <n v="437.2"/>
    <n v="263.33"/>
    <n v="2451380.4"/>
    <n v="3"/>
  </r>
  <r>
    <s v="C6757"/>
    <x v="3"/>
    <s v="Dominican Republic"/>
    <s v="Cuidado personal"/>
    <s v="Online"/>
    <s v="Crítica"/>
    <n v="44535"/>
    <n v="7376"/>
    <n v="81.73"/>
    <n v="56.67"/>
    <n v="602840.48"/>
    <n v="4"/>
  </r>
  <r>
    <s v="C6917"/>
    <x v="2"/>
    <s v="Rwanda"/>
    <s v="Frutas"/>
    <s v="Online"/>
    <s v="Media"/>
    <n v="44733"/>
    <n v="9884"/>
    <n v="9.33"/>
    <n v="6.92"/>
    <n v="92217.72"/>
    <n v="3"/>
  </r>
  <r>
    <s v="C1666"/>
    <x v="2"/>
    <s v="Chad"/>
    <s v="Cosméticos"/>
    <s v="Online"/>
    <s v="Media"/>
    <n v="44364"/>
    <n v="6103"/>
    <n v="437.2"/>
    <n v="263.33"/>
    <n v="2668231.6"/>
    <n v="3"/>
  </r>
  <r>
    <s v="C7007"/>
    <x v="2"/>
    <s v="Kenya"/>
    <s v="Doméstico"/>
    <s v="Offline"/>
    <s v="Alta"/>
    <n v="44721"/>
    <n v="6039"/>
    <n v="668.27"/>
    <n v="502.54"/>
    <n v="4035682.53"/>
    <n v="3"/>
  </r>
  <r>
    <s v="C8141"/>
    <x v="3"/>
    <s v="Belize"/>
    <s v="Bebida"/>
    <s v="Online"/>
    <s v="Media"/>
    <n v="44115"/>
    <n v="1727"/>
    <n v="47.45"/>
    <n v="31.79"/>
    <n v="81946.150000000009"/>
    <n v="4"/>
  </r>
  <r>
    <s v="C8976"/>
    <x v="1"/>
    <s v="Palau"/>
    <s v="Snacks"/>
    <s v="Offline"/>
    <s v="Crítica"/>
    <n v="44657"/>
    <n v="2236"/>
    <n v="152.58000000000001"/>
    <n v="97.44"/>
    <n v="341168.88"/>
    <n v="2"/>
  </r>
  <r>
    <s v="C9622"/>
    <x v="2"/>
    <s v="Equatorial Guinea"/>
    <s v="Material de oficina"/>
    <s v="Offline"/>
    <s v="Alta"/>
    <n v="44429"/>
    <n v="8663"/>
    <n v="651.21"/>
    <n v="524.96"/>
    <n v="5641432.2300000004"/>
    <n v="3"/>
  </r>
  <r>
    <s v="C1891"/>
    <x v="5"/>
    <s v="Kyrgyzstan"/>
    <s v="Doméstico"/>
    <s v="Offline"/>
    <s v="Baja"/>
    <n v="44269"/>
    <n v="9139"/>
    <n v="668.27"/>
    <n v="502.54"/>
    <n v="6107319.5300000003"/>
    <n v="6"/>
  </r>
  <r>
    <s v="C9800"/>
    <x v="5"/>
    <s v="Bangladesh"/>
    <s v="Frutas"/>
    <s v="Online"/>
    <s v="Baja"/>
    <n v="44119"/>
    <n v="3824"/>
    <n v="9.33"/>
    <n v="6.92"/>
    <n v="35677.919999999998"/>
    <n v="6"/>
  </r>
  <r>
    <s v="C4068"/>
    <x v="5"/>
    <s v="Bhutan"/>
    <s v="Alimento infantil"/>
    <s v="Online"/>
    <s v="Alta"/>
    <n v="44589"/>
    <n v="9912"/>
    <n v="255.28"/>
    <n v="159.41999999999999"/>
    <n v="2530335.36"/>
    <n v="6"/>
  </r>
  <r>
    <s v="C5617"/>
    <x v="0"/>
    <s v="Macedonia"/>
    <s v="Cárnicos"/>
    <s v="Offline"/>
    <s v="Baja"/>
    <n v="44348"/>
    <n v="6626"/>
    <n v="421.89"/>
    <n v="364.69"/>
    <n v="2795443.14"/>
    <n v="1"/>
  </r>
  <r>
    <s v="C9073"/>
    <x v="1"/>
    <s v="Samoa "/>
    <s v="Verduras"/>
    <s v="Offline"/>
    <s v="Crítica"/>
    <n v="44822"/>
    <n v="220"/>
    <n v="154.06"/>
    <n v="90.93"/>
    <n v="33893.199999999997"/>
    <n v="2"/>
  </r>
  <r>
    <s v="C5265"/>
    <x v="0"/>
    <s v="Austria"/>
    <s v="Bebida"/>
    <s v="Online"/>
    <s v="Media"/>
    <n v="44450"/>
    <n v="8981"/>
    <n v="47.45"/>
    <n v="31.79"/>
    <n v="426148.45"/>
    <n v="1"/>
  </r>
  <r>
    <s v="C3723"/>
    <x v="0"/>
    <s v="Italy"/>
    <s v="Bebida"/>
    <s v="Online"/>
    <s v="Alta"/>
    <n v="44432"/>
    <n v="8226"/>
    <n v="47.45"/>
    <n v="31.79"/>
    <n v="390323.7"/>
    <n v="1"/>
  </r>
  <r>
    <s v="C1184"/>
    <x v="2"/>
    <s v="Bahrain"/>
    <s v="Material de oficina"/>
    <s v="Offline"/>
    <s v="Media"/>
    <n v="44023"/>
    <n v="5304"/>
    <n v="651.21"/>
    <n v="524.96"/>
    <n v="3454017.8400000003"/>
    <n v="3"/>
  </r>
  <r>
    <s v="C4085"/>
    <x v="1"/>
    <s v="Australia"/>
    <s v="Snacks"/>
    <s v="Offline"/>
    <s v="Crítica"/>
    <n v="44191"/>
    <n v="4594"/>
    <n v="152.58000000000001"/>
    <n v="97.44"/>
    <n v="700952.52"/>
    <n v="2"/>
  </r>
  <r>
    <s v="C6067"/>
    <x v="2"/>
    <s v="Nigeria"/>
    <s v="Cosméticos"/>
    <s v="Online"/>
    <s v="Baja"/>
    <n v="43966"/>
    <n v="2509"/>
    <n v="437.2"/>
    <n v="263.33"/>
    <n v="1096934.8"/>
    <n v="3"/>
  </r>
  <r>
    <s v="C1474"/>
    <x v="0"/>
    <s v="Spain"/>
    <s v="Ropa"/>
    <s v="Offline"/>
    <s v="Crítica"/>
    <n v="44087"/>
    <n v="2489"/>
    <n v="109.28"/>
    <n v="35.840000000000003"/>
    <n v="271997.92"/>
    <n v="1"/>
  </r>
  <r>
    <s v="C7854"/>
    <x v="0"/>
    <s v="Hungary"/>
    <s v="Cárnicos"/>
    <s v="Online"/>
    <s v="Media"/>
    <n v="44399"/>
    <n v="10"/>
    <n v="421.89"/>
    <n v="364.69"/>
    <n v="4218.8999999999996"/>
    <n v="1"/>
  </r>
  <r>
    <s v="C7457"/>
    <x v="0"/>
    <s v="Bosnia and Herzegovina"/>
    <s v="Verduras"/>
    <s v="Offline"/>
    <s v="Baja"/>
    <n v="44369"/>
    <n v="7575"/>
    <n v="154.06"/>
    <n v="90.93"/>
    <n v="1167004.5"/>
    <n v="1"/>
  </r>
  <r>
    <s v="C5737"/>
    <x v="5"/>
    <s v="South Korea"/>
    <s v="Cosméticos"/>
    <s v="Online"/>
    <s v="Crítica"/>
    <n v="44656"/>
    <n v="9721"/>
    <n v="437.2"/>
    <n v="263.33"/>
    <n v="4250021.2"/>
    <n v="6"/>
  </r>
  <r>
    <s v="C8851"/>
    <x v="2"/>
    <s v="The Gambia"/>
    <s v="Snacks"/>
    <s v="Offline"/>
    <s v="Baja"/>
    <n v="44502"/>
    <n v="8015"/>
    <n v="152.58000000000001"/>
    <n v="97.44"/>
    <n v="1222928.7000000002"/>
    <n v="3"/>
  </r>
  <r>
    <s v="C1158"/>
    <x v="0"/>
    <s v="Norway"/>
    <s v="Bebida"/>
    <s v="Online"/>
    <s v="Baja"/>
    <n v="44335"/>
    <n v="6056"/>
    <n v="47.45"/>
    <n v="31.79"/>
    <n v="287357.2"/>
    <n v="1"/>
  </r>
  <r>
    <s v="C3721"/>
    <x v="4"/>
    <s v="Mexico"/>
    <s v="Frutas"/>
    <s v="Offline"/>
    <s v="Media"/>
    <n v="44212"/>
    <n v="4474"/>
    <n v="9.33"/>
    <n v="6.92"/>
    <n v="41742.42"/>
    <n v="5"/>
  </r>
  <r>
    <s v="C6807"/>
    <x v="0"/>
    <s v="France"/>
    <s v="Cosméticos"/>
    <s v="Offline"/>
    <s v="Baja"/>
    <n v="44336"/>
    <n v="5930"/>
    <n v="437.2"/>
    <n v="263.33"/>
    <n v="2592596"/>
    <n v="1"/>
  </r>
  <r>
    <s v="C1385"/>
    <x v="3"/>
    <s v="Belize"/>
    <s v="Frutas"/>
    <s v="Offline"/>
    <s v="Alta"/>
    <n v="44533"/>
    <n v="115"/>
    <n v="9.33"/>
    <n v="6.92"/>
    <n v="1072.95"/>
    <n v="4"/>
  </r>
  <r>
    <s v="C1627"/>
    <x v="2"/>
    <s v="Malawi"/>
    <s v="Bebida"/>
    <s v="Online"/>
    <s v="Alta"/>
    <n v="44777"/>
    <n v="8755"/>
    <n v="47.45"/>
    <n v="31.79"/>
    <n v="415424.75"/>
    <n v="3"/>
  </r>
  <r>
    <s v="C4408"/>
    <x v="5"/>
    <s v="India"/>
    <s v="Cuidado personal"/>
    <s v="Offline"/>
    <s v="Crítica"/>
    <n v="44668"/>
    <n v="604"/>
    <n v="81.73"/>
    <n v="56.67"/>
    <n v="49364.920000000006"/>
    <n v="6"/>
  </r>
  <r>
    <s v="C2808"/>
    <x v="5"/>
    <s v="Tajikistan"/>
    <s v="Frutas"/>
    <s v="Online"/>
    <s v="Media"/>
    <n v="43950"/>
    <n v="6447"/>
    <n v="9.33"/>
    <n v="6.92"/>
    <n v="60150.51"/>
    <n v="6"/>
  </r>
  <r>
    <s v="C8608"/>
    <x v="0"/>
    <s v="Finland"/>
    <s v="Verduras"/>
    <s v="Online"/>
    <s v="Baja"/>
    <n v="44083"/>
    <n v="4103"/>
    <n v="154.06"/>
    <n v="90.93"/>
    <n v="632108.18000000005"/>
    <n v="1"/>
  </r>
  <r>
    <s v="C2793"/>
    <x v="2"/>
    <s v="Rwanda"/>
    <s v="Ropa"/>
    <s v="Offline"/>
    <s v="Crítica"/>
    <n v="44583"/>
    <n v="3420"/>
    <n v="109.28"/>
    <n v="35.840000000000003"/>
    <n v="373737.6"/>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E7EC89-2D49-4261-83C1-635B52E85192}"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6:C23" firstHeaderRow="0" firstDataRow="1" firstDataCol="1"/>
  <pivotFields count="12">
    <pivotField showAll="0"/>
    <pivotField axis="axisRow" showAll="0">
      <items count="7">
        <item x="2"/>
        <item x="5"/>
        <item x="1"/>
        <item x="3"/>
        <item x="0"/>
        <item x="4"/>
        <item t="default"/>
      </items>
    </pivotField>
    <pivotField showAll="0"/>
    <pivotField showAll="0"/>
    <pivotField showAll="0"/>
    <pivotField showAll="0"/>
    <pivotField showAll="0"/>
    <pivotField dataField="1" showAll="0"/>
    <pivotField showAll="0"/>
    <pivotField showAll="0"/>
    <pivotField showAll="0"/>
    <pivotField showAll="0"/>
  </pivotFields>
  <rowFields count="1">
    <field x="1"/>
  </rowFields>
  <rowItems count="7">
    <i>
      <x/>
    </i>
    <i>
      <x v="1"/>
    </i>
    <i>
      <x v="2"/>
    </i>
    <i>
      <x v="3"/>
    </i>
    <i>
      <x v="4"/>
    </i>
    <i>
      <x v="5"/>
    </i>
    <i t="grand">
      <x/>
    </i>
  </rowItems>
  <colFields count="1">
    <field x="-2"/>
  </colFields>
  <colItems count="2">
    <i>
      <x/>
    </i>
    <i i="1">
      <x v="1"/>
    </i>
  </colItems>
  <dataFields count="2">
    <dataField name="Promedio de Unidades" fld="7" subtotal="average" baseField="1" baseItem="0"/>
    <dataField name="Desvest de Unidades2" fld="7" subtotal="stdDev"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65A52-EEBF-47DE-A24F-45D8DFEACB9B}">
  <dimension ref="A6:G47"/>
  <sheetViews>
    <sheetView topLeftCell="A23" zoomScale="115" zoomScaleNormal="115" workbookViewId="0">
      <selection activeCell="G47" sqref="G47"/>
    </sheetView>
  </sheetViews>
  <sheetFormatPr baseColWidth="10" defaultRowHeight="15" x14ac:dyDescent="0.25"/>
  <cols>
    <col min="3" max="3" width="3" customWidth="1"/>
    <col min="4" max="4" width="15.7109375" bestFit="1" customWidth="1"/>
    <col min="5" max="5" width="12.28515625" bestFit="1" customWidth="1"/>
  </cols>
  <sheetData>
    <row r="6" spans="1:7" ht="20.25" thickBot="1" x14ac:dyDescent="0.35">
      <c r="A6" s="10" t="s">
        <v>21</v>
      </c>
      <c r="B6" s="10"/>
      <c r="D6" s="10" t="s">
        <v>20</v>
      </c>
      <c r="E6" s="10"/>
    </row>
    <row r="7" spans="1:7" ht="15.75" thickTop="1" x14ac:dyDescent="0.25"/>
    <row r="8" spans="1:7" ht="18" thickBot="1" x14ac:dyDescent="0.35">
      <c r="A8" s="6" t="s">
        <v>19</v>
      </c>
      <c r="B8" s="2">
        <v>23</v>
      </c>
      <c r="D8" s="7" t="s">
        <v>18</v>
      </c>
      <c r="E8" s="7"/>
      <c r="F8" s="7"/>
      <c r="G8" s="7"/>
    </row>
    <row r="9" spans="1:7" ht="15.75" thickTop="1" x14ac:dyDescent="0.25">
      <c r="A9" s="6" t="s">
        <v>17</v>
      </c>
      <c r="B9" s="2">
        <v>12</v>
      </c>
    </row>
    <row r="10" spans="1:7" x14ac:dyDescent="0.25">
      <c r="A10" s="6" t="s">
        <v>37</v>
      </c>
      <c r="B10" s="2" t="s">
        <v>36</v>
      </c>
      <c r="D10" s="3"/>
      <c r="E10" s="1">
        <f>(B8/3)+B9</f>
        <v>19.666666666666668</v>
      </c>
    </row>
    <row r="11" spans="1:7" x14ac:dyDescent="0.25">
      <c r="A11" s="6" t="s">
        <v>35</v>
      </c>
      <c r="B11" s="2" t="str">
        <f>VLOOKUP(A28,A31:B33,2,FALSE)</f>
        <v>OP1</v>
      </c>
      <c r="D11" s="3"/>
      <c r="E11" s="1">
        <f>SQRT(B8)*(B9^2)</f>
        <v>690.59973935703158</v>
      </c>
    </row>
    <row r="12" spans="1:7" x14ac:dyDescent="0.25">
      <c r="D12" s="3"/>
      <c r="E12" s="1">
        <f>EXP(PI()*B8)+LN(B9)</f>
        <v>2.4024598494852472E+31</v>
      </c>
    </row>
    <row r="13" spans="1:7" ht="18" thickBot="1" x14ac:dyDescent="0.35">
      <c r="A13" s="7" t="s">
        <v>34</v>
      </c>
      <c r="B13" s="7"/>
    </row>
    <row r="14" spans="1:7" ht="18.75" thickTop="1" thickBot="1" x14ac:dyDescent="0.35">
      <c r="A14" s="6" t="s">
        <v>4</v>
      </c>
      <c r="B14" s="6" t="s">
        <v>26</v>
      </c>
      <c r="D14" s="7" t="s">
        <v>33</v>
      </c>
      <c r="E14" s="7"/>
      <c r="F14" s="7"/>
      <c r="G14" s="7"/>
    </row>
    <row r="15" spans="1:7" ht="15.75" thickTop="1" x14ac:dyDescent="0.25">
      <c r="A15" s="4">
        <v>0</v>
      </c>
      <c r="B15" s="2">
        <v>2.2999999999999998</v>
      </c>
    </row>
    <row r="16" spans="1:7" x14ac:dyDescent="0.25">
      <c r="A16" s="4">
        <v>1</v>
      </c>
      <c r="B16" s="2">
        <v>4.5</v>
      </c>
      <c r="D16" s="3" t="s">
        <v>32</v>
      </c>
      <c r="E16" s="1" t="str">
        <f>B10&amp;B11</f>
        <v>NuevoOP1</v>
      </c>
    </row>
    <row r="17" spans="1:7" x14ac:dyDescent="0.25">
      <c r="A17" s="4">
        <v>2</v>
      </c>
      <c r="B17" s="2">
        <v>1.2</v>
      </c>
    </row>
    <row r="18" spans="1:7" ht="18" thickBot="1" x14ac:dyDescent="0.35">
      <c r="A18" s="4">
        <v>3</v>
      </c>
      <c r="B18" s="2">
        <v>3.2</v>
      </c>
      <c r="D18" s="7" t="s">
        <v>31</v>
      </c>
      <c r="E18" s="7"/>
      <c r="F18" s="7"/>
      <c r="G18" s="7"/>
    </row>
    <row r="19" spans="1:7" ht="15.75" thickTop="1" x14ac:dyDescent="0.25">
      <c r="A19" s="4">
        <v>4</v>
      </c>
      <c r="B19" s="2">
        <v>2.7</v>
      </c>
    </row>
    <row r="20" spans="1:7" x14ac:dyDescent="0.25">
      <c r="A20" s="4">
        <v>5</v>
      </c>
      <c r="B20" s="2">
        <v>8.3000000000000007</v>
      </c>
      <c r="D20" s="13" t="s">
        <v>30</v>
      </c>
      <c r="E20" s="13"/>
      <c r="F20" s="13"/>
      <c r="G20" s="13"/>
    </row>
    <row r="21" spans="1:7" x14ac:dyDescent="0.25">
      <c r="A21" s="4">
        <v>6</v>
      </c>
      <c r="B21" s="2">
        <v>2.5</v>
      </c>
      <c r="D21" s="1">
        <f>IF(B8&lt;B9,1,0)</f>
        <v>0</v>
      </c>
    </row>
    <row r="22" spans="1:7" x14ac:dyDescent="0.25">
      <c r="A22" s="4">
        <v>7</v>
      </c>
      <c r="B22" s="2">
        <v>6.7</v>
      </c>
    </row>
    <row r="23" spans="1:7" ht="30.75" customHeight="1" x14ac:dyDescent="0.25">
      <c r="A23" s="4">
        <v>8</v>
      </c>
      <c r="B23" s="2">
        <v>2.1</v>
      </c>
      <c r="D23" s="13" t="s">
        <v>29</v>
      </c>
      <c r="E23" s="13"/>
      <c r="F23" s="13"/>
      <c r="G23" s="13"/>
    </row>
    <row r="24" spans="1:7" x14ac:dyDescent="0.25">
      <c r="A24" s="4">
        <v>9</v>
      </c>
      <c r="B24" s="2">
        <v>1</v>
      </c>
      <c r="D24" s="1">
        <f>IF(B11="OP1",1,0)</f>
        <v>1</v>
      </c>
    </row>
    <row r="25" spans="1:7" x14ac:dyDescent="0.25">
      <c r="A25" s="4">
        <v>10</v>
      </c>
      <c r="B25" s="2">
        <v>0.8</v>
      </c>
    </row>
    <row r="26" spans="1:7" ht="18" thickBot="1" x14ac:dyDescent="0.35">
      <c r="D26" s="7" t="s">
        <v>28</v>
      </c>
      <c r="E26" s="7"/>
      <c r="F26" s="7"/>
      <c r="G26" s="7"/>
    </row>
    <row r="27" spans="1:7" ht="15.75" thickTop="1" x14ac:dyDescent="0.25">
      <c r="A27" s="6" t="s">
        <v>27</v>
      </c>
      <c r="B27" s="6"/>
    </row>
    <row r="28" spans="1:7" x14ac:dyDescent="0.25">
      <c r="A28" s="11">
        <v>1</v>
      </c>
      <c r="D28" s="3" t="s">
        <v>4</v>
      </c>
      <c r="E28" s="3" t="s">
        <v>26</v>
      </c>
      <c r="F28" s="3"/>
    </row>
    <row r="29" spans="1:7" x14ac:dyDescent="0.25">
      <c r="D29" s="4">
        <v>0</v>
      </c>
      <c r="E29" s="4">
        <f t="shared" ref="E29:E39" si="0">B15</f>
        <v>2.2999999999999998</v>
      </c>
      <c r="F29" s="1">
        <f>(E29^2)+3</f>
        <v>8.2899999999999991</v>
      </c>
    </row>
    <row r="30" spans="1:7" x14ac:dyDescent="0.25">
      <c r="A30" s="6" t="s">
        <v>25</v>
      </c>
      <c r="B30" s="6"/>
      <c r="D30" s="4">
        <v>1</v>
      </c>
      <c r="E30" s="4">
        <f t="shared" si="0"/>
        <v>4.5</v>
      </c>
      <c r="F30" s="1">
        <f t="shared" ref="F30:F39" si="1">(E30^2)+3</f>
        <v>23.25</v>
      </c>
    </row>
    <row r="31" spans="1:7" x14ac:dyDescent="0.25">
      <c r="A31" s="4">
        <v>1</v>
      </c>
      <c r="B31" s="4" t="s">
        <v>24</v>
      </c>
      <c r="D31" s="4">
        <v>2</v>
      </c>
      <c r="E31" s="4">
        <f t="shared" si="0"/>
        <v>1.2</v>
      </c>
      <c r="F31" s="1">
        <f t="shared" si="1"/>
        <v>4.4399999999999995</v>
      </c>
    </row>
    <row r="32" spans="1:7" x14ac:dyDescent="0.25">
      <c r="A32" s="4">
        <v>2</v>
      </c>
      <c r="B32" s="4" t="s">
        <v>23</v>
      </c>
      <c r="D32" s="4">
        <v>3</v>
      </c>
      <c r="E32" s="4">
        <f t="shared" si="0"/>
        <v>3.2</v>
      </c>
      <c r="F32" s="1">
        <f t="shared" si="1"/>
        <v>13.240000000000002</v>
      </c>
    </row>
    <row r="33" spans="1:7" x14ac:dyDescent="0.25">
      <c r="A33" s="4">
        <v>3</v>
      </c>
      <c r="B33" s="4" t="s">
        <v>22</v>
      </c>
      <c r="D33" s="4">
        <v>4</v>
      </c>
      <c r="E33" s="4">
        <f t="shared" si="0"/>
        <v>2.7</v>
      </c>
      <c r="F33" s="1">
        <f t="shared" si="1"/>
        <v>10.290000000000001</v>
      </c>
    </row>
    <row r="34" spans="1:7" x14ac:dyDescent="0.25">
      <c r="D34" s="4">
        <v>5</v>
      </c>
      <c r="E34" s="4">
        <f t="shared" si="0"/>
        <v>8.3000000000000007</v>
      </c>
      <c r="F34" s="1">
        <f t="shared" si="1"/>
        <v>71.890000000000015</v>
      </c>
    </row>
    <row r="35" spans="1:7" x14ac:dyDescent="0.25">
      <c r="D35" s="4">
        <v>6</v>
      </c>
      <c r="E35" s="4">
        <f t="shared" si="0"/>
        <v>2.5</v>
      </c>
      <c r="F35" s="1">
        <f t="shared" si="1"/>
        <v>9.25</v>
      </c>
    </row>
    <row r="36" spans="1:7" x14ac:dyDescent="0.25">
      <c r="D36" s="4">
        <v>7</v>
      </c>
      <c r="E36" s="4">
        <f t="shared" si="0"/>
        <v>6.7</v>
      </c>
      <c r="F36" s="1">
        <f t="shared" si="1"/>
        <v>47.89</v>
      </c>
    </row>
    <row r="37" spans="1:7" x14ac:dyDescent="0.25">
      <c r="D37" s="4">
        <v>8</v>
      </c>
      <c r="E37" s="4">
        <f t="shared" si="0"/>
        <v>2.1</v>
      </c>
      <c r="F37" s="1">
        <f t="shared" si="1"/>
        <v>7.41</v>
      </c>
    </row>
    <row r="38" spans="1:7" x14ac:dyDescent="0.25">
      <c r="D38" s="4">
        <v>9</v>
      </c>
      <c r="E38" s="4">
        <f t="shared" si="0"/>
        <v>1</v>
      </c>
      <c r="F38" s="1">
        <f t="shared" si="1"/>
        <v>4</v>
      </c>
    </row>
    <row r="39" spans="1:7" x14ac:dyDescent="0.25">
      <c r="D39" s="4">
        <v>10</v>
      </c>
      <c r="E39" s="4">
        <f t="shared" si="0"/>
        <v>0.8</v>
      </c>
      <c r="F39" s="1">
        <f t="shared" si="1"/>
        <v>3.64</v>
      </c>
    </row>
    <row r="41" spans="1:7" x14ac:dyDescent="0.25">
      <c r="D41" s="13" t="s">
        <v>2</v>
      </c>
      <c r="E41" s="13"/>
      <c r="F41" s="13"/>
      <c r="G41" s="13"/>
    </row>
    <row r="43" spans="1:7" x14ac:dyDescent="0.25">
      <c r="E43" s="14" t="s">
        <v>1</v>
      </c>
      <c r="F43" s="14"/>
      <c r="G43" s="14"/>
    </row>
    <row r="44" spans="1:7" x14ac:dyDescent="0.25">
      <c r="D44" s="3" t="s">
        <v>0</v>
      </c>
      <c r="E44" s="2">
        <v>2</v>
      </c>
      <c r="F44" s="2">
        <v>5</v>
      </c>
      <c r="G44" s="2">
        <v>8</v>
      </c>
    </row>
    <row r="45" spans="1:7" x14ac:dyDescent="0.25">
      <c r="D45" s="2">
        <v>3</v>
      </c>
      <c r="E45" s="1">
        <f>LN(SQRT($D45))+E$44^2</f>
        <v>4.5493061443340546</v>
      </c>
      <c r="F45" s="1">
        <f t="shared" ref="F45:G47" si="2">LN(SQRT($D45))+F$44^2</f>
        <v>25.549306144334054</v>
      </c>
      <c r="G45" s="1">
        <f t="shared" si="2"/>
        <v>64.549306144334054</v>
      </c>
    </row>
    <row r="46" spans="1:7" x14ac:dyDescent="0.25">
      <c r="D46" s="2">
        <v>1</v>
      </c>
      <c r="E46" s="1">
        <f t="shared" ref="E46:E47" si="3">LN(SQRT($D46))+E$44^2</f>
        <v>4</v>
      </c>
      <c r="F46" s="1">
        <f t="shared" si="2"/>
        <v>25</v>
      </c>
      <c r="G46" s="1">
        <f t="shared" si="2"/>
        <v>64</v>
      </c>
    </row>
    <row r="47" spans="1:7" x14ac:dyDescent="0.25">
      <c r="D47" s="2">
        <v>6</v>
      </c>
      <c r="E47" s="1">
        <f t="shared" si="3"/>
        <v>4.8958797346140273</v>
      </c>
      <c r="F47" s="1">
        <f t="shared" si="2"/>
        <v>25.895879734614027</v>
      </c>
      <c r="G47" s="1">
        <f t="shared" si="2"/>
        <v>64.895879734614027</v>
      </c>
    </row>
  </sheetData>
  <mergeCells count="4">
    <mergeCell ref="D20:G20"/>
    <mergeCell ref="D23:G23"/>
    <mergeCell ref="D41:G41"/>
    <mergeCell ref="E43:G4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F53A6-56F9-42FC-8AA6-7BC79E58952D}">
  <dimension ref="A6:G57"/>
  <sheetViews>
    <sheetView topLeftCell="A41" zoomScale="145" zoomScaleNormal="145" workbookViewId="0">
      <selection activeCell="F65" sqref="F65"/>
    </sheetView>
  </sheetViews>
  <sheetFormatPr baseColWidth="10" defaultRowHeight="15" x14ac:dyDescent="0.25"/>
  <cols>
    <col min="4" max="4" width="15.85546875" customWidth="1"/>
    <col min="5" max="5" width="18.7109375" customWidth="1"/>
    <col min="6" max="6" width="60.5703125" customWidth="1"/>
  </cols>
  <sheetData>
    <row r="6" spans="1:6" ht="20.25" thickBot="1" x14ac:dyDescent="0.35">
      <c r="A6" s="10" t="s">
        <v>21</v>
      </c>
      <c r="B6" s="10"/>
      <c r="D6" s="10" t="s">
        <v>20</v>
      </c>
      <c r="E6" s="10"/>
    </row>
    <row r="7" spans="1:6" ht="15.75" thickTop="1" x14ac:dyDescent="0.25"/>
    <row r="8" spans="1:6" ht="18" thickBot="1" x14ac:dyDescent="0.35">
      <c r="A8" s="6" t="s">
        <v>19</v>
      </c>
      <c r="B8" s="2">
        <v>5</v>
      </c>
      <c r="D8" s="7" t="s">
        <v>18</v>
      </c>
      <c r="E8" s="7"/>
      <c r="F8" s="7"/>
    </row>
    <row r="9" spans="1:6" ht="15.75" thickTop="1" x14ac:dyDescent="0.25">
      <c r="A9" s="6" t="s">
        <v>17</v>
      </c>
      <c r="B9" s="2">
        <v>0.5</v>
      </c>
    </row>
    <row r="10" spans="1:6" x14ac:dyDescent="0.25">
      <c r="A10" s="6" t="s">
        <v>16</v>
      </c>
      <c r="B10" s="2">
        <v>1</v>
      </c>
      <c r="D10" s="3"/>
      <c r="E10" s="1">
        <f>(B8^B9)*LN(B8+B10)</f>
        <v>4.0064959725228739</v>
      </c>
    </row>
    <row r="11" spans="1:6" x14ac:dyDescent="0.25">
      <c r="A11" s="6" t="s">
        <v>15</v>
      </c>
      <c r="B11" s="2" t="s">
        <v>14</v>
      </c>
      <c r="D11" s="3"/>
      <c r="E11" s="1">
        <f>SQRT(B8*B9)*EXP(2)</f>
        <v>11.683123515689656</v>
      </c>
    </row>
    <row r="12" spans="1:6" ht="29.45" customHeight="1" x14ac:dyDescent="0.25">
      <c r="A12" s="6" t="s">
        <v>13</v>
      </c>
      <c r="B12" s="2" t="s">
        <v>12</v>
      </c>
      <c r="D12" s="3"/>
      <c r="E12" s="1">
        <f>SIN(PI()*B8/7)</f>
        <v>0.78183148246802991</v>
      </c>
    </row>
    <row r="14" spans="1:6" ht="18" thickBot="1" x14ac:dyDescent="0.35">
      <c r="D14" s="7" t="s">
        <v>11</v>
      </c>
      <c r="E14" s="7"/>
    </row>
    <row r="15" spans="1:6" ht="45.75" thickTop="1" x14ac:dyDescent="0.25">
      <c r="D15" s="6" t="s">
        <v>4</v>
      </c>
      <c r="E15" s="6"/>
      <c r="F15" s="9" t="s">
        <v>10</v>
      </c>
    </row>
    <row r="16" spans="1:6" x14ac:dyDescent="0.25">
      <c r="D16" s="4">
        <v>1</v>
      </c>
      <c r="E16" s="1">
        <f>$B$8*EXP(-D16)</f>
        <v>1.8393972058572117</v>
      </c>
    </row>
    <row r="17" spans="4:6" x14ac:dyDescent="0.25">
      <c r="D17" s="4">
        <v>2</v>
      </c>
      <c r="E17" s="1">
        <f t="shared" ref="E17:E26" si="0">$B$8*EXP(-D17)</f>
        <v>0.67667641618306351</v>
      </c>
    </row>
    <row r="18" spans="4:6" x14ac:dyDescent="0.25">
      <c r="D18" s="4">
        <v>3</v>
      </c>
      <c r="E18" s="1">
        <f t="shared" si="0"/>
        <v>0.24893534183931973</v>
      </c>
    </row>
    <row r="19" spans="4:6" x14ac:dyDescent="0.25">
      <c r="D19" s="4">
        <v>4</v>
      </c>
      <c r="E19" s="1">
        <f t="shared" si="0"/>
        <v>9.1578194443670893E-2</v>
      </c>
    </row>
    <row r="20" spans="4:6" x14ac:dyDescent="0.25">
      <c r="D20" s="4">
        <v>5</v>
      </c>
      <c r="E20" s="1">
        <f t="shared" si="0"/>
        <v>3.3689734995427337E-2</v>
      </c>
    </row>
    <row r="21" spans="4:6" x14ac:dyDescent="0.25">
      <c r="D21" s="4">
        <v>6</v>
      </c>
      <c r="E21" s="1">
        <f t="shared" si="0"/>
        <v>1.2393760883331793E-2</v>
      </c>
    </row>
    <row r="22" spans="4:6" x14ac:dyDescent="0.25">
      <c r="D22" s="4">
        <v>7</v>
      </c>
      <c r="E22" s="1">
        <f t="shared" si="0"/>
        <v>4.5594098277725809E-3</v>
      </c>
    </row>
    <row r="23" spans="4:6" x14ac:dyDescent="0.25">
      <c r="D23" s="4">
        <v>8</v>
      </c>
      <c r="E23" s="1">
        <f t="shared" si="0"/>
        <v>1.6773131395125592E-3</v>
      </c>
    </row>
    <row r="24" spans="4:6" x14ac:dyDescent="0.25">
      <c r="D24" s="4">
        <v>9</v>
      </c>
      <c r="E24" s="1">
        <f t="shared" si="0"/>
        <v>6.1704902043339775E-4</v>
      </c>
    </row>
    <row r="25" spans="4:6" x14ac:dyDescent="0.25">
      <c r="D25" s="4">
        <v>10</v>
      </c>
      <c r="E25" s="1">
        <f t="shared" si="0"/>
        <v>2.2699964881242428E-4</v>
      </c>
    </row>
    <row r="26" spans="4:6" x14ac:dyDescent="0.25">
      <c r="D26" s="4">
        <v>11</v>
      </c>
      <c r="E26" s="1">
        <f t="shared" si="0"/>
        <v>8.3508503951228296E-5</v>
      </c>
    </row>
    <row r="28" spans="4:6" ht="18" thickBot="1" x14ac:dyDescent="0.35">
      <c r="D28" s="7" t="s">
        <v>9</v>
      </c>
      <c r="E28" s="7"/>
      <c r="F28" s="7"/>
    </row>
    <row r="29" spans="4:6" ht="15.75" thickTop="1" x14ac:dyDescent="0.25"/>
    <row r="30" spans="4:6" ht="45" x14ac:dyDescent="0.25">
      <c r="D30" s="8" t="s">
        <v>8</v>
      </c>
      <c r="E30" s="1" t="str">
        <f>B11&amp;"_"&amp;B12</f>
        <v>A_B</v>
      </c>
    </row>
    <row r="32" spans="4:6" x14ac:dyDescent="0.25">
      <c r="D32" s="13" t="s">
        <v>7</v>
      </c>
      <c r="E32" s="13"/>
      <c r="F32" s="13"/>
    </row>
    <row r="33" spans="4:6" x14ac:dyDescent="0.25">
      <c r="D33" s="1" t="str">
        <f>IF(B8&lt;B10,E30,B11)</f>
        <v>A</v>
      </c>
    </row>
    <row r="35" spans="4:6" x14ac:dyDescent="0.25">
      <c r="D35" s="13" t="s">
        <v>6</v>
      </c>
      <c r="E35" s="13"/>
      <c r="F35" s="13"/>
    </row>
    <row r="36" spans="4:6" x14ac:dyDescent="0.25">
      <c r="D36" s="1" cm="1">
        <f t="array" ref="D36">IF(B12="X",x,IF(B12="Y",_xleta.AND,IF(B12="Z",z,0)))</f>
        <v>0</v>
      </c>
    </row>
    <row r="38" spans="4:6" ht="18" thickBot="1" x14ac:dyDescent="0.35">
      <c r="D38" s="7" t="s">
        <v>5</v>
      </c>
      <c r="E38" s="7"/>
    </row>
    <row r="39" spans="4:6" ht="30.75" thickTop="1" x14ac:dyDescent="0.25">
      <c r="D39" s="6" t="s">
        <v>4</v>
      </c>
      <c r="E39" s="5" t="s">
        <v>3</v>
      </c>
    </row>
    <row r="40" spans="4:6" x14ac:dyDescent="0.25">
      <c r="D40" s="4">
        <v>1</v>
      </c>
      <c r="E40" s="1">
        <f>IF(D40&gt;5,$B$8/D40,$B$9/D40)</f>
        <v>0.5</v>
      </c>
    </row>
    <row r="41" spans="4:6" x14ac:dyDescent="0.25">
      <c r="D41" s="4">
        <v>2</v>
      </c>
      <c r="E41" s="1">
        <f t="shared" ref="E41:E49" si="1">IF(D41&gt;5,$B$8/D41,$B$9/D41)</f>
        <v>0.25</v>
      </c>
    </row>
    <row r="42" spans="4:6" x14ac:dyDescent="0.25">
      <c r="D42" s="4">
        <v>3</v>
      </c>
      <c r="E42" s="1">
        <f t="shared" si="1"/>
        <v>0.16666666666666666</v>
      </c>
    </row>
    <row r="43" spans="4:6" x14ac:dyDescent="0.25">
      <c r="D43" s="4">
        <v>4</v>
      </c>
      <c r="E43" s="1">
        <f t="shared" si="1"/>
        <v>0.125</v>
      </c>
    </row>
    <row r="44" spans="4:6" x14ac:dyDescent="0.25">
      <c r="D44" s="4">
        <v>5</v>
      </c>
      <c r="E44" s="1">
        <f t="shared" si="1"/>
        <v>0.1</v>
      </c>
    </row>
    <row r="45" spans="4:6" x14ac:dyDescent="0.25">
      <c r="D45" s="4">
        <v>6</v>
      </c>
      <c r="E45" s="1">
        <f t="shared" si="1"/>
        <v>0.83333333333333337</v>
      </c>
    </row>
    <row r="46" spans="4:6" x14ac:dyDescent="0.25">
      <c r="D46" s="4">
        <v>7</v>
      </c>
      <c r="E46" s="1">
        <f t="shared" si="1"/>
        <v>0.7142857142857143</v>
      </c>
    </row>
    <row r="47" spans="4:6" x14ac:dyDescent="0.25">
      <c r="D47" s="4">
        <v>8</v>
      </c>
      <c r="E47" s="1">
        <f t="shared" si="1"/>
        <v>0.625</v>
      </c>
    </row>
    <row r="48" spans="4:6" x14ac:dyDescent="0.25">
      <c r="D48" s="4">
        <v>9</v>
      </c>
      <c r="E48" s="1">
        <f t="shared" si="1"/>
        <v>0.55555555555555558</v>
      </c>
    </row>
    <row r="49" spans="4:7" x14ac:dyDescent="0.25">
      <c r="D49" s="4">
        <v>10</v>
      </c>
      <c r="E49" s="1">
        <f>IF(D49&gt;5,$B$8/D49,$B$9/D49)</f>
        <v>0.5</v>
      </c>
    </row>
    <row r="51" spans="4:7" x14ac:dyDescent="0.25">
      <c r="D51" s="13" t="s">
        <v>2</v>
      </c>
      <c r="E51" s="13"/>
      <c r="F51" s="13"/>
      <c r="G51" s="13"/>
    </row>
    <row r="53" spans="4:7" x14ac:dyDescent="0.25">
      <c r="E53" s="14" t="s">
        <v>1</v>
      </c>
      <c r="F53" s="14"/>
      <c r="G53" s="14"/>
    </row>
    <row r="54" spans="4:7" x14ac:dyDescent="0.25">
      <c r="D54" s="3" t="s">
        <v>0</v>
      </c>
      <c r="E54" s="2">
        <v>2</v>
      </c>
      <c r="F54" s="2">
        <v>5</v>
      </c>
      <c r="G54" s="2">
        <v>8</v>
      </c>
    </row>
    <row r="55" spans="4:7" x14ac:dyDescent="0.25">
      <c r="D55" s="2">
        <v>3</v>
      </c>
      <c r="E55" s="1">
        <f>IF($D55&gt;E$54,LN(SQRT($D55+$B$10)),(E$54+$B$10)^2)</f>
        <v>0.69314718055994529</v>
      </c>
      <c r="F55" s="1">
        <f t="shared" ref="F55:G57" si="2">IF($D55&gt;F$54,LN(SQRT($D55+$B$10)),(F$54+$B$10)^2)</f>
        <v>36</v>
      </c>
      <c r="G55" s="1">
        <f t="shared" si="2"/>
        <v>81</v>
      </c>
    </row>
    <row r="56" spans="4:7" x14ac:dyDescent="0.25">
      <c r="D56" s="2">
        <v>1</v>
      </c>
      <c r="E56" s="1">
        <f t="shared" ref="E56:E57" si="3">IF($D56&gt;E$54,LN(SQRT($D56+$B$10)),(E$54+$B$10)^2)</f>
        <v>9</v>
      </c>
      <c r="F56" s="1">
        <f t="shared" si="2"/>
        <v>36</v>
      </c>
      <c r="G56" s="1">
        <f t="shared" si="2"/>
        <v>81</v>
      </c>
    </row>
    <row r="57" spans="4:7" x14ac:dyDescent="0.25">
      <c r="D57" s="2">
        <v>6</v>
      </c>
      <c r="E57" s="1">
        <f t="shared" si="3"/>
        <v>0.97295507452765673</v>
      </c>
      <c r="F57" s="1">
        <f t="shared" si="2"/>
        <v>0.97295507452765673</v>
      </c>
      <c r="G57" s="1">
        <f>IF($D57&gt;G$54,LN(SQRT($D57+$B$10)),(G$54+$B$10)^2)</f>
        <v>81</v>
      </c>
    </row>
  </sheetData>
  <mergeCells count="4">
    <mergeCell ref="D32:F32"/>
    <mergeCell ref="D35:F35"/>
    <mergeCell ref="D51:G51"/>
    <mergeCell ref="E53:G5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B8007-D163-4E56-A998-3374272B43BB}">
  <dimension ref="A6:O1006"/>
  <sheetViews>
    <sheetView topLeftCell="A965" workbookViewId="0">
      <selection activeCell="O26" sqref="O26"/>
    </sheetView>
  </sheetViews>
  <sheetFormatPr baseColWidth="10" defaultRowHeight="15" x14ac:dyDescent="0.25"/>
  <cols>
    <col min="1" max="1" width="8.5703125" bestFit="1" customWidth="1"/>
    <col min="2" max="2" width="19.5703125" bestFit="1" customWidth="1"/>
    <col min="3" max="3" width="28" bestFit="1" customWidth="1"/>
    <col min="4" max="4" width="15.28515625" bestFit="1" customWidth="1"/>
    <col min="5" max="5" width="12.42578125" bestFit="1" customWidth="1"/>
    <col min="6" max="6" width="8.140625" bestFit="1" customWidth="1"/>
    <col min="7" max="7" width="11.42578125" bestFit="1" customWidth="1"/>
    <col min="8" max="8" width="8.28515625" bestFit="1" customWidth="1"/>
    <col min="9" max="9" width="12.5703125" bestFit="1" customWidth="1"/>
    <col min="10" max="10" width="11.85546875" bestFit="1" customWidth="1"/>
    <col min="11" max="11" width="15.7109375" bestFit="1" customWidth="1"/>
    <col min="12" max="12" width="16.140625" customWidth="1"/>
    <col min="14" max="14" width="42.42578125" bestFit="1" customWidth="1"/>
    <col min="15" max="15" width="12" bestFit="1" customWidth="1"/>
  </cols>
  <sheetData>
    <row r="6" spans="1:15" ht="18" thickBot="1" x14ac:dyDescent="0.35">
      <c r="A6" s="6" t="s">
        <v>38</v>
      </c>
      <c r="B6" s="6" t="s">
        <v>39</v>
      </c>
      <c r="C6" s="6" t="s">
        <v>40</v>
      </c>
      <c r="D6" s="6" t="s">
        <v>41</v>
      </c>
      <c r="E6" s="6" t="s">
        <v>42</v>
      </c>
      <c r="F6" s="6" t="s">
        <v>43</v>
      </c>
      <c r="G6" s="6" t="s">
        <v>44</v>
      </c>
      <c r="H6" s="6" t="s">
        <v>45</v>
      </c>
      <c r="I6" s="6" t="s">
        <v>46</v>
      </c>
      <c r="J6" s="6" t="s">
        <v>47</v>
      </c>
      <c r="K6" s="6" t="s">
        <v>48</v>
      </c>
      <c r="L6" s="6" t="s">
        <v>1217</v>
      </c>
      <c r="N6" s="7" t="s">
        <v>1208</v>
      </c>
    </row>
    <row r="7" spans="1:15" ht="15.75" thickTop="1" x14ac:dyDescent="0.25">
      <c r="A7" s="4" t="s">
        <v>49</v>
      </c>
      <c r="B7" s="2" t="s">
        <v>50</v>
      </c>
      <c r="C7" s="2" t="s">
        <v>51</v>
      </c>
      <c r="D7" s="2" t="s">
        <v>52</v>
      </c>
      <c r="E7" s="2" t="s">
        <v>53</v>
      </c>
      <c r="F7" s="2" t="s">
        <v>54</v>
      </c>
      <c r="G7" s="2">
        <v>44116</v>
      </c>
      <c r="H7" s="2">
        <v>5530</v>
      </c>
      <c r="I7" s="2">
        <v>152.58000000000001</v>
      </c>
      <c r="J7" s="2">
        <v>97.44</v>
      </c>
      <c r="K7" s="2">
        <v>843767.4</v>
      </c>
      <c r="L7" s="1">
        <f>VLOOKUP(B7,$N$38:$O$43,2,FALSE)</f>
        <v>1</v>
      </c>
    </row>
    <row r="8" spans="1:15" x14ac:dyDescent="0.25">
      <c r="A8" s="4" t="s">
        <v>55</v>
      </c>
      <c r="B8" s="2" t="s">
        <v>50</v>
      </c>
      <c r="C8" s="2" t="s">
        <v>56</v>
      </c>
      <c r="D8" s="2" t="s">
        <v>57</v>
      </c>
      <c r="E8" s="2" t="s">
        <v>58</v>
      </c>
      <c r="F8" s="2" t="s">
        <v>59</v>
      </c>
      <c r="G8" s="2">
        <v>43856</v>
      </c>
      <c r="H8" s="2">
        <v>994</v>
      </c>
      <c r="I8" s="2">
        <v>421.89</v>
      </c>
      <c r="J8" s="2">
        <v>364.69</v>
      </c>
      <c r="K8" s="2">
        <v>419358.66</v>
      </c>
      <c r="L8" s="1">
        <f t="shared" ref="L8:L71" si="0">VLOOKUP(B8,$N$38:$O$43,2,FALSE)</f>
        <v>1</v>
      </c>
      <c r="N8" s="3" t="s">
        <v>1211</v>
      </c>
      <c r="O8" s="1">
        <f>COUNT(G7:G1006)</f>
        <v>1000</v>
      </c>
    </row>
    <row r="9" spans="1:15" x14ac:dyDescent="0.25">
      <c r="A9" s="4" t="s">
        <v>60</v>
      </c>
      <c r="B9" s="2" t="s">
        <v>61</v>
      </c>
      <c r="C9" s="2" t="s">
        <v>62</v>
      </c>
      <c r="D9" s="2" t="s">
        <v>63</v>
      </c>
      <c r="E9" s="2" t="s">
        <v>58</v>
      </c>
      <c r="F9" s="2" t="s">
        <v>54</v>
      </c>
      <c r="G9" s="2">
        <v>44144</v>
      </c>
      <c r="H9" s="2">
        <v>6845</v>
      </c>
      <c r="I9" s="2">
        <v>205.7</v>
      </c>
      <c r="J9" s="2">
        <v>117.11</v>
      </c>
      <c r="K9" s="2">
        <v>1408016.5</v>
      </c>
      <c r="L9" s="1">
        <f t="shared" si="0"/>
        <v>2</v>
      </c>
      <c r="N9" s="3" t="s">
        <v>1209</v>
      </c>
      <c r="O9" s="1">
        <f>COUNTIF(B7:B1006,N38)</f>
        <v>240</v>
      </c>
    </row>
    <row r="10" spans="1:15" x14ac:dyDescent="0.25">
      <c r="A10" s="4" t="s">
        <v>64</v>
      </c>
      <c r="B10" s="2" t="s">
        <v>65</v>
      </c>
      <c r="C10" s="2" t="s">
        <v>66</v>
      </c>
      <c r="D10" s="2" t="s">
        <v>67</v>
      </c>
      <c r="E10" s="2" t="s">
        <v>53</v>
      </c>
      <c r="F10" s="2" t="s">
        <v>68</v>
      </c>
      <c r="G10" s="2">
        <v>44429</v>
      </c>
      <c r="H10" s="2">
        <v>9806</v>
      </c>
      <c r="I10" s="2">
        <v>9.33</v>
      </c>
      <c r="J10" s="2">
        <v>6.92</v>
      </c>
      <c r="K10" s="2">
        <v>91489.98</v>
      </c>
      <c r="L10" s="1">
        <f t="shared" si="0"/>
        <v>3</v>
      </c>
      <c r="N10" s="3" t="s">
        <v>1210</v>
      </c>
      <c r="O10" s="1">
        <f>COUNTIFS(C7:C1006,"Italy",D7:D1006,"Frutas")</f>
        <v>0</v>
      </c>
    </row>
    <row r="11" spans="1:15" x14ac:dyDescent="0.25">
      <c r="A11" s="4" t="s">
        <v>69</v>
      </c>
      <c r="B11" s="2" t="s">
        <v>70</v>
      </c>
      <c r="C11" s="2" t="s">
        <v>71</v>
      </c>
      <c r="D11" s="2" t="s">
        <v>72</v>
      </c>
      <c r="E11" s="2" t="s">
        <v>53</v>
      </c>
      <c r="F11" s="2" t="s">
        <v>73</v>
      </c>
      <c r="G11" s="2">
        <v>44834</v>
      </c>
      <c r="H11" s="2">
        <v>3633</v>
      </c>
      <c r="I11" s="2">
        <v>255.28</v>
      </c>
      <c r="J11" s="2">
        <v>159.41999999999999</v>
      </c>
      <c r="K11" s="2">
        <v>927432.24</v>
      </c>
      <c r="L11" s="1">
        <f t="shared" si="0"/>
        <v>4</v>
      </c>
    </row>
    <row r="12" spans="1:15" x14ac:dyDescent="0.25">
      <c r="A12" s="4" t="s">
        <v>74</v>
      </c>
      <c r="B12" s="2" t="s">
        <v>70</v>
      </c>
      <c r="C12" s="2" t="s">
        <v>75</v>
      </c>
      <c r="D12" s="2" t="s">
        <v>76</v>
      </c>
      <c r="E12" s="2" t="s">
        <v>53</v>
      </c>
      <c r="F12" s="2" t="s">
        <v>68</v>
      </c>
      <c r="G12" s="2">
        <v>44582</v>
      </c>
      <c r="H12" s="2">
        <v>4110</v>
      </c>
      <c r="I12" s="2">
        <v>47.45</v>
      </c>
      <c r="J12" s="2">
        <v>31.79</v>
      </c>
      <c r="K12" s="2">
        <v>195019.5</v>
      </c>
      <c r="L12" s="1">
        <f t="shared" si="0"/>
        <v>4</v>
      </c>
    </row>
    <row r="13" spans="1:15" x14ac:dyDescent="0.25">
      <c r="A13" s="4" t="s">
        <v>77</v>
      </c>
      <c r="B13" s="2" t="s">
        <v>61</v>
      </c>
      <c r="C13" s="2" t="s">
        <v>78</v>
      </c>
      <c r="D13" s="2" t="s">
        <v>52</v>
      </c>
      <c r="E13" s="2" t="s">
        <v>53</v>
      </c>
      <c r="F13" s="2" t="s">
        <v>73</v>
      </c>
      <c r="G13" s="2">
        <v>44609</v>
      </c>
      <c r="H13" s="2">
        <v>4056</v>
      </c>
      <c r="I13" s="2">
        <v>152.58000000000001</v>
      </c>
      <c r="J13" s="2">
        <v>97.44</v>
      </c>
      <c r="K13" s="2">
        <v>618864.4800000001</v>
      </c>
      <c r="L13" s="1">
        <f t="shared" si="0"/>
        <v>2</v>
      </c>
    </row>
    <row r="14" spans="1:15" x14ac:dyDescent="0.25">
      <c r="A14" s="4" t="s">
        <v>79</v>
      </c>
      <c r="B14" s="2" t="s">
        <v>65</v>
      </c>
      <c r="C14" s="2" t="s">
        <v>80</v>
      </c>
      <c r="D14" s="2" t="s">
        <v>81</v>
      </c>
      <c r="E14" s="2" t="s">
        <v>53</v>
      </c>
      <c r="F14" s="2" t="s">
        <v>73</v>
      </c>
      <c r="G14" s="2">
        <v>43911</v>
      </c>
      <c r="H14" s="2">
        <v>8319</v>
      </c>
      <c r="I14" s="2">
        <v>437.2</v>
      </c>
      <c r="J14" s="2">
        <v>263.33</v>
      </c>
      <c r="K14" s="2">
        <v>3637066.8</v>
      </c>
      <c r="L14" s="1">
        <f t="shared" si="0"/>
        <v>3</v>
      </c>
    </row>
    <row r="15" spans="1:15" x14ac:dyDescent="0.25">
      <c r="A15" s="4" t="s">
        <v>82</v>
      </c>
      <c r="B15" s="2" t="s">
        <v>70</v>
      </c>
      <c r="C15" s="2" t="s">
        <v>75</v>
      </c>
      <c r="D15" s="2" t="s">
        <v>83</v>
      </c>
      <c r="E15" s="2" t="s">
        <v>53</v>
      </c>
      <c r="F15" s="2" t="s">
        <v>54</v>
      </c>
      <c r="G15" s="2">
        <v>44240</v>
      </c>
      <c r="H15" s="2">
        <v>8779</v>
      </c>
      <c r="I15" s="2">
        <v>81.73</v>
      </c>
      <c r="J15" s="2">
        <v>56.67</v>
      </c>
      <c r="K15" s="2">
        <v>717507.67</v>
      </c>
      <c r="L15" s="1">
        <f t="shared" si="0"/>
        <v>4</v>
      </c>
    </row>
    <row r="16" spans="1:15" x14ac:dyDescent="0.25">
      <c r="A16" s="4" t="s">
        <v>84</v>
      </c>
      <c r="B16" s="2" t="s">
        <v>61</v>
      </c>
      <c r="C16" s="2" t="s">
        <v>85</v>
      </c>
      <c r="D16" s="2" t="s">
        <v>86</v>
      </c>
      <c r="E16" s="2" t="s">
        <v>58</v>
      </c>
      <c r="F16" s="2" t="s">
        <v>73</v>
      </c>
      <c r="G16" s="2">
        <v>44362</v>
      </c>
      <c r="H16" s="2">
        <v>9347</v>
      </c>
      <c r="I16" s="2">
        <v>651.21</v>
      </c>
      <c r="J16" s="2">
        <v>524.96</v>
      </c>
      <c r="K16" s="2">
        <v>6086859.8700000001</v>
      </c>
      <c r="L16" s="1">
        <f t="shared" si="0"/>
        <v>2</v>
      </c>
    </row>
    <row r="17" spans="1:15" x14ac:dyDescent="0.25">
      <c r="A17" s="4" t="s">
        <v>87</v>
      </c>
      <c r="B17" s="2" t="s">
        <v>88</v>
      </c>
      <c r="C17" s="2" t="s">
        <v>89</v>
      </c>
      <c r="D17" s="2" t="s">
        <v>81</v>
      </c>
      <c r="E17" s="2" t="s">
        <v>58</v>
      </c>
      <c r="F17" s="2" t="s">
        <v>59</v>
      </c>
      <c r="G17" s="2">
        <v>44757</v>
      </c>
      <c r="H17" s="2">
        <v>966</v>
      </c>
      <c r="I17" s="2">
        <v>437.2</v>
      </c>
      <c r="J17" s="2">
        <v>263.33</v>
      </c>
      <c r="K17" s="2">
        <v>422335.2</v>
      </c>
      <c r="L17" s="1">
        <f t="shared" si="0"/>
        <v>5</v>
      </c>
    </row>
    <row r="18" spans="1:15" x14ac:dyDescent="0.25">
      <c r="A18" s="4" t="s">
        <v>90</v>
      </c>
      <c r="B18" s="2" t="s">
        <v>65</v>
      </c>
      <c r="C18" s="2" t="s">
        <v>91</v>
      </c>
      <c r="D18" s="2" t="s">
        <v>52</v>
      </c>
      <c r="E18" s="2" t="s">
        <v>58</v>
      </c>
      <c r="F18" s="2" t="s">
        <v>54</v>
      </c>
      <c r="G18" s="2">
        <v>43964</v>
      </c>
      <c r="H18" s="2">
        <v>6609</v>
      </c>
      <c r="I18" s="2">
        <v>152.58000000000001</v>
      </c>
      <c r="J18" s="2">
        <v>97.44</v>
      </c>
      <c r="K18" s="2">
        <v>1008401.2200000001</v>
      </c>
      <c r="L18" s="1">
        <f t="shared" si="0"/>
        <v>3</v>
      </c>
    </row>
    <row r="19" spans="1:15" x14ac:dyDescent="0.25">
      <c r="A19" s="4" t="s">
        <v>92</v>
      </c>
      <c r="B19" s="2" t="s">
        <v>65</v>
      </c>
      <c r="C19" s="2" t="s">
        <v>93</v>
      </c>
      <c r="D19" s="2" t="s">
        <v>76</v>
      </c>
      <c r="E19" s="2" t="s">
        <v>53</v>
      </c>
      <c r="F19" s="2" t="s">
        <v>54</v>
      </c>
      <c r="G19" s="2">
        <v>44322</v>
      </c>
      <c r="H19" s="2">
        <v>6281</v>
      </c>
      <c r="I19" s="2">
        <v>47.45</v>
      </c>
      <c r="J19" s="2">
        <v>31.79</v>
      </c>
      <c r="K19" s="2">
        <v>298033.45</v>
      </c>
      <c r="L19" s="1">
        <f t="shared" si="0"/>
        <v>3</v>
      </c>
    </row>
    <row r="20" spans="1:15" ht="18" thickBot="1" x14ac:dyDescent="0.35">
      <c r="A20" s="4" t="s">
        <v>94</v>
      </c>
      <c r="B20" s="2" t="s">
        <v>65</v>
      </c>
      <c r="C20" s="2" t="s">
        <v>95</v>
      </c>
      <c r="D20" s="2" t="s">
        <v>96</v>
      </c>
      <c r="E20" s="2" t="s">
        <v>53</v>
      </c>
      <c r="F20" s="2" t="s">
        <v>59</v>
      </c>
      <c r="G20" s="2">
        <v>44142</v>
      </c>
      <c r="H20" s="2">
        <v>2018</v>
      </c>
      <c r="I20" s="2">
        <v>154.06</v>
      </c>
      <c r="J20" s="2">
        <v>90.93</v>
      </c>
      <c r="K20" s="2">
        <v>310893.08</v>
      </c>
      <c r="L20" s="1">
        <f t="shared" si="0"/>
        <v>3</v>
      </c>
      <c r="N20" s="7" t="s">
        <v>1212</v>
      </c>
    </row>
    <row r="21" spans="1:15" ht="15.75" thickTop="1" x14ac:dyDescent="0.25">
      <c r="A21" s="4" t="s">
        <v>97</v>
      </c>
      <c r="B21" s="2" t="s">
        <v>65</v>
      </c>
      <c r="C21" s="2" t="s">
        <v>98</v>
      </c>
      <c r="D21" s="2" t="s">
        <v>67</v>
      </c>
      <c r="E21" s="2" t="s">
        <v>53</v>
      </c>
      <c r="F21" s="2" t="s">
        <v>54</v>
      </c>
      <c r="G21" s="2">
        <v>44489</v>
      </c>
      <c r="H21" s="2">
        <v>2888</v>
      </c>
      <c r="I21" s="2">
        <v>9.33</v>
      </c>
      <c r="J21" s="2">
        <v>6.92</v>
      </c>
      <c r="K21" s="2">
        <v>26945.040000000001</v>
      </c>
      <c r="L21" s="1">
        <f t="shared" si="0"/>
        <v>3</v>
      </c>
    </row>
    <row r="22" spans="1:15" x14ac:dyDescent="0.25">
      <c r="A22" s="4" t="s">
        <v>99</v>
      </c>
      <c r="B22" s="2" t="s">
        <v>65</v>
      </c>
      <c r="C22" s="2" t="s">
        <v>100</v>
      </c>
      <c r="D22" s="2" t="s">
        <v>83</v>
      </c>
      <c r="E22" s="2" t="s">
        <v>53</v>
      </c>
      <c r="F22" s="2" t="s">
        <v>54</v>
      </c>
      <c r="G22" s="2">
        <v>44490</v>
      </c>
      <c r="H22" s="2">
        <v>9989</v>
      </c>
      <c r="I22" s="2">
        <v>81.73</v>
      </c>
      <c r="J22" s="2">
        <v>56.67</v>
      </c>
      <c r="K22" s="2">
        <v>816400.97000000009</v>
      </c>
      <c r="L22" s="1">
        <f t="shared" si="0"/>
        <v>3</v>
      </c>
      <c r="N22" s="3" t="s">
        <v>1213</v>
      </c>
      <c r="O22" s="1">
        <f>SUM(K7:K1006)</f>
        <v>1289101896.8099992</v>
      </c>
    </row>
    <row r="23" spans="1:15" x14ac:dyDescent="0.25">
      <c r="A23" s="4" t="s">
        <v>101</v>
      </c>
      <c r="B23" s="2" t="s">
        <v>61</v>
      </c>
      <c r="C23" s="2" t="s">
        <v>102</v>
      </c>
      <c r="D23" s="2" t="s">
        <v>81</v>
      </c>
      <c r="E23" s="2" t="s">
        <v>53</v>
      </c>
      <c r="F23" s="2" t="s">
        <v>54</v>
      </c>
      <c r="G23" s="2">
        <v>43940</v>
      </c>
      <c r="H23" s="2">
        <v>1451</v>
      </c>
      <c r="I23" s="2">
        <v>437.2</v>
      </c>
      <c r="J23" s="2">
        <v>263.33</v>
      </c>
      <c r="K23" s="2">
        <v>634377.19999999995</v>
      </c>
      <c r="L23" s="1">
        <f t="shared" si="0"/>
        <v>2</v>
      </c>
      <c r="N23" s="3" t="s">
        <v>1214</v>
      </c>
      <c r="O23" s="1">
        <f>SUMIF(E7:E1006,"Online",K7:K1006)</f>
        <v>626644011.33000016</v>
      </c>
    </row>
    <row r="24" spans="1:15" x14ac:dyDescent="0.25">
      <c r="A24" s="4" t="s">
        <v>103</v>
      </c>
      <c r="B24" s="2" t="s">
        <v>70</v>
      </c>
      <c r="C24" s="2" t="s">
        <v>104</v>
      </c>
      <c r="D24" s="2" t="s">
        <v>52</v>
      </c>
      <c r="E24" s="2" t="s">
        <v>53</v>
      </c>
      <c r="F24" s="2" t="s">
        <v>54</v>
      </c>
      <c r="G24" s="2">
        <v>44868</v>
      </c>
      <c r="H24" s="2">
        <v>7436</v>
      </c>
      <c r="I24" s="2">
        <v>152.58000000000001</v>
      </c>
      <c r="J24" s="2">
        <v>97.44</v>
      </c>
      <c r="K24" s="2">
        <v>1134584.8800000001</v>
      </c>
      <c r="L24" s="1">
        <f t="shared" si="0"/>
        <v>4</v>
      </c>
      <c r="N24" s="3" t="s">
        <v>1215</v>
      </c>
      <c r="O24" s="1">
        <f>SUMIFS(H7:H1006,C7:C1006,"Italy",E7:E1006,"Offline")</f>
        <v>27804</v>
      </c>
    </row>
    <row r="25" spans="1:15" x14ac:dyDescent="0.25">
      <c r="A25" s="4" t="s">
        <v>105</v>
      </c>
      <c r="B25" s="2" t="s">
        <v>65</v>
      </c>
      <c r="C25" s="2" t="s">
        <v>106</v>
      </c>
      <c r="D25" s="2" t="s">
        <v>86</v>
      </c>
      <c r="E25" s="2" t="s">
        <v>58</v>
      </c>
      <c r="F25" s="2" t="s">
        <v>59</v>
      </c>
      <c r="G25" s="2">
        <v>44752</v>
      </c>
      <c r="H25" s="2">
        <v>5135</v>
      </c>
      <c r="I25" s="2">
        <v>651.21</v>
      </c>
      <c r="J25" s="2">
        <v>524.96</v>
      </c>
      <c r="K25" s="2">
        <v>3343963.35</v>
      </c>
      <c r="L25" s="1">
        <f t="shared" si="0"/>
        <v>3</v>
      </c>
      <c r="N25" s="12" t="s">
        <v>1218</v>
      </c>
      <c r="O25" s="1">
        <f>SUMPRODUCT(H7:H1006,J7:J1006)</f>
        <v>907076517.37999952</v>
      </c>
    </row>
    <row r="26" spans="1:15" x14ac:dyDescent="0.25">
      <c r="A26" s="4" t="s">
        <v>107</v>
      </c>
      <c r="B26" s="2" t="s">
        <v>108</v>
      </c>
      <c r="C26" s="2" t="s">
        <v>109</v>
      </c>
      <c r="D26" s="2" t="s">
        <v>86</v>
      </c>
      <c r="E26" s="2" t="s">
        <v>58</v>
      </c>
      <c r="F26" s="2" t="s">
        <v>68</v>
      </c>
      <c r="G26" s="2">
        <v>44348</v>
      </c>
      <c r="H26" s="2">
        <v>3772</v>
      </c>
      <c r="I26" s="2">
        <v>651.21</v>
      </c>
      <c r="J26" s="2">
        <v>524.96</v>
      </c>
      <c r="K26" s="2">
        <v>2456364.12</v>
      </c>
      <c r="L26" s="1">
        <f t="shared" si="0"/>
        <v>6</v>
      </c>
    </row>
    <row r="27" spans="1:15" x14ac:dyDescent="0.25">
      <c r="A27" s="4" t="s">
        <v>110</v>
      </c>
      <c r="B27" s="2" t="s">
        <v>108</v>
      </c>
      <c r="C27" s="2" t="s">
        <v>111</v>
      </c>
      <c r="D27" s="2" t="s">
        <v>83</v>
      </c>
      <c r="E27" s="2" t="s">
        <v>53</v>
      </c>
      <c r="F27" s="2" t="s">
        <v>73</v>
      </c>
      <c r="G27" s="2">
        <v>44040</v>
      </c>
      <c r="H27" s="2">
        <v>9602</v>
      </c>
      <c r="I27" s="2">
        <v>81.73</v>
      </c>
      <c r="J27" s="2">
        <v>56.67</v>
      </c>
      <c r="K27" s="2">
        <v>784771.46000000008</v>
      </c>
      <c r="L27" s="1">
        <f t="shared" si="0"/>
        <v>6</v>
      </c>
    </row>
    <row r="28" spans="1:15" x14ac:dyDescent="0.25">
      <c r="A28" s="4" t="s">
        <v>112</v>
      </c>
      <c r="B28" s="2" t="s">
        <v>65</v>
      </c>
      <c r="C28" s="2" t="s">
        <v>113</v>
      </c>
      <c r="D28" s="2" t="s">
        <v>81</v>
      </c>
      <c r="E28" s="2" t="s">
        <v>58</v>
      </c>
      <c r="F28" s="2" t="s">
        <v>54</v>
      </c>
      <c r="G28" s="2">
        <v>44355</v>
      </c>
      <c r="H28" s="2">
        <v>912</v>
      </c>
      <c r="I28" s="2">
        <v>437.2</v>
      </c>
      <c r="J28" s="2">
        <v>263.33</v>
      </c>
      <c r="K28" s="2">
        <v>398726.39999999997</v>
      </c>
      <c r="L28" s="1">
        <f t="shared" si="0"/>
        <v>3</v>
      </c>
    </row>
    <row r="29" spans="1:15" x14ac:dyDescent="0.25">
      <c r="A29" s="4" t="s">
        <v>114</v>
      </c>
      <c r="B29" s="2" t="s">
        <v>108</v>
      </c>
      <c r="C29" s="2" t="s">
        <v>115</v>
      </c>
      <c r="D29" s="2" t="s">
        <v>52</v>
      </c>
      <c r="E29" s="2" t="s">
        <v>53</v>
      </c>
      <c r="F29" s="2" t="s">
        <v>73</v>
      </c>
      <c r="G29" s="2">
        <v>44403</v>
      </c>
      <c r="H29" s="2">
        <v>3019</v>
      </c>
      <c r="I29" s="2">
        <v>152.58000000000001</v>
      </c>
      <c r="J29" s="2">
        <v>97.44</v>
      </c>
      <c r="K29" s="2">
        <v>460639.02</v>
      </c>
      <c r="L29" s="1">
        <f t="shared" si="0"/>
        <v>6</v>
      </c>
    </row>
    <row r="30" spans="1:15" x14ac:dyDescent="0.25">
      <c r="A30" s="4" t="s">
        <v>116</v>
      </c>
      <c r="B30" s="2" t="s">
        <v>108</v>
      </c>
      <c r="C30" s="2" t="s">
        <v>117</v>
      </c>
      <c r="D30" s="2" t="s">
        <v>118</v>
      </c>
      <c r="E30" s="2" t="s">
        <v>58</v>
      </c>
      <c r="F30" s="2" t="s">
        <v>54</v>
      </c>
      <c r="G30" s="2">
        <v>44484</v>
      </c>
      <c r="H30" s="2">
        <v>3270</v>
      </c>
      <c r="I30" s="2">
        <v>109.28</v>
      </c>
      <c r="J30" s="2">
        <v>35.840000000000003</v>
      </c>
      <c r="K30" s="2">
        <v>357345.6</v>
      </c>
      <c r="L30" s="1">
        <f t="shared" si="0"/>
        <v>6</v>
      </c>
    </row>
    <row r="31" spans="1:15" x14ac:dyDescent="0.25">
      <c r="A31" s="4" t="s">
        <v>119</v>
      </c>
      <c r="B31" s="2" t="s">
        <v>65</v>
      </c>
      <c r="C31" s="2" t="s">
        <v>120</v>
      </c>
      <c r="D31" s="2" t="s">
        <v>96</v>
      </c>
      <c r="E31" s="2" t="s">
        <v>58</v>
      </c>
      <c r="F31" s="2" t="s">
        <v>54</v>
      </c>
      <c r="G31" s="2">
        <v>44523</v>
      </c>
      <c r="H31" s="2">
        <v>6047</v>
      </c>
      <c r="I31" s="2">
        <v>154.06</v>
      </c>
      <c r="J31" s="2">
        <v>90.93</v>
      </c>
      <c r="K31" s="2">
        <v>931600.82000000007</v>
      </c>
      <c r="L31" s="1">
        <f t="shared" si="0"/>
        <v>3</v>
      </c>
    </row>
    <row r="32" spans="1:15" x14ac:dyDescent="0.25">
      <c r="A32" s="4" t="s">
        <v>121</v>
      </c>
      <c r="B32" s="2" t="s">
        <v>65</v>
      </c>
      <c r="C32" s="2" t="s">
        <v>122</v>
      </c>
      <c r="D32" s="2" t="s">
        <v>83</v>
      </c>
      <c r="E32" s="2" t="s">
        <v>58</v>
      </c>
      <c r="F32" s="2" t="s">
        <v>59</v>
      </c>
      <c r="G32" s="2">
        <v>44592</v>
      </c>
      <c r="H32" s="2">
        <v>7761</v>
      </c>
      <c r="I32" s="2">
        <v>81.73</v>
      </c>
      <c r="J32" s="2">
        <v>56.67</v>
      </c>
      <c r="K32" s="2">
        <v>634306.53</v>
      </c>
      <c r="L32" s="1">
        <f t="shared" si="0"/>
        <v>3</v>
      </c>
    </row>
    <row r="33" spans="1:15" x14ac:dyDescent="0.25">
      <c r="A33" s="4" t="s">
        <v>123</v>
      </c>
      <c r="B33" s="2" t="s">
        <v>65</v>
      </c>
      <c r="C33" s="2" t="s">
        <v>106</v>
      </c>
      <c r="D33" s="2" t="s">
        <v>118</v>
      </c>
      <c r="E33" s="2" t="s">
        <v>53</v>
      </c>
      <c r="F33" s="2" t="s">
        <v>59</v>
      </c>
      <c r="G33" s="2">
        <v>44388</v>
      </c>
      <c r="H33" s="2">
        <v>1852</v>
      </c>
      <c r="I33" s="2">
        <v>109.28</v>
      </c>
      <c r="J33" s="2">
        <v>35.840000000000003</v>
      </c>
      <c r="K33" s="2">
        <v>202386.56</v>
      </c>
      <c r="L33" s="1">
        <f t="shared" si="0"/>
        <v>3</v>
      </c>
    </row>
    <row r="34" spans="1:15" ht="18" thickBot="1" x14ac:dyDescent="0.35">
      <c r="A34" s="4" t="s">
        <v>124</v>
      </c>
      <c r="B34" s="2" t="s">
        <v>65</v>
      </c>
      <c r="C34" s="2" t="s">
        <v>125</v>
      </c>
      <c r="D34" s="2" t="s">
        <v>118</v>
      </c>
      <c r="E34" s="2" t="s">
        <v>53</v>
      </c>
      <c r="F34" s="2" t="s">
        <v>54</v>
      </c>
      <c r="G34" s="2">
        <v>44799</v>
      </c>
      <c r="H34" s="2">
        <v>3797</v>
      </c>
      <c r="I34" s="2">
        <v>109.28</v>
      </c>
      <c r="J34" s="2">
        <v>35.840000000000003</v>
      </c>
      <c r="K34" s="2">
        <v>414936.16000000003</v>
      </c>
      <c r="L34" s="1">
        <f t="shared" si="0"/>
        <v>3</v>
      </c>
      <c r="N34" s="7" t="s">
        <v>1216</v>
      </c>
    </row>
    <row r="35" spans="1:15" ht="15.75" thickTop="1" x14ac:dyDescent="0.25">
      <c r="A35" s="4" t="s">
        <v>126</v>
      </c>
      <c r="B35" s="2" t="s">
        <v>50</v>
      </c>
      <c r="C35" s="2" t="s">
        <v>127</v>
      </c>
      <c r="D35" s="2" t="s">
        <v>128</v>
      </c>
      <c r="E35" s="2" t="s">
        <v>58</v>
      </c>
      <c r="F35" s="2" t="s">
        <v>54</v>
      </c>
      <c r="G35" s="2">
        <v>44248</v>
      </c>
      <c r="H35" s="2">
        <v>6098</v>
      </c>
      <c r="I35" s="2">
        <v>668.27</v>
      </c>
      <c r="J35" s="2">
        <v>502.54</v>
      </c>
      <c r="K35" s="2">
        <v>4075110.46</v>
      </c>
      <c r="L35" s="1">
        <f t="shared" si="0"/>
        <v>1</v>
      </c>
    </row>
    <row r="36" spans="1:15" x14ac:dyDescent="0.25">
      <c r="A36" s="4" t="s">
        <v>129</v>
      </c>
      <c r="B36" s="2" t="s">
        <v>65</v>
      </c>
      <c r="C36" s="2" t="s">
        <v>95</v>
      </c>
      <c r="D36" s="2" t="s">
        <v>81</v>
      </c>
      <c r="E36" s="2" t="s">
        <v>53</v>
      </c>
      <c r="F36" s="2" t="s">
        <v>73</v>
      </c>
      <c r="G36" s="2">
        <v>44438</v>
      </c>
      <c r="H36" s="2">
        <v>3293</v>
      </c>
      <c r="I36" s="2">
        <v>437.2</v>
      </c>
      <c r="J36" s="2">
        <v>263.33</v>
      </c>
      <c r="K36" s="2">
        <v>1439699.5999999999</v>
      </c>
      <c r="L36" s="1">
        <f t="shared" si="0"/>
        <v>3</v>
      </c>
    </row>
    <row r="37" spans="1:15" x14ac:dyDescent="0.25">
      <c r="A37" s="4" t="s">
        <v>130</v>
      </c>
      <c r="B37" s="2" t="s">
        <v>61</v>
      </c>
      <c r="C37" s="2" t="s">
        <v>131</v>
      </c>
      <c r="D37" s="2" t="s">
        <v>96</v>
      </c>
      <c r="E37" s="2" t="s">
        <v>58</v>
      </c>
      <c r="F37" s="2" t="s">
        <v>59</v>
      </c>
      <c r="G37" s="2">
        <v>44611</v>
      </c>
      <c r="H37" s="2">
        <v>6948</v>
      </c>
      <c r="I37" s="2">
        <v>154.06</v>
      </c>
      <c r="J37" s="2">
        <v>90.93</v>
      </c>
      <c r="K37" s="2">
        <v>1070408.8800000001</v>
      </c>
      <c r="L37" s="1">
        <f t="shared" si="0"/>
        <v>2</v>
      </c>
      <c r="N37" s="6" t="s">
        <v>39</v>
      </c>
      <c r="O37" s="6" t="s">
        <v>1217</v>
      </c>
    </row>
    <row r="38" spans="1:15" x14ac:dyDescent="0.25">
      <c r="A38" s="4" t="s">
        <v>132</v>
      </c>
      <c r="B38" s="2" t="s">
        <v>108</v>
      </c>
      <c r="C38" s="2" t="s">
        <v>133</v>
      </c>
      <c r="D38" s="2" t="s">
        <v>83</v>
      </c>
      <c r="E38" s="2" t="s">
        <v>53</v>
      </c>
      <c r="F38" s="2" t="s">
        <v>68</v>
      </c>
      <c r="G38" s="2">
        <v>44152</v>
      </c>
      <c r="H38" s="2">
        <v>663</v>
      </c>
      <c r="I38" s="2">
        <v>81.73</v>
      </c>
      <c r="J38" s="2">
        <v>56.67</v>
      </c>
      <c r="K38" s="2">
        <v>54186.990000000005</v>
      </c>
      <c r="L38" s="1">
        <f t="shared" si="0"/>
        <v>6</v>
      </c>
      <c r="N38" s="2" t="s">
        <v>50</v>
      </c>
      <c r="O38" s="2">
        <v>1</v>
      </c>
    </row>
    <row r="39" spans="1:15" x14ac:dyDescent="0.25">
      <c r="A39" s="4" t="s">
        <v>134</v>
      </c>
      <c r="B39" s="2" t="s">
        <v>50</v>
      </c>
      <c r="C39" s="2" t="s">
        <v>135</v>
      </c>
      <c r="D39" s="2" t="s">
        <v>118</v>
      </c>
      <c r="E39" s="2" t="s">
        <v>53</v>
      </c>
      <c r="F39" s="2" t="s">
        <v>73</v>
      </c>
      <c r="G39" s="2">
        <v>44160</v>
      </c>
      <c r="H39" s="2">
        <v>5067</v>
      </c>
      <c r="I39" s="2">
        <v>109.28</v>
      </c>
      <c r="J39" s="2">
        <v>35.840000000000003</v>
      </c>
      <c r="K39" s="2">
        <v>553721.76</v>
      </c>
      <c r="L39" s="1">
        <f t="shared" si="0"/>
        <v>1</v>
      </c>
      <c r="N39" s="2" t="s">
        <v>61</v>
      </c>
      <c r="O39" s="2">
        <v>2</v>
      </c>
    </row>
    <row r="40" spans="1:15" x14ac:dyDescent="0.25">
      <c r="A40" s="4" t="s">
        <v>136</v>
      </c>
      <c r="B40" s="2" t="s">
        <v>50</v>
      </c>
      <c r="C40" s="2" t="s">
        <v>127</v>
      </c>
      <c r="D40" s="2" t="s">
        <v>67</v>
      </c>
      <c r="E40" s="2" t="s">
        <v>53</v>
      </c>
      <c r="F40" s="2" t="s">
        <v>59</v>
      </c>
      <c r="G40" s="2">
        <v>44840</v>
      </c>
      <c r="H40" s="2">
        <v>2822</v>
      </c>
      <c r="I40" s="2">
        <v>9.33</v>
      </c>
      <c r="J40" s="2">
        <v>6.92</v>
      </c>
      <c r="K40" s="2">
        <v>26329.26</v>
      </c>
      <c r="L40" s="1">
        <f t="shared" si="0"/>
        <v>1</v>
      </c>
      <c r="N40" s="2" t="s">
        <v>65</v>
      </c>
      <c r="O40" s="2">
        <v>3</v>
      </c>
    </row>
    <row r="41" spans="1:15" x14ac:dyDescent="0.25">
      <c r="A41" s="4" t="s">
        <v>137</v>
      </c>
      <c r="B41" s="2" t="s">
        <v>65</v>
      </c>
      <c r="C41" s="2" t="s">
        <v>138</v>
      </c>
      <c r="D41" s="2" t="s">
        <v>118</v>
      </c>
      <c r="E41" s="2" t="s">
        <v>53</v>
      </c>
      <c r="F41" s="2" t="s">
        <v>68</v>
      </c>
      <c r="G41" s="2">
        <v>43928</v>
      </c>
      <c r="H41" s="2">
        <v>3619</v>
      </c>
      <c r="I41" s="2">
        <v>109.28</v>
      </c>
      <c r="J41" s="2">
        <v>35.840000000000003</v>
      </c>
      <c r="K41" s="2">
        <v>395484.32</v>
      </c>
      <c r="L41" s="1">
        <f t="shared" si="0"/>
        <v>3</v>
      </c>
      <c r="N41" s="2" t="s">
        <v>70</v>
      </c>
      <c r="O41" s="2">
        <v>4</v>
      </c>
    </row>
    <row r="42" spans="1:15" x14ac:dyDescent="0.25">
      <c r="A42" s="4" t="s">
        <v>139</v>
      </c>
      <c r="B42" s="2" t="s">
        <v>108</v>
      </c>
      <c r="C42" s="2" t="s">
        <v>140</v>
      </c>
      <c r="D42" s="2" t="s">
        <v>57</v>
      </c>
      <c r="E42" s="2" t="s">
        <v>58</v>
      </c>
      <c r="F42" s="2" t="s">
        <v>59</v>
      </c>
      <c r="G42" s="2">
        <v>44532</v>
      </c>
      <c r="H42" s="2">
        <v>9183</v>
      </c>
      <c r="I42" s="2">
        <v>421.89</v>
      </c>
      <c r="J42" s="2">
        <v>364.69</v>
      </c>
      <c r="K42" s="2">
        <v>3874215.8699999996</v>
      </c>
      <c r="L42" s="1">
        <f t="shared" si="0"/>
        <v>6</v>
      </c>
      <c r="N42" s="2" t="s">
        <v>88</v>
      </c>
      <c r="O42" s="2">
        <v>5</v>
      </c>
    </row>
    <row r="43" spans="1:15" x14ac:dyDescent="0.25">
      <c r="A43" s="4" t="s">
        <v>141</v>
      </c>
      <c r="B43" s="2" t="s">
        <v>65</v>
      </c>
      <c r="C43" s="2" t="s">
        <v>142</v>
      </c>
      <c r="D43" s="2" t="s">
        <v>76</v>
      </c>
      <c r="E43" s="2" t="s">
        <v>58</v>
      </c>
      <c r="F43" s="2" t="s">
        <v>59</v>
      </c>
      <c r="G43" s="2">
        <v>44163</v>
      </c>
      <c r="H43" s="2">
        <v>8268</v>
      </c>
      <c r="I43" s="2">
        <v>47.45</v>
      </c>
      <c r="J43" s="2">
        <v>31.79</v>
      </c>
      <c r="K43" s="2">
        <v>392316.60000000003</v>
      </c>
      <c r="L43" s="1">
        <f t="shared" si="0"/>
        <v>3</v>
      </c>
      <c r="N43" s="2" t="s">
        <v>108</v>
      </c>
      <c r="O43" s="2">
        <v>6</v>
      </c>
    </row>
    <row r="44" spans="1:15" x14ac:dyDescent="0.25">
      <c r="A44" s="4" t="s">
        <v>143</v>
      </c>
      <c r="B44" s="2" t="s">
        <v>108</v>
      </c>
      <c r="C44" s="2" t="s">
        <v>144</v>
      </c>
      <c r="D44" s="2" t="s">
        <v>63</v>
      </c>
      <c r="E44" s="2" t="s">
        <v>58</v>
      </c>
      <c r="F44" s="2" t="s">
        <v>54</v>
      </c>
      <c r="G44" s="2">
        <v>44654</v>
      </c>
      <c r="H44" s="2">
        <v>1660</v>
      </c>
      <c r="I44" s="2">
        <v>205.7</v>
      </c>
      <c r="J44" s="2">
        <v>117.11</v>
      </c>
      <c r="K44" s="2">
        <v>341462</v>
      </c>
      <c r="L44" s="1">
        <f t="shared" si="0"/>
        <v>6</v>
      </c>
    </row>
    <row r="45" spans="1:15" x14ac:dyDescent="0.25">
      <c r="A45" s="4" t="s">
        <v>145</v>
      </c>
      <c r="B45" s="2" t="s">
        <v>108</v>
      </c>
      <c r="C45" s="2" t="s">
        <v>146</v>
      </c>
      <c r="D45" s="2" t="s">
        <v>96</v>
      </c>
      <c r="E45" s="2" t="s">
        <v>58</v>
      </c>
      <c r="F45" s="2" t="s">
        <v>73</v>
      </c>
      <c r="G45" s="2">
        <v>44331</v>
      </c>
      <c r="H45" s="2">
        <v>7177</v>
      </c>
      <c r="I45" s="2">
        <v>154.06</v>
      </c>
      <c r="J45" s="2">
        <v>90.93</v>
      </c>
      <c r="K45" s="2">
        <v>1105688.6200000001</v>
      </c>
      <c r="L45" s="1">
        <f t="shared" si="0"/>
        <v>6</v>
      </c>
    </row>
    <row r="46" spans="1:15" x14ac:dyDescent="0.25">
      <c r="A46" s="4" t="s">
        <v>147</v>
      </c>
      <c r="B46" s="2" t="s">
        <v>65</v>
      </c>
      <c r="C46" s="2" t="s">
        <v>148</v>
      </c>
      <c r="D46" s="2" t="s">
        <v>128</v>
      </c>
      <c r="E46" s="2" t="s">
        <v>58</v>
      </c>
      <c r="F46" s="2" t="s">
        <v>68</v>
      </c>
      <c r="G46" s="2">
        <v>44799</v>
      </c>
      <c r="H46" s="2">
        <v>4668</v>
      </c>
      <c r="I46" s="2">
        <v>668.27</v>
      </c>
      <c r="J46" s="2">
        <v>502.54</v>
      </c>
      <c r="K46" s="2">
        <v>3119484.36</v>
      </c>
      <c r="L46" s="1">
        <f t="shared" si="0"/>
        <v>3</v>
      </c>
    </row>
    <row r="47" spans="1:15" x14ac:dyDescent="0.25">
      <c r="A47" s="4" t="s">
        <v>149</v>
      </c>
      <c r="B47" s="2" t="s">
        <v>108</v>
      </c>
      <c r="C47" s="2" t="s">
        <v>115</v>
      </c>
      <c r="D47" s="2" t="s">
        <v>67</v>
      </c>
      <c r="E47" s="2" t="s">
        <v>58</v>
      </c>
      <c r="F47" s="2" t="s">
        <v>59</v>
      </c>
      <c r="G47" s="2">
        <v>44158</v>
      </c>
      <c r="H47" s="2">
        <v>1011</v>
      </c>
      <c r="I47" s="2">
        <v>9.33</v>
      </c>
      <c r="J47" s="2">
        <v>6.92</v>
      </c>
      <c r="K47" s="2">
        <v>9432.6299999999992</v>
      </c>
      <c r="L47" s="1">
        <f t="shared" si="0"/>
        <v>6</v>
      </c>
    </row>
    <row r="48" spans="1:15" x14ac:dyDescent="0.25">
      <c r="A48" s="4" t="s">
        <v>150</v>
      </c>
      <c r="B48" s="2" t="s">
        <v>108</v>
      </c>
      <c r="C48" s="2" t="s">
        <v>151</v>
      </c>
      <c r="D48" s="2" t="s">
        <v>118</v>
      </c>
      <c r="E48" s="2" t="s">
        <v>58</v>
      </c>
      <c r="F48" s="2" t="s">
        <v>59</v>
      </c>
      <c r="G48" s="2">
        <v>44827</v>
      </c>
      <c r="H48" s="2">
        <v>5120</v>
      </c>
      <c r="I48" s="2">
        <v>109.28</v>
      </c>
      <c r="J48" s="2">
        <v>35.840000000000003</v>
      </c>
      <c r="K48" s="2">
        <v>559513.59999999998</v>
      </c>
      <c r="L48" s="1">
        <f t="shared" si="0"/>
        <v>6</v>
      </c>
    </row>
    <row r="49" spans="1:12" x14ac:dyDescent="0.25">
      <c r="A49" s="4" t="s">
        <v>152</v>
      </c>
      <c r="B49" s="2" t="s">
        <v>65</v>
      </c>
      <c r="C49" s="2" t="s">
        <v>153</v>
      </c>
      <c r="D49" s="2" t="s">
        <v>67</v>
      </c>
      <c r="E49" s="2" t="s">
        <v>58</v>
      </c>
      <c r="F49" s="2" t="s">
        <v>68</v>
      </c>
      <c r="G49" s="2">
        <v>44676</v>
      </c>
      <c r="H49" s="2">
        <v>2935</v>
      </c>
      <c r="I49" s="2">
        <v>9.33</v>
      </c>
      <c r="J49" s="2">
        <v>6.92</v>
      </c>
      <c r="K49" s="2">
        <v>27383.55</v>
      </c>
      <c r="L49" s="1">
        <f t="shared" si="0"/>
        <v>3</v>
      </c>
    </row>
    <row r="50" spans="1:12" x14ac:dyDescent="0.25">
      <c r="A50" s="4" t="s">
        <v>154</v>
      </c>
      <c r="B50" s="2" t="s">
        <v>61</v>
      </c>
      <c r="C50" s="2" t="s">
        <v>155</v>
      </c>
      <c r="D50" s="2" t="s">
        <v>86</v>
      </c>
      <c r="E50" s="2" t="s">
        <v>53</v>
      </c>
      <c r="F50" s="2" t="s">
        <v>68</v>
      </c>
      <c r="G50" s="2">
        <v>44854</v>
      </c>
      <c r="H50" s="2">
        <v>2430</v>
      </c>
      <c r="I50" s="2">
        <v>651.21</v>
      </c>
      <c r="J50" s="2">
        <v>524.96</v>
      </c>
      <c r="K50" s="2">
        <v>1582440.3</v>
      </c>
      <c r="L50" s="1">
        <f t="shared" si="0"/>
        <v>2</v>
      </c>
    </row>
    <row r="51" spans="1:12" x14ac:dyDescent="0.25">
      <c r="A51" s="4" t="s">
        <v>156</v>
      </c>
      <c r="B51" s="2" t="s">
        <v>70</v>
      </c>
      <c r="C51" s="2" t="s">
        <v>157</v>
      </c>
      <c r="D51" s="2" t="s">
        <v>63</v>
      </c>
      <c r="E51" s="2" t="s">
        <v>53</v>
      </c>
      <c r="F51" s="2" t="s">
        <v>54</v>
      </c>
      <c r="G51" s="2">
        <v>44047</v>
      </c>
      <c r="H51" s="2">
        <v>8611</v>
      </c>
      <c r="I51" s="2">
        <v>205.7</v>
      </c>
      <c r="J51" s="2">
        <v>117.11</v>
      </c>
      <c r="K51" s="2">
        <v>1771282.7</v>
      </c>
      <c r="L51" s="1">
        <f t="shared" si="0"/>
        <v>4</v>
      </c>
    </row>
    <row r="52" spans="1:12" x14ac:dyDescent="0.25">
      <c r="A52" s="4" t="s">
        <v>158</v>
      </c>
      <c r="B52" s="2" t="s">
        <v>61</v>
      </c>
      <c r="C52" s="2" t="s">
        <v>131</v>
      </c>
      <c r="D52" s="2" t="s">
        <v>83</v>
      </c>
      <c r="E52" s="2" t="s">
        <v>53</v>
      </c>
      <c r="F52" s="2" t="s">
        <v>68</v>
      </c>
      <c r="G52" s="2">
        <v>44217</v>
      </c>
      <c r="H52" s="2">
        <v>8513</v>
      </c>
      <c r="I52" s="2">
        <v>81.73</v>
      </c>
      <c r="J52" s="2">
        <v>56.67</v>
      </c>
      <c r="K52" s="2">
        <v>695767.49</v>
      </c>
      <c r="L52" s="1">
        <f t="shared" si="0"/>
        <v>2</v>
      </c>
    </row>
    <row r="53" spans="1:12" x14ac:dyDescent="0.25">
      <c r="A53" s="4" t="s">
        <v>159</v>
      </c>
      <c r="B53" s="2" t="s">
        <v>70</v>
      </c>
      <c r="C53" s="2" t="s">
        <v>160</v>
      </c>
      <c r="D53" s="2" t="s">
        <v>118</v>
      </c>
      <c r="E53" s="2" t="s">
        <v>53</v>
      </c>
      <c r="F53" s="2" t="s">
        <v>73</v>
      </c>
      <c r="G53" s="2">
        <v>44867</v>
      </c>
      <c r="H53" s="2">
        <v>6205</v>
      </c>
      <c r="I53" s="2">
        <v>109.28</v>
      </c>
      <c r="J53" s="2">
        <v>35.840000000000003</v>
      </c>
      <c r="K53" s="2">
        <v>678082.4</v>
      </c>
      <c r="L53" s="1">
        <f t="shared" si="0"/>
        <v>4</v>
      </c>
    </row>
    <row r="54" spans="1:12" x14ac:dyDescent="0.25">
      <c r="A54" s="4" t="s">
        <v>161</v>
      </c>
      <c r="B54" s="2" t="s">
        <v>65</v>
      </c>
      <c r="C54" s="2" t="s">
        <v>162</v>
      </c>
      <c r="D54" s="2" t="s">
        <v>76</v>
      </c>
      <c r="E54" s="2" t="s">
        <v>53</v>
      </c>
      <c r="F54" s="2" t="s">
        <v>68</v>
      </c>
      <c r="G54" s="2">
        <v>44600</v>
      </c>
      <c r="H54" s="2">
        <v>7783</v>
      </c>
      <c r="I54" s="2">
        <v>47.45</v>
      </c>
      <c r="J54" s="2">
        <v>31.79</v>
      </c>
      <c r="K54" s="2">
        <v>369303.35000000003</v>
      </c>
      <c r="L54" s="1">
        <f t="shared" si="0"/>
        <v>3</v>
      </c>
    </row>
    <row r="55" spans="1:12" x14ac:dyDescent="0.25">
      <c r="A55" s="4" t="s">
        <v>163</v>
      </c>
      <c r="B55" s="2" t="s">
        <v>61</v>
      </c>
      <c r="C55" s="2" t="s">
        <v>164</v>
      </c>
      <c r="D55" s="2" t="s">
        <v>57</v>
      </c>
      <c r="E55" s="2" t="s">
        <v>58</v>
      </c>
      <c r="F55" s="2" t="s">
        <v>54</v>
      </c>
      <c r="G55" s="2">
        <v>44776</v>
      </c>
      <c r="H55" s="2">
        <v>6379</v>
      </c>
      <c r="I55" s="2">
        <v>421.89</v>
      </c>
      <c r="J55" s="2">
        <v>364.69</v>
      </c>
      <c r="K55" s="2">
        <v>2691236.31</v>
      </c>
      <c r="L55" s="1">
        <f t="shared" si="0"/>
        <v>2</v>
      </c>
    </row>
    <row r="56" spans="1:12" x14ac:dyDescent="0.25">
      <c r="A56" s="4" t="s">
        <v>165</v>
      </c>
      <c r="B56" s="2" t="s">
        <v>108</v>
      </c>
      <c r="C56" s="2" t="s">
        <v>166</v>
      </c>
      <c r="D56" s="2" t="s">
        <v>118</v>
      </c>
      <c r="E56" s="2" t="s">
        <v>53</v>
      </c>
      <c r="F56" s="2" t="s">
        <v>68</v>
      </c>
      <c r="G56" s="2">
        <v>44815</v>
      </c>
      <c r="H56" s="2">
        <v>7154</v>
      </c>
      <c r="I56" s="2">
        <v>109.28</v>
      </c>
      <c r="J56" s="2">
        <v>35.840000000000003</v>
      </c>
      <c r="K56" s="2">
        <v>781789.12</v>
      </c>
      <c r="L56" s="1">
        <f t="shared" si="0"/>
        <v>6</v>
      </c>
    </row>
    <row r="57" spans="1:12" x14ac:dyDescent="0.25">
      <c r="A57" s="4" t="s">
        <v>167</v>
      </c>
      <c r="B57" s="2" t="s">
        <v>65</v>
      </c>
      <c r="C57" s="2" t="s">
        <v>122</v>
      </c>
      <c r="D57" s="2" t="s">
        <v>63</v>
      </c>
      <c r="E57" s="2" t="s">
        <v>53</v>
      </c>
      <c r="F57" s="2" t="s">
        <v>68</v>
      </c>
      <c r="G57" s="2">
        <v>44805</v>
      </c>
      <c r="H57" s="2">
        <v>2299</v>
      </c>
      <c r="I57" s="2">
        <v>205.7</v>
      </c>
      <c r="J57" s="2">
        <v>117.11</v>
      </c>
      <c r="K57" s="2">
        <v>472904.3</v>
      </c>
      <c r="L57" s="1">
        <f t="shared" si="0"/>
        <v>3</v>
      </c>
    </row>
    <row r="58" spans="1:12" x14ac:dyDescent="0.25">
      <c r="A58" s="4" t="s">
        <v>168</v>
      </c>
      <c r="B58" s="2" t="s">
        <v>65</v>
      </c>
      <c r="C58" s="2" t="s">
        <v>169</v>
      </c>
      <c r="D58" s="2" t="s">
        <v>96</v>
      </c>
      <c r="E58" s="2" t="s">
        <v>58</v>
      </c>
      <c r="F58" s="2" t="s">
        <v>73</v>
      </c>
      <c r="G58" s="2">
        <v>43938</v>
      </c>
      <c r="H58" s="2">
        <v>6039</v>
      </c>
      <c r="I58" s="2">
        <v>154.06</v>
      </c>
      <c r="J58" s="2">
        <v>90.93</v>
      </c>
      <c r="K58" s="2">
        <v>930368.34</v>
      </c>
      <c r="L58" s="1">
        <f t="shared" si="0"/>
        <v>3</v>
      </c>
    </row>
    <row r="59" spans="1:12" x14ac:dyDescent="0.25">
      <c r="A59" s="4" t="s">
        <v>170</v>
      </c>
      <c r="B59" s="2" t="s">
        <v>65</v>
      </c>
      <c r="C59" s="2" t="s">
        <v>100</v>
      </c>
      <c r="D59" s="2" t="s">
        <v>76</v>
      </c>
      <c r="E59" s="2" t="s">
        <v>58</v>
      </c>
      <c r="F59" s="2" t="s">
        <v>68</v>
      </c>
      <c r="G59" s="2">
        <v>44160</v>
      </c>
      <c r="H59" s="2">
        <v>9628</v>
      </c>
      <c r="I59" s="2">
        <v>47.45</v>
      </c>
      <c r="J59" s="2">
        <v>31.79</v>
      </c>
      <c r="K59" s="2">
        <v>456848.60000000003</v>
      </c>
      <c r="L59" s="1">
        <f t="shared" si="0"/>
        <v>3</v>
      </c>
    </row>
    <row r="60" spans="1:12" x14ac:dyDescent="0.25">
      <c r="A60" s="4" t="s">
        <v>171</v>
      </c>
      <c r="B60" s="2" t="s">
        <v>70</v>
      </c>
      <c r="C60" s="2" t="s">
        <v>172</v>
      </c>
      <c r="D60" s="2" t="s">
        <v>57</v>
      </c>
      <c r="E60" s="2" t="s">
        <v>58</v>
      </c>
      <c r="F60" s="2" t="s">
        <v>54</v>
      </c>
      <c r="G60" s="2">
        <v>44435</v>
      </c>
      <c r="H60" s="2">
        <v>6353</v>
      </c>
      <c r="I60" s="2">
        <v>421.89</v>
      </c>
      <c r="J60" s="2">
        <v>364.69</v>
      </c>
      <c r="K60" s="2">
        <v>2680267.17</v>
      </c>
      <c r="L60" s="1">
        <f t="shared" si="0"/>
        <v>4</v>
      </c>
    </row>
    <row r="61" spans="1:12" x14ac:dyDescent="0.25">
      <c r="A61" s="4" t="s">
        <v>173</v>
      </c>
      <c r="B61" s="2" t="s">
        <v>65</v>
      </c>
      <c r="C61" s="2" t="s">
        <v>174</v>
      </c>
      <c r="D61" s="2" t="s">
        <v>96</v>
      </c>
      <c r="E61" s="2" t="s">
        <v>53</v>
      </c>
      <c r="F61" s="2" t="s">
        <v>73</v>
      </c>
      <c r="G61" s="2">
        <v>44393</v>
      </c>
      <c r="H61" s="2">
        <v>6531</v>
      </c>
      <c r="I61" s="2">
        <v>154.06</v>
      </c>
      <c r="J61" s="2">
        <v>90.93</v>
      </c>
      <c r="K61" s="2">
        <v>1006165.86</v>
      </c>
      <c r="L61" s="1">
        <f t="shared" si="0"/>
        <v>3</v>
      </c>
    </row>
    <row r="62" spans="1:12" x14ac:dyDescent="0.25">
      <c r="A62" s="4" t="s">
        <v>175</v>
      </c>
      <c r="B62" s="2" t="s">
        <v>65</v>
      </c>
      <c r="C62" s="2" t="s">
        <v>174</v>
      </c>
      <c r="D62" s="2" t="s">
        <v>76</v>
      </c>
      <c r="E62" s="2" t="s">
        <v>58</v>
      </c>
      <c r="F62" s="2" t="s">
        <v>59</v>
      </c>
      <c r="G62" s="2">
        <v>44858</v>
      </c>
      <c r="H62" s="2">
        <v>2510</v>
      </c>
      <c r="I62" s="2">
        <v>47.45</v>
      </c>
      <c r="J62" s="2">
        <v>31.79</v>
      </c>
      <c r="K62" s="2">
        <v>119099.5</v>
      </c>
      <c r="L62" s="1">
        <f t="shared" si="0"/>
        <v>3</v>
      </c>
    </row>
    <row r="63" spans="1:12" x14ac:dyDescent="0.25">
      <c r="A63" s="4" t="s">
        <v>176</v>
      </c>
      <c r="B63" s="2" t="s">
        <v>50</v>
      </c>
      <c r="C63" s="2" t="s">
        <v>177</v>
      </c>
      <c r="D63" s="2" t="s">
        <v>96</v>
      </c>
      <c r="E63" s="2" t="s">
        <v>53</v>
      </c>
      <c r="F63" s="2" t="s">
        <v>68</v>
      </c>
      <c r="G63" s="2">
        <v>44188</v>
      </c>
      <c r="H63" s="2">
        <v>3671</v>
      </c>
      <c r="I63" s="2">
        <v>154.06</v>
      </c>
      <c r="J63" s="2">
        <v>90.93</v>
      </c>
      <c r="K63" s="2">
        <v>565554.26</v>
      </c>
      <c r="L63" s="1">
        <f t="shared" si="0"/>
        <v>1</v>
      </c>
    </row>
    <row r="64" spans="1:12" x14ac:dyDescent="0.25">
      <c r="A64" s="4" t="s">
        <v>178</v>
      </c>
      <c r="B64" s="2" t="s">
        <v>50</v>
      </c>
      <c r="C64" s="2" t="s">
        <v>179</v>
      </c>
      <c r="D64" s="2" t="s">
        <v>63</v>
      </c>
      <c r="E64" s="2" t="s">
        <v>53</v>
      </c>
      <c r="F64" s="2" t="s">
        <v>68</v>
      </c>
      <c r="G64" s="2">
        <v>44022</v>
      </c>
      <c r="H64" s="2">
        <v>1424</v>
      </c>
      <c r="I64" s="2">
        <v>205.7</v>
      </c>
      <c r="J64" s="2">
        <v>117.11</v>
      </c>
      <c r="K64" s="2">
        <v>292916.8</v>
      </c>
      <c r="L64" s="1">
        <f t="shared" si="0"/>
        <v>1</v>
      </c>
    </row>
    <row r="65" spans="1:12" x14ac:dyDescent="0.25">
      <c r="A65" s="4" t="s">
        <v>180</v>
      </c>
      <c r="B65" s="2" t="s">
        <v>50</v>
      </c>
      <c r="C65" s="2" t="s">
        <v>181</v>
      </c>
      <c r="D65" s="2" t="s">
        <v>118</v>
      </c>
      <c r="E65" s="2" t="s">
        <v>53</v>
      </c>
      <c r="F65" s="2" t="s">
        <v>68</v>
      </c>
      <c r="G65" s="2">
        <v>44577</v>
      </c>
      <c r="H65" s="2">
        <v>4212</v>
      </c>
      <c r="I65" s="2">
        <v>109.28</v>
      </c>
      <c r="J65" s="2">
        <v>35.840000000000003</v>
      </c>
      <c r="K65" s="2">
        <v>460287.36</v>
      </c>
      <c r="L65" s="1">
        <f t="shared" si="0"/>
        <v>1</v>
      </c>
    </row>
    <row r="66" spans="1:12" x14ac:dyDescent="0.25">
      <c r="A66" s="4" t="s">
        <v>182</v>
      </c>
      <c r="B66" s="2" t="s">
        <v>108</v>
      </c>
      <c r="C66" s="2" t="s">
        <v>183</v>
      </c>
      <c r="D66" s="2" t="s">
        <v>72</v>
      </c>
      <c r="E66" s="2" t="s">
        <v>58</v>
      </c>
      <c r="F66" s="2" t="s">
        <v>54</v>
      </c>
      <c r="G66" s="2">
        <v>44131</v>
      </c>
      <c r="H66" s="2">
        <v>2509</v>
      </c>
      <c r="I66" s="2">
        <v>255.28</v>
      </c>
      <c r="J66" s="2">
        <v>159.41999999999999</v>
      </c>
      <c r="K66" s="2">
        <v>640497.52</v>
      </c>
      <c r="L66" s="1">
        <f t="shared" si="0"/>
        <v>6</v>
      </c>
    </row>
    <row r="67" spans="1:12" x14ac:dyDescent="0.25">
      <c r="A67" s="4" t="s">
        <v>184</v>
      </c>
      <c r="B67" s="2" t="s">
        <v>65</v>
      </c>
      <c r="C67" s="2" t="s">
        <v>185</v>
      </c>
      <c r="D67" s="2" t="s">
        <v>81</v>
      </c>
      <c r="E67" s="2" t="s">
        <v>58</v>
      </c>
      <c r="F67" s="2" t="s">
        <v>73</v>
      </c>
      <c r="G67" s="2">
        <v>44763</v>
      </c>
      <c r="H67" s="2">
        <v>3819</v>
      </c>
      <c r="I67" s="2">
        <v>437.2</v>
      </c>
      <c r="J67" s="2">
        <v>263.33</v>
      </c>
      <c r="K67" s="2">
        <v>1669666.8</v>
      </c>
      <c r="L67" s="1">
        <f t="shared" si="0"/>
        <v>3</v>
      </c>
    </row>
    <row r="68" spans="1:12" x14ac:dyDescent="0.25">
      <c r="A68" s="4" t="s">
        <v>186</v>
      </c>
      <c r="B68" s="2" t="s">
        <v>50</v>
      </c>
      <c r="C68" s="2" t="s">
        <v>187</v>
      </c>
      <c r="D68" s="2" t="s">
        <v>83</v>
      </c>
      <c r="E68" s="2" t="s">
        <v>58</v>
      </c>
      <c r="F68" s="2" t="s">
        <v>54</v>
      </c>
      <c r="G68" s="2">
        <v>44522</v>
      </c>
      <c r="H68" s="2">
        <v>7679</v>
      </c>
      <c r="I68" s="2">
        <v>81.73</v>
      </c>
      <c r="J68" s="2">
        <v>56.67</v>
      </c>
      <c r="K68" s="2">
        <v>627604.67000000004</v>
      </c>
      <c r="L68" s="1">
        <f t="shared" si="0"/>
        <v>1</v>
      </c>
    </row>
    <row r="69" spans="1:12" x14ac:dyDescent="0.25">
      <c r="A69" s="4" t="s">
        <v>188</v>
      </c>
      <c r="B69" s="2" t="s">
        <v>108</v>
      </c>
      <c r="C69" s="2" t="s">
        <v>189</v>
      </c>
      <c r="D69" s="2" t="s">
        <v>128</v>
      </c>
      <c r="E69" s="2" t="s">
        <v>58</v>
      </c>
      <c r="F69" s="2" t="s">
        <v>73</v>
      </c>
      <c r="G69" s="2">
        <v>44214</v>
      </c>
      <c r="H69" s="2">
        <v>656</v>
      </c>
      <c r="I69" s="2">
        <v>668.27</v>
      </c>
      <c r="J69" s="2">
        <v>502.54</v>
      </c>
      <c r="K69" s="2">
        <v>438385.12</v>
      </c>
      <c r="L69" s="1">
        <f t="shared" si="0"/>
        <v>6</v>
      </c>
    </row>
    <row r="70" spans="1:12" x14ac:dyDescent="0.25">
      <c r="A70" s="4" t="s">
        <v>190</v>
      </c>
      <c r="B70" s="2" t="s">
        <v>65</v>
      </c>
      <c r="C70" s="2" t="s">
        <v>191</v>
      </c>
      <c r="D70" s="2" t="s">
        <v>83</v>
      </c>
      <c r="E70" s="2" t="s">
        <v>53</v>
      </c>
      <c r="F70" s="2" t="s">
        <v>68</v>
      </c>
      <c r="G70" s="2">
        <v>44791</v>
      </c>
      <c r="H70" s="2">
        <v>1348</v>
      </c>
      <c r="I70" s="2">
        <v>81.73</v>
      </c>
      <c r="J70" s="2">
        <v>56.67</v>
      </c>
      <c r="K70" s="2">
        <v>110172.04000000001</v>
      </c>
      <c r="L70" s="1">
        <f t="shared" si="0"/>
        <v>3</v>
      </c>
    </row>
    <row r="71" spans="1:12" x14ac:dyDescent="0.25">
      <c r="A71" s="4" t="s">
        <v>192</v>
      </c>
      <c r="B71" s="2" t="s">
        <v>70</v>
      </c>
      <c r="C71" s="2" t="s">
        <v>193</v>
      </c>
      <c r="D71" s="2" t="s">
        <v>57</v>
      </c>
      <c r="E71" s="2" t="s">
        <v>53</v>
      </c>
      <c r="F71" s="2" t="s">
        <v>68</v>
      </c>
      <c r="G71" s="2">
        <v>44743</v>
      </c>
      <c r="H71" s="2">
        <v>5386</v>
      </c>
      <c r="I71" s="2">
        <v>421.89</v>
      </c>
      <c r="J71" s="2">
        <v>364.69</v>
      </c>
      <c r="K71" s="2">
        <v>2272299.54</v>
      </c>
      <c r="L71" s="1">
        <f t="shared" si="0"/>
        <v>4</v>
      </c>
    </row>
    <row r="72" spans="1:12" x14ac:dyDescent="0.25">
      <c r="A72" s="4" t="s">
        <v>194</v>
      </c>
      <c r="B72" s="2" t="s">
        <v>65</v>
      </c>
      <c r="C72" s="2" t="s">
        <v>195</v>
      </c>
      <c r="D72" s="2" t="s">
        <v>96</v>
      </c>
      <c r="E72" s="2" t="s">
        <v>53</v>
      </c>
      <c r="F72" s="2" t="s">
        <v>73</v>
      </c>
      <c r="G72" s="2">
        <v>44795</v>
      </c>
      <c r="H72" s="2">
        <v>431</v>
      </c>
      <c r="I72" s="2">
        <v>154.06</v>
      </c>
      <c r="J72" s="2">
        <v>90.93</v>
      </c>
      <c r="K72" s="2">
        <v>66399.86</v>
      </c>
      <c r="L72" s="1">
        <f t="shared" ref="L72:L135" si="1">VLOOKUP(B72,$N$38:$O$43,2,FALSE)</f>
        <v>3</v>
      </c>
    </row>
    <row r="73" spans="1:12" x14ac:dyDescent="0.25">
      <c r="A73" s="4" t="s">
        <v>196</v>
      </c>
      <c r="B73" s="2" t="s">
        <v>65</v>
      </c>
      <c r="C73" s="2" t="s">
        <v>197</v>
      </c>
      <c r="D73" s="2" t="s">
        <v>67</v>
      </c>
      <c r="E73" s="2" t="s">
        <v>53</v>
      </c>
      <c r="F73" s="2" t="s">
        <v>54</v>
      </c>
      <c r="G73" s="2">
        <v>44251</v>
      </c>
      <c r="H73" s="2">
        <v>1174</v>
      </c>
      <c r="I73" s="2">
        <v>9.33</v>
      </c>
      <c r="J73" s="2">
        <v>6.92</v>
      </c>
      <c r="K73" s="2">
        <v>10953.42</v>
      </c>
      <c r="L73" s="1">
        <f t="shared" si="1"/>
        <v>3</v>
      </c>
    </row>
    <row r="74" spans="1:12" x14ac:dyDescent="0.25">
      <c r="A74" s="4" t="s">
        <v>198</v>
      </c>
      <c r="B74" s="2" t="s">
        <v>65</v>
      </c>
      <c r="C74" s="2" t="s">
        <v>91</v>
      </c>
      <c r="D74" s="2" t="s">
        <v>72</v>
      </c>
      <c r="E74" s="2" t="s">
        <v>58</v>
      </c>
      <c r="F74" s="2" t="s">
        <v>59</v>
      </c>
      <c r="G74" s="2">
        <v>44652</v>
      </c>
      <c r="H74" s="2">
        <v>4340</v>
      </c>
      <c r="I74" s="2">
        <v>255.28</v>
      </c>
      <c r="J74" s="2">
        <v>159.41999999999999</v>
      </c>
      <c r="K74" s="2">
        <v>1107915.2</v>
      </c>
      <c r="L74" s="1">
        <f t="shared" si="1"/>
        <v>3</v>
      </c>
    </row>
    <row r="75" spans="1:12" x14ac:dyDescent="0.25">
      <c r="A75" s="4" t="s">
        <v>199</v>
      </c>
      <c r="B75" s="2" t="s">
        <v>108</v>
      </c>
      <c r="C75" s="2" t="s">
        <v>183</v>
      </c>
      <c r="D75" s="2" t="s">
        <v>83</v>
      </c>
      <c r="E75" s="2" t="s">
        <v>53</v>
      </c>
      <c r="F75" s="2" t="s">
        <v>68</v>
      </c>
      <c r="G75" s="2">
        <v>44030</v>
      </c>
      <c r="H75" s="2">
        <v>3684</v>
      </c>
      <c r="I75" s="2">
        <v>81.73</v>
      </c>
      <c r="J75" s="2">
        <v>56.67</v>
      </c>
      <c r="K75" s="2">
        <v>301093.32</v>
      </c>
      <c r="L75" s="1">
        <f t="shared" si="1"/>
        <v>6</v>
      </c>
    </row>
    <row r="76" spans="1:12" x14ac:dyDescent="0.25">
      <c r="A76" s="4" t="s">
        <v>200</v>
      </c>
      <c r="B76" s="2" t="s">
        <v>50</v>
      </c>
      <c r="C76" s="2" t="s">
        <v>201</v>
      </c>
      <c r="D76" s="2" t="s">
        <v>83</v>
      </c>
      <c r="E76" s="2" t="s">
        <v>53</v>
      </c>
      <c r="F76" s="2" t="s">
        <v>68</v>
      </c>
      <c r="G76" s="2">
        <v>44742</v>
      </c>
      <c r="H76" s="2">
        <v>4991</v>
      </c>
      <c r="I76" s="2">
        <v>81.73</v>
      </c>
      <c r="J76" s="2">
        <v>56.67</v>
      </c>
      <c r="K76" s="2">
        <v>407914.43</v>
      </c>
      <c r="L76" s="1">
        <f t="shared" si="1"/>
        <v>1</v>
      </c>
    </row>
    <row r="77" spans="1:12" x14ac:dyDescent="0.25">
      <c r="A77" s="4" t="s">
        <v>202</v>
      </c>
      <c r="B77" s="2" t="s">
        <v>50</v>
      </c>
      <c r="C77" s="2" t="s">
        <v>127</v>
      </c>
      <c r="D77" s="2" t="s">
        <v>128</v>
      </c>
      <c r="E77" s="2" t="s">
        <v>53</v>
      </c>
      <c r="F77" s="2" t="s">
        <v>59</v>
      </c>
      <c r="G77" s="2">
        <v>44590</v>
      </c>
      <c r="H77" s="2">
        <v>1080</v>
      </c>
      <c r="I77" s="2">
        <v>668.27</v>
      </c>
      <c r="J77" s="2">
        <v>502.54</v>
      </c>
      <c r="K77" s="2">
        <v>721731.6</v>
      </c>
      <c r="L77" s="1">
        <f t="shared" si="1"/>
        <v>1</v>
      </c>
    </row>
    <row r="78" spans="1:12" x14ac:dyDescent="0.25">
      <c r="A78" s="4" t="s">
        <v>203</v>
      </c>
      <c r="B78" s="2" t="s">
        <v>61</v>
      </c>
      <c r="C78" s="2" t="s">
        <v>85</v>
      </c>
      <c r="D78" s="2" t="s">
        <v>57</v>
      </c>
      <c r="E78" s="2" t="s">
        <v>53</v>
      </c>
      <c r="F78" s="2" t="s">
        <v>54</v>
      </c>
      <c r="G78" s="2">
        <v>44660</v>
      </c>
      <c r="H78" s="2">
        <v>6798</v>
      </c>
      <c r="I78" s="2">
        <v>421.89</v>
      </c>
      <c r="J78" s="2">
        <v>364.69</v>
      </c>
      <c r="K78" s="2">
        <v>2868008.2199999997</v>
      </c>
      <c r="L78" s="1">
        <f t="shared" si="1"/>
        <v>2</v>
      </c>
    </row>
    <row r="79" spans="1:12" x14ac:dyDescent="0.25">
      <c r="A79" s="4" t="s">
        <v>204</v>
      </c>
      <c r="B79" s="2" t="s">
        <v>65</v>
      </c>
      <c r="C79" s="2" t="s">
        <v>125</v>
      </c>
      <c r="D79" s="2" t="s">
        <v>128</v>
      </c>
      <c r="E79" s="2" t="s">
        <v>53</v>
      </c>
      <c r="F79" s="2" t="s">
        <v>73</v>
      </c>
      <c r="G79" s="2">
        <v>44614</v>
      </c>
      <c r="H79" s="2">
        <v>4025</v>
      </c>
      <c r="I79" s="2">
        <v>668.27</v>
      </c>
      <c r="J79" s="2">
        <v>502.54</v>
      </c>
      <c r="K79" s="2">
        <v>2689786.75</v>
      </c>
      <c r="L79" s="1">
        <f t="shared" si="1"/>
        <v>3</v>
      </c>
    </row>
    <row r="80" spans="1:12" x14ac:dyDescent="0.25">
      <c r="A80" s="4" t="s">
        <v>205</v>
      </c>
      <c r="B80" s="2" t="s">
        <v>108</v>
      </c>
      <c r="C80" s="2" t="s">
        <v>206</v>
      </c>
      <c r="D80" s="2" t="s">
        <v>86</v>
      </c>
      <c r="E80" s="2" t="s">
        <v>58</v>
      </c>
      <c r="F80" s="2" t="s">
        <v>73</v>
      </c>
      <c r="G80" s="2">
        <v>44264</v>
      </c>
      <c r="H80" s="2">
        <v>6674</v>
      </c>
      <c r="I80" s="2">
        <v>651.21</v>
      </c>
      <c r="J80" s="2">
        <v>524.96</v>
      </c>
      <c r="K80" s="2">
        <v>4346175.54</v>
      </c>
      <c r="L80" s="1">
        <f t="shared" si="1"/>
        <v>6</v>
      </c>
    </row>
    <row r="81" spans="1:12" x14ac:dyDescent="0.25">
      <c r="A81" s="4" t="s">
        <v>207</v>
      </c>
      <c r="B81" s="2" t="s">
        <v>108</v>
      </c>
      <c r="C81" s="2" t="s">
        <v>208</v>
      </c>
      <c r="D81" s="2" t="s">
        <v>67</v>
      </c>
      <c r="E81" s="2" t="s">
        <v>53</v>
      </c>
      <c r="F81" s="2" t="s">
        <v>59</v>
      </c>
      <c r="G81" s="2">
        <v>44090</v>
      </c>
      <c r="H81" s="2">
        <v>5685</v>
      </c>
      <c r="I81" s="2">
        <v>9.33</v>
      </c>
      <c r="J81" s="2">
        <v>6.92</v>
      </c>
      <c r="K81" s="2">
        <v>53041.05</v>
      </c>
      <c r="L81" s="1">
        <f t="shared" si="1"/>
        <v>6</v>
      </c>
    </row>
    <row r="82" spans="1:12" x14ac:dyDescent="0.25">
      <c r="A82" s="4" t="s">
        <v>209</v>
      </c>
      <c r="B82" s="2" t="s">
        <v>108</v>
      </c>
      <c r="C82" s="2" t="s">
        <v>210</v>
      </c>
      <c r="D82" s="2" t="s">
        <v>96</v>
      </c>
      <c r="E82" s="2" t="s">
        <v>58</v>
      </c>
      <c r="F82" s="2" t="s">
        <v>68</v>
      </c>
      <c r="G82" s="2">
        <v>44717</v>
      </c>
      <c r="H82" s="2">
        <v>4033</v>
      </c>
      <c r="I82" s="2">
        <v>154.06</v>
      </c>
      <c r="J82" s="2">
        <v>90.93</v>
      </c>
      <c r="K82" s="2">
        <v>621323.98</v>
      </c>
      <c r="L82" s="1">
        <f t="shared" si="1"/>
        <v>6</v>
      </c>
    </row>
    <row r="83" spans="1:12" x14ac:dyDescent="0.25">
      <c r="A83" s="4" t="s">
        <v>211</v>
      </c>
      <c r="B83" s="2" t="s">
        <v>50</v>
      </c>
      <c r="C83" s="2" t="s">
        <v>212</v>
      </c>
      <c r="D83" s="2" t="s">
        <v>76</v>
      </c>
      <c r="E83" s="2" t="s">
        <v>53</v>
      </c>
      <c r="F83" s="2" t="s">
        <v>68</v>
      </c>
      <c r="G83" s="2">
        <v>44310</v>
      </c>
      <c r="H83" s="2">
        <v>1723</v>
      </c>
      <c r="I83" s="2">
        <v>47.45</v>
      </c>
      <c r="J83" s="2">
        <v>31.79</v>
      </c>
      <c r="K83" s="2">
        <v>81756.350000000006</v>
      </c>
      <c r="L83" s="1">
        <f t="shared" si="1"/>
        <v>1</v>
      </c>
    </row>
    <row r="84" spans="1:12" x14ac:dyDescent="0.25">
      <c r="A84" s="4" t="s">
        <v>213</v>
      </c>
      <c r="B84" s="2" t="s">
        <v>61</v>
      </c>
      <c r="C84" s="2" t="s">
        <v>214</v>
      </c>
      <c r="D84" s="2" t="s">
        <v>81</v>
      </c>
      <c r="E84" s="2" t="s">
        <v>58</v>
      </c>
      <c r="F84" s="2" t="s">
        <v>68</v>
      </c>
      <c r="G84" s="2">
        <v>44309</v>
      </c>
      <c r="H84" s="2">
        <v>790</v>
      </c>
      <c r="I84" s="2">
        <v>437.2</v>
      </c>
      <c r="J84" s="2">
        <v>263.33</v>
      </c>
      <c r="K84" s="2">
        <v>345388</v>
      </c>
      <c r="L84" s="1">
        <f t="shared" si="1"/>
        <v>2</v>
      </c>
    </row>
    <row r="85" spans="1:12" x14ac:dyDescent="0.25">
      <c r="A85" s="4" t="s">
        <v>215</v>
      </c>
      <c r="B85" s="2" t="s">
        <v>50</v>
      </c>
      <c r="C85" s="2" t="s">
        <v>216</v>
      </c>
      <c r="D85" s="2" t="s">
        <v>63</v>
      </c>
      <c r="E85" s="2" t="s">
        <v>58</v>
      </c>
      <c r="F85" s="2" t="s">
        <v>68</v>
      </c>
      <c r="G85" s="2">
        <v>44740</v>
      </c>
      <c r="H85" s="2">
        <v>303</v>
      </c>
      <c r="I85" s="2">
        <v>205.7</v>
      </c>
      <c r="J85" s="2">
        <v>117.11</v>
      </c>
      <c r="K85" s="2">
        <v>62327.1</v>
      </c>
      <c r="L85" s="1">
        <f t="shared" si="1"/>
        <v>1</v>
      </c>
    </row>
    <row r="86" spans="1:12" x14ac:dyDescent="0.25">
      <c r="A86" s="4" t="s">
        <v>217</v>
      </c>
      <c r="B86" s="2" t="s">
        <v>50</v>
      </c>
      <c r="C86" s="2" t="s">
        <v>218</v>
      </c>
      <c r="D86" s="2" t="s">
        <v>83</v>
      </c>
      <c r="E86" s="2" t="s">
        <v>53</v>
      </c>
      <c r="F86" s="2" t="s">
        <v>68</v>
      </c>
      <c r="G86" s="2">
        <v>44726</v>
      </c>
      <c r="H86" s="2">
        <v>1359</v>
      </c>
      <c r="I86" s="2">
        <v>81.73</v>
      </c>
      <c r="J86" s="2">
        <v>56.67</v>
      </c>
      <c r="K86" s="2">
        <v>111071.07</v>
      </c>
      <c r="L86" s="1">
        <f t="shared" si="1"/>
        <v>1</v>
      </c>
    </row>
    <row r="87" spans="1:12" x14ac:dyDescent="0.25">
      <c r="A87" s="4" t="s">
        <v>219</v>
      </c>
      <c r="B87" s="2" t="s">
        <v>50</v>
      </c>
      <c r="C87" s="2" t="s">
        <v>220</v>
      </c>
      <c r="D87" s="2" t="s">
        <v>128</v>
      </c>
      <c r="E87" s="2" t="s">
        <v>58</v>
      </c>
      <c r="F87" s="2" t="s">
        <v>68</v>
      </c>
      <c r="G87" s="2">
        <v>44062</v>
      </c>
      <c r="H87" s="2">
        <v>2089</v>
      </c>
      <c r="I87" s="2">
        <v>668.27</v>
      </c>
      <c r="J87" s="2">
        <v>502.54</v>
      </c>
      <c r="K87" s="2">
        <v>1396016.03</v>
      </c>
      <c r="L87" s="1">
        <f t="shared" si="1"/>
        <v>1</v>
      </c>
    </row>
    <row r="88" spans="1:12" x14ac:dyDescent="0.25">
      <c r="A88" s="4" t="s">
        <v>221</v>
      </c>
      <c r="B88" s="2" t="s">
        <v>65</v>
      </c>
      <c r="C88" s="2" t="s">
        <v>142</v>
      </c>
      <c r="D88" s="2" t="s">
        <v>72</v>
      </c>
      <c r="E88" s="2" t="s">
        <v>58</v>
      </c>
      <c r="F88" s="2" t="s">
        <v>68</v>
      </c>
      <c r="G88" s="2">
        <v>44779</v>
      </c>
      <c r="H88" s="2">
        <v>2653</v>
      </c>
      <c r="I88" s="2">
        <v>255.28</v>
      </c>
      <c r="J88" s="2">
        <v>159.41999999999999</v>
      </c>
      <c r="K88" s="2">
        <v>677257.84</v>
      </c>
      <c r="L88" s="1">
        <f t="shared" si="1"/>
        <v>3</v>
      </c>
    </row>
    <row r="89" spans="1:12" x14ac:dyDescent="0.25">
      <c r="A89" s="4" t="s">
        <v>222</v>
      </c>
      <c r="B89" s="2" t="s">
        <v>50</v>
      </c>
      <c r="C89" s="2" t="s">
        <v>56</v>
      </c>
      <c r="D89" s="2" t="s">
        <v>86</v>
      </c>
      <c r="E89" s="2" t="s">
        <v>58</v>
      </c>
      <c r="F89" s="2" t="s">
        <v>54</v>
      </c>
      <c r="G89" s="2">
        <v>44354</v>
      </c>
      <c r="H89" s="2">
        <v>245</v>
      </c>
      <c r="I89" s="2">
        <v>651.21</v>
      </c>
      <c r="J89" s="2">
        <v>524.96</v>
      </c>
      <c r="K89" s="2">
        <v>159546.45000000001</v>
      </c>
      <c r="L89" s="1">
        <f t="shared" si="1"/>
        <v>1</v>
      </c>
    </row>
    <row r="90" spans="1:12" x14ac:dyDescent="0.25">
      <c r="A90" s="4" t="s">
        <v>223</v>
      </c>
      <c r="B90" s="2" t="s">
        <v>50</v>
      </c>
      <c r="C90" s="2" t="s">
        <v>218</v>
      </c>
      <c r="D90" s="2" t="s">
        <v>57</v>
      </c>
      <c r="E90" s="2" t="s">
        <v>53</v>
      </c>
      <c r="F90" s="2" t="s">
        <v>68</v>
      </c>
      <c r="G90" s="2">
        <v>44587</v>
      </c>
      <c r="H90" s="2">
        <v>4087</v>
      </c>
      <c r="I90" s="2">
        <v>421.89</v>
      </c>
      <c r="J90" s="2">
        <v>364.69</v>
      </c>
      <c r="K90" s="2">
        <v>1724264.43</v>
      </c>
      <c r="L90" s="1">
        <f t="shared" si="1"/>
        <v>1</v>
      </c>
    </row>
    <row r="91" spans="1:12" x14ac:dyDescent="0.25">
      <c r="A91" s="4" t="s">
        <v>224</v>
      </c>
      <c r="B91" s="2" t="s">
        <v>65</v>
      </c>
      <c r="C91" s="2" t="s">
        <v>225</v>
      </c>
      <c r="D91" s="2" t="s">
        <v>72</v>
      </c>
      <c r="E91" s="2" t="s">
        <v>58</v>
      </c>
      <c r="F91" s="2" t="s">
        <v>68</v>
      </c>
      <c r="G91" s="2">
        <v>44818</v>
      </c>
      <c r="H91" s="2">
        <v>435</v>
      </c>
      <c r="I91" s="2">
        <v>255.28</v>
      </c>
      <c r="J91" s="2">
        <v>159.41999999999999</v>
      </c>
      <c r="K91" s="2">
        <v>111046.8</v>
      </c>
      <c r="L91" s="1">
        <f t="shared" si="1"/>
        <v>3</v>
      </c>
    </row>
    <row r="92" spans="1:12" x14ac:dyDescent="0.25">
      <c r="A92" s="4" t="s">
        <v>226</v>
      </c>
      <c r="B92" s="2" t="s">
        <v>50</v>
      </c>
      <c r="C92" s="2" t="s">
        <v>179</v>
      </c>
      <c r="D92" s="2" t="s">
        <v>81</v>
      </c>
      <c r="E92" s="2" t="s">
        <v>58</v>
      </c>
      <c r="F92" s="2" t="s">
        <v>73</v>
      </c>
      <c r="G92" s="2">
        <v>44531</v>
      </c>
      <c r="H92" s="2">
        <v>7575</v>
      </c>
      <c r="I92" s="2">
        <v>437.2</v>
      </c>
      <c r="J92" s="2">
        <v>263.33</v>
      </c>
      <c r="K92" s="2">
        <v>3311790</v>
      </c>
      <c r="L92" s="1">
        <f t="shared" si="1"/>
        <v>1</v>
      </c>
    </row>
    <row r="93" spans="1:12" x14ac:dyDescent="0.25">
      <c r="A93" s="4" t="s">
        <v>227</v>
      </c>
      <c r="B93" s="2" t="s">
        <v>65</v>
      </c>
      <c r="C93" s="2" t="s">
        <v>228</v>
      </c>
      <c r="D93" s="2" t="s">
        <v>83</v>
      </c>
      <c r="E93" s="2" t="s">
        <v>53</v>
      </c>
      <c r="F93" s="2" t="s">
        <v>54</v>
      </c>
      <c r="G93" s="2">
        <v>43878</v>
      </c>
      <c r="H93" s="2">
        <v>824</v>
      </c>
      <c r="I93" s="2">
        <v>81.73</v>
      </c>
      <c r="J93" s="2">
        <v>56.67</v>
      </c>
      <c r="K93" s="2">
        <v>67345.52</v>
      </c>
      <c r="L93" s="1">
        <f t="shared" si="1"/>
        <v>3</v>
      </c>
    </row>
    <row r="94" spans="1:12" x14ac:dyDescent="0.25">
      <c r="A94" s="4" t="s">
        <v>229</v>
      </c>
      <c r="B94" s="2" t="s">
        <v>50</v>
      </c>
      <c r="C94" s="2" t="s">
        <v>230</v>
      </c>
      <c r="D94" s="2" t="s">
        <v>86</v>
      </c>
      <c r="E94" s="2" t="s">
        <v>58</v>
      </c>
      <c r="F94" s="2" t="s">
        <v>54</v>
      </c>
      <c r="G94" s="2">
        <v>44205</v>
      </c>
      <c r="H94" s="2">
        <v>7531</v>
      </c>
      <c r="I94" s="2">
        <v>651.21</v>
      </c>
      <c r="J94" s="2">
        <v>524.96</v>
      </c>
      <c r="K94" s="2">
        <v>4904262.5100000007</v>
      </c>
      <c r="L94" s="1">
        <f t="shared" si="1"/>
        <v>1</v>
      </c>
    </row>
    <row r="95" spans="1:12" x14ac:dyDescent="0.25">
      <c r="A95" s="4" t="s">
        <v>231</v>
      </c>
      <c r="B95" s="2" t="s">
        <v>50</v>
      </c>
      <c r="C95" s="2" t="s">
        <v>220</v>
      </c>
      <c r="D95" s="2" t="s">
        <v>81</v>
      </c>
      <c r="E95" s="2" t="s">
        <v>53</v>
      </c>
      <c r="F95" s="2" t="s">
        <v>59</v>
      </c>
      <c r="G95" s="2">
        <v>44392</v>
      </c>
      <c r="H95" s="2">
        <v>2075</v>
      </c>
      <c r="I95" s="2">
        <v>437.2</v>
      </c>
      <c r="J95" s="2">
        <v>263.33</v>
      </c>
      <c r="K95" s="2">
        <v>907190</v>
      </c>
      <c r="L95" s="1">
        <f t="shared" si="1"/>
        <v>1</v>
      </c>
    </row>
    <row r="96" spans="1:12" x14ac:dyDescent="0.25">
      <c r="A96" s="4" t="s">
        <v>232</v>
      </c>
      <c r="B96" s="2" t="s">
        <v>70</v>
      </c>
      <c r="C96" s="2" t="s">
        <v>233</v>
      </c>
      <c r="D96" s="2" t="s">
        <v>52</v>
      </c>
      <c r="E96" s="2" t="s">
        <v>53</v>
      </c>
      <c r="F96" s="2" t="s">
        <v>68</v>
      </c>
      <c r="G96" s="2">
        <v>44511</v>
      </c>
      <c r="H96" s="2">
        <v>869</v>
      </c>
      <c r="I96" s="2">
        <v>152.58000000000001</v>
      </c>
      <c r="J96" s="2">
        <v>97.44</v>
      </c>
      <c r="K96" s="2">
        <v>132592.02000000002</v>
      </c>
      <c r="L96" s="1">
        <f t="shared" si="1"/>
        <v>4</v>
      </c>
    </row>
    <row r="97" spans="1:12" x14ac:dyDescent="0.25">
      <c r="A97" s="4" t="s">
        <v>234</v>
      </c>
      <c r="B97" s="2" t="s">
        <v>108</v>
      </c>
      <c r="C97" s="2" t="s">
        <v>146</v>
      </c>
      <c r="D97" s="2" t="s">
        <v>128</v>
      </c>
      <c r="E97" s="2" t="s">
        <v>53</v>
      </c>
      <c r="F97" s="2" t="s">
        <v>54</v>
      </c>
      <c r="G97" s="2">
        <v>44260</v>
      </c>
      <c r="H97" s="2">
        <v>7353</v>
      </c>
      <c r="I97" s="2">
        <v>668.27</v>
      </c>
      <c r="J97" s="2">
        <v>502.54</v>
      </c>
      <c r="K97" s="2">
        <v>4913789.3099999996</v>
      </c>
      <c r="L97" s="1">
        <f t="shared" si="1"/>
        <v>6</v>
      </c>
    </row>
    <row r="98" spans="1:12" x14ac:dyDescent="0.25">
      <c r="A98" s="4" t="s">
        <v>235</v>
      </c>
      <c r="B98" s="2" t="s">
        <v>61</v>
      </c>
      <c r="C98" s="2" t="s">
        <v>236</v>
      </c>
      <c r="D98" s="2" t="s">
        <v>57</v>
      </c>
      <c r="E98" s="2" t="s">
        <v>53</v>
      </c>
      <c r="F98" s="2" t="s">
        <v>59</v>
      </c>
      <c r="G98" s="2">
        <v>44524</v>
      </c>
      <c r="H98" s="2">
        <v>7003</v>
      </c>
      <c r="I98" s="2">
        <v>421.89</v>
      </c>
      <c r="J98" s="2">
        <v>364.69</v>
      </c>
      <c r="K98" s="2">
        <v>2954495.67</v>
      </c>
      <c r="L98" s="1">
        <f t="shared" si="1"/>
        <v>2</v>
      </c>
    </row>
    <row r="99" spans="1:12" x14ac:dyDescent="0.25">
      <c r="A99" s="4" t="s">
        <v>237</v>
      </c>
      <c r="B99" s="2" t="s">
        <v>50</v>
      </c>
      <c r="C99" s="2" t="s">
        <v>238</v>
      </c>
      <c r="D99" s="2" t="s">
        <v>86</v>
      </c>
      <c r="E99" s="2" t="s">
        <v>53</v>
      </c>
      <c r="F99" s="2" t="s">
        <v>68</v>
      </c>
      <c r="G99" s="2">
        <v>44773</v>
      </c>
      <c r="H99" s="2">
        <v>2322</v>
      </c>
      <c r="I99" s="2">
        <v>651.21</v>
      </c>
      <c r="J99" s="2">
        <v>524.96</v>
      </c>
      <c r="K99" s="2">
        <v>1512109.62</v>
      </c>
      <c r="L99" s="1">
        <f t="shared" si="1"/>
        <v>1</v>
      </c>
    </row>
    <row r="100" spans="1:12" x14ac:dyDescent="0.25">
      <c r="A100" s="4" t="s">
        <v>239</v>
      </c>
      <c r="B100" s="2" t="s">
        <v>65</v>
      </c>
      <c r="C100" s="2" t="s">
        <v>240</v>
      </c>
      <c r="D100" s="2" t="s">
        <v>67</v>
      </c>
      <c r="E100" s="2" t="s">
        <v>58</v>
      </c>
      <c r="F100" s="2" t="s">
        <v>73</v>
      </c>
      <c r="G100" s="2">
        <v>44623</v>
      </c>
      <c r="H100" s="2">
        <v>7846</v>
      </c>
      <c r="I100" s="2">
        <v>9.33</v>
      </c>
      <c r="J100" s="2">
        <v>6.92</v>
      </c>
      <c r="K100" s="2">
        <v>73203.180000000008</v>
      </c>
      <c r="L100" s="1">
        <f t="shared" si="1"/>
        <v>3</v>
      </c>
    </row>
    <row r="101" spans="1:12" x14ac:dyDescent="0.25">
      <c r="A101" s="4" t="s">
        <v>241</v>
      </c>
      <c r="B101" s="2" t="s">
        <v>50</v>
      </c>
      <c r="C101" s="2" t="s">
        <v>242</v>
      </c>
      <c r="D101" s="2" t="s">
        <v>76</v>
      </c>
      <c r="E101" s="2" t="s">
        <v>58</v>
      </c>
      <c r="F101" s="2" t="s">
        <v>68</v>
      </c>
      <c r="G101" s="2">
        <v>44356</v>
      </c>
      <c r="H101" s="2">
        <v>5145</v>
      </c>
      <c r="I101" s="2">
        <v>47.45</v>
      </c>
      <c r="J101" s="2">
        <v>31.79</v>
      </c>
      <c r="K101" s="2">
        <v>244130.25000000003</v>
      </c>
      <c r="L101" s="1">
        <f t="shared" si="1"/>
        <v>1</v>
      </c>
    </row>
    <row r="102" spans="1:12" x14ac:dyDescent="0.25">
      <c r="A102" s="4" t="s">
        <v>243</v>
      </c>
      <c r="B102" s="2" t="s">
        <v>50</v>
      </c>
      <c r="C102" s="2" t="s">
        <v>201</v>
      </c>
      <c r="D102" s="2" t="s">
        <v>76</v>
      </c>
      <c r="E102" s="2" t="s">
        <v>53</v>
      </c>
      <c r="F102" s="2" t="s">
        <v>68</v>
      </c>
      <c r="G102" s="2">
        <v>44403</v>
      </c>
      <c r="H102" s="2">
        <v>7815</v>
      </c>
      <c r="I102" s="2">
        <v>47.45</v>
      </c>
      <c r="J102" s="2">
        <v>31.79</v>
      </c>
      <c r="K102" s="2">
        <v>370821.75</v>
      </c>
      <c r="L102" s="1">
        <f t="shared" si="1"/>
        <v>1</v>
      </c>
    </row>
    <row r="103" spans="1:12" x14ac:dyDescent="0.25">
      <c r="A103" s="4" t="s">
        <v>244</v>
      </c>
      <c r="B103" s="2" t="s">
        <v>108</v>
      </c>
      <c r="C103" s="2" t="s">
        <v>245</v>
      </c>
      <c r="D103" s="2" t="s">
        <v>72</v>
      </c>
      <c r="E103" s="2" t="s">
        <v>53</v>
      </c>
      <c r="F103" s="2" t="s">
        <v>54</v>
      </c>
      <c r="G103" s="2">
        <v>44821</v>
      </c>
      <c r="H103" s="2">
        <v>6486</v>
      </c>
      <c r="I103" s="2">
        <v>255.28</v>
      </c>
      <c r="J103" s="2">
        <v>159.41999999999999</v>
      </c>
      <c r="K103" s="2">
        <v>1655746.08</v>
      </c>
      <c r="L103" s="1">
        <f t="shared" si="1"/>
        <v>6</v>
      </c>
    </row>
    <row r="104" spans="1:12" x14ac:dyDescent="0.25">
      <c r="A104" s="4" t="s">
        <v>246</v>
      </c>
      <c r="B104" s="2" t="s">
        <v>65</v>
      </c>
      <c r="C104" s="2" t="s">
        <v>120</v>
      </c>
      <c r="D104" s="2" t="s">
        <v>128</v>
      </c>
      <c r="E104" s="2" t="s">
        <v>53</v>
      </c>
      <c r="F104" s="2" t="s">
        <v>59</v>
      </c>
      <c r="G104" s="2">
        <v>44767</v>
      </c>
      <c r="H104" s="2">
        <v>3821</v>
      </c>
      <c r="I104" s="2">
        <v>668.27</v>
      </c>
      <c r="J104" s="2">
        <v>502.54</v>
      </c>
      <c r="K104" s="2">
        <v>2553459.67</v>
      </c>
      <c r="L104" s="1">
        <f t="shared" si="1"/>
        <v>3</v>
      </c>
    </row>
    <row r="105" spans="1:12" x14ac:dyDescent="0.25">
      <c r="A105" s="4" t="s">
        <v>247</v>
      </c>
      <c r="B105" s="2" t="s">
        <v>65</v>
      </c>
      <c r="C105" s="2" t="s">
        <v>248</v>
      </c>
      <c r="D105" s="2" t="s">
        <v>83</v>
      </c>
      <c r="E105" s="2" t="s">
        <v>58</v>
      </c>
      <c r="F105" s="2" t="s">
        <v>73</v>
      </c>
      <c r="G105" s="2">
        <v>44069</v>
      </c>
      <c r="H105" s="2">
        <v>9511</v>
      </c>
      <c r="I105" s="2">
        <v>81.73</v>
      </c>
      <c r="J105" s="2">
        <v>56.67</v>
      </c>
      <c r="K105" s="2">
        <v>777334.03</v>
      </c>
      <c r="L105" s="1">
        <f t="shared" si="1"/>
        <v>3</v>
      </c>
    </row>
    <row r="106" spans="1:12" x14ac:dyDescent="0.25">
      <c r="A106" s="4" t="s">
        <v>249</v>
      </c>
      <c r="B106" s="2" t="s">
        <v>108</v>
      </c>
      <c r="C106" s="2" t="s">
        <v>133</v>
      </c>
      <c r="D106" s="2" t="s">
        <v>52</v>
      </c>
      <c r="E106" s="2" t="s">
        <v>53</v>
      </c>
      <c r="F106" s="2" t="s">
        <v>68</v>
      </c>
      <c r="G106" s="2">
        <v>44788</v>
      </c>
      <c r="H106" s="2">
        <v>5279</v>
      </c>
      <c r="I106" s="2">
        <v>152.58000000000001</v>
      </c>
      <c r="J106" s="2">
        <v>97.44</v>
      </c>
      <c r="K106" s="2">
        <v>805469.82000000007</v>
      </c>
      <c r="L106" s="1">
        <f t="shared" si="1"/>
        <v>6</v>
      </c>
    </row>
    <row r="107" spans="1:12" x14ac:dyDescent="0.25">
      <c r="A107" s="4" t="s">
        <v>250</v>
      </c>
      <c r="B107" s="2" t="s">
        <v>108</v>
      </c>
      <c r="C107" s="2" t="s">
        <v>109</v>
      </c>
      <c r="D107" s="2" t="s">
        <v>63</v>
      </c>
      <c r="E107" s="2" t="s">
        <v>53</v>
      </c>
      <c r="F107" s="2" t="s">
        <v>59</v>
      </c>
      <c r="G107" s="2">
        <v>44436</v>
      </c>
      <c r="H107" s="2">
        <v>9882</v>
      </c>
      <c r="I107" s="2">
        <v>205.7</v>
      </c>
      <c r="J107" s="2">
        <v>117.11</v>
      </c>
      <c r="K107" s="2">
        <v>2032727.4</v>
      </c>
      <c r="L107" s="1">
        <f t="shared" si="1"/>
        <v>6</v>
      </c>
    </row>
    <row r="108" spans="1:12" x14ac:dyDescent="0.25">
      <c r="A108" s="4" t="s">
        <v>251</v>
      </c>
      <c r="B108" s="2" t="s">
        <v>50</v>
      </c>
      <c r="C108" s="2" t="s">
        <v>252</v>
      </c>
      <c r="D108" s="2" t="s">
        <v>96</v>
      </c>
      <c r="E108" s="2" t="s">
        <v>58</v>
      </c>
      <c r="F108" s="2" t="s">
        <v>68</v>
      </c>
      <c r="G108" s="2">
        <v>44846</v>
      </c>
      <c r="H108" s="2">
        <v>4104</v>
      </c>
      <c r="I108" s="2">
        <v>154.06</v>
      </c>
      <c r="J108" s="2">
        <v>90.93</v>
      </c>
      <c r="K108" s="2">
        <v>632262.24</v>
      </c>
      <c r="L108" s="1">
        <f t="shared" si="1"/>
        <v>1</v>
      </c>
    </row>
    <row r="109" spans="1:12" x14ac:dyDescent="0.25">
      <c r="A109" s="4" t="s">
        <v>253</v>
      </c>
      <c r="B109" s="2" t="s">
        <v>108</v>
      </c>
      <c r="C109" s="2" t="s">
        <v>144</v>
      </c>
      <c r="D109" s="2" t="s">
        <v>52</v>
      </c>
      <c r="E109" s="2" t="s">
        <v>53</v>
      </c>
      <c r="F109" s="2" t="s">
        <v>54</v>
      </c>
      <c r="G109" s="2">
        <v>44345</v>
      </c>
      <c r="H109" s="2">
        <v>5764</v>
      </c>
      <c r="I109" s="2">
        <v>152.58000000000001</v>
      </c>
      <c r="J109" s="2">
        <v>97.44</v>
      </c>
      <c r="K109" s="2">
        <v>879471.12000000011</v>
      </c>
      <c r="L109" s="1">
        <f t="shared" si="1"/>
        <v>6</v>
      </c>
    </row>
    <row r="110" spans="1:12" x14ac:dyDescent="0.25">
      <c r="A110" s="4" t="s">
        <v>254</v>
      </c>
      <c r="B110" s="2" t="s">
        <v>50</v>
      </c>
      <c r="C110" s="2" t="s">
        <v>255</v>
      </c>
      <c r="D110" s="2" t="s">
        <v>128</v>
      </c>
      <c r="E110" s="2" t="s">
        <v>58</v>
      </c>
      <c r="F110" s="2" t="s">
        <v>68</v>
      </c>
      <c r="G110" s="2">
        <v>44537</v>
      </c>
      <c r="H110" s="2">
        <v>4709</v>
      </c>
      <c r="I110" s="2">
        <v>668.27</v>
      </c>
      <c r="J110" s="2">
        <v>502.54</v>
      </c>
      <c r="K110" s="2">
        <v>3146883.4299999997</v>
      </c>
      <c r="L110" s="1">
        <f t="shared" si="1"/>
        <v>1</v>
      </c>
    </row>
    <row r="111" spans="1:12" x14ac:dyDescent="0.25">
      <c r="A111" s="4" t="s">
        <v>256</v>
      </c>
      <c r="B111" s="2" t="s">
        <v>65</v>
      </c>
      <c r="C111" s="2" t="s">
        <v>257</v>
      </c>
      <c r="D111" s="2" t="s">
        <v>76</v>
      </c>
      <c r="E111" s="2" t="s">
        <v>53</v>
      </c>
      <c r="F111" s="2" t="s">
        <v>59</v>
      </c>
      <c r="G111" s="2">
        <v>44565</v>
      </c>
      <c r="H111" s="2">
        <v>7821</v>
      </c>
      <c r="I111" s="2">
        <v>47.45</v>
      </c>
      <c r="J111" s="2">
        <v>31.79</v>
      </c>
      <c r="K111" s="2">
        <v>371106.45</v>
      </c>
      <c r="L111" s="1">
        <f t="shared" si="1"/>
        <v>3</v>
      </c>
    </row>
    <row r="112" spans="1:12" x14ac:dyDescent="0.25">
      <c r="A112" s="4" t="s">
        <v>258</v>
      </c>
      <c r="B112" s="2" t="s">
        <v>65</v>
      </c>
      <c r="C112" s="2" t="s">
        <v>169</v>
      </c>
      <c r="D112" s="2" t="s">
        <v>96</v>
      </c>
      <c r="E112" s="2" t="s">
        <v>53</v>
      </c>
      <c r="F112" s="2" t="s">
        <v>54</v>
      </c>
      <c r="G112" s="2">
        <v>44762</v>
      </c>
      <c r="H112" s="2">
        <v>4009</v>
      </c>
      <c r="I112" s="2">
        <v>154.06</v>
      </c>
      <c r="J112" s="2">
        <v>90.93</v>
      </c>
      <c r="K112" s="2">
        <v>617626.54</v>
      </c>
      <c r="L112" s="1">
        <f t="shared" si="1"/>
        <v>3</v>
      </c>
    </row>
    <row r="113" spans="1:12" x14ac:dyDescent="0.25">
      <c r="A113" s="4" t="s">
        <v>259</v>
      </c>
      <c r="B113" s="2" t="s">
        <v>50</v>
      </c>
      <c r="C113" s="2" t="s">
        <v>260</v>
      </c>
      <c r="D113" s="2" t="s">
        <v>72</v>
      </c>
      <c r="E113" s="2" t="s">
        <v>58</v>
      </c>
      <c r="F113" s="2" t="s">
        <v>59</v>
      </c>
      <c r="G113" s="2">
        <v>44042</v>
      </c>
      <c r="H113" s="2">
        <v>9217</v>
      </c>
      <c r="I113" s="2">
        <v>255.28</v>
      </c>
      <c r="J113" s="2">
        <v>159.41999999999999</v>
      </c>
      <c r="K113" s="2">
        <v>2352915.7600000002</v>
      </c>
      <c r="L113" s="1">
        <f t="shared" si="1"/>
        <v>1</v>
      </c>
    </row>
    <row r="114" spans="1:12" x14ac:dyDescent="0.25">
      <c r="A114" s="4" t="s">
        <v>261</v>
      </c>
      <c r="B114" s="2" t="s">
        <v>65</v>
      </c>
      <c r="C114" s="2" t="s">
        <v>262</v>
      </c>
      <c r="D114" s="2" t="s">
        <v>57</v>
      </c>
      <c r="E114" s="2" t="s">
        <v>53</v>
      </c>
      <c r="F114" s="2" t="s">
        <v>59</v>
      </c>
      <c r="G114" s="2">
        <v>44596</v>
      </c>
      <c r="H114" s="2">
        <v>1417</v>
      </c>
      <c r="I114" s="2">
        <v>421.89</v>
      </c>
      <c r="J114" s="2">
        <v>364.69</v>
      </c>
      <c r="K114" s="2">
        <v>597818.13</v>
      </c>
      <c r="L114" s="1">
        <f t="shared" si="1"/>
        <v>3</v>
      </c>
    </row>
    <row r="115" spans="1:12" x14ac:dyDescent="0.25">
      <c r="A115" s="4" t="s">
        <v>263</v>
      </c>
      <c r="B115" s="2" t="s">
        <v>70</v>
      </c>
      <c r="C115" s="2" t="s">
        <v>172</v>
      </c>
      <c r="D115" s="2" t="s">
        <v>128</v>
      </c>
      <c r="E115" s="2" t="s">
        <v>58</v>
      </c>
      <c r="F115" s="2" t="s">
        <v>59</v>
      </c>
      <c r="G115" s="2">
        <v>44067</v>
      </c>
      <c r="H115" s="2">
        <v>5616</v>
      </c>
      <c r="I115" s="2">
        <v>668.27</v>
      </c>
      <c r="J115" s="2">
        <v>502.54</v>
      </c>
      <c r="K115" s="2">
        <v>3753004.32</v>
      </c>
      <c r="L115" s="1">
        <f t="shared" si="1"/>
        <v>4</v>
      </c>
    </row>
    <row r="116" spans="1:12" x14ac:dyDescent="0.25">
      <c r="A116" s="4" t="s">
        <v>264</v>
      </c>
      <c r="B116" s="2" t="s">
        <v>70</v>
      </c>
      <c r="C116" s="2" t="s">
        <v>265</v>
      </c>
      <c r="D116" s="2" t="s">
        <v>72</v>
      </c>
      <c r="E116" s="2" t="s">
        <v>53</v>
      </c>
      <c r="F116" s="2" t="s">
        <v>59</v>
      </c>
      <c r="G116" s="2">
        <v>44418</v>
      </c>
      <c r="H116" s="2">
        <v>8848</v>
      </c>
      <c r="I116" s="2">
        <v>255.28</v>
      </c>
      <c r="J116" s="2">
        <v>159.41999999999999</v>
      </c>
      <c r="K116" s="2">
        <v>2258717.44</v>
      </c>
      <c r="L116" s="1">
        <f t="shared" si="1"/>
        <v>4</v>
      </c>
    </row>
    <row r="117" spans="1:12" x14ac:dyDescent="0.25">
      <c r="A117" s="4" t="s">
        <v>266</v>
      </c>
      <c r="B117" s="2" t="s">
        <v>50</v>
      </c>
      <c r="C117" s="2" t="s">
        <v>267</v>
      </c>
      <c r="D117" s="2" t="s">
        <v>81</v>
      </c>
      <c r="E117" s="2" t="s">
        <v>53</v>
      </c>
      <c r="F117" s="2" t="s">
        <v>68</v>
      </c>
      <c r="G117" s="2">
        <v>44106</v>
      </c>
      <c r="H117" s="2">
        <v>5182</v>
      </c>
      <c r="I117" s="2">
        <v>437.2</v>
      </c>
      <c r="J117" s="2">
        <v>263.33</v>
      </c>
      <c r="K117" s="2">
        <v>2265570.4</v>
      </c>
      <c r="L117" s="1">
        <f t="shared" si="1"/>
        <v>1</v>
      </c>
    </row>
    <row r="118" spans="1:12" x14ac:dyDescent="0.25">
      <c r="A118" s="4" t="s">
        <v>268</v>
      </c>
      <c r="B118" s="2" t="s">
        <v>65</v>
      </c>
      <c r="C118" s="2" t="s">
        <v>120</v>
      </c>
      <c r="D118" s="2" t="s">
        <v>57</v>
      </c>
      <c r="E118" s="2" t="s">
        <v>53</v>
      </c>
      <c r="F118" s="2" t="s">
        <v>54</v>
      </c>
      <c r="G118" s="2">
        <v>44868</v>
      </c>
      <c r="H118" s="2">
        <v>716</v>
      </c>
      <c r="I118" s="2">
        <v>421.89</v>
      </c>
      <c r="J118" s="2">
        <v>364.69</v>
      </c>
      <c r="K118" s="2">
        <v>302073.24</v>
      </c>
      <c r="L118" s="1">
        <f t="shared" si="1"/>
        <v>3</v>
      </c>
    </row>
    <row r="119" spans="1:12" x14ac:dyDescent="0.25">
      <c r="A119" s="4" t="s">
        <v>269</v>
      </c>
      <c r="B119" s="2" t="s">
        <v>65</v>
      </c>
      <c r="C119" s="2" t="s">
        <v>270</v>
      </c>
      <c r="D119" s="2" t="s">
        <v>83</v>
      </c>
      <c r="E119" s="2" t="s">
        <v>53</v>
      </c>
      <c r="F119" s="2" t="s">
        <v>73</v>
      </c>
      <c r="G119" s="2">
        <v>43887</v>
      </c>
      <c r="H119" s="2">
        <v>8579</v>
      </c>
      <c r="I119" s="2">
        <v>81.73</v>
      </c>
      <c r="J119" s="2">
        <v>56.67</v>
      </c>
      <c r="K119" s="2">
        <v>701161.67</v>
      </c>
      <c r="L119" s="1">
        <f t="shared" si="1"/>
        <v>3</v>
      </c>
    </row>
    <row r="120" spans="1:12" x14ac:dyDescent="0.25">
      <c r="A120" s="4" t="s">
        <v>271</v>
      </c>
      <c r="B120" s="2" t="s">
        <v>108</v>
      </c>
      <c r="C120" s="2" t="s">
        <v>206</v>
      </c>
      <c r="D120" s="2" t="s">
        <v>57</v>
      </c>
      <c r="E120" s="2" t="s">
        <v>53</v>
      </c>
      <c r="F120" s="2" t="s">
        <v>59</v>
      </c>
      <c r="G120" s="2">
        <v>44759</v>
      </c>
      <c r="H120" s="2">
        <v>3934</v>
      </c>
      <c r="I120" s="2">
        <v>421.89</v>
      </c>
      <c r="J120" s="2">
        <v>364.69</v>
      </c>
      <c r="K120" s="2">
        <v>1659715.26</v>
      </c>
      <c r="L120" s="1">
        <f t="shared" si="1"/>
        <v>6</v>
      </c>
    </row>
    <row r="121" spans="1:12" x14ac:dyDescent="0.25">
      <c r="A121" s="4" t="s">
        <v>272</v>
      </c>
      <c r="B121" s="2" t="s">
        <v>50</v>
      </c>
      <c r="C121" s="2" t="s">
        <v>177</v>
      </c>
      <c r="D121" s="2" t="s">
        <v>128</v>
      </c>
      <c r="E121" s="2" t="s">
        <v>58</v>
      </c>
      <c r="F121" s="2" t="s">
        <v>59</v>
      </c>
      <c r="G121" s="2">
        <v>44440</v>
      </c>
      <c r="H121" s="2">
        <v>8972</v>
      </c>
      <c r="I121" s="2">
        <v>668.27</v>
      </c>
      <c r="J121" s="2">
        <v>502.54</v>
      </c>
      <c r="K121" s="2">
        <v>5995718.4399999995</v>
      </c>
      <c r="L121" s="1">
        <f t="shared" si="1"/>
        <v>1</v>
      </c>
    </row>
    <row r="122" spans="1:12" x14ac:dyDescent="0.25">
      <c r="A122" s="4" t="s">
        <v>273</v>
      </c>
      <c r="B122" s="2" t="s">
        <v>70</v>
      </c>
      <c r="C122" s="2" t="s">
        <v>233</v>
      </c>
      <c r="D122" s="2" t="s">
        <v>72</v>
      </c>
      <c r="E122" s="2" t="s">
        <v>58</v>
      </c>
      <c r="F122" s="2" t="s">
        <v>59</v>
      </c>
      <c r="G122" s="2">
        <v>44210</v>
      </c>
      <c r="H122" s="2">
        <v>7917</v>
      </c>
      <c r="I122" s="2">
        <v>255.28</v>
      </c>
      <c r="J122" s="2">
        <v>159.41999999999999</v>
      </c>
      <c r="K122" s="2">
        <v>2021051.76</v>
      </c>
      <c r="L122" s="1">
        <f t="shared" si="1"/>
        <v>4</v>
      </c>
    </row>
    <row r="123" spans="1:12" x14ac:dyDescent="0.25">
      <c r="A123" s="4" t="s">
        <v>274</v>
      </c>
      <c r="B123" s="2" t="s">
        <v>108</v>
      </c>
      <c r="C123" s="2" t="s">
        <v>275</v>
      </c>
      <c r="D123" s="2" t="s">
        <v>76</v>
      </c>
      <c r="E123" s="2" t="s">
        <v>58</v>
      </c>
      <c r="F123" s="2" t="s">
        <v>73</v>
      </c>
      <c r="G123" s="2">
        <v>43927</v>
      </c>
      <c r="H123" s="2">
        <v>2024</v>
      </c>
      <c r="I123" s="2">
        <v>47.45</v>
      </c>
      <c r="J123" s="2">
        <v>31.79</v>
      </c>
      <c r="K123" s="2">
        <v>96038.8</v>
      </c>
      <c r="L123" s="1">
        <f t="shared" si="1"/>
        <v>6</v>
      </c>
    </row>
    <row r="124" spans="1:12" x14ac:dyDescent="0.25">
      <c r="A124" s="4" t="s">
        <v>276</v>
      </c>
      <c r="B124" s="2" t="s">
        <v>65</v>
      </c>
      <c r="C124" s="2" t="s">
        <v>277</v>
      </c>
      <c r="D124" s="2" t="s">
        <v>63</v>
      </c>
      <c r="E124" s="2" t="s">
        <v>53</v>
      </c>
      <c r="F124" s="2" t="s">
        <v>54</v>
      </c>
      <c r="G124" s="2">
        <v>44643</v>
      </c>
      <c r="H124" s="2">
        <v>4578</v>
      </c>
      <c r="I124" s="2">
        <v>205.7</v>
      </c>
      <c r="J124" s="2">
        <v>117.11</v>
      </c>
      <c r="K124" s="2">
        <v>941694.6</v>
      </c>
      <c r="L124" s="1">
        <f t="shared" si="1"/>
        <v>3</v>
      </c>
    </row>
    <row r="125" spans="1:12" x14ac:dyDescent="0.25">
      <c r="A125" s="4" t="s">
        <v>278</v>
      </c>
      <c r="B125" s="2" t="s">
        <v>65</v>
      </c>
      <c r="C125" s="2" t="s">
        <v>98</v>
      </c>
      <c r="D125" s="2" t="s">
        <v>83</v>
      </c>
      <c r="E125" s="2" t="s">
        <v>58</v>
      </c>
      <c r="F125" s="2" t="s">
        <v>68</v>
      </c>
      <c r="G125" s="2">
        <v>43901</v>
      </c>
      <c r="H125" s="2">
        <v>5899</v>
      </c>
      <c r="I125" s="2">
        <v>81.73</v>
      </c>
      <c r="J125" s="2">
        <v>56.67</v>
      </c>
      <c r="K125" s="2">
        <v>482125.27</v>
      </c>
      <c r="L125" s="1">
        <f t="shared" si="1"/>
        <v>3</v>
      </c>
    </row>
    <row r="126" spans="1:12" x14ac:dyDescent="0.25">
      <c r="A126" s="4" t="s">
        <v>279</v>
      </c>
      <c r="B126" s="2" t="s">
        <v>65</v>
      </c>
      <c r="C126" s="2" t="s">
        <v>280</v>
      </c>
      <c r="D126" s="2" t="s">
        <v>67</v>
      </c>
      <c r="E126" s="2" t="s">
        <v>53</v>
      </c>
      <c r="F126" s="2" t="s">
        <v>68</v>
      </c>
      <c r="G126" s="2">
        <v>44612</v>
      </c>
      <c r="H126" s="2">
        <v>8333</v>
      </c>
      <c r="I126" s="2">
        <v>9.33</v>
      </c>
      <c r="J126" s="2">
        <v>6.92</v>
      </c>
      <c r="K126" s="2">
        <v>77746.89</v>
      </c>
      <c r="L126" s="1">
        <f t="shared" si="1"/>
        <v>3</v>
      </c>
    </row>
    <row r="127" spans="1:12" x14ac:dyDescent="0.25">
      <c r="A127" s="4" t="s">
        <v>281</v>
      </c>
      <c r="B127" s="2" t="s">
        <v>50</v>
      </c>
      <c r="C127" s="2" t="s">
        <v>282</v>
      </c>
      <c r="D127" s="2" t="s">
        <v>52</v>
      </c>
      <c r="E127" s="2" t="s">
        <v>53</v>
      </c>
      <c r="F127" s="2" t="s">
        <v>73</v>
      </c>
      <c r="G127" s="2">
        <v>44090</v>
      </c>
      <c r="H127" s="2">
        <v>1261</v>
      </c>
      <c r="I127" s="2">
        <v>152.58000000000001</v>
      </c>
      <c r="J127" s="2">
        <v>97.44</v>
      </c>
      <c r="K127" s="2">
        <v>192403.38</v>
      </c>
      <c r="L127" s="1">
        <f t="shared" si="1"/>
        <v>1</v>
      </c>
    </row>
    <row r="128" spans="1:12" x14ac:dyDescent="0.25">
      <c r="A128" s="4" t="s">
        <v>283</v>
      </c>
      <c r="B128" s="2" t="s">
        <v>65</v>
      </c>
      <c r="C128" s="2" t="s">
        <v>284</v>
      </c>
      <c r="D128" s="2" t="s">
        <v>76</v>
      </c>
      <c r="E128" s="2" t="s">
        <v>58</v>
      </c>
      <c r="F128" s="2" t="s">
        <v>68</v>
      </c>
      <c r="G128" s="2">
        <v>43973</v>
      </c>
      <c r="H128" s="2">
        <v>6095</v>
      </c>
      <c r="I128" s="2">
        <v>47.45</v>
      </c>
      <c r="J128" s="2">
        <v>31.79</v>
      </c>
      <c r="K128" s="2">
        <v>289207.75</v>
      </c>
      <c r="L128" s="1">
        <f t="shared" si="1"/>
        <v>3</v>
      </c>
    </row>
    <row r="129" spans="1:12" x14ac:dyDescent="0.25">
      <c r="A129" s="4" t="s">
        <v>285</v>
      </c>
      <c r="B129" s="2" t="s">
        <v>65</v>
      </c>
      <c r="C129" s="2" t="s">
        <v>169</v>
      </c>
      <c r="D129" s="2" t="s">
        <v>67</v>
      </c>
      <c r="E129" s="2" t="s">
        <v>58</v>
      </c>
      <c r="F129" s="2" t="s">
        <v>59</v>
      </c>
      <c r="G129" s="2">
        <v>44481</v>
      </c>
      <c r="H129" s="2">
        <v>1276</v>
      </c>
      <c r="I129" s="2">
        <v>9.33</v>
      </c>
      <c r="J129" s="2">
        <v>6.92</v>
      </c>
      <c r="K129" s="2">
        <v>11905.08</v>
      </c>
      <c r="L129" s="1">
        <f t="shared" si="1"/>
        <v>3</v>
      </c>
    </row>
    <row r="130" spans="1:12" x14ac:dyDescent="0.25">
      <c r="A130" s="4" t="s">
        <v>286</v>
      </c>
      <c r="B130" s="2" t="s">
        <v>65</v>
      </c>
      <c r="C130" s="2" t="s">
        <v>287</v>
      </c>
      <c r="D130" s="2" t="s">
        <v>67</v>
      </c>
      <c r="E130" s="2" t="s">
        <v>58</v>
      </c>
      <c r="F130" s="2" t="s">
        <v>68</v>
      </c>
      <c r="G130" s="2">
        <v>43889</v>
      </c>
      <c r="H130" s="2">
        <v>7277</v>
      </c>
      <c r="I130" s="2">
        <v>9.33</v>
      </c>
      <c r="J130" s="2">
        <v>6.92</v>
      </c>
      <c r="K130" s="2">
        <v>67894.41</v>
      </c>
      <c r="L130" s="1">
        <f t="shared" si="1"/>
        <v>3</v>
      </c>
    </row>
    <row r="131" spans="1:12" x14ac:dyDescent="0.25">
      <c r="A131" s="4" t="s">
        <v>288</v>
      </c>
      <c r="B131" s="2" t="s">
        <v>70</v>
      </c>
      <c r="C131" s="2" t="s">
        <v>289</v>
      </c>
      <c r="D131" s="2" t="s">
        <v>57</v>
      </c>
      <c r="E131" s="2" t="s">
        <v>58</v>
      </c>
      <c r="F131" s="2" t="s">
        <v>68</v>
      </c>
      <c r="G131" s="2">
        <v>44278</v>
      </c>
      <c r="H131" s="2">
        <v>1605</v>
      </c>
      <c r="I131" s="2">
        <v>421.89</v>
      </c>
      <c r="J131" s="2">
        <v>364.69</v>
      </c>
      <c r="K131" s="2">
        <v>677133.45</v>
      </c>
      <c r="L131" s="1">
        <f t="shared" si="1"/>
        <v>4</v>
      </c>
    </row>
    <row r="132" spans="1:12" x14ac:dyDescent="0.25">
      <c r="A132" s="4" t="s">
        <v>290</v>
      </c>
      <c r="B132" s="2" t="s">
        <v>65</v>
      </c>
      <c r="C132" s="2" t="s">
        <v>291</v>
      </c>
      <c r="D132" s="2" t="s">
        <v>67</v>
      </c>
      <c r="E132" s="2" t="s">
        <v>58</v>
      </c>
      <c r="F132" s="2" t="s">
        <v>68</v>
      </c>
      <c r="G132" s="2">
        <v>44739</v>
      </c>
      <c r="H132" s="2">
        <v>3795</v>
      </c>
      <c r="I132" s="2">
        <v>9.33</v>
      </c>
      <c r="J132" s="2">
        <v>6.92</v>
      </c>
      <c r="K132" s="2">
        <v>35407.35</v>
      </c>
      <c r="L132" s="1">
        <f t="shared" si="1"/>
        <v>3</v>
      </c>
    </row>
    <row r="133" spans="1:12" x14ac:dyDescent="0.25">
      <c r="A133" s="4" t="s">
        <v>292</v>
      </c>
      <c r="B133" s="2" t="s">
        <v>61</v>
      </c>
      <c r="C133" s="2" t="s">
        <v>293</v>
      </c>
      <c r="D133" s="2" t="s">
        <v>76</v>
      </c>
      <c r="E133" s="2" t="s">
        <v>53</v>
      </c>
      <c r="F133" s="2" t="s">
        <v>68</v>
      </c>
      <c r="G133" s="2">
        <v>43991</v>
      </c>
      <c r="H133" s="2">
        <v>415</v>
      </c>
      <c r="I133" s="2">
        <v>47.45</v>
      </c>
      <c r="J133" s="2">
        <v>31.79</v>
      </c>
      <c r="K133" s="2">
        <v>19691.75</v>
      </c>
      <c r="L133" s="1">
        <f t="shared" si="1"/>
        <v>2</v>
      </c>
    </row>
    <row r="134" spans="1:12" x14ac:dyDescent="0.25">
      <c r="A134" s="4" t="s">
        <v>294</v>
      </c>
      <c r="B134" s="2" t="s">
        <v>65</v>
      </c>
      <c r="C134" s="2" t="s">
        <v>122</v>
      </c>
      <c r="D134" s="2" t="s">
        <v>57</v>
      </c>
      <c r="E134" s="2" t="s">
        <v>53</v>
      </c>
      <c r="F134" s="2" t="s">
        <v>59</v>
      </c>
      <c r="G134" s="2">
        <v>44031</v>
      </c>
      <c r="H134" s="2">
        <v>62</v>
      </c>
      <c r="I134" s="2">
        <v>421.89</v>
      </c>
      <c r="J134" s="2">
        <v>364.69</v>
      </c>
      <c r="K134" s="2">
        <v>26157.18</v>
      </c>
      <c r="L134" s="1">
        <f t="shared" si="1"/>
        <v>3</v>
      </c>
    </row>
    <row r="135" spans="1:12" x14ac:dyDescent="0.25">
      <c r="A135" s="4" t="s">
        <v>295</v>
      </c>
      <c r="B135" s="2" t="s">
        <v>65</v>
      </c>
      <c r="C135" s="2" t="s">
        <v>284</v>
      </c>
      <c r="D135" s="2" t="s">
        <v>96</v>
      </c>
      <c r="E135" s="2" t="s">
        <v>58</v>
      </c>
      <c r="F135" s="2" t="s">
        <v>54</v>
      </c>
      <c r="G135" s="2">
        <v>44392</v>
      </c>
      <c r="H135" s="2">
        <v>8367</v>
      </c>
      <c r="I135" s="2">
        <v>154.06</v>
      </c>
      <c r="J135" s="2">
        <v>90.93</v>
      </c>
      <c r="K135" s="2">
        <v>1289020.02</v>
      </c>
      <c r="L135" s="1">
        <f t="shared" si="1"/>
        <v>3</v>
      </c>
    </row>
    <row r="136" spans="1:12" x14ac:dyDescent="0.25">
      <c r="A136" s="4" t="s">
        <v>296</v>
      </c>
      <c r="B136" s="2" t="s">
        <v>108</v>
      </c>
      <c r="C136" s="2" t="s">
        <v>297</v>
      </c>
      <c r="D136" s="2" t="s">
        <v>96</v>
      </c>
      <c r="E136" s="2" t="s">
        <v>53</v>
      </c>
      <c r="F136" s="2" t="s">
        <v>73</v>
      </c>
      <c r="G136" s="2">
        <v>44755</v>
      </c>
      <c r="H136" s="2">
        <v>2992</v>
      </c>
      <c r="I136" s="2">
        <v>154.06</v>
      </c>
      <c r="J136" s="2">
        <v>90.93</v>
      </c>
      <c r="K136" s="2">
        <v>460947.52</v>
      </c>
      <c r="L136" s="1">
        <f t="shared" ref="L136:L199" si="2">VLOOKUP(B136,$N$38:$O$43,2,FALSE)</f>
        <v>6</v>
      </c>
    </row>
    <row r="137" spans="1:12" x14ac:dyDescent="0.25">
      <c r="A137" s="4" t="s">
        <v>298</v>
      </c>
      <c r="B137" s="2" t="s">
        <v>65</v>
      </c>
      <c r="C137" s="2" t="s">
        <v>299</v>
      </c>
      <c r="D137" s="2" t="s">
        <v>128</v>
      </c>
      <c r="E137" s="2" t="s">
        <v>58</v>
      </c>
      <c r="F137" s="2" t="s">
        <v>73</v>
      </c>
      <c r="G137" s="2">
        <v>44424</v>
      </c>
      <c r="H137" s="2">
        <v>8628</v>
      </c>
      <c r="I137" s="2">
        <v>668.27</v>
      </c>
      <c r="J137" s="2">
        <v>502.54</v>
      </c>
      <c r="K137" s="2">
        <v>5765833.5599999996</v>
      </c>
      <c r="L137" s="1">
        <f t="shared" si="2"/>
        <v>3</v>
      </c>
    </row>
    <row r="138" spans="1:12" x14ac:dyDescent="0.25">
      <c r="A138" s="4" t="s">
        <v>300</v>
      </c>
      <c r="B138" s="2" t="s">
        <v>65</v>
      </c>
      <c r="C138" s="2" t="s">
        <v>148</v>
      </c>
      <c r="D138" s="2" t="s">
        <v>72</v>
      </c>
      <c r="E138" s="2" t="s">
        <v>58</v>
      </c>
      <c r="F138" s="2" t="s">
        <v>59</v>
      </c>
      <c r="G138" s="2">
        <v>43896</v>
      </c>
      <c r="H138" s="2">
        <v>1999</v>
      </c>
      <c r="I138" s="2">
        <v>255.28</v>
      </c>
      <c r="J138" s="2">
        <v>159.41999999999999</v>
      </c>
      <c r="K138" s="2">
        <v>510304.72000000003</v>
      </c>
      <c r="L138" s="1">
        <f t="shared" si="2"/>
        <v>3</v>
      </c>
    </row>
    <row r="139" spans="1:12" x14ac:dyDescent="0.25">
      <c r="A139" s="4" t="s">
        <v>301</v>
      </c>
      <c r="B139" s="2" t="s">
        <v>50</v>
      </c>
      <c r="C139" s="2" t="s">
        <v>302</v>
      </c>
      <c r="D139" s="2" t="s">
        <v>86</v>
      </c>
      <c r="E139" s="2" t="s">
        <v>58</v>
      </c>
      <c r="F139" s="2" t="s">
        <v>73</v>
      </c>
      <c r="G139" s="2">
        <v>44336</v>
      </c>
      <c r="H139" s="2">
        <v>6861</v>
      </c>
      <c r="I139" s="2">
        <v>651.21</v>
      </c>
      <c r="J139" s="2">
        <v>524.96</v>
      </c>
      <c r="K139" s="2">
        <v>4467951.8100000005</v>
      </c>
      <c r="L139" s="1">
        <f t="shared" si="2"/>
        <v>1</v>
      </c>
    </row>
    <row r="140" spans="1:12" x14ac:dyDescent="0.25">
      <c r="A140" s="4" t="s">
        <v>303</v>
      </c>
      <c r="B140" s="2" t="s">
        <v>65</v>
      </c>
      <c r="C140" s="2" t="s">
        <v>304</v>
      </c>
      <c r="D140" s="2" t="s">
        <v>96</v>
      </c>
      <c r="E140" s="2" t="s">
        <v>58</v>
      </c>
      <c r="F140" s="2" t="s">
        <v>59</v>
      </c>
      <c r="G140" s="2">
        <v>43923</v>
      </c>
      <c r="H140" s="2">
        <v>8998</v>
      </c>
      <c r="I140" s="2">
        <v>154.06</v>
      </c>
      <c r="J140" s="2">
        <v>90.93</v>
      </c>
      <c r="K140" s="2">
        <v>1386231.8800000001</v>
      </c>
      <c r="L140" s="1">
        <f t="shared" si="2"/>
        <v>3</v>
      </c>
    </row>
    <row r="141" spans="1:12" x14ac:dyDescent="0.25">
      <c r="A141" s="4" t="s">
        <v>305</v>
      </c>
      <c r="B141" s="2" t="s">
        <v>108</v>
      </c>
      <c r="C141" s="2" t="s">
        <v>210</v>
      </c>
      <c r="D141" s="2" t="s">
        <v>118</v>
      </c>
      <c r="E141" s="2" t="s">
        <v>53</v>
      </c>
      <c r="F141" s="2" t="s">
        <v>59</v>
      </c>
      <c r="G141" s="2">
        <v>44637</v>
      </c>
      <c r="H141" s="2">
        <v>1229</v>
      </c>
      <c r="I141" s="2">
        <v>109.28</v>
      </c>
      <c r="J141" s="2">
        <v>35.840000000000003</v>
      </c>
      <c r="K141" s="2">
        <v>134305.12</v>
      </c>
      <c r="L141" s="1">
        <f t="shared" si="2"/>
        <v>6</v>
      </c>
    </row>
    <row r="142" spans="1:12" x14ac:dyDescent="0.25">
      <c r="A142" s="4" t="s">
        <v>306</v>
      </c>
      <c r="B142" s="2" t="s">
        <v>65</v>
      </c>
      <c r="C142" s="2" t="s">
        <v>91</v>
      </c>
      <c r="D142" s="2" t="s">
        <v>63</v>
      </c>
      <c r="E142" s="2" t="s">
        <v>58</v>
      </c>
      <c r="F142" s="2" t="s">
        <v>54</v>
      </c>
      <c r="G142" s="2">
        <v>44430</v>
      </c>
      <c r="H142" s="2">
        <v>8402</v>
      </c>
      <c r="I142" s="2">
        <v>205.7</v>
      </c>
      <c r="J142" s="2">
        <v>117.11</v>
      </c>
      <c r="K142" s="2">
        <v>1728291.4</v>
      </c>
      <c r="L142" s="1">
        <f t="shared" si="2"/>
        <v>3</v>
      </c>
    </row>
    <row r="143" spans="1:12" x14ac:dyDescent="0.25">
      <c r="A143" s="4" t="s">
        <v>307</v>
      </c>
      <c r="B143" s="2" t="s">
        <v>108</v>
      </c>
      <c r="C143" s="2" t="s">
        <v>109</v>
      </c>
      <c r="D143" s="2" t="s">
        <v>76</v>
      </c>
      <c r="E143" s="2" t="s">
        <v>53</v>
      </c>
      <c r="F143" s="2" t="s">
        <v>54</v>
      </c>
      <c r="G143" s="2">
        <v>44010</v>
      </c>
      <c r="H143" s="2">
        <v>2397</v>
      </c>
      <c r="I143" s="2">
        <v>47.45</v>
      </c>
      <c r="J143" s="2">
        <v>31.79</v>
      </c>
      <c r="K143" s="2">
        <v>113737.65000000001</v>
      </c>
      <c r="L143" s="1">
        <f t="shared" si="2"/>
        <v>6</v>
      </c>
    </row>
    <row r="144" spans="1:12" x14ac:dyDescent="0.25">
      <c r="A144" s="4" t="s">
        <v>308</v>
      </c>
      <c r="B144" s="2" t="s">
        <v>50</v>
      </c>
      <c r="C144" s="2" t="s">
        <v>252</v>
      </c>
      <c r="D144" s="2" t="s">
        <v>83</v>
      </c>
      <c r="E144" s="2" t="s">
        <v>53</v>
      </c>
      <c r="F144" s="2" t="s">
        <v>54</v>
      </c>
      <c r="G144" s="2">
        <v>44232</v>
      </c>
      <c r="H144" s="2">
        <v>7126</v>
      </c>
      <c r="I144" s="2">
        <v>81.73</v>
      </c>
      <c r="J144" s="2">
        <v>56.67</v>
      </c>
      <c r="K144" s="2">
        <v>582407.98</v>
      </c>
      <c r="L144" s="1">
        <f t="shared" si="2"/>
        <v>1</v>
      </c>
    </row>
    <row r="145" spans="1:12" x14ac:dyDescent="0.25">
      <c r="A145" s="4" t="s">
        <v>309</v>
      </c>
      <c r="B145" s="2" t="s">
        <v>65</v>
      </c>
      <c r="C145" s="2" t="s">
        <v>310</v>
      </c>
      <c r="D145" s="2" t="s">
        <v>57</v>
      </c>
      <c r="E145" s="2" t="s">
        <v>53</v>
      </c>
      <c r="F145" s="2" t="s">
        <v>73</v>
      </c>
      <c r="G145" s="2">
        <v>44532</v>
      </c>
      <c r="H145" s="2">
        <v>3530</v>
      </c>
      <c r="I145" s="2">
        <v>421.89</v>
      </c>
      <c r="J145" s="2">
        <v>364.69</v>
      </c>
      <c r="K145" s="2">
        <v>1489271.7</v>
      </c>
      <c r="L145" s="1">
        <f t="shared" si="2"/>
        <v>3</v>
      </c>
    </row>
    <row r="146" spans="1:12" x14ac:dyDescent="0.25">
      <c r="A146" s="4" t="s">
        <v>311</v>
      </c>
      <c r="B146" s="2" t="s">
        <v>50</v>
      </c>
      <c r="C146" s="2" t="s">
        <v>312</v>
      </c>
      <c r="D146" s="2" t="s">
        <v>76</v>
      </c>
      <c r="E146" s="2" t="s">
        <v>58</v>
      </c>
      <c r="F146" s="2" t="s">
        <v>54</v>
      </c>
      <c r="G146" s="2">
        <v>44491</v>
      </c>
      <c r="H146" s="2">
        <v>4583</v>
      </c>
      <c r="I146" s="2">
        <v>47.45</v>
      </c>
      <c r="J146" s="2">
        <v>31.79</v>
      </c>
      <c r="K146" s="2">
        <v>217463.35</v>
      </c>
      <c r="L146" s="1">
        <f t="shared" si="2"/>
        <v>1</v>
      </c>
    </row>
    <row r="147" spans="1:12" x14ac:dyDescent="0.25">
      <c r="A147" s="4" t="s">
        <v>313</v>
      </c>
      <c r="B147" s="2" t="s">
        <v>108</v>
      </c>
      <c r="C147" s="2" t="s">
        <v>314</v>
      </c>
      <c r="D147" s="2" t="s">
        <v>81</v>
      </c>
      <c r="E147" s="2" t="s">
        <v>58</v>
      </c>
      <c r="F147" s="2" t="s">
        <v>68</v>
      </c>
      <c r="G147" s="2">
        <v>44362</v>
      </c>
      <c r="H147" s="2">
        <v>290</v>
      </c>
      <c r="I147" s="2">
        <v>437.2</v>
      </c>
      <c r="J147" s="2">
        <v>263.33</v>
      </c>
      <c r="K147" s="2">
        <v>126788</v>
      </c>
      <c r="L147" s="1">
        <f t="shared" si="2"/>
        <v>6</v>
      </c>
    </row>
    <row r="148" spans="1:12" x14ac:dyDescent="0.25">
      <c r="A148" s="4" t="s">
        <v>315</v>
      </c>
      <c r="B148" s="2" t="s">
        <v>108</v>
      </c>
      <c r="C148" s="2" t="s">
        <v>151</v>
      </c>
      <c r="D148" s="2" t="s">
        <v>63</v>
      </c>
      <c r="E148" s="2" t="s">
        <v>58</v>
      </c>
      <c r="F148" s="2" t="s">
        <v>54</v>
      </c>
      <c r="G148" s="2">
        <v>44543</v>
      </c>
      <c r="H148" s="2">
        <v>2687</v>
      </c>
      <c r="I148" s="2">
        <v>205.7</v>
      </c>
      <c r="J148" s="2">
        <v>117.11</v>
      </c>
      <c r="K148" s="2">
        <v>552715.9</v>
      </c>
      <c r="L148" s="1">
        <f t="shared" si="2"/>
        <v>6</v>
      </c>
    </row>
    <row r="149" spans="1:12" x14ac:dyDescent="0.25">
      <c r="A149" s="4" t="s">
        <v>316</v>
      </c>
      <c r="B149" s="2" t="s">
        <v>50</v>
      </c>
      <c r="C149" s="2" t="s">
        <v>51</v>
      </c>
      <c r="D149" s="2" t="s">
        <v>63</v>
      </c>
      <c r="E149" s="2" t="s">
        <v>58</v>
      </c>
      <c r="F149" s="2" t="s">
        <v>68</v>
      </c>
      <c r="G149" s="2">
        <v>44011</v>
      </c>
      <c r="H149" s="2">
        <v>842</v>
      </c>
      <c r="I149" s="2">
        <v>205.7</v>
      </c>
      <c r="J149" s="2">
        <v>117.11</v>
      </c>
      <c r="K149" s="2">
        <v>173199.4</v>
      </c>
      <c r="L149" s="1">
        <f t="shared" si="2"/>
        <v>1</v>
      </c>
    </row>
    <row r="150" spans="1:12" x14ac:dyDescent="0.25">
      <c r="A150" s="4" t="s">
        <v>317</v>
      </c>
      <c r="B150" s="2" t="s">
        <v>61</v>
      </c>
      <c r="C150" s="2" t="s">
        <v>164</v>
      </c>
      <c r="D150" s="2" t="s">
        <v>118</v>
      </c>
      <c r="E150" s="2" t="s">
        <v>53</v>
      </c>
      <c r="F150" s="2" t="s">
        <v>68</v>
      </c>
      <c r="G150" s="2">
        <v>43982</v>
      </c>
      <c r="H150" s="2">
        <v>5854</v>
      </c>
      <c r="I150" s="2">
        <v>109.28</v>
      </c>
      <c r="J150" s="2">
        <v>35.840000000000003</v>
      </c>
      <c r="K150" s="2">
        <v>639725.12</v>
      </c>
      <c r="L150" s="1">
        <f t="shared" si="2"/>
        <v>2</v>
      </c>
    </row>
    <row r="151" spans="1:12" x14ac:dyDescent="0.25">
      <c r="A151" s="4" t="s">
        <v>318</v>
      </c>
      <c r="B151" s="2" t="s">
        <v>65</v>
      </c>
      <c r="C151" s="2" t="s">
        <v>319</v>
      </c>
      <c r="D151" s="2" t="s">
        <v>67</v>
      </c>
      <c r="E151" s="2" t="s">
        <v>58</v>
      </c>
      <c r="F151" s="2" t="s">
        <v>68</v>
      </c>
      <c r="G151" s="2">
        <v>44249</v>
      </c>
      <c r="H151" s="2">
        <v>5851</v>
      </c>
      <c r="I151" s="2">
        <v>9.33</v>
      </c>
      <c r="J151" s="2">
        <v>6.92</v>
      </c>
      <c r="K151" s="2">
        <v>54589.83</v>
      </c>
      <c r="L151" s="1">
        <f t="shared" si="2"/>
        <v>3</v>
      </c>
    </row>
    <row r="152" spans="1:12" x14ac:dyDescent="0.25">
      <c r="A152" s="4" t="s">
        <v>320</v>
      </c>
      <c r="B152" s="2" t="s">
        <v>65</v>
      </c>
      <c r="C152" s="2" t="s">
        <v>321</v>
      </c>
      <c r="D152" s="2" t="s">
        <v>67</v>
      </c>
      <c r="E152" s="2" t="s">
        <v>58</v>
      </c>
      <c r="F152" s="2" t="s">
        <v>54</v>
      </c>
      <c r="G152" s="2">
        <v>44755</v>
      </c>
      <c r="H152" s="2">
        <v>996</v>
      </c>
      <c r="I152" s="2">
        <v>9.33</v>
      </c>
      <c r="J152" s="2">
        <v>6.92</v>
      </c>
      <c r="K152" s="2">
        <v>9292.68</v>
      </c>
      <c r="L152" s="1">
        <f t="shared" si="2"/>
        <v>3</v>
      </c>
    </row>
    <row r="153" spans="1:12" x14ac:dyDescent="0.25">
      <c r="A153" s="4" t="s">
        <v>322</v>
      </c>
      <c r="B153" s="2" t="s">
        <v>65</v>
      </c>
      <c r="C153" s="2" t="s">
        <v>277</v>
      </c>
      <c r="D153" s="2" t="s">
        <v>83</v>
      </c>
      <c r="E153" s="2" t="s">
        <v>53</v>
      </c>
      <c r="F153" s="2" t="s">
        <v>59</v>
      </c>
      <c r="G153" s="2">
        <v>44021</v>
      </c>
      <c r="H153" s="2">
        <v>8480</v>
      </c>
      <c r="I153" s="2">
        <v>81.73</v>
      </c>
      <c r="J153" s="2">
        <v>56.67</v>
      </c>
      <c r="K153" s="2">
        <v>693070.4</v>
      </c>
      <c r="L153" s="1">
        <f t="shared" si="2"/>
        <v>3</v>
      </c>
    </row>
    <row r="154" spans="1:12" x14ac:dyDescent="0.25">
      <c r="A154" s="4" t="s">
        <v>323</v>
      </c>
      <c r="B154" s="2" t="s">
        <v>65</v>
      </c>
      <c r="C154" s="2" t="s">
        <v>240</v>
      </c>
      <c r="D154" s="2" t="s">
        <v>52</v>
      </c>
      <c r="E154" s="2" t="s">
        <v>53</v>
      </c>
      <c r="F154" s="2" t="s">
        <v>54</v>
      </c>
      <c r="G154" s="2">
        <v>43848</v>
      </c>
      <c r="H154" s="2">
        <v>7527</v>
      </c>
      <c r="I154" s="2">
        <v>152.58000000000001</v>
      </c>
      <c r="J154" s="2">
        <v>97.44</v>
      </c>
      <c r="K154" s="2">
        <v>1148469.6600000001</v>
      </c>
      <c r="L154" s="1">
        <f t="shared" si="2"/>
        <v>3</v>
      </c>
    </row>
    <row r="155" spans="1:12" x14ac:dyDescent="0.25">
      <c r="A155" s="4" t="s">
        <v>324</v>
      </c>
      <c r="B155" s="2" t="s">
        <v>88</v>
      </c>
      <c r="C155" s="2" t="s">
        <v>325</v>
      </c>
      <c r="D155" s="2" t="s">
        <v>83</v>
      </c>
      <c r="E155" s="2" t="s">
        <v>53</v>
      </c>
      <c r="F155" s="2" t="s">
        <v>54</v>
      </c>
      <c r="G155" s="2">
        <v>44618</v>
      </c>
      <c r="H155" s="2">
        <v>4393</v>
      </c>
      <c r="I155" s="2">
        <v>81.73</v>
      </c>
      <c r="J155" s="2">
        <v>56.67</v>
      </c>
      <c r="K155" s="2">
        <v>359039.89</v>
      </c>
      <c r="L155" s="1">
        <f t="shared" si="2"/>
        <v>5</v>
      </c>
    </row>
    <row r="156" spans="1:12" x14ac:dyDescent="0.25">
      <c r="A156" s="4" t="s">
        <v>326</v>
      </c>
      <c r="B156" s="2" t="s">
        <v>65</v>
      </c>
      <c r="C156" s="2" t="s">
        <v>327</v>
      </c>
      <c r="D156" s="2" t="s">
        <v>67</v>
      </c>
      <c r="E156" s="2" t="s">
        <v>53</v>
      </c>
      <c r="F156" s="2" t="s">
        <v>54</v>
      </c>
      <c r="G156" s="2">
        <v>44772</v>
      </c>
      <c r="H156" s="2">
        <v>7363</v>
      </c>
      <c r="I156" s="2">
        <v>9.33</v>
      </c>
      <c r="J156" s="2">
        <v>6.92</v>
      </c>
      <c r="K156" s="2">
        <v>68696.789999999994</v>
      </c>
      <c r="L156" s="1">
        <f t="shared" si="2"/>
        <v>3</v>
      </c>
    </row>
    <row r="157" spans="1:12" x14ac:dyDescent="0.25">
      <c r="A157" s="4" t="s">
        <v>328</v>
      </c>
      <c r="B157" s="2" t="s">
        <v>65</v>
      </c>
      <c r="C157" s="2" t="s">
        <v>162</v>
      </c>
      <c r="D157" s="2" t="s">
        <v>86</v>
      </c>
      <c r="E157" s="2" t="s">
        <v>53</v>
      </c>
      <c r="F157" s="2" t="s">
        <v>54</v>
      </c>
      <c r="G157" s="2">
        <v>44463</v>
      </c>
      <c r="H157" s="2">
        <v>1755</v>
      </c>
      <c r="I157" s="2">
        <v>651.21</v>
      </c>
      <c r="J157" s="2">
        <v>524.96</v>
      </c>
      <c r="K157" s="2">
        <v>1142873.55</v>
      </c>
      <c r="L157" s="1">
        <f t="shared" si="2"/>
        <v>3</v>
      </c>
    </row>
    <row r="158" spans="1:12" x14ac:dyDescent="0.25">
      <c r="A158" s="4" t="s">
        <v>329</v>
      </c>
      <c r="B158" s="2" t="s">
        <v>61</v>
      </c>
      <c r="C158" s="2" t="s">
        <v>102</v>
      </c>
      <c r="D158" s="2" t="s">
        <v>67</v>
      </c>
      <c r="E158" s="2" t="s">
        <v>58</v>
      </c>
      <c r="F158" s="2" t="s">
        <v>54</v>
      </c>
      <c r="G158" s="2">
        <v>43992</v>
      </c>
      <c r="H158" s="2">
        <v>4917</v>
      </c>
      <c r="I158" s="2">
        <v>9.33</v>
      </c>
      <c r="J158" s="2">
        <v>6.92</v>
      </c>
      <c r="K158" s="2">
        <v>45875.61</v>
      </c>
      <c r="L158" s="1">
        <f t="shared" si="2"/>
        <v>2</v>
      </c>
    </row>
    <row r="159" spans="1:12" x14ac:dyDescent="0.25">
      <c r="A159" s="4" t="s">
        <v>330</v>
      </c>
      <c r="B159" s="2" t="s">
        <v>65</v>
      </c>
      <c r="C159" s="2" t="s">
        <v>169</v>
      </c>
      <c r="D159" s="2" t="s">
        <v>67</v>
      </c>
      <c r="E159" s="2" t="s">
        <v>53</v>
      </c>
      <c r="F159" s="2" t="s">
        <v>68</v>
      </c>
      <c r="G159" s="2">
        <v>44326</v>
      </c>
      <c r="H159" s="2">
        <v>1229</v>
      </c>
      <c r="I159" s="2">
        <v>9.33</v>
      </c>
      <c r="J159" s="2">
        <v>6.92</v>
      </c>
      <c r="K159" s="2">
        <v>11466.57</v>
      </c>
      <c r="L159" s="1">
        <f t="shared" si="2"/>
        <v>3</v>
      </c>
    </row>
    <row r="160" spans="1:12" x14ac:dyDescent="0.25">
      <c r="A160" s="4" t="s">
        <v>331</v>
      </c>
      <c r="B160" s="2" t="s">
        <v>65</v>
      </c>
      <c r="C160" s="2" t="s">
        <v>240</v>
      </c>
      <c r="D160" s="2" t="s">
        <v>67</v>
      </c>
      <c r="E160" s="2" t="s">
        <v>58</v>
      </c>
      <c r="F160" s="2" t="s">
        <v>73</v>
      </c>
      <c r="G160" s="2">
        <v>44496</v>
      </c>
      <c r="H160" s="2">
        <v>7102</v>
      </c>
      <c r="I160" s="2">
        <v>9.33</v>
      </c>
      <c r="J160" s="2">
        <v>6.92</v>
      </c>
      <c r="K160" s="2">
        <v>66261.66</v>
      </c>
      <c r="L160" s="1">
        <f t="shared" si="2"/>
        <v>3</v>
      </c>
    </row>
    <row r="161" spans="1:12" x14ac:dyDescent="0.25">
      <c r="A161" s="4" t="s">
        <v>332</v>
      </c>
      <c r="B161" s="2" t="s">
        <v>61</v>
      </c>
      <c r="C161" s="2" t="s">
        <v>155</v>
      </c>
      <c r="D161" s="2" t="s">
        <v>128</v>
      </c>
      <c r="E161" s="2" t="s">
        <v>53</v>
      </c>
      <c r="F161" s="2" t="s">
        <v>59</v>
      </c>
      <c r="G161" s="2">
        <v>44196</v>
      </c>
      <c r="H161" s="2">
        <v>5979</v>
      </c>
      <c r="I161" s="2">
        <v>668.27</v>
      </c>
      <c r="J161" s="2">
        <v>502.54</v>
      </c>
      <c r="K161" s="2">
        <v>3995586.33</v>
      </c>
      <c r="L161" s="1">
        <f t="shared" si="2"/>
        <v>2</v>
      </c>
    </row>
    <row r="162" spans="1:12" x14ac:dyDescent="0.25">
      <c r="A162" s="4" t="s">
        <v>333</v>
      </c>
      <c r="B162" s="2" t="s">
        <v>65</v>
      </c>
      <c r="C162" s="2" t="s">
        <v>334</v>
      </c>
      <c r="D162" s="2" t="s">
        <v>86</v>
      </c>
      <c r="E162" s="2" t="s">
        <v>53</v>
      </c>
      <c r="F162" s="2" t="s">
        <v>68</v>
      </c>
      <c r="G162" s="2">
        <v>44315</v>
      </c>
      <c r="H162" s="2">
        <v>3333</v>
      </c>
      <c r="I162" s="2">
        <v>651.21</v>
      </c>
      <c r="J162" s="2">
        <v>524.96</v>
      </c>
      <c r="K162" s="2">
        <v>2170482.9300000002</v>
      </c>
      <c r="L162" s="1">
        <f t="shared" si="2"/>
        <v>3</v>
      </c>
    </row>
    <row r="163" spans="1:12" x14ac:dyDescent="0.25">
      <c r="A163" s="4" t="s">
        <v>335</v>
      </c>
      <c r="B163" s="2" t="s">
        <v>65</v>
      </c>
      <c r="C163" s="2" t="s">
        <v>336</v>
      </c>
      <c r="D163" s="2" t="s">
        <v>86</v>
      </c>
      <c r="E163" s="2" t="s">
        <v>53</v>
      </c>
      <c r="F163" s="2" t="s">
        <v>73</v>
      </c>
      <c r="G163" s="2">
        <v>44320</v>
      </c>
      <c r="H163" s="2">
        <v>1670</v>
      </c>
      <c r="I163" s="2">
        <v>651.21</v>
      </c>
      <c r="J163" s="2">
        <v>524.96</v>
      </c>
      <c r="K163" s="2">
        <v>1087520.7</v>
      </c>
      <c r="L163" s="1">
        <f t="shared" si="2"/>
        <v>3</v>
      </c>
    </row>
    <row r="164" spans="1:12" x14ac:dyDescent="0.25">
      <c r="A164" s="4" t="s">
        <v>337</v>
      </c>
      <c r="B164" s="2" t="s">
        <v>65</v>
      </c>
      <c r="C164" s="2" t="s">
        <v>338</v>
      </c>
      <c r="D164" s="2" t="s">
        <v>83</v>
      </c>
      <c r="E164" s="2" t="s">
        <v>58</v>
      </c>
      <c r="F164" s="2" t="s">
        <v>54</v>
      </c>
      <c r="G164" s="2">
        <v>44872</v>
      </c>
      <c r="H164" s="2">
        <v>5525</v>
      </c>
      <c r="I164" s="2">
        <v>81.73</v>
      </c>
      <c r="J164" s="2">
        <v>56.67</v>
      </c>
      <c r="K164" s="2">
        <v>451558.25</v>
      </c>
      <c r="L164" s="1">
        <f t="shared" si="2"/>
        <v>3</v>
      </c>
    </row>
    <row r="165" spans="1:12" x14ac:dyDescent="0.25">
      <c r="A165" s="4" t="s">
        <v>339</v>
      </c>
      <c r="B165" s="2" t="s">
        <v>65</v>
      </c>
      <c r="C165" s="2" t="s">
        <v>262</v>
      </c>
      <c r="D165" s="2" t="s">
        <v>128</v>
      </c>
      <c r="E165" s="2" t="s">
        <v>53</v>
      </c>
      <c r="F165" s="2" t="s">
        <v>73</v>
      </c>
      <c r="G165" s="2">
        <v>44166</v>
      </c>
      <c r="H165" s="2">
        <v>6466</v>
      </c>
      <c r="I165" s="2">
        <v>668.27</v>
      </c>
      <c r="J165" s="2">
        <v>502.54</v>
      </c>
      <c r="K165" s="2">
        <v>4321033.82</v>
      </c>
      <c r="L165" s="1">
        <f t="shared" si="2"/>
        <v>3</v>
      </c>
    </row>
    <row r="166" spans="1:12" x14ac:dyDescent="0.25">
      <c r="A166" s="4" t="s">
        <v>340</v>
      </c>
      <c r="B166" s="2" t="s">
        <v>65</v>
      </c>
      <c r="C166" s="2" t="s">
        <v>113</v>
      </c>
      <c r="D166" s="2" t="s">
        <v>86</v>
      </c>
      <c r="E166" s="2" t="s">
        <v>58</v>
      </c>
      <c r="F166" s="2" t="s">
        <v>59</v>
      </c>
      <c r="G166" s="2">
        <v>44720</v>
      </c>
      <c r="H166" s="2">
        <v>8091</v>
      </c>
      <c r="I166" s="2">
        <v>651.21</v>
      </c>
      <c r="J166" s="2">
        <v>524.96</v>
      </c>
      <c r="K166" s="2">
        <v>5268940.1100000003</v>
      </c>
      <c r="L166" s="1">
        <f t="shared" si="2"/>
        <v>3</v>
      </c>
    </row>
    <row r="167" spans="1:12" x14ac:dyDescent="0.25">
      <c r="A167" s="4" t="s">
        <v>341</v>
      </c>
      <c r="B167" s="2" t="s">
        <v>65</v>
      </c>
      <c r="C167" s="2" t="s">
        <v>342</v>
      </c>
      <c r="D167" s="2" t="s">
        <v>86</v>
      </c>
      <c r="E167" s="2" t="s">
        <v>58</v>
      </c>
      <c r="F167" s="2" t="s">
        <v>68</v>
      </c>
      <c r="G167" s="2">
        <v>44502</v>
      </c>
      <c r="H167" s="2">
        <v>1030</v>
      </c>
      <c r="I167" s="2">
        <v>651.21</v>
      </c>
      <c r="J167" s="2">
        <v>524.96</v>
      </c>
      <c r="K167" s="2">
        <v>670746.30000000005</v>
      </c>
      <c r="L167" s="1">
        <f t="shared" si="2"/>
        <v>3</v>
      </c>
    </row>
    <row r="168" spans="1:12" x14ac:dyDescent="0.25">
      <c r="A168" s="4" t="s">
        <v>343</v>
      </c>
      <c r="B168" s="2" t="s">
        <v>65</v>
      </c>
      <c r="C168" s="2" t="s">
        <v>344</v>
      </c>
      <c r="D168" s="2" t="s">
        <v>96</v>
      </c>
      <c r="E168" s="2" t="s">
        <v>53</v>
      </c>
      <c r="F168" s="2" t="s">
        <v>68</v>
      </c>
      <c r="G168" s="2">
        <v>44759</v>
      </c>
      <c r="H168" s="2">
        <v>7945</v>
      </c>
      <c r="I168" s="2">
        <v>154.06</v>
      </c>
      <c r="J168" s="2">
        <v>90.93</v>
      </c>
      <c r="K168" s="2">
        <v>1224006.7</v>
      </c>
      <c r="L168" s="1">
        <f t="shared" si="2"/>
        <v>3</v>
      </c>
    </row>
    <row r="169" spans="1:12" x14ac:dyDescent="0.25">
      <c r="A169" s="4" t="s">
        <v>345</v>
      </c>
      <c r="B169" s="2" t="s">
        <v>65</v>
      </c>
      <c r="C169" s="2" t="s">
        <v>280</v>
      </c>
      <c r="D169" s="2" t="s">
        <v>57</v>
      </c>
      <c r="E169" s="2" t="s">
        <v>58</v>
      </c>
      <c r="F169" s="2" t="s">
        <v>73</v>
      </c>
      <c r="G169" s="2">
        <v>44274</v>
      </c>
      <c r="H169" s="2">
        <v>8527</v>
      </c>
      <c r="I169" s="2">
        <v>421.89</v>
      </c>
      <c r="J169" s="2">
        <v>364.69</v>
      </c>
      <c r="K169" s="2">
        <v>3597456.03</v>
      </c>
      <c r="L169" s="1">
        <f t="shared" si="2"/>
        <v>3</v>
      </c>
    </row>
    <row r="170" spans="1:12" x14ac:dyDescent="0.25">
      <c r="A170" s="4" t="s">
        <v>346</v>
      </c>
      <c r="B170" s="2" t="s">
        <v>108</v>
      </c>
      <c r="C170" s="2" t="s">
        <v>206</v>
      </c>
      <c r="D170" s="2" t="s">
        <v>86</v>
      </c>
      <c r="E170" s="2" t="s">
        <v>58</v>
      </c>
      <c r="F170" s="2" t="s">
        <v>59</v>
      </c>
      <c r="G170" s="2">
        <v>44065</v>
      </c>
      <c r="H170" s="2">
        <v>4501</v>
      </c>
      <c r="I170" s="2">
        <v>651.21</v>
      </c>
      <c r="J170" s="2">
        <v>524.96</v>
      </c>
      <c r="K170" s="2">
        <v>2931096.21</v>
      </c>
      <c r="L170" s="1">
        <f t="shared" si="2"/>
        <v>6</v>
      </c>
    </row>
    <row r="171" spans="1:12" x14ac:dyDescent="0.25">
      <c r="A171" s="4" t="s">
        <v>347</v>
      </c>
      <c r="B171" s="2" t="s">
        <v>65</v>
      </c>
      <c r="C171" s="2" t="s">
        <v>348</v>
      </c>
      <c r="D171" s="2" t="s">
        <v>57</v>
      </c>
      <c r="E171" s="2" t="s">
        <v>53</v>
      </c>
      <c r="F171" s="2" t="s">
        <v>73</v>
      </c>
      <c r="G171" s="2">
        <v>44774</v>
      </c>
      <c r="H171" s="2">
        <v>4621</v>
      </c>
      <c r="I171" s="2">
        <v>421.89</v>
      </c>
      <c r="J171" s="2">
        <v>364.69</v>
      </c>
      <c r="K171" s="2">
        <v>1949553.69</v>
      </c>
      <c r="L171" s="1">
        <f t="shared" si="2"/>
        <v>3</v>
      </c>
    </row>
    <row r="172" spans="1:12" x14ac:dyDescent="0.25">
      <c r="A172" s="4" t="s">
        <v>349</v>
      </c>
      <c r="B172" s="2" t="s">
        <v>65</v>
      </c>
      <c r="C172" s="2" t="s">
        <v>113</v>
      </c>
      <c r="D172" s="2" t="s">
        <v>118</v>
      </c>
      <c r="E172" s="2" t="s">
        <v>58</v>
      </c>
      <c r="F172" s="2" t="s">
        <v>68</v>
      </c>
      <c r="G172" s="2">
        <v>44060</v>
      </c>
      <c r="H172" s="2">
        <v>9673</v>
      </c>
      <c r="I172" s="2">
        <v>109.28</v>
      </c>
      <c r="J172" s="2">
        <v>35.840000000000003</v>
      </c>
      <c r="K172" s="2">
        <v>1057065.44</v>
      </c>
      <c r="L172" s="1">
        <f t="shared" si="2"/>
        <v>3</v>
      </c>
    </row>
    <row r="173" spans="1:12" x14ac:dyDescent="0.25">
      <c r="A173" s="4" t="s">
        <v>350</v>
      </c>
      <c r="B173" s="2" t="s">
        <v>65</v>
      </c>
      <c r="C173" s="2" t="s">
        <v>351</v>
      </c>
      <c r="D173" s="2" t="s">
        <v>57</v>
      </c>
      <c r="E173" s="2" t="s">
        <v>53</v>
      </c>
      <c r="F173" s="2" t="s">
        <v>68</v>
      </c>
      <c r="G173" s="2">
        <v>44424</v>
      </c>
      <c r="H173" s="2">
        <v>7476</v>
      </c>
      <c r="I173" s="2">
        <v>421.89</v>
      </c>
      <c r="J173" s="2">
        <v>364.69</v>
      </c>
      <c r="K173" s="2">
        <v>3154049.64</v>
      </c>
      <c r="L173" s="1">
        <f t="shared" si="2"/>
        <v>3</v>
      </c>
    </row>
    <row r="174" spans="1:12" x14ac:dyDescent="0.25">
      <c r="A174" s="4" t="s">
        <v>352</v>
      </c>
      <c r="B174" s="2" t="s">
        <v>65</v>
      </c>
      <c r="C174" s="2" t="s">
        <v>353</v>
      </c>
      <c r="D174" s="2" t="s">
        <v>52</v>
      </c>
      <c r="E174" s="2" t="s">
        <v>53</v>
      </c>
      <c r="F174" s="2" t="s">
        <v>59</v>
      </c>
      <c r="G174" s="2">
        <v>44340</v>
      </c>
      <c r="H174" s="2">
        <v>7876</v>
      </c>
      <c r="I174" s="2">
        <v>152.58000000000001</v>
      </c>
      <c r="J174" s="2">
        <v>97.44</v>
      </c>
      <c r="K174" s="2">
        <v>1201720.08</v>
      </c>
      <c r="L174" s="1">
        <f t="shared" si="2"/>
        <v>3</v>
      </c>
    </row>
    <row r="175" spans="1:12" x14ac:dyDescent="0.25">
      <c r="A175" s="4" t="s">
        <v>354</v>
      </c>
      <c r="B175" s="2" t="s">
        <v>65</v>
      </c>
      <c r="C175" s="2" t="s">
        <v>287</v>
      </c>
      <c r="D175" s="2" t="s">
        <v>118</v>
      </c>
      <c r="E175" s="2" t="s">
        <v>53</v>
      </c>
      <c r="F175" s="2" t="s">
        <v>73</v>
      </c>
      <c r="G175" s="2">
        <v>43994</v>
      </c>
      <c r="H175" s="2">
        <v>7755</v>
      </c>
      <c r="I175" s="2">
        <v>109.28</v>
      </c>
      <c r="J175" s="2">
        <v>35.840000000000003</v>
      </c>
      <c r="K175" s="2">
        <v>847466.4</v>
      </c>
      <c r="L175" s="1">
        <f t="shared" si="2"/>
        <v>3</v>
      </c>
    </row>
    <row r="176" spans="1:12" x14ac:dyDescent="0.25">
      <c r="A176" s="4" t="s">
        <v>105</v>
      </c>
      <c r="B176" s="2" t="s">
        <v>65</v>
      </c>
      <c r="C176" s="2" t="s">
        <v>353</v>
      </c>
      <c r="D176" s="2" t="s">
        <v>63</v>
      </c>
      <c r="E176" s="2" t="s">
        <v>58</v>
      </c>
      <c r="F176" s="2" t="s">
        <v>59</v>
      </c>
      <c r="G176" s="2">
        <v>44763</v>
      </c>
      <c r="H176" s="2">
        <v>6024</v>
      </c>
      <c r="I176" s="2">
        <v>205.7</v>
      </c>
      <c r="J176" s="2">
        <v>117.11</v>
      </c>
      <c r="K176" s="2">
        <v>1239136.8</v>
      </c>
      <c r="L176" s="1">
        <f t="shared" si="2"/>
        <v>3</v>
      </c>
    </row>
    <row r="177" spans="1:12" x14ac:dyDescent="0.25">
      <c r="A177" s="4" t="s">
        <v>355</v>
      </c>
      <c r="B177" s="2" t="s">
        <v>50</v>
      </c>
      <c r="C177" s="2" t="s">
        <v>356</v>
      </c>
      <c r="D177" s="2" t="s">
        <v>52</v>
      </c>
      <c r="E177" s="2" t="s">
        <v>58</v>
      </c>
      <c r="F177" s="2" t="s">
        <v>59</v>
      </c>
      <c r="G177" s="2">
        <v>44517</v>
      </c>
      <c r="H177" s="2">
        <v>8624</v>
      </c>
      <c r="I177" s="2">
        <v>152.58000000000001</v>
      </c>
      <c r="J177" s="2">
        <v>97.44</v>
      </c>
      <c r="K177" s="2">
        <v>1315849.9200000002</v>
      </c>
      <c r="L177" s="1">
        <f t="shared" si="2"/>
        <v>1</v>
      </c>
    </row>
    <row r="178" spans="1:12" x14ac:dyDescent="0.25">
      <c r="A178" s="4" t="s">
        <v>357</v>
      </c>
      <c r="B178" s="2" t="s">
        <v>65</v>
      </c>
      <c r="C178" s="2" t="s">
        <v>358</v>
      </c>
      <c r="D178" s="2" t="s">
        <v>128</v>
      </c>
      <c r="E178" s="2" t="s">
        <v>53</v>
      </c>
      <c r="F178" s="2" t="s">
        <v>54</v>
      </c>
      <c r="G178" s="2">
        <v>44403</v>
      </c>
      <c r="H178" s="2">
        <v>3529</v>
      </c>
      <c r="I178" s="2">
        <v>668.27</v>
      </c>
      <c r="J178" s="2">
        <v>502.54</v>
      </c>
      <c r="K178" s="2">
        <v>2358324.83</v>
      </c>
      <c r="L178" s="1">
        <f t="shared" si="2"/>
        <v>3</v>
      </c>
    </row>
    <row r="179" spans="1:12" x14ac:dyDescent="0.25">
      <c r="A179" s="4" t="s">
        <v>359</v>
      </c>
      <c r="B179" s="2" t="s">
        <v>65</v>
      </c>
      <c r="C179" s="2" t="s">
        <v>284</v>
      </c>
      <c r="D179" s="2" t="s">
        <v>86</v>
      </c>
      <c r="E179" s="2" t="s">
        <v>53</v>
      </c>
      <c r="F179" s="2" t="s">
        <v>54</v>
      </c>
      <c r="G179" s="2">
        <v>44152</v>
      </c>
      <c r="H179" s="2">
        <v>5745</v>
      </c>
      <c r="I179" s="2">
        <v>651.21</v>
      </c>
      <c r="J179" s="2">
        <v>524.96</v>
      </c>
      <c r="K179" s="2">
        <v>3741201.45</v>
      </c>
      <c r="L179" s="1">
        <f t="shared" si="2"/>
        <v>3</v>
      </c>
    </row>
    <row r="180" spans="1:12" x14ac:dyDescent="0.25">
      <c r="A180" s="4" t="s">
        <v>360</v>
      </c>
      <c r="B180" s="2" t="s">
        <v>50</v>
      </c>
      <c r="C180" s="2" t="s">
        <v>252</v>
      </c>
      <c r="D180" s="2" t="s">
        <v>83</v>
      </c>
      <c r="E180" s="2" t="s">
        <v>53</v>
      </c>
      <c r="F180" s="2" t="s">
        <v>54</v>
      </c>
      <c r="G180" s="2">
        <v>44684</v>
      </c>
      <c r="H180" s="2">
        <v>2308</v>
      </c>
      <c r="I180" s="2">
        <v>81.73</v>
      </c>
      <c r="J180" s="2">
        <v>56.67</v>
      </c>
      <c r="K180" s="2">
        <v>188632.84</v>
      </c>
      <c r="L180" s="1">
        <f t="shared" si="2"/>
        <v>1</v>
      </c>
    </row>
    <row r="181" spans="1:12" x14ac:dyDescent="0.25">
      <c r="A181" s="4" t="s">
        <v>361</v>
      </c>
      <c r="B181" s="2" t="s">
        <v>108</v>
      </c>
      <c r="C181" s="2" t="s">
        <v>183</v>
      </c>
      <c r="D181" s="2" t="s">
        <v>118</v>
      </c>
      <c r="E181" s="2" t="s">
        <v>53</v>
      </c>
      <c r="F181" s="2" t="s">
        <v>73</v>
      </c>
      <c r="G181" s="2">
        <v>44455</v>
      </c>
      <c r="H181" s="2">
        <v>7284</v>
      </c>
      <c r="I181" s="2">
        <v>109.28</v>
      </c>
      <c r="J181" s="2">
        <v>35.840000000000003</v>
      </c>
      <c r="K181" s="2">
        <v>795995.52</v>
      </c>
      <c r="L181" s="1">
        <f t="shared" si="2"/>
        <v>6</v>
      </c>
    </row>
    <row r="182" spans="1:12" x14ac:dyDescent="0.25">
      <c r="A182" s="4" t="s">
        <v>362</v>
      </c>
      <c r="B182" s="2" t="s">
        <v>61</v>
      </c>
      <c r="C182" s="2" t="s">
        <v>363</v>
      </c>
      <c r="D182" s="2" t="s">
        <v>96</v>
      </c>
      <c r="E182" s="2" t="s">
        <v>58</v>
      </c>
      <c r="F182" s="2" t="s">
        <v>68</v>
      </c>
      <c r="G182" s="2">
        <v>44157</v>
      </c>
      <c r="H182" s="2">
        <v>6773</v>
      </c>
      <c r="I182" s="2">
        <v>154.06</v>
      </c>
      <c r="J182" s="2">
        <v>90.93</v>
      </c>
      <c r="K182" s="2">
        <v>1043448.38</v>
      </c>
      <c r="L182" s="1">
        <f t="shared" si="2"/>
        <v>2</v>
      </c>
    </row>
    <row r="183" spans="1:12" x14ac:dyDescent="0.25">
      <c r="A183" s="4" t="s">
        <v>364</v>
      </c>
      <c r="B183" s="2" t="s">
        <v>65</v>
      </c>
      <c r="C183" s="2" t="s">
        <v>228</v>
      </c>
      <c r="D183" s="2" t="s">
        <v>52</v>
      </c>
      <c r="E183" s="2" t="s">
        <v>58</v>
      </c>
      <c r="F183" s="2" t="s">
        <v>54</v>
      </c>
      <c r="G183" s="2">
        <v>44107</v>
      </c>
      <c r="H183" s="2">
        <v>3904</v>
      </c>
      <c r="I183" s="2">
        <v>152.58000000000001</v>
      </c>
      <c r="J183" s="2">
        <v>97.44</v>
      </c>
      <c r="K183" s="2">
        <v>595672.32000000007</v>
      </c>
      <c r="L183" s="1">
        <f t="shared" si="2"/>
        <v>3</v>
      </c>
    </row>
    <row r="184" spans="1:12" x14ac:dyDescent="0.25">
      <c r="A184" s="4" t="s">
        <v>365</v>
      </c>
      <c r="B184" s="2" t="s">
        <v>50</v>
      </c>
      <c r="C184" s="2" t="s">
        <v>260</v>
      </c>
      <c r="D184" s="2" t="s">
        <v>86</v>
      </c>
      <c r="E184" s="2" t="s">
        <v>58</v>
      </c>
      <c r="F184" s="2" t="s">
        <v>54</v>
      </c>
      <c r="G184" s="2">
        <v>44768</v>
      </c>
      <c r="H184" s="2">
        <v>3839</v>
      </c>
      <c r="I184" s="2">
        <v>651.21</v>
      </c>
      <c r="J184" s="2">
        <v>524.96</v>
      </c>
      <c r="K184" s="2">
        <v>2499995.19</v>
      </c>
      <c r="L184" s="1">
        <f t="shared" si="2"/>
        <v>1</v>
      </c>
    </row>
    <row r="185" spans="1:12" x14ac:dyDescent="0.25">
      <c r="A185" s="4" t="s">
        <v>366</v>
      </c>
      <c r="B185" s="2" t="s">
        <v>65</v>
      </c>
      <c r="C185" s="2" t="s">
        <v>367</v>
      </c>
      <c r="D185" s="2" t="s">
        <v>86</v>
      </c>
      <c r="E185" s="2" t="s">
        <v>53</v>
      </c>
      <c r="F185" s="2" t="s">
        <v>54</v>
      </c>
      <c r="G185" s="2">
        <v>44140</v>
      </c>
      <c r="H185" s="2">
        <v>8769</v>
      </c>
      <c r="I185" s="2">
        <v>651.21</v>
      </c>
      <c r="J185" s="2">
        <v>524.96</v>
      </c>
      <c r="K185" s="2">
        <v>5710460.4900000002</v>
      </c>
      <c r="L185" s="1">
        <f t="shared" si="2"/>
        <v>3</v>
      </c>
    </row>
    <row r="186" spans="1:12" x14ac:dyDescent="0.25">
      <c r="A186" s="4" t="s">
        <v>368</v>
      </c>
      <c r="B186" s="2" t="s">
        <v>50</v>
      </c>
      <c r="C186" s="2" t="s">
        <v>181</v>
      </c>
      <c r="D186" s="2" t="s">
        <v>76</v>
      </c>
      <c r="E186" s="2" t="s">
        <v>53</v>
      </c>
      <c r="F186" s="2" t="s">
        <v>59</v>
      </c>
      <c r="G186" s="2">
        <v>44547</v>
      </c>
      <c r="H186" s="2">
        <v>2919</v>
      </c>
      <c r="I186" s="2">
        <v>47.45</v>
      </c>
      <c r="J186" s="2">
        <v>31.79</v>
      </c>
      <c r="K186" s="2">
        <v>138506.55000000002</v>
      </c>
      <c r="L186" s="1">
        <f t="shared" si="2"/>
        <v>1</v>
      </c>
    </row>
    <row r="187" spans="1:12" x14ac:dyDescent="0.25">
      <c r="A187" s="4" t="s">
        <v>369</v>
      </c>
      <c r="B187" s="2" t="s">
        <v>50</v>
      </c>
      <c r="C187" s="2" t="s">
        <v>370</v>
      </c>
      <c r="D187" s="2" t="s">
        <v>63</v>
      </c>
      <c r="E187" s="2" t="s">
        <v>53</v>
      </c>
      <c r="F187" s="2" t="s">
        <v>73</v>
      </c>
      <c r="G187" s="2">
        <v>44804</v>
      </c>
      <c r="H187" s="2">
        <v>7544</v>
      </c>
      <c r="I187" s="2">
        <v>205.7</v>
      </c>
      <c r="J187" s="2">
        <v>117.11</v>
      </c>
      <c r="K187" s="2">
        <v>1551800.7999999998</v>
      </c>
      <c r="L187" s="1">
        <f t="shared" si="2"/>
        <v>1</v>
      </c>
    </row>
    <row r="188" spans="1:12" x14ac:dyDescent="0.25">
      <c r="A188" s="4" t="s">
        <v>371</v>
      </c>
      <c r="B188" s="2" t="s">
        <v>65</v>
      </c>
      <c r="C188" s="2" t="s">
        <v>191</v>
      </c>
      <c r="D188" s="2" t="s">
        <v>118</v>
      </c>
      <c r="E188" s="2" t="s">
        <v>58</v>
      </c>
      <c r="F188" s="2" t="s">
        <v>73</v>
      </c>
      <c r="G188" s="2">
        <v>43873</v>
      </c>
      <c r="H188" s="2">
        <v>5929</v>
      </c>
      <c r="I188" s="2">
        <v>109.28</v>
      </c>
      <c r="J188" s="2">
        <v>35.840000000000003</v>
      </c>
      <c r="K188" s="2">
        <v>647921.12</v>
      </c>
      <c r="L188" s="1">
        <f t="shared" si="2"/>
        <v>3</v>
      </c>
    </row>
    <row r="189" spans="1:12" x14ac:dyDescent="0.25">
      <c r="A189" s="4" t="s">
        <v>372</v>
      </c>
      <c r="B189" s="2" t="s">
        <v>88</v>
      </c>
      <c r="C189" s="2" t="s">
        <v>89</v>
      </c>
      <c r="D189" s="2" t="s">
        <v>63</v>
      </c>
      <c r="E189" s="2" t="s">
        <v>53</v>
      </c>
      <c r="F189" s="2" t="s">
        <v>59</v>
      </c>
      <c r="G189" s="2">
        <v>44519</v>
      </c>
      <c r="H189" s="2">
        <v>8392</v>
      </c>
      <c r="I189" s="2">
        <v>205.7</v>
      </c>
      <c r="J189" s="2">
        <v>117.11</v>
      </c>
      <c r="K189" s="2">
        <v>1726234.4</v>
      </c>
      <c r="L189" s="1">
        <f t="shared" si="2"/>
        <v>5</v>
      </c>
    </row>
    <row r="190" spans="1:12" x14ac:dyDescent="0.25">
      <c r="A190" s="4" t="s">
        <v>373</v>
      </c>
      <c r="B190" s="2" t="s">
        <v>65</v>
      </c>
      <c r="C190" s="2" t="s">
        <v>174</v>
      </c>
      <c r="D190" s="2" t="s">
        <v>128</v>
      </c>
      <c r="E190" s="2" t="s">
        <v>58</v>
      </c>
      <c r="F190" s="2" t="s">
        <v>68</v>
      </c>
      <c r="G190" s="2">
        <v>44431</v>
      </c>
      <c r="H190" s="2">
        <v>7281</v>
      </c>
      <c r="I190" s="2">
        <v>668.27</v>
      </c>
      <c r="J190" s="2">
        <v>502.54</v>
      </c>
      <c r="K190" s="2">
        <v>4865673.87</v>
      </c>
      <c r="L190" s="1">
        <f t="shared" si="2"/>
        <v>3</v>
      </c>
    </row>
    <row r="191" spans="1:12" x14ac:dyDescent="0.25">
      <c r="A191" s="4" t="s">
        <v>374</v>
      </c>
      <c r="B191" s="2" t="s">
        <v>70</v>
      </c>
      <c r="C191" s="2" t="s">
        <v>375</v>
      </c>
      <c r="D191" s="2" t="s">
        <v>86</v>
      </c>
      <c r="E191" s="2" t="s">
        <v>53</v>
      </c>
      <c r="F191" s="2" t="s">
        <v>68</v>
      </c>
      <c r="G191" s="2">
        <v>44057</v>
      </c>
      <c r="H191" s="2">
        <v>1977</v>
      </c>
      <c r="I191" s="2">
        <v>651.21</v>
      </c>
      <c r="J191" s="2">
        <v>524.96</v>
      </c>
      <c r="K191" s="2">
        <v>1287442.1700000002</v>
      </c>
      <c r="L191" s="1">
        <f t="shared" si="2"/>
        <v>4</v>
      </c>
    </row>
    <row r="192" spans="1:12" x14ac:dyDescent="0.25">
      <c r="A192" s="4" t="s">
        <v>376</v>
      </c>
      <c r="B192" s="2" t="s">
        <v>50</v>
      </c>
      <c r="C192" s="2" t="s">
        <v>377</v>
      </c>
      <c r="D192" s="2" t="s">
        <v>76</v>
      </c>
      <c r="E192" s="2" t="s">
        <v>58</v>
      </c>
      <c r="F192" s="2" t="s">
        <v>59</v>
      </c>
      <c r="G192" s="2">
        <v>43990</v>
      </c>
      <c r="H192" s="2">
        <v>3890</v>
      </c>
      <c r="I192" s="2">
        <v>47.45</v>
      </c>
      <c r="J192" s="2">
        <v>31.79</v>
      </c>
      <c r="K192" s="2">
        <v>184580.5</v>
      </c>
      <c r="L192" s="1">
        <f t="shared" si="2"/>
        <v>1</v>
      </c>
    </row>
    <row r="193" spans="1:12" x14ac:dyDescent="0.25">
      <c r="A193" s="4" t="s">
        <v>378</v>
      </c>
      <c r="B193" s="2" t="s">
        <v>50</v>
      </c>
      <c r="C193" s="2" t="s">
        <v>370</v>
      </c>
      <c r="D193" s="2" t="s">
        <v>76</v>
      </c>
      <c r="E193" s="2" t="s">
        <v>58</v>
      </c>
      <c r="F193" s="2" t="s">
        <v>54</v>
      </c>
      <c r="G193" s="2">
        <v>44450</v>
      </c>
      <c r="H193" s="2">
        <v>1464</v>
      </c>
      <c r="I193" s="2">
        <v>47.45</v>
      </c>
      <c r="J193" s="2">
        <v>31.79</v>
      </c>
      <c r="K193" s="2">
        <v>69466.8</v>
      </c>
      <c r="L193" s="1">
        <f t="shared" si="2"/>
        <v>1</v>
      </c>
    </row>
    <row r="194" spans="1:12" x14ac:dyDescent="0.25">
      <c r="A194" s="4" t="s">
        <v>379</v>
      </c>
      <c r="B194" s="2" t="s">
        <v>50</v>
      </c>
      <c r="C194" s="2" t="s">
        <v>380</v>
      </c>
      <c r="D194" s="2" t="s">
        <v>52</v>
      </c>
      <c r="E194" s="2" t="s">
        <v>58</v>
      </c>
      <c r="F194" s="2" t="s">
        <v>54</v>
      </c>
      <c r="G194" s="2">
        <v>44757</v>
      </c>
      <c r="H194" s="2">
        <v>5171</v>
      </c>
      <c r="I194" s="2">
        <v>152.58000000000001</v>
      </c>
      <c r="J194" s="2">
        <v>97.44</v>
      </c>
      <c r="K194" s="2">
        <v>788991.18</v>
      </c>
      <c r="L194" s="1">
        <f t="shared" si="2"/>
        <v>1</v>
      </c>
    </row>
    <row r="195" spans="1:12" x14ac:dyDescent="0.25">
      <c r="A195" s="4" t="s">
        <v>381</v>
      </c>
      <c r="B195" s="2" t="s">
        <v>61</v>
      </c>
      <c r="C195" s="2" t="s">
        <v>293</v>
      </c>
      <c r="D195" s="2" t="s">
        <v>63</v>
      </c>
      <c r="E195" s="2" t="s">
        <v>58</v>
      </c>
      <c r="F195" s="2" t="s">
        <v>59</v>
      </c>
      <c r="G195" s="2">
        <v>43857</v>
      </c>
      <c r="H195" s="2">
        <v>2516</v>
      </c>
      <c r="I195" s="2">
        <v>205.7</v>
      </c>
      <c r="J195" s="2">
        <v>117.11</v>
      </c>
      <c r="K195" s="2">
        <v>517541.19999999995</v>
      </c>
      <c r="L195" s="1">
        <f t="shared" si="2"/>
        <v>2</v>
      </c>
    </row>
    <row r="196" spans="1:12" x14ac:dyDescent="0.25">
      <c r="A196" s="4" t="s">
        <v>382</v>
      </c>
      <c r="B196" s="2" t="s">
        <v>50</v>
      </c>
      <c r="C196" s="2" t="s">
        <v>260</v>
      </c>
      <c r="D196" s="2" t="s">
        <v>81</v>
      </c>
      <c r="E196" s="2" t="s">
        <v>53</v>
      </c>
      <c r="F196" s="2" t="s">
        <v>68</v>
      </c>
      <c r="G196" s="2">
        <v>43977</v>
      </c>
      <c r="H196" s="2">
        <v>3036</v>
      </c>
      <c r="I196" s="2">
        <v>437.2</v>
      </c>
      <c r="J196" s="2">
        <v>263.33</v>
      </c>
      <c r="K196" s="2">
        <v>1327339.2</v>
      </c>
      <c r="L196" s="1">
        <f t="shared" si="2"/>
        <v>1</v>
      </c>
    </row>
    <row r="197" spans="1:12" x14ac:dyDescent="0.25">
      <c r="A197" s="4" t="s">
        <v>383</v>
      </c>
      <c r="B197" s="2" t="s">
        <v>108</v>
      </c>
      <c r="C197" s="2" t="s">
        <v>166</v>
      </c>
      <c r="D197" s="2" t="s">
        <v>67</v>
      </c>
      <c r="E197" s="2" t="s">
        <v>53</v>
      </c>
      <c r="F197" s="2" t="s">
        <v>59</v>
      </c>
      <c r="G197" s="2">
        <v>43834</v>
      </c>
      <c r="H197" s="2">
        <v>3298</v>
      </c>
      <c r="I197" s="2">
        <v>9.33</v>
      </c>
      <c r="J197" s="2">
        <v>6.92</v>
      </c>
      <c r="K197" s="2">
        <v>30770.34</v>
      </c>
      <c r="L197" s="1">
        <f t="shared" si="2"/>
        <v>6</v>
      </c>
    </row>
    <row r="198" spans="1:12" x14ac:dyDescent="0.25">
      <c r="A198" s="4" t="s">
        <v>384</v>
      </c>
      <c r="B198" s="2" t="s">
        <v>70</v>
      </c>
      <c r="C198" s="2" t="s">
        <v>160</v>
      </c>
      <c r="D198" s="2" t="s">
        <v>83</v>
      </c>
      <c r="E198" s="2" t="s">
        <v>53</v>
      </c>
      <c r="F198" s="2" t="s">
        <v>59</v>
      </c>
      <c r="G198" s="2">
        <v>44381</v>
      </c>
      <c r="H198" s="2">
        <v>1901</v>
      </c>
      <c r="I198" s="2">
        <v>81.73</v>
      </c>
      <c r="J198" s="2">
        <v>56.67</v>
      </c>
      <c r="K198" s="2">
        <v>155368.73000000001</v>
      </c>
      <c r="L198" s="1">
        <f t="shared" si="2"/>
        <v>4</v>
      </c>
    </row>
    <row r="199" spans="1:12" x14ac:dyDescent="0.25">
      <c r="A199" s="4" t="s">
        <v>385</v>
      </c>
      <c r="B199" s="2" t="s">
        <v>108</v>
      </c>
      <c r="C199" s="2" t="s">
        <v>183</v>
      </c>
      <c r="D199" s="2" t="s">
        <v>96</v>
      </c>
      <c r="E199" s="2" t="s">
        <v>58</v>
      </c>
      <c r="F199" s="2" t="s">
        <v>73</v>
      </c>
      <c r="G199" s="2">
        <v>44106</v>
      </c>
      <c r="H199" s="2">
        <v>4474</v>
      </c>
      <c r="I199" s="2">
        <v>154.06</v>
      </c>
      <c r="J199" s="2">
        <v>90.93</v>
      </c>
      <c r="K199" s="2">
        <v>689264.44000000006</v>
      </c>
      <c r="L199" s="1">
        <f t="shared" si="2"/>
        <v>6</v>
      </c>
    </row>
    <row r="200" spans="1:12" x14ac:dyDescent="0.25">
      <c r="A200" s="4" t="s">
        <v>386</v>
      </c>
      <c r="B200" s="2" t="s">
        <v>108</v>
      </c>
      <c r="C200" s="2" t="s">
        <v>314</v>
      </c>
      <c r="D200" s="2" t="s">
        <v>57</v>
      </c>
      <c r="E200" s="2" t="s">
        <v>58</v>
      </c>
      <c r="F200" s="2" t="s">
        <v>73</v>
      </c>
      <c r="G200" s="2">
        <v>44780</v>
      </c>
      <c r="H200" s="2">
        <v>8678</v>
      </c>
      <c r="I200" s="2">
        <v>421.89</v>
      </c>
      <c r="J200" s="2">
        <v>364.69</v>
      </c>
      <c r="K200" s="2">
        <v>3661161.42</v>
      </c>
      <c r="L200" s="1">
        <f t="shared" ref="L200:L263" si="3">VLOOKUP(B200,$N$38:$O$43,2,FALSE)</f>
        <v>6</v>
      </c>
    </row>
    <row r="201" spans="1:12" x14ac:dyDescent="0.25">
      <c r="A201" s="4" t="s">
        <v>387</v>
      </c>
      <c r="B201" s="2" t="s">
        <v>61</v>
      </c>
      <c r="C201" s="2" t="s">
        <v>388</v>
      </c>
      <c r="D201" s="2" t="s">
        <v>67</v>
      </c>
      <c r="E201" s="2" t="s">
        <v>53</v>
      </c>
      <c r="F201" s="2" t="s">
        <v>59</v>
      </c>
      <c r="G201" s="2">
        <v>44662</v>
      </c>
      <c r="H201" s="2">
        <v>9207</v>
      </c>
      <c r="I201" s="2">
        <v>9.33</v>
      </c>
      <c r="J201" s="2">
        <v>6.92</v>
      </c>
      <c r="K201" s="2">
        <v>85901.31</v>
      </c>
      <c r="L201" s="1">
        <f t="shared" si="3"/>
        <v>2</v>
      </c>
    </row>
    <row r="202" spans="1:12" x14ac:dyDescent="0.25">
      <c r="A202" s="4" t="s">
        <v>389</v>
      </c>
      <c r="B202" s="2" t="s">
        <v>65</v>
      </c>
      <c r="C202" s="2" t="s">
        <v>280</v>
      </c>
      <c r="D202" s="2" t="s">
        <v>81</v>
      </c>
      <c r="E202" s="2" t="s">
        <v>53</v>
      </c>
      <c r="F202" s="2" t="s">
        <v>68</v>
      </c>
      <c r="G202" s="2">
        <v>44250</v>
      </c>
      <c r="H202" s="2">
        <v>2783</v>
      </c>
      <c r="I202" s="2">
        <v>437.2</v>
      </c>
      <c r="J202" s="2">
        <v>263.33</v>
      </c>
      <c r="K202" s="2">
        <v>1216727.5999999999</v>
      </c>
      <c r="L202" s="1">
        <f t="shared" si="3"/>
        <v>3</v>
      </c>
    </row>
    <row r="203" spans="1:12" x14ac:dyDescent="0.25">
      <c r="A203" s="4" t="s">
        <v>390</v>
      </c>
      <c r="B203" s="2" t="s">
        <v>108</v>
      </c>
      <c r="C203" s="2" t="s">
        <v>146</v>
      </c>
      <c r="D203" s="2" t="s">
        <v>96</v>
      </c>
      <c r="E203" s="2" t="s">
        <v>58</v>
      </c>
      <c r="F203" s="2" t="s">
        <v>73</v>
      </c>
      <c r="G203" s="2">
        <v>44707</v>
      </c>
      <c r="H203" s="2">
        <v>3162</v>
      </c>
      <c r="I203" s="2">
        <v>154.06</v>
      </c>
      <c r="J203" s="2">
        <v>90.93</v>
      </c>
      <c r="K203" s="2">
        <v>487137.72000000003</v>
      </c>
      <c r="L203" s="1">
        <f t="shared" si="3"/>
        <v>6</v>
      </c>
    </row>
    <row r="204" spans="1:12" x14ac:dyDescent="0.25">
      <c r="A204" s="4" t="s">
        <v>391</v>
      </c>
      <c r="B204" s="2" t="s">
        <v>108</v>
      </c>
      <c r="C204" s="2" t="s">
        <v>115</v>
      </c>
      <c r="D204" s="2" t="s">
        <v>86</v>
      </c>
      <c r="E204" s="2" t="s">
        <v>58</v>
      </c>
      <c r="F204" s="2" t="s">
        <v>68</v>
      </c>
      <c r="G204" s="2">
        <v>44213</v>
      </c>
      <c r="H204" s="2">
        <v>6130</v>
      </c>
      <c r="I204" s="2">
        <v>651.21</v>
      </c>
      <c r="J204" s="2">
        <v>524.96</v>
      </c>
      <c r="K204" s="2">
        <v>3991917.3000000003</v>
      </c>
      <c r="L204" s="1">
        <f t="shared" si="3"/>
        <v>6</v>
      </c>
    </row>
    <row r="205" spans="1:12" x14ac:dyDescent="0.25">
      <c r="A205" s="4" t="s">
        <v>392</v>
      </c>
      <c r="B205" s="2" t="s">
        <v>65</v>
      </c>
      <c r="C205" s="2" t="s">
        <v>338</v>
      </c>
      <c r="D205" s="2" t="s">
        <v>63</v>
      </c>
      <c r="E205" s="2" t="s">
        <v>53</v>
      </c>
      <c r="F205" s="2" t="s">
        <v>68</v>
      </c>
      <c r="G205" s="2">
        <v>44749</v>
      </c>
      <c r="H205" s="2">
        <v>4503</v>
      </c>
      <c r="I205" s="2">
        <v>205.7</v>
      </c>
      <c r="J205" s="2">
        <v>117.11</v>
      </c>
      <c r="K205" s="2">
        <v>926267.1</v>
      </c>
      <c r="L205" s="1">
        <f t="shared" si="3"/>
        <v>3</v>
      </c>
    </row>
    <row r="206" spans="1:12" x14ac:dyDescent="0.25">
      <c r="A206" s="4" t="s">
        <v>393</v>
      </c>
      <c r="B206" s="2" t="s">
        <v>50</v>
      </c>
      <c r="C206" s="2" t="s">
        <v>282</v>
      </c>
      <c r="D206" s="2" t="s">
        <v>52</v>
      </c>
      <c r="E206" s="2" t="s">
        <v>53</v>
      </c>
      <c r="F206" s="2" t="s">
        <v>54</v>
      </c>
      <c r="G206" s="2">
        <v>44266</v>
      </c>
      <c r="H206" s="2">
        <v>3131</v>
      </c>
      <c r="I206" s="2">
        <v>152.58000000000001</v>
      </c>
      <c r="J206" s="2">
        <v>97.44</v>
      </c>
      <c r="K206" s="2">
        <v>477727.98000000004</v>
      </c>
      <c r="L206" s="1">
        <f t="shared" si="3"/>
        <v>1</v>
      </c>
    </row>
    <row r="207" spans="1:12" x14ac:dyDescent="0.25">
      <c r="A207" s="4" t="s">
        <v>394</v>
      </c>
      <c r="B207" s="2" t="s">
        <v>50</v>
      </c>
      <c r="C207" s="2" t="s">
        <v>181</v>
      </c>
      <c r="D207" s="2" t="s">
        <v>96</v>
      </c>
      <c r="E207" s="2" t="s">
        <v>53</v>
      </c>
      <c r="F207" s="2" t="s">
        <v>54</v>
      </c>
      <c r="G207" s="2">
        <v>44516</v>
      </c>
      <c r="H207" s="2">
        <v>3894</v>
      </c>
      <c r="I207" s="2">
        <v>154.06</v>
      </c>
      <c r="J207" s="2">
        <v>90.93</v>
      </c>
      <c r="K207" s="2">
        <v>599909.64</v>
      </c>
      <c r="L207" s="1">
        <f t="shared" si="3"/>
        <v>1</v>
      </c>
    </row>
    <row r="208" spans="1:12" x14ac:dyDescent="0.25">
      <c r="A208" s="4" t="s">
        <v>395</v>
      </c>
      <c r="B208" s="2" t="s">
        <v>65</v>
      </c>
      <c r="C208" s="2" t="s">
        <v>396</v>
      </c>
      <c r="D208" s="2" t="s">
        <v>76</v>
      </c>
      <c r="E208" s="2" t="s">
        <v>53</v>
      </c>
      <c r="F208" s="2" t="s">
        <v>68</v>
      </c>
      <c r="G208" s="2">
        <v>44266</v>
      </c>
      <c r="H208" s="2">
        <v>703</v>
      </c>
      <c r="I208" s="2">
        <v>47.45</v>
      </c>
      <c r="J208" s="2">
        <v>31.79</v>
      </c>
      <c r="K208" s="2">
        <v>33357.35</v>
      </c>
      <c r="L208" s="1">
        <f t="shared" si="3"/>
        <v>3</v>
      </c>
    </row>
    <row r="209" spans="1:12" x14ac:dyDescent="0.25">
      <c r="A209" s="4" t="s">
        <v>397</v>
      </c>
      <c r="B209" s="2" t="s">
        <v>50</v>
      </c>
      <c r="C209" s="2" t="s">
        <v>398</v>
      </c>
      <c r="D209" s="2" t="s">
        <v>72</v>
      </c>
      <c r="E209" s="2" t="s">
        <v>58</v>
      </c>
      <c r="F209" s="2" t="s">
        <v>54</v>
      </c>
      <c r="G209" s="2">
        <v>43995</v>
      </c>
      <c r="H209" s="2">
        <v>4499</v>
      </c>
      <c r="I209" s="2">
        <v>255.28</v>
      </c>
      <c r="J209" s="2">
        <v>159.41999999999999</v>
      </c>
      <c r="K209" s="2">
        <v>1148504.72</v>
      </c>
      <c r="L209" s="1">
        <f t="shared" si="3"/>
        <v>1</v>
      </c>
    </row>
    <row r="210" spans="1:12" x14ac:dyDescent="0.25">
      <c r="A210" s="4" t="s">
        <v>399</v>
      </c>
      <c r="B210" s="2" t="s">
        <v>61</v>
      </c>
      <c r="C210" s="2" t="s">
        <v>102</v>
      </c>
      <c r="D210" s="2" t="s">
        <v>118</v>
      </c>
      <c r="E210" s="2" t="s">
        <v>53</v>
      </c>
      <c r="F210" s="2" t="s">
        <v>73</v>
      </c>
      <c r="G210" s="2">
        <v>44331</v>
      </c>
      <c r="H210" s="2">
        <v>8257</v>
      </c>
      <c r="I210" s="2">
        <v>109.28</v>
      </c>
      <c r="J210" s="2">
        <v>35.840000000000003</v>
      </c>
      <c r="K210" s="2">
        <v>902324.96</v>
      </c>
      <c r="L210" s="1">
        <f t="shared" si="3"/>
        <v>2</v>
      </c>
    </row>
    <row r="211" spans="1:12" x14ac:dyDescent="0.25">
      <c r="A211" s="4" t="s">
        <v>400</v>
      </c>
      <c r="B211" s="2" t="s">
        <v>65</v>
      </c>
      <c r="C211" s="2" t="s">
        <v>113</v>
      </c>
      <c r="D211" s="2" t="s">
        <v>57</v>
      </c>
      <c r="E211" s="2" t="s">
        <v>53</v>
      </c>
      <c r="F211" s="2" t="s">
        <v>59</v>
      </c>
      <c r="G211" s="2">
        <v>44480</v>
      </c>
      <c r="H211" s="2">
        <v>1982</v>
      </c>
      <c r="I211" s="2">
        <v>421.89</v>
      </c>
      <c r="J211" s="2">
        <v>364.69</v>
      </c>
      <c r="K211" s="2">
        <v>836185.98</v>
      </c>
      <c r="L211" s="1">
        <f t="shared" si="3"/>
        <v>3</v>
      </c>
    </row>
    <row r="212" spans="1:12" x14ac:dyDescent="0.25">
      <c r="A212" s="4" t="s">
        <v>401</v>
      </c>
      <c r="B212" s="2" t="s">
        <v>50</v>
      </c>
      <c r="C212" s="2" t="s">
        <v>380</v>
      </c>
      <c r="D212" s="2" t="s">
        <v>67</v>
      </c>
      <c r="E212" s="2" t="s">
        <v>53</v>
      </c>
      <c r="F212" s="2" t="s">
        <v>59</v>
      </c>
      <c r="G212" s="2">
        <v>44841</v>
      </c>
      <c r="H212" s="2">
        <v>7710</v>
      </c>
      <c r="I212" s="2">
        <v>9.33</v>
      </c>
      <c r="J212" s="2">
        <v>6.92</v>
      </c>
      <c r="K212" s="2">
        <v>71934.3</v>
      </c>
      <c r="L212" s="1">
        <f t="shared" si="3"/>
        <v>1</v>
      </c>
    </row>
    <row r="213" spans="1:12" x14ac:dyDescent="0.25">
      <c r="A213" s="4" t="s">
        <v>402</v>
      </c>
      <c r="B213" s="2" t="s">
        <v>65</v>
      </c>
      <c r="C213" s="2" t="s">
        <v>284</v>
      </c>
      <c r="D213" s="2" t="s">
        <v>67</v>
      </c>
      <c r="E213" s="2" t="s">
        <v>53</v>
      </c>
      <c r="F213" s="2" t="s">
        <v>54</v>
      </c>
      <c r="G213" s="2">
        <v>44392</v>
      </c>
      <c r="H213" s="2">
        <v>4507</v>
      </c>
      <c r="I213" s="2">
        <v>9.33</v>
      </c>
      <c r="J213" s="2">
        <v>6.92</v>
      </c>
      <c r="K213" s="2">
        <v>42050.31</v>
      </c>
      <c r="L213" s="1">
        <f t="shared" si="3"/>
        <v>3</v>
      </c>
    </row>
    <row r="214" spans="1:12" x14ac:dyDescent="0.25">
      <c r="A214" s="4" t="s">
        <v>403</v>
      </c>
      <c r="B214" s="2" t="s">
        <v>65</v>
      </c>
      <c r="C214" s="2" t="s">
        <v>122</v>
      </c>
      <c r="D214" s="2" t="s">
        <v>81</v>
      </c>
      <c r="E214" s="2" t="s">
        <v>53</v>
      </c>
      <c r="F214" s="2" t="s">
        <v>54</v>
      </c>
      <c r="G214" s="2">
        <v>44348</v>
      </c>
      <c r="H214" s="2">
        <v>3474</v>
      </c>
      <c r="I214" s="2">
        <v>437.2</v>
      </c>
      <c r="J214" s="2">
        <v>263.33</v>
      </c>
      <c r="K214" s="2">
        <v>1518832.8</v>
      </c>
      <c r="L214" s="1">
        <f t="shared" si="3"/>
        <v>3</v>
      </c>
    </row>
    <row r="215" spans="1:12" x14ac:dyDescent="0.25">
      <c r="A215" s="4" t="s">
        <v>404</v>
      </c>
      <c r="B215" s="2" t="s">
        <v>65</v>
      </c>
      <c r="C215" s="2" t="s">
        <v>195</v>
      </c>
      <c r="D215" s="2" t="s">
        <v>63</v>
      </c>
      <c r="E215" s="2" t="s">
        <v>53</v>
      </c>
      <c r="F215" s="2" t="s">
        <v>59</v>
      </c>
      <c r="G215" s="2">
        <v>44502</v>
      </c>
      <c r="H215" s="2">
        <v>2739</v>
      </c>
      <c r="I215" s="2">
        <v>205.7</v>
      </c>
      <c r="J215" s="2">
        <v>117.11</v>
      </c>
      <c r="K215" s="2">
        <v>563412.29999999993</v>
      </c>
      <c r="L215" s="1">
        <f t="shared" si="3"/>
        <v>3</v>
      </c>
    </row>
    <row r="216" spans="1:12" x14ac:dyDescent="0.25">
      <c r="A216" s="4" t="s">
        <v>405</v>
      </c>
      <c r="B216" s="2" t="s">
        <v>88</v>
      </c>
      <c r="C216" s="2" t="s">
        <v>325</v>
      </c>
      <c r="D216" s="2" t="s">
        <v>118</v>
      </c>
      <c r="E216" s="2" t="s">
        <v>53</v>
      </c>
      <c r="F216" s="2" t="s">
        <v>59</v>
      </c>
      <c r="G216" s="2">
        <v>44797</v>
      </c>
      <c r="H216" s="2">
        <v>2463</v>
      </c>
      <c r="I216" s="2">
        <v>109.28</v>
      </c>
      <c r="J216" s="2">
        <v>35.840000000000003</v>
      </c>
      <c r="K216" s="2">
        <v>269156.64</v>
      </c>
      <c r="L216" s="1">
        <f t="shared" si="3"/>
        <v>5</v>
      </c>
    </row>
    <row r="217" spans="1:12" x14ac:dyDescent="0.25">
      <c r="A217" s="4" t="s">
        <v>406</v>
      </c>
      <c r="B217" s="2" t="s">
        <v>108</v>
      </c>
      <c r="C217" s="2" t="s">
        <v>275</v>
      </c>
      <c r="D217" s="2" t="s">
        <v>72</v>
      </c>
      <c r="E217" s="2" t="s">
        <v>53</v>
      </c>
      <c r="F217" s="2" t="s">
        <v>68</v>
      </c>
      <c r="G217" s="2">
        <v>44797</v>
      </c>
      <c r="H217" s="2">
        <v>9840</v>
      </c>
      <c r="I217" s="2">
        <v>255.28</v>
      </c>
      <c r="J217" s="2">
        <v>159.41999999999999</v>
      </c>
      <c r="K217" s="2">
        <v>2511955.2000000002</v>
      </c>
      <c r="L217" s="1">
        <f t="shared" si="3"/>
        <v>6</v>
      </c>
    </row>
    <row r="218" spans="1:12" x14ac:dyDescent="0.25">
      <c r="A218" s="4" t="s">
        <v>407</v>
      </c>
      <c r="B218" s="2" t="s">
        <v>108</v>
      </c>
      <c r="C218" s="2" t="s">
        <v>408</v>
      </c>
      <c r="D218" s="2" t="s">
        <v>67</v>
      </c>
      <c r="E218" s="2" t="s">
        <v>53</v>
      </c>
      <c r="F218" s="2" t="s">
        <v>68</v>
      </c>
      <c r="G218" s="2">
        <v>44218</v>
      </c>
      <c r="H218" s="2">
        <v>4093</v>
      </c>
      <c r="I218" s="2">
        <v>9.33</v>
      </c>
      <c r="J218" s="2">
        <v>6.92</v>
      </c>
      <c r="K218" s="2">
        <v>38187.69</v>
      </c>
      <c r="L218" s="1">
        <f t="shared" si="3"/>
        <v>6</v>
      </c>
    </row>
    <row r="219" spans="1:12" x14ac:dyDescent="0.25">
      <c r="A219" s="4" t="s">
        <v>409</v>
      </c>
      <c r="B219" s="2" t="s">
        <v>50</v>
      </c>
      <c r="C219" s="2" t="s">
        <v>377</v>
      </c>
      <c r="D219" s="2" t="s">
        <v>96</v>
      </c>
      <c r="E219" s="2" t="s">
        <v>58</v>
      </c>
      <c r="F219" s="2" t="s">
        <v>54</v>
      </c>
      <c r="G219" s="2">
        <v>44483</v>
      </c>
      <c r="H219" s="2">
        <v>1476</v>
      </c>
      <c r="I219" s="2">
        <v>154.06</v>
      </c>
      <c r="J219" s="2">
        <v>90.93</v>
      </c>
      <c r="K219" s="2">
        <v>227392.56</v>
      </c>
      <c r="L219" s="1">
        <f t="shared" si="3"/>
        <v>1</v>
      </c>
    </row>
    <row r="220" spans="1:12" x14ac:dyDescent="0.25">
      <c r="A220" s="4" t="s">
        <v>410</v>
      </c>
      <c r="B220" s="2" t="s">
        <v>88</v>
      </c>
      <c r="C220" s="2" t="s">
        <v>89</v>
      </c>
      <c r="D220" s="2" t="s">
        <v>83</v>
      </c>
      <c r="E220" s="2" t="s">
        <v>58</v>
      </c>
      <c r="F220" s="2" t="s">
        <v>54</v>
      </c>
      <c r="G220" s="2">
        <v>44035</v>
      </c>
      <c r="H220" s="2">
        <v>276</v>
      </c>
      <c r="I220" s="2">
        <v>81.73</v>
      </c>
      <c r="J220" s="2">
        <v>56.67</v>
      </c>
      <c r="K220" s="2">
        <v>22557.48</v>
      </c>
      <c r="L220" s="1">
        <f t="shared" si="3"/>
        <v>5</v>
      </c>
    </row>
    <row r="221" spans="1:12" x14ac:dyDescent="0.25">
      <c r="A221" s="4" t="s">
        <v>411</v>
      </c>
      <c r="B221" s="2" t="s">
        <v>70</v>
      </c>
      <c r="C221" s="2" t="s">
        <v>193</v>
      </c>
      <c r="D221" s="2" t="s">
        <v>57</v>
      </c>
      <c r="E221" s="2" t="s">
        <v>53</v>
      </c>
      <c r="F221" s="2" t="s">
        <v>59</v>
      </c>
      <c r="G221" s="2">
        <v>44069</v>
      </c>
      <c r="H221" s="2">
        <v>5810</v>
      </c>
      <c r="I221" s="2">
        <v>421.89</v>
      </c>
      <c r="J221" s="2">
        <v>364.69</v>
      </c>
      <c r="K221" s="2">
        <v>2451180.9</v>
      </c>
      <c r="L221" s="1">
        <f t="shared" si="3"/>
        <v>4</v>
      </c>
    </row>
    <row r="222" spans="1:12" x14ac:dyDescent="0.25">
      <c r="A222" s="4" t="s">
        <v>412</v>
      </c>
      <c r="B222" s="2" t="s">
        <v>50</v>
      </c>
      <c r="C222" s="2" t="s">
        <v>302</v>
      </c>
      <c r="D222" s="2" t="s">
        <v>96</v>
      </c>
      <c r="E222" s="2" t="s">
        <v>58</v>
      </c>
      <c r="F222" s="2" t="s">
        <v>73</v>
      </c>
      <c r="G222" s="2">
        <v>43843</v>
      </c>
      <c r="H222" s="2">
        <v>5427</v>
      </c>
      <c r="I222" s="2">
        <v>154.06</v>
      </c>
      <c r="J222" s="2">
        <v>90.93</v>
      </c>
      <c r="K222" s="2">
        <v>836083.62</v>
      </c>
      <c r="L222" s="1">
        <f t="shared" si="3"/>
        <v>1</v>
      </c>
    </row>
    <row r="223" spans="1:12" x14ac:dyDescent="0.25">
      <c r="A223" s="4" t="s">
        <v>413</v>
      </c>
      <c r="B223" s="2" t="s">
        <v>50</v>
      </c>
      <c r="C223" s="2" t="s">
        <v>414</v>
      </c>
      <c r="D223" s="2" t="s">
        <v>86</v>
      </c>
      <c r="E223" s="2" t="s">
        <v>58</v>
      </c>
      <c r="F223" s="2" t="s">
        <v>73</v>
      </c>
      <c r="G223" s="2">
        <v>44326</v>
      </c>
      <c r="H223" s="2">
        <v>3507</v>
      </c>
      <c r="I223" s="2">
        <v>651.21</v>
      </c>
      <c r="J223" s="2">
        <v>524.96</v>
      </c>
      <c r="K223" s="2">
        <v>2283793.4700000002</v>
      </c>
      <c r="L223" s="1">
        <f t="shared" si="3"/>
        <v>1</v>
      </c>
    </row>
    <row r="224" spans="1:12" x14ac:dyDescent="0.25">
      <c r="A224" s="4" t="s">
        <v>415</v>
      </c>
      <c r="B224" s="2" t="s">
        <v>65</v>
      </c>
      <c r="C224" s="2" t="s">
        <v>284</v>
      </c>
      <c r="D224" s="2" t="s">
        <v>76</v>
      </c>
      <c r="E224" s="2" t="s">
        <v>58</v>
      </c>
      <c r="F224" s="2" t="s">
        <v>73</v>
      </c>
      <c r="G224" s="2">
        <v>44545</v>
      </c>
      <c r="H224" s="2">
        <v>6460</v>
      </c>
      <c r="I224" s="2">
        <v>47.45</v>
      </c>
      <c r="J224" s="2">
        <v>31.79</v>
      </c>
      <c r="K224" s="2">
        <v>306527</v>
      </c>
      <c r="L224" s="1">
        <f t="shared" si="3"/>
        <v>3</v>
      </c>
    </row>
    <row r="225" spans="1:12" x14ac:dyDescent="0.25">
      <c r="A225" s="4" t="s">
        <v>416</v>
      </c>
      <c r="B225" s="2" t="s">
        <v>61</v>
      </c>
      <c r="C225" s="2" t="s">
        <v>417</v>
      </c>
      <c r="D225" s="2" t="s">
        <v>72</v>
      </c>
      <c r="E225" s="2" t="s">
        <v>53</v>
      </c>
      <c r="F225" s="2" t="s">
        <v>73</v>
      </c>
      <c r="G225" s="2">
        <v>44198</v>
      </c>
      <c r="H225" s="2">
        <v>7730</v>
      </c>
      <c r="I225" s="2">
        <v>255.28</v>
      </c>
      <c r="J225" s="2">
        <v>159.41999999999999</v>
      </c>
      <c r="K225" s="2">
        <v>1973314.4</v>
      </c>
      <c r="L225" s="1">
        <f t="shared" si="3"/>
        <v>2</v>
      </c>
    </row>
    <row r="226" spans="1:12" x14ac:dyDescent="0.25">
      <c r="A226" s="4" t="s">
        <v>418</v>
      </c>
      <c r="B226" s="2" t="s">
        <v>50</v>
      </c>
      <c r="C226" s="2" t="s">
        <v>56</v>
      </c>
      <c r="D226" s="2" t="s">
        <v>57</v>
      </c>
      <c r="E226" s="2" t="s">
        <v>58</v>
      </c>
      <c r="F226" s="2" t="s">
        <v>73</v>
      </c>
      <c r="G226" s="2">
        <v>44171</v>
      </c>
      <c r="H226" s="2">
        <v>2789</v>
      </c>
      <c r="I226" s="2">
        <v>421.89</v>
      </c>
      <c r="J226" s="2">
        <v>364.69</v>
      </c>
      <c r="K226" s="2">
        <v>1176651.21</v>
      </c>
      <c r="L226" s="1">
        <f t="shared" si="3"/>
        <v>1</v>
      </c>
    </row>
    <row r="227" spans="1:12" x14ac:dyDescent="0.25">
      <c r="A227" s="4" t="s">
        <v>419</v>
      </c>
      <c r="B227" s="2" t="s">
        <v>108</v>
      </c>
      <c r="C227" s="2" t="s">
        <v>420</v>
      </c>
      <c r="D227" s="2" t="s">
        <v>83</v>
      </c>
      <c r="E227" s="2" t="s">
        <v>58</v>
      </c>
      <c r="F227" s="2" t="s">
        <v>68</v>
      </c>
      <c r="G227" s="2">
        <v>43933</v>
      </c>
      <c r="H227" s="2">
        <v>4144</v>
      </c>
      <c r="I227" s="2">
        <v>81.73</v>
      </c>
      <c r="J227" s="2">
        <v>56.67</v>
      </c>
      <c r="K227" s="2">
        <v>338689.12</v>
      </c>
      <c r="L227" s="1">
        <f t="shared" si="3"/>
        <v>6</v>
      </c>
    </row>
    <row r="228" spans="1:12" x14ac:dyDescent="0.25">
      <c r="A228" s="4" t="s">
        <v>421</v>
      </c>
      <c r="B228" s="2" t="s">
        <v>65</v>
      </c>
      <c r="C228" s="2" t="s">
        <v>422</v>
      </c>
      <c r="D228" s="2" t="s">
        <v>72</v>
      </c>
      <c r="E228" s="2" t="s">
        <v>53</v>
      </c>
      <c r="F228" s="2" t="s">
        <v>68</v>
      </c>
      <c r="G228" s="2">
        <v>44143</v>
      </c>
      <c r="H228" s="2">
        <v>6329</v>
      </c>
      <c r="I228" s="2">
        <v>255.28</v>
      </c>
      <c r="J228" s="2">
        <v>159.41999999999999</v>
      </c>
      <c r="K228" s="2">
        <v>1615667.12</v>
      </c>
      <c r="L228" s="1">
        <f t="shared" si="3"/>
        <v>3</v>
      </c>
    </row>
    <row r="229" spans="1:12" x14ac:dyDescent="0.25">
      <c r="A229" s="4" t="s">
        <v>423</v>
      </c>
      <c r="B229" s="2" t="s">
        <v>50</v>
      </c>
      <c r="C229" s="2" t="s">
        <v>424</v>
      </c>
      <c r="D229" s="2" t="s">
        <v>128</v>
      </c>
      <c r="E229" s="2" t="s">
        <v>53</v>
      </c>
      <c r="F229" s="2" t="s">
        <v>68</v>
      </c>
      <c r="G229" s="2">
        <v>44041</v>
      </c>
      <c r="H229" s="2">
        <v>912</v>
      </c>
      <c r="I229" s="2">
        <v>668.27</v>
      </c>
      <c r="J229" s="2">
        <v>502.54</v>
      </c>
      <c r="K229" s="2">
        <v>609462.24</v>
      </c>
      <c r="L229" s="1">
        <f t="shared" si="3"/>
        <v>1</v>
      </c>
    </row>
    <row r="230" spans="1:12" x14ac:dyDescent="0.25">
      <c r="A230" s="4" t="s">
        <v>425</v>
      </c>
      <c r="B230" s="2" t="s">
        <v>65</v>
      </c>
      <c r="C230" s="2" t="s">
        <v>148</v>
      </c>
      <c r="D230" s="2" t="s">
        <v>63</v>
      </c>
      <c r="E230" s="2" t="s">
        <v>58</v>
      </c>
      <c r="F230" s="2" t="s">
        <v>68</v>
      </c>
      <c r="G230" s="2">
        <v>44058</v>
      </c>
      <c r="H230" s="2">
        <v>1492</v>
      </c>
      <c r="I230" s="2">
        <v>205.7</v>
      </c>
      <c r="J230" s="2">
        <v>117.11</v>
      </c>
      <c r="K230" s="2">
        <v>306904.39999999997</v>
      </c>
      <c r="L230" s="1">
        <f t="shared" si="3"/>
        <v>3</v>
      </c>
    </row>
    <row r="231" spans="1:12" x14ac:dyDescent="0.25">
      <c r="A231" s="4" t="s">
        <v>426</v>
      </c>
      <c r="B231" s="2" t="s">
        <v>88</v>
      </c>
      <c r="C231" s="2" t="s">
        <v>89</v>
      </c>
      <c r="D231" s="2" t="s">
        <v>63</v>
      </c>
      <c r="E231" s="2" t="s">
        <v>53</v>
      </c>
      <c r="F231" s="2" t="s">
        <v>54</v>
      </c>
      <c r="G231" s="2">
        <v>44249</v>
      </c>
      <c r="H231" s="2">
        <v>8699</v>
      </c>
      <c r="I231" s="2">
        <v>205.7</v>
      </c>
      <c r="J231" s="2">
        <v>117.11</v>
      </c>
      <c r="K231" s="2">
        <v>1789384.2999999998</v>
      </c>
      <c r="L231" s="1">
        <f t="shared" si="3"/>
        <v>5</v>
      </c>
    </row>
    <row r="232" spans="1:12" x14ac:dyDescent="0.25">
      <c r="A232" s="4" t="s">
        <v>427</v>
      </c>
      <c r="B232" s="2" t="s">
        <v>65</v>
      </c>
      <c r="C232" s="2" t="s">
        <v>428</v>
      </c>
      <c r="D232" s="2" t="s">
        <v>63</v>
      </c>
      <c r="E232" s="2" t="s">
        <v>58</v>
      </c>
      <c r="F232" s="2" t="s">
        <v>73</v>
      </c>
      <c r="G232" s="2">
        <v>44817</v>
      </c>
      <c r="H232" s="2">
        <v>5193</v>
      </c>
      <c r="I232" s="2">
        <v>205.7</v>
      </c>
      <c r="J232" s="2">
        <v>117.11</v>
      </c>
      <c r="K232" s="2">
        <v>1068200.0999999999</v>
      </c>
      <c r="L232" s="1">
        <f t="shared" si="3"/>
        <v>3</v>
      </c>
    </row>
    <row r="233" spans="1:12" x14ac:dyDescent="0.25">
      <c r="A233" s="4" t="s">
        <v>429</v>
      </c>
      <c r="B233" s="2" t="s">
        <v>50</v>
      </c>
      <c r="C233" s="2" t="s">
        <v>430</v>
      </c>
      <c r="D233" s="2" t="s">
        <v>128</v>
      </c>
      <c r="E233" s="2" t="s">
        <v>53</v>
      </c>
      <c r="F233" s="2" t="s">
        <v>68</v>
      </c>
      <c r="G233" s="2">
        <v>44545</v>
      </c>
      <c r="H233" s="2">
        <v>668</v>
      </c>
      <c r="I233" s="2">
        <v>668.27</v>
      </c>
      <c r="J233" s="2">
        <v>502.54</v>
      </c>
      <c r="K233" s="2">
        <v>446404.36</v>
      </c>
      <c r="L233" s="1">
        <f t="shared" si="3"/>
        <v>1</v>
      </c>
    </row>
    <row r="234" spans="1:12" x14ac:dyDescent="0.25">
      <c r="A234" s="4" t="s">
        <v>389</v>
      </c>
      <c r="B234" s="2" t="s">
        <v>65</v>
      </c>
      <c r="C234" s="2" t="s">
        <v>431</v>
      </c>
      <c r="D234" s="2" t="s">
        <v>81</v>
      </c>
      <c r="E234" s="2" t="s">
        <v>53</v>
      </c>
      <c r="F234" s="2" t="s">
        <v>59</v>
      </c>
      <c r="G234" s="2">
        <v>44451</v>
      </c>
      <c r="H234" s="2">
        <v>6847</v>
      </c>
      <c r="I234" s="2">
        <v>437.2</v>
      </c>
      <c r="J234" s="2">
        <v>263.33</v>
      </c>
      <c r="K234" s="2">
        <v>2993508.4</v>
      </c>
      <c r="L234" s="1">
        <f t="shared" si="3"/>
        <v>3</v>
      </c>
    </row>
    <row r="235" spans="1:12" x14ac:dyDescent="0.25">
      <c r="A235" s="4" t="s">
        <v>432</v>
      </c>
      <c r="B235" s="2" t="s">
        <v>65</v>
      </c>
      <c r="C235" s="2" t="s">
        <v>185</v>
      </c>
      <c r="D235" s="2" t="s">
        <v>63</v>
      </c>
      <c r="E235" s="2" t="s">
        <v>53</v>
      </c>
      <c r="F235" s="2" t="s">
        <v>59</v>
      </c>
      <c r="G235" s="2">
        <v>44133</v>
      </c>
      <c r="H235" s="2">
        <v>2485</v>
      </c>
      <c r="I235" s="2">
        <v>205.7</v>
      </c>
      <c r="J235" s="2">
        <v>117.11</v>
      </c>
      <c r="K235" s="2">
        <v>511164.5</v>
      </c>
      <c r="L235" s="1">
        <f t="shared" si="3"/>
        <v>3</v>
      </c>
    </row>
    <row r="236" spans="1:12" x14ac:dyDescent="0.25">
      <c r="A236" s="4" t="s">
        <v>433</v>
      </c>
      <c r="B236" s="2" t="s">
        <v>65</v>
      </c>
      <c r="C236" s="2" t="s">
        <v>142</v>
      </c>
      <c r="D236" s="2" t="s">
        <v>96</v>
      </c>
      <c r="E236" s="2" t="s">
        <v>58</v>
      </c>
      <c r="F236" s="2" t="s">
        <v>59</v>
      </c>
      <c r="G236" s="2">
        <v>44382</v>
      </c>
      <c r="H236" s="2">
        <v>8367</v>
      </c>
      <c r="I236" s="2">
        <v>154.06</v>
      </c>
      <c r="J236" s="2">
        <v>90.93</v>
      </c>
      <c r="K236" s="2">
        <v>1289020.02</v>
      </c>
      <c r="L236" s="1">
        <f t="shared" si="3"/>
        <v>3</v>
      </c>
    </row>
    <row r="237" spans="1:12" x14ac:dyDescent="0.25">
      <c r="A237" s="4" t="s">
        <v>434</v>
      </c>
      <c r="B237" s="2" t="s">
        <v>50</v>
      </c>
      <c r="C237" s="2" t="s">
        <v>435</v>
      </c>
      <c r="D237" s="2" t="s">
        <v>86</v>
      </c>
      <c r="E237" s="2" t="s">
        <v>58</v>
      </c>
      <c r="F237" s="2" t="s">
        <v>68</v>
      </c>
      <c r="G237" s="2">
        <v>44568</v>
      </c>
      <c r="H237" s="2">
        <v>2312</v>
      </c>
      <c r="I237" s="2">
        <v>651.21</v>
      </c>
      <c r="J237" s="2">
        <v>524.96</v>
      </c>
      <c r="K237" s="2">
        <v>1505597.52</v>
      </c>
      <c r="L237" s="1">
        <f t="shared" si="3"/>
        <v>1</v>
      </c>
    </row>
    <row r="238" spans="1:12" x14ac:dyDescent="0.25">
      <c r="A238" s="4" t="s">
        <v>436</v>
      </c>
      <c r="B238" s="2" t="s">
        <v>108</v>
      </c>
      <c r="C238" s="2" t="s">
        <v>117</v>
      </c>
      <c r="D238" s="2" t="s">
        <v>81</v>
      </c>
      <c r="E238" s="2" t="s">
        <v>53</v>
      </c>
      <c r="F238" s="2" t="s">
        <v>54</v>
      </c>
      <c r="G238" s="2">
        <v>44208</v>
      </c>
      <c r="H238" s="2">
        <v>4168</v>
      </c>
      <c r="I238" s="2">
        <v>437.2</v>
      </c>
      <c r="J238" s="2">
        <v>263.33</v>
      </c>
      <c r="K238" s="2">
        <v>1822249.5999999999</v>
      </c>
      <c r="L238" s="1">
        <f t="shared" si="3"/>
        <v>6</v>
      </c>
    </row>
    <row r="239" spans="1:12" x14ac:dyDescent="0.25">
      <c r="A239" s="4" t="s">
        <v>437</v>
      </c>
      <c r="B239" s="2" t="s">
        <v>70</v>
      </c>
      <c r="C239" s="2" t="s">
        <v>289</v>
      </c>
      <c r="D239" s="2" t="s">
        <v>118</v>
      </c>
      <c r="E239" s="2" t="s">
        <v>53</v>
      </c>
      <c r="F239" s="2" t="s">
        <v>59</v>
      </c>
      <c r="G239" s="2">
        <v>44532</v>
      </c>
      <c r="H239" s="2">
        <v>815</v>
      </c>
      <c r="I239" s="2">
        <v>109.28</v>
      </c>
      <c r="J239" s="2">
        <v>35.840000000000003</v>
      </c>
      <c r="K239" s="2">
        <v>89063.2</v>
      </c>
      <c r="L239" s="1">
        <f t="shared" si="3"/>
        <v>4</v>
      </c>
    </row>
    <row r="240" spans="1:12" x14ac:dyDescent="0.25">
      <c r="A240" s="4" t="s">
        <v>438</v>
      </c>
      <c r="B240" s="2" t="s">
        <v>88</v>
      </c>
      <c r="C240" s="2" t="s">
        <v>439</v>
      </c>
      <c r="D240" s="2" t="s">
        <v>72</v>
      </c>
      <c r="E240" s="2" t="s">
        <v>58</v>
      </c>
      <c r="F240" s="2" t="s">
        <v>73</v>
      </c>
      <c r="G240" s="2">
        <v>44829</v>
      </c>
      <c r="H240" s="2">
        <v>1163</v>
      </c>
      <c r="I240" s="2">
        <v>255.28</v>
      </c>
      <c r="J240" s="2">
        <v>159.41999999999999</v>
      </c>
      <c r="K240" s="2">
        <v>296890.64</v>
      </c>
      <c r="L240" s="1">
        <f t="shared" si="3"/>
        <v>5</v>
      </c>
    </row>
    <row r="241" spans="1:12" x14ac:dyDescent="0.25">
      <c r="A241" s="4" t="s">
        <v>440</v>
      </c>
      <c r="B241" s="2" t="s">
        <v>65</v>
      </c>
      <c r="C241" s="2" t="s">
        <v>396</v>
      </c>
      <c r="D241" s="2" t="s">
        <v>76</v>
      </c>
      <c r="E241" s="2" t="s">
        <v>58</v>
      </c>
      <c r="F241" s="2" t="s">
        <v>73</v>
      </c>
      <c r="G241" s="2">
        <v>44013</v>
      </c>
      <c r="H241" s="2">
        <v>1156</v>
      </c>
      <c r="I241" s="2">
        <v>47.45</v>
      </c>
      <c r="J241" s="2">
        <v>31.79</v>
      </c>
      <c r="K241" s="2">
        <v>54852.200000000004</v>
      </c>
      <c r="L241" s="1">
        <f t="shared" si="3"/>
        <v>3</v>
      </c>
    </row>
    <row r="242" spans="1:12" x14ac:dyDescent="0.25">
      <c r="A242" s="4" t="s">
        <v>441</v>
      </c>
      <c r="B242" s="2" t="s">
        <v>65</v>
      </c>
      <c r="C242" s="2" t="s">
        <v>125</v>
      </c>
      <c r="D242" s="2" t="s">
        <v>63</v>
      </c>
      <c r="E242" s="2" t="s">
        <v>53</v>
      </c>
      <c r="F242" s="2" t="s">
        <v>59</v>
      </c>
      <c r="G242" s="2">
        <v>44275</v>
      </c>
      <c r="H242" s="2">
        <v>8767</v>
      </c>
      <c r="I242" s="2">
        <v>205.7</v>
      </c>
      <c r="J242" s="2">
        <v>117.11</v>
      </c>
      <c r="K242" s="2">
        <v>1803371.9</v>
      </c>
      <c r="L242" s="1">
        <f t="shared" si="3"/>
        <v>3</v>
      </c>
    </row>
    <row r="243" spans="1:12" x14ac:dyDescent="0.25">
      <c r="A243" s="4" t="s">
        <v>442</v>
      </c>
      <c r="B243" s="2" t="s">
        <v>61</v>
      </c>
      <c r="C243" s="2" t="s">
        <v>164</v>
      </c>
      <c r="D243" s="2" t="s">
        <v>86</v>
      </c>
      <c r="E243" s="2" t="s">
        <v>53</v>
      </c>
      <c r="F243" s="2" t="s">
        <v>59</v>
      </c>
      <c r="G243" s="2">
        <v>44303</v>
      </c>
      <c r="H243" s="2">
        <v>9000</v>
      </c>
      <c r="I243" s="2">
        <v>651.21</v>
      </c>
      <c r="J243" s="2">
        <v>524.96</v>
      </c>
      <c r="K243" s="2">
        <v>5860890</v>
      </c>
      <c r="L243" s="1">
        <f t="shared" si="3"/>
        <v>2</v>
      </c>
    </row>
    <row r="244" spans="1:12" x14ac:dyDescent="0.25">
      <c r="A244" s="4" t="s">
        <v>443</v>
      </c>
      <c r="B244" s="2" t="s">
        <v>65</v>
      </c>
      <c r="C244" s="2" t="s">
        <v>304</v>
      </c>
      <c r="D244" s="2" t="s">
        <v>96</v>
      </c>
      <c r="E244" s="2" t="s">
        <v>53</v>
      </c>
      <c r="F244" s="2" t="s">
        <v>68</v>
      </c>
      <c r="G244" s="2">
        <v>43971</v>
      </c>
      <c r="H244" s="2">
        <v>8893</v>
      </c>
      <c r="I244" s="2">
        <v>154.06</v>
      </c>
      <c r="J244" s="2">
        <v>90.93</v>
      </c>
      <c r="K244" s="2">
        <v>1370055.58</v>
      </c>
      <c r="L244" s="1">
        <f t="shared" si="3"/>
        <v>3</v>
      </c>
    </row>
    <row r="245" spans="1:12" x14ac:dyDescent="0.25">
      <c r="A245" s="4" t="s">
        <v>444</v>
      </c>
      <c r="B245" s="2" t="s">
        <v>65</v>
      </c>
      <c r="C245" s="2" t="s">
        <v>191</v>
      </c>
      <c r="D245" s="2" t="s">
        <v>57</v>
      </c>
      <c r="E245" s="2" t="s">
        <v>53</v>
      </c>
      <c r="F245" s="2" t="s">
        <v>73</v>
      </c>
      <c r="G245" s="2">
        <v>44868</v>
      </c>
      <c r="H245" s="2">
        <v>2512</v>
      </c>
      <c r="I245" s="2">
        <v>421.89</v>
      </c>
      <c r="J245" s="2">
        <v>364.69</v>
      </c>
      <c r="K245" s="2">
        <v>1059787.68</v>
      </c>
      <c r="L245" s="1">
        <f t="shared" si="3"/>
        <v>3</v>
      </c>
    </row>
    <row r="246" spans="1:12" x14ac:dyDescent="0.25">
      <c r="A246" s="4" t="s">
        <v>445</v>
      </c>
      <c r="B246" s="2" t="s">
        <v>65</v>
      </c>
      <c r="C246" s="2" t="s">
        <v>446</v>
      </c>
      <c r="D246" s="2" t="s">
        <v>96</v>
      </c>
      <c r="E246" s="2" t="s">
        <v>58</v>
      </c>
      <c r="F246" s="2" t="s">
        <v>68</v>
      </c>
      <c r="G246" s="2">
        <v>44555</v>
      </c>
      <c r="H246" s="2">
        <v>5955</v>
      </c>
      <c r="I246" s="2">
        <v>154.06</v>
      </c>
      <c r="J246" s="2">
        <v>90.93</v>
      </c>
      <c r="K246" s="2">
        <v>917427.3</v>
      </c>
      <c r="L246" s="1">
        <f t="shared" si="3"/>
        <v>3</v>
      </c>
    </row>
    <row r="247" spans="1:12" x14ac:dyDescent="0.25">
      <c r="A247" s="4" t="s">
        <v>447</v>
      </c>
      <c r="B247" s="2" t="s">
        <v>65</v>
      </c>
      <c r="C247" s="2" t="s">
        <v>448</v>
      </c>
      <c r="D247" s="2" t="s">
        <v>67</v>
      </c>
      <c r="E247" s="2" t="s">
        <v>53</v>
      </c>
      <c r="F247" s="2" t="s">
        <v>54</v>
      </c>
      <c r="G247" s="2">
        <v>44392</v>
      </c>
      <c r="H247" s="2">
        <v>2354</v>
      </c>
      <c r="I247" s="2">
        <v>9.33</v>
      </c>
      <c r="J247" s="2">
        <v>6.92</v>
      </c>
      <c r="K247" s="2">
        <v>21962.82</v>
      </c>
      <c r="L247" s="1">
        <f t="shared" si="3"/>
        <v>3</v>
      </c>
    </row>
    <row r="248" spans="1:12" x14ac:dyDescent="0.25">
      <c r="A248" s="4" t="s">
        <v>449</v>
      </c>
      <c r="B248" s="2" t="s">
        <v>70</v>
      </c>
      <c r="C248" s="2" t="s">
        <v>157</v>
      </c>
      <c r="D248" s="2" t="s">
        <v>57</v>
      </c>
      <c r="E248" s="2" t="s">
        <v>53</v>
      </c>
      <c r="F248" s="2" t="s">
        <v>54</v>
      </c>
      <c r="G248" s="2">
        <v>44842</v>
      </c>
      <c r="H248" s="2">
        <v>6869</v>
      </c>
      <c r="I248" s="2">
        <v>421.89</v>
      </c>
      <c r="J248" s="2">
        <v>364.69</v>
      </c>
      <c r="K248" s="2">
        <v>2897962.4099999997</v>
      </c>
      <c r="L248" s="1">
        <f t="shared" si="3"/>
        <v>4</v>
      </c>
    </row>
    <row r="249" spans="1:12" x14ac:dyDescent="0.25">
      <c r="A249" s="4" t="s">
        <v>450</v>
      </c>
      <c r="B249" s="2" t="s">
        <v>108</v>
      </c>
      <c r="C249" s="2" t="s">
        <v>111</v>
      </c>
      <c r="D249" s="2" t="s">
        <v>96</v>
      </c>
      <c r="E249" s="2" t="s">
        <v>53</v>
      </c>
      <c r="F249" s="2" t="s">
        <v>59</v>
      </c>
      <c r="G249" s="2">
        <v>43905</v>
      </c>
      <c r="H249" s="2">
        <v>1692</v>
      </c>
      <c r="I249" s="2">
        <v>154.06</v>
      </c>
      <c r="J249" s="2">
        <v>90.93</v>
      </c>
      <c r="K249" s="2">
        <v>260669.52</v>
      </c>
      <c r="L249" s="1">
        <f t="shared" si="3"/>
        <v>6</v>
      </c>
    </row>
    <row r="250" spans="1:12" x14ac:dyDescent="0.25">
      <c r="A250" s="4" t="s">
        <v>368</v>
      </c>
      <c r="B250" s="2" t="s">
        <v>50</v>
      </c>
      <c r="C250" s="2" t="s">
        <v>424</v>
      </c>
      <c r="D250" s="2" t="s">
        <v>76</v>
      </c>
      <c r="E250" s="2" t="s">
        <v>53</v>
      </c>
      <c r="F250" s="2" t="s">
        <v>73</v>
      </c>
      <c r="G250" s="2">
        <v>43905</v>
      </c>
      <c r="H250" s="2">
        <v>1047</v>
      </c>
      <c r="I250" s="2">
        <v>47.45</v>
      </c>
      <c r="J250" s="2">
        <v>31.79</v>
      </c>
      <c r="K250" s="2">
        <v>49680.15</v>
      </c>
      <c r="L250" s="1">
        <f t="shared" si="3"/>
        <v>1</v>
      </c>
    </row>
    <row r="251" spans="1:12" x14ac:dyDescent="0.25">
      <c r="A251" s="4" t="s">
        <v>451</v>
      </c>
      <c r="B251" s="2" t="s">
        <v>65</v>
      </c>
      <c r="C251" s="2" t="s">
        <v>91</v>
      </c>
      <c r="D251" s="2" t="s">
        <v>86</v>
      </c>
      <c r="E251" s="2" t="s">
        <v>58</v>
      </c>
      <c r="F251" s="2" t="s">
        <v>54</v>
      </c>
      <c r="G251" s="2">
        <v>44701</v>
      </c>
      <c r="H251" s="2">
        <v>6189</v>
      </c>
      <c r="I251" s="2">
        <v>651.21</v>
      </c>
      <c r="J251" s="2">
        <v>524.96</v>
      </c>
      <c r="K251" s="2">
        <v>4030338.6900000004</v>
      </c>
      <c r="L251" s="1">
        <f t="shared" si="3"/>
        <v>3</v>
      </c>
    </row>
    <row r="252" spans="1:12" x14ac:dyDescent="0.25">
      <c r="A252" s="4" t="s">
        <v>452</v>
      </c>
      <c r="B252" s="2" t="s">
        <v>108</v>
      </c>
      <c r="C252" s="2" t="s">
        <v>453</v>
      </c>
      <c r="D252" s="2" t="s">
        <v>128</v>
      </c>
      <c r="E252" s="2" t="s">
        <v>53</v>
      </c>
      <c r="F252" s="2" t="s">
        <v>54</v>
      </c>
      <c r="G252" s="2">
        <v>44212</v>
      </c>
      <c r="H252" s="2">
        <v>404</v>
      </c>
      <c r="I252" s="2">
        <v>668.27</v>
      </c>
      <c r="J252" s="2">
        <v>502.54</v>
      </c>
      <c r="K252" s="2">
        <v>269981.08</v>
      </c>
      <c r="L252" s="1">
        <f t="shared" si="3"/>
        <v>6</v>
      </c>
    </row>
    <row r="253" spans="1:12" x14ac:dyDescent="0.25">
      <c r="A253" s="4" t="s">
        <v>454</v>
      </c>
      <c r="B253" s="2" t="s">
        <v>61</v>
      </c>
      <c r="C253" s="2" t="s">
        <v>236</v>
      </c>
      <c r="D253" s="2" t="s">
        <v>118</v>
      </c>
      <c r="E253" s="2" t="s">
        <v>53</v>
      </c>
      <c r="F253" s="2" t="s">
        <v>54</v>
      </c>
      <c r="G253" s="2">
        <v>44158</v>
      </c>
      <c r="H253" s="2">
        <v>4010</v>
      </c>
      <c r="I253" s="2">
        <v>109.28</v>
      </c>
      <c r="J253" s="2">
        <v>35.840000000000003</v>
      </c>
      <c r="K253" s="2">
        <v>438212.8</v>
      </c>
      <c r="L253" s="1">
        <f t="shared" si="3"/>
        <v>2</v>
      </c>
    </row>
    <row r="254" spans="1:12" x14ac:dyDescent="0.25">
      <c r="A254" s="4" t="s">
        <v>455</v>
      </c>
      <c r="B254" s="2" t="s">
        <v>61</v>
      </c>
      <c r="C254" s="2" t="s">
        <v>62</v>
      </c>
      <c r="D254" s="2" t="s">
        <v>67</v>
      </c>
      <c r="E254" s="2" t="s">
        <v>58</v>
      </c>
      <c r="F254" s="2" t="s">
        <v>68</v>
      </c>
      <c r="G254" s="2">
        <v>44316</v>
      </c>
      <c r="H254" s="2">
        <v>9354</v>
      </c>
      <c r="I254" s="2">
        <v>9.33</v>
      </c>
      <c r="J254" s="2">
        <v>6.92</v>
      </c>
      <c r="K254" s="2">
        <v>87272.82</v>
      </c>
      <c r="L254" s="1">
        <f t="shared" si="3"/>
        <v>2</v>
      </c>
    </row>
    <row r="255" spans="1:12" x14ac:dyDescent="0.25">
      <c r="A255" s="4" t="s">
        <v>456</v>
      </c>
      <c r="B255" s="2" t="s">
        <v>65</v>
      </c>
      <c r="C255" s="2" t="s">
        <v>457</v>
      </c>
      <c r="D255" s="2" t="s">
        <v>67</v>
      </c>
      <c r="E255" s="2" t="s">
        <v>58</v>
      </c>
      <c r="F255" s="2" t="s">
        <v>54</v>
      </c>
      <c r="G255" s="2">
        <v>44089</v>
      </c>
      <c r="H255" s="2">
        <v>5818</v>
      </c>
      <c r="I255" s="2">
        <v>9.33</v>
      </c>
      <c r="J255" s="2">
        <v>6.92</v>
      </c>
      <c r="K255" s="2">
        <v>54281.94</v>
      </c>
      <c r="L255" s="1">
        <f t="shared" si="3"/>
        <v>3</v>
      </c>
    </row>
    <row r="256" spans="1:12" x14ac:dyDescent="0.25">
      <c r="A256" s="4" t="s">
        <v>458</v>
      </c>
      <c r="B256" s="2" t="s">
        <v>61</v>
      </c>
      <c r="C256" s="2" t="s">
        <v>459</v>
      </c>
      <c r="D256" s="2" t="s">
        <v>81</v>
      </c>
      <c r="E256" s="2" t="s">
        <v>58</v>
      </c>
      <c r="F256" s="2" t="s">
        <v>54</v>
      </c>
      <c r="G256" s="2">
        <v>44073</v>
      </c>
      <c r="H256" s="2">
        <v>4811</v>
      </c>
      <c r="I256" s="2">
        <v>437.2</v>
      </c>
      <c r="J256" s="2">
        <v>263.33</v>
      </c>
      <c r="K256" s="2">
        <v>2103369.1999999997</v>
      </c>
      <c r="L256" s="1">
        <f t="shared" si="3"/>
        <v>2</v>
      </c>
    </row>
    <row r="257" spans="1:12" x14ac:dyDescent="0.25">
      <c r="A257" s="4" t="s">
        <v>460</v>
      </c>
      <c r="B257" s="2" t="s">
        <v>65</v>
      </c>
      <c r="C257" s="2" t="s">
        <v>100</v>
      </c>
      <c r="D257" s="2" t="s">
        <v>52</v>
      </c>
      <c r="E257" s="2" t="s">
        <v>53</v>
      </c>
      <c r="F257" s="2" t="s">
        <v>54</v>
      </c>
      <c r="G257" s="2">
        <v>44484</v>
      </c>
      <c r="H257" s="2">
        <v>4777</v>
      </c>
      <c r="I257" s="2">
        <v>152.58000000000001</v>
      </c>
      <c r="J257" s="2">
        <v>97.44</v>
      </c>
      <c r="K257" s="2">
        <v>728874.66</v>
      </c>
      <c r="L257" s="1">
        <f t="shared" si="3"/>
        <v>3</v>
      </c>
    </row>
    <row r="258" spans="1:12" x14ac:dyDescent="0.25">
      <c r="A258" s="4" t="s">
        <v>461</v>
      </c>
      <c r="B258" s="2" t="s">
        <v>65</v>
      </c>
      <c r="C258" s="2" t="s">
        <v>304</v>
      </c>
      <c r="D258" s="2" t="s">
        <v>57</v>
      </c>
      <c r="E258" s="2" t="s">
        <v>58</v>
      </c>
      <c r="F258" s="2" t="s">
        <v>73</v>
      </c>
      <c r="G258" s="2">
        <v>44645</v>
      </c>
      <c r="H258" s="2">
        <v>6189</v>
      </c>
      <c r="I258" s="2">
        <v>421.89</v>
      </c>
      <c r="J258" s="2">
        <v>364.69</v>
      </c>
      <c r="K258" s="2">
        <v>2611077.21</v>
      </c>
      <c r="L258" s="1">
        <f t="shared" si="3"/>
        <v>3</v>
      </c>
    </row>
    <row r="259" spans="1:12" x14ac:dyDescent="0.25">
      <c r="A259" s="4" t="s">
        <v>462</v>
      </c>
      <c r="B259" s="2" t="s">
        <v>50</v>
      </c>
      <c r="C259" s="2" t="s">
        <v>212</v>
      </c>
      <c r="D259" s="2" t="s">
        <v>76</v>
      </c>
      <c r="E259" s="2" t="s">
        <v>53</v>
      </c>
      <c r="F259" s="2" t="s">
        <v>59</v>
      </c>
      <c r="G259" s="2">
        <v>44546</v>
      </c>
      <c r="H259" s="2">
        <v>6552</v>
      </c>
      <c r="I259" s="2">
        <v>47.45</v>
      </c>
      <c r="J259" s="2">
        <v>31.79</v>
      </c>
      <c r="K259" s="2">
        <v>310892.40000000002</v>
      </c>
      <c r="L259" s="1">
        <f t="shared" si="3"/>
        <v>1</v>
      </c>
    </row>
    <row r="260" spans="1:12" x14ac:dyDescent="0.25">
      <c r="A260" s="4" t="s">
        <v>463</v>
      </c>
      <c r="B260" s="2" t="s">
        <v>65</v>
      </c>
      <c r="C260" s="2" t="s">
        <v>169</v>
      </c>
      <c r="D260" s="2" t="s">
        <v>81</v>
      </c>
      <c r="E260" s="2" t="s">
        <v>58</v>
      </c>
      <c r="F260" s="2" t="s">
        <v>54</v>
      </c>
      <c r="G260" s="2">
        <v>44325</v>
      </c>
      <c r="H260" s="2">
        <v>5402</v>
      </c>
      <c r="I260" s="2">
        <v>437.2</v>
      </c>
      <c r="J260" s="2">
        <v>263.33</v>
      </c>
      <c r="K260" s="2">
        <v>2361754.4</v>
      </c>
      <c r="L260" s="1">
        <f t="shared" si="3"/>
        <v>3</v>
      </c>
    </row>
    <row r="261" spans="1:12" x14ac:dyDescent="0.25">
      <c r="A261" s="4" t="s">
        <v>464</v>
      </c>
      <c r="B261" s="2" t="s">
        <v>108</v>
      </c>
      <c r="C261" s="2" t="s">
        <v>465</v>
      </c>
      <c r="D261" s="2" t="s">
        <v>52</v>
      </c>
      <c r="E261" s="2" t="s">
        <v>53</v>
      </c>
      <c r="F261" s="2" t="s">
        <v>54</v>
      </c>
      <c r="G261" s="2">
        <v>44786</v>
      </c>
      <c r="H261" s="2">
        <v>9307</v>
      </c>
      <c r="I261" s="2">
        <v>152.58000000000001</v>
      </c>
      <c r="J261" s="2">
        <v>97.44</v>
      </c>
      <c r="K261" s="2">
        <v>1420062.06</v>
      </c>
      <c r="L261" s="1">
        <f t="shared" si="3"/>
        <v>6</v>
      </c>
    </row>
    <row r="262" spans="1:12" x14ac:dyDescent="0.25">
      <c r="A262" s="4" t="s">
        <v>466</v>
      </c>
      <c r="B262" s="2" t="s">
        <v>70</v>
      </c>
      <c r="C262" s="2" t="s">
        <v>467</v>
      </c>
      <c r="D262" s="2" t="s">
        <v>52</v>
      </c>
      <c r="E262" s="2" t="s">
        <v>53</v>
      </c>
      <c r="F262" s="2" t="s">
        <v>73</v>
      </c>
      <c r="G262" s="2">
        <v>44795</v>
      </c>
      <c r="H262" s="2">
        <v>6864</v>
      </c>
      <c r="I262" s="2">
        <v>152.58000000000001</v>
      </c>
      <c r="J262" s="2">
        <v>97.44</v>
      </c>
      <c r="K262" s="2">
        <v>1047309.1200000001</v>
      </c>
      <c r="L262" s="1">
        <f t="shared" si="3"/>
        <v>4</v>
      </c>
    </row>
    <row r="263" spans="1:12" x14ac:dyDescent="0.25">
      <c r="A263" s="4" t="s">
        <v>468</v>
      </c>
      <c r="B263" s="2" t="s">
        <v>50</v>
      </c>
      <c r="C263" s="2" t="s">
        <v>220</v>
      </c>
      <c r="D263" s="2" t="s">
        <v>83</v>
      </c>
      <c r="E263" s="2" t="s">
        <v>58</v>
      </c>
      <c r="F263" s="2" t="s">
        <v>59</v>
      </c>
      <c r="G263" s="2">
        <v>43886</v>
      </c>
      <c r="H263" s="2">
        <v>3705</v>
      </c>
      <c r="I263" s="2">
        <v>81.73</v>
      </c>
      <c r="J263" s="2">
        <v>56.67</v>
      </c>
      <c r="K263" s="2">
        <v>302809.65000000002</v>
      </c>
      <c r="L263" s="1">
        <f t="shared" si="3"/>
        <v>1</v>
      </c>
    </row>
    <row r="264" spans="1:12" x14ac:dyDescent="0.25">
      <c r="A264" s="4" t="s">
        <v>469</v>
      </c>
      <c r="B264" s="2" t="s">
        <v>108</v>
      </c>
      <c r="C264" s="2" t="s">
        <v>470</v>
      </c>
      <c r="D264" s="2" t="s">
        <v>76</v>
      </c>
      <c r="E264" s="2" t="s">
        <v>53</v>
      </c>
      <c r="F264" s="2" t="s">
        <v>68</v>
      </c>
      <c r="G264" s="2">
        <v>44870</v>
      </c>
      <c r="H264" s="2">
        <v>7490</v>
      </c>
      <c r="I264" s="2">
        <v>47.45</v>
      </c>
      <c r="J264" s="2">
        <v>31.79</v>
      </c>
      <c r="K264" s="2">
        <v>355400.5</v>
      </c>
      <c r="L264" s="1">
        <f t="shared" ref="L264:L327" si="4">VLOOKUP(B264,$N$38:$O$43,2,FALSE)</f>
        <v>6</v>
      </c>
    </row>
    <row r="265" spans="1:12" x14ac:dyDescent="0.25">
      <c r="A265" s="4" t="s">
        <v>471</v>
      </c>
      <c r="B265" s="2" t="s">
        <v>108</v>
      </c>
      <c r="C265" s="2" t="s">
        <v>472</v>
      </c>
      <c r="D265" s="2" t="s">
        <v>72</v>
      </c>
      <c r="E265" s="2" t="s">
        <v>58</v>
      </c>
      <c r="F265" s="2" t="s">
        <v>59</v>
      </c>
      <c r="G265" s="2">
        <v>43922</v>
      </c>
      <c r="H265" s="2">
        <v>2911</v>
      </c>
      <c r="I265" s="2">
        <v>255.28</v>
      </c>
      <c r="J265" s="2">
        <v>159.41999999999999</v>
      </c>
      <c r="K265" s="2">
        <v>743120.08</v>
      </c>
      <c r="L265" s="1">
        <f t="shared" si="4"/>
        <v>6</v>
      </c>
    </row>
    <row r="266" spans="1:12" x14ac:dyDescent="0.25">
      <c r="A266" s="4" t="s">
        <v>346</v>
      </c>
      <c r="B266" s="2" t="s">
        <v>50</v>
      </c>
      <c r="C266" s="2" t="s">
        <v>356</v>
      </c>
      <c r="D266" s="2" t="s">
        <v>57</v>
      </c>
      <c r="E266" s="2" t="s">
        <v>53</v>
      </c>
      <c r="F266" s="2" t="s">
        <v>59</v>
      </c>
      <c r="G266" s="2">
        <v>44668</v>
      </c>
      <c r="H266" s="2">
        <v>6692</v>
      </c>
      <c r="I266" s="2">
        <v>421.89</v>
      </c>
      <c r="J266" s="2">
        <v>364.69</v>
      </c>
      <c r="K266" s="2">
        <v>2823287.88</v>
      </c>
      <c r="L266" s="1">
        <f t="shared" si="4"/>
        <v>1</v>
      </c>
    </row>
    <row r="267" spans="1:12" x14ac:dyDescent="0.25">
      <c r="A267" s="4" t="s">
        <v>473</v>
      </c>
      <c r="B267" s="2" t="s">
        <v>65</v>
      </c>
      <c r="C267" s="2" t="s">
        <v>91</v>
      </c>
      <c r="D267" s="2" t="s">
        <v>57</v>
      </c>
      <c r="E267" s="2" t="s">
        <v>53</v>
      </c>
      <c r="F267" s="2" t="s">
        <v>68</v>
      </c>
      <c r="G267" s="2">
        <v>44099</v>
      </c>
      <c r="H267" s="2">
        <v>2589</v>
      </c>
      <c r="I267" s="2">
        <v>421.89</v>
      </c>
      <c r="J267" s="2">
        <v>364.69</v>
      </c>
      <c r="K267" s="2">
        <v>1092273.21</v>
      </c>
      <c r="L267" s="1">
        <f t="shared" si="4"/>
        <v>3</v>
      </c>
    </row>
    <row r="268" spans="1:12" x14ac:dyDescent="0.25">
      <c r="A268" s="4" t="s">
        <v>474</v>
      </c>
      <c r="B268" s="2" t="s">
        <v>108</v>
      </c>
      <c r="C268" s="2" t="s">
        <v>275</v>
      </c>
      <c r="D268" s="2" t="s">
        <v>83</v>
      </c>
      <c r="E268" s="2" t="s">
        <v>58</v>
      </c>
      <c r="F268" s="2" t="s">
        <v>68</v>
      </c>
      <c r="G268" s="2">
        <v>44568</v>
      </c>
      <c r="H268" s="2">
        <v>6386</v>
      </c>
      <c r="I268" s="2">
        <v>81.73</v>
      </c>
      <c r="J268" s="2">
        <v>56.67</v>
      </c>
      <c r="K268" s="2">
        <v>521927.78</v>
      </c>
      <c r="L268" s="1">
        <f t="shared" si="4"/>
        <v>6</v>
      </c>
    </row>
    <row r="269" spans="1:12" x14ac:dyDescent="0.25">
      <c r="A269" s="4" t="s">
        <v>475</v>
      </c>
      <c r="B269" s="2" t="s">
        <v>50</v>
      </c>
      <c r="C269" s="2" t="s">
        <v>476</v>
      </c>
      <c r="D269" s="2" t="s">
        <v>57</v>
      </c>
      <c r="E269" s="2" t="s">
        <v>58</v>
      </c>
      <c r="F269" s="2" t="s">
        <v>73</v>
      </c>
      <c r="G269" s="2">
        <v>43882</v>
      </c>
      <c r="H269" s="2">
        <v>903</v>
      </c>
      <c r="I269" s="2">
        <v>421.89</v>
      </c>
      <c r="J269" s="2">
        <v>364.69</v>
      </c>
      <c r="K269" s="2">
        <v>380966.67</v>
      </c>
      <c r="L269" s="1">
        <f t="shared" si="4"/>
        <v>1</v>
      </c>
    </row>
    <row r="270" spans="1:12" x14ac:dyDescent="0.25">
      <c r="A270" s="4" t="s">
        <v>477</v>
      </c>
      <c r="B270" s="2" t="s">
        <v>50</v>
      </c>
      <c r="C270" s="2" t="s">
        <v>370</v>
      </c>
      <c r="D270" s="2" t="s">
        <v>118</v>
      </c>
      <c r="E270" s="2" t="s">
        <v>53</v>
      </c>
      <c r="F270" s="2" t="s">
        <v>73</v>
      </c>
      <c r="G270" s="2">
        <v>44167</v>
      </c>
      <c r="H270" s="2">
        <v>986</v>
      </c>
      <c r="I270" s="2">
        <v>109.28</v>
      </c>
      <c r="J270" s="2">
        <v>35.840000000000003</v>
      </c>
      <c r="K270" s="2">
        <v>107750.08</v>
      </c>
      <c r="L270" s="1">
        <f t="shared" si="4"/>
        <v>1</v>
      </c>
    </row>
    <row r="271" spans="1:12" x14ac:dyDescent="0.25">
      <c r="A271" s="4" t="s">
        <v>478</v>
      </c>
      <c r="B271" s="2" t="s">
        <v>61</v>
      </c>
      <c r="C271" s="2" t="s">
        <v>214</v>
      </c>
      <c r="D271" s="2" t="s">
        <v>76</v>
      </c>
      <c r="E271" s="2" t="s">
        <v>53</v>
      </c>
      <c r="F271" s="2" t="s">
        <v>59</v>
      </c>
      <c r="G271" s="2">
        <v>44042</v>
      </c>
      <c r="H271" s="2">
        <v>8516</v>
      </c>
      <c r="I271" s="2">
        <v>47.45</v>
      </c>
      <c r="J271" s="2">
        <v>31.79</v>
      </c>
      <c r="K271" s="2">
        <v>404084.2</v>
      </c>
      <c r="L271" s="1">
        <f t="shared" si="4"/>
        <v>2</v>
      </c>
    </row>
    <row r="272" spans="1:12" x14ac:dyDescent="0.25">
      <c r="A272" s="4" t="s">
        <v>479</v>
      </c>
      <c r="B272" s="2" t="s">
        <v>108</v>
      </c>
      <c r="C272" s="2" t="s">
        <v>472</v>
      </c>
      <c r="D272" s="2" t="s">
        <v>86</v>
      </c>
      <c r="E272" s="2" t="s">
        <v>58</v>
      </c>
      <c r="F272" s="2" t="s">
        <v>68</v>
      </c>
      <c r="G272" s="2">
        <v>44364</v>
      </c>
      <c r="H272" s="2">
        <v>7405</v>
      </c>
      <c r="I272" s="2">
        <v>651.21</v>
      </c>
      <c r="J272" s="2">
        <v>524.96</v>
      </c>
      <c r="K272" s="2">
        <v>4822210.05</v>
      </c>
      <c r="L272" s="1">
        <f t="shared" si="4"/>
        <v>6</v>
      </c>
    </row>
    <row r="273" spans="1:12" x14ac:dyDescent="0.25">
      <c r="A273" s="4" t="s">
        <v>480</v>
      </c>
      <c r="B273" s="2" t="s">
        <v>65</v>
      </c>
      <c r="C273" s="2" t="s">
        <v>367</v>
      </c>
      <c r="D273" s="2" t="s">
        <v>128</v>
      </c>
      <c r="E273" s="2" t="s">
        <v>58</v>
      </c>
      <c r="F273" s="2" t="s">
        <v>54</v>
      </c>
      <c r="G273" s="2">
        <v>44568</v>
      </c>
      <c r="H273" s="2">
        <v>8594</v>
      </c>
      <c r="I273" s="2">
        <v>668.27</v>
      </c>
      <c r="J273" s="2">
        <v>502.54</v>
      </c>
      <c r="K273" s="2">
        <v>5743112.3799999999</v>
      </c>
      <c r="L273" s="1">
        <f t="shared" si="4"/>
        <v>3</v>
      </c>
    </row>
    <row r="274" spans="1:12" x14ac:dyDescent="0.25">
      <c r="A274" s="4" t="s">
        <v>481</v>
      </c>
      <c r="B274" s="2" t="s">
        <v>50</v>
      </c>
      <c r="C274" s="2" t="s">
        <v>181</v>
      </c>
      <c r="D274" s="2" t="s">
        <v>118</v>
      </c>
      <c r="E274" s="2" t="s">
        <v>53</v>
      </c>
      <c r="F274" s="2" t="s">
        <v>59</v>
      </c>
      <c r="G274" s="2">
        <v>44236</v>
      </c>
      <c r="H274" s="2">
        <v>5057</v>
      </c>
      <c r="I274" s="2">
        <v>109.28</v>
      </c>
      <c r="J274" s="2">
        <v>35.840000000000003</v>
      </c>
      <c r="K274" s="2">
        <v>552628.96</v>
      </c>
      <c r="L274" s="1">
        <f t="shared" si="4"/>
        <v>1</v>
      </c>
    </row>
    <row r="275" spans="1:12" x14ac:dyDescent="0.25">
      <c r="A275" s="4" t="s">
        <v>482</v>
      </c>
      <c r="B275" s="2" t="s">
        <v>50</v>
      </c>
      <c r="C275" s="2" t="s">
        <v>414</v>
      </c>
      <c r="D275" s="2" t="s">
        <v>63</v>
      </c>
      <c r="E275" s="2" t="s">
        <v>58</v>
      </c>
      <c r="F275" s="2" t="s">
        <v>54</v>
      </c>
      <c r="G275" s="2">
        <v>44663</v>
      </c>
      <c r="H275" s="2">
        <v>6799</v>
      </c>
      <c r="I275" s="2">
        <v>205.7</v>
      </c>
      <c r="J275" s="2">
        <v>117.11</v>
      </c>
      <c r="K275" s="2">
        <v>1398554.2999999998</v>
      </c>
      <c r="L275" s="1">
        <f t="shared" si="4"/>
        <v>1</v>
      </c>
    </row>
    <row r="276" spans="1:12" x14ac:dyDescent="0.25">
      <c r="A276" s="4" t="s">
        <v>483</v>
      </c>
      <c r="B276" s="2" t="s">
        <v>65</v>
      </c>
      <c r="C276" s="2" t="s">
        <v>319</v>
      </c>
      <c r="D276" s="2" t="s">
        <v>128</v>
      </c>
      <c r="E276" s="2" t="s">
        <v>53</v>
      </c>
      <c r="F276" s="2" t="s">
        <v>68</v>
      </c>
      <c r="G276" s="2">
        <v>44161</v>
      </c>
      <c r="H276" s="2">
        <v>5857</v>
      </c>
      <c r="I276" s="2">
        <v>668.27</v>
      </c>
      <c r="J276" s="2">
        <v>502.54</v>
      </c>
      <c r="K276" s="2">
        <v>3914057.3899999997</v>
      </c>
      <c r="L276" s="1">
        <f t="shared" si="4"/>
        <v>3</v>
      </c>
    </row>
    <row r="277" spans="1:12" x14ac:dyDescent="0.25">
      <c r="A277" s="4" t="s">
        <v>484</v>
      </c>
      <c r="B277" s="2" t="s">
        <v>108</v>
      </c>
      <c r="C277" s="2" t="s">
        <v>297</v>
      </c>
      <c r="D277" s="2" t="s">
        <v>83</v>
      </c>
      <c r="E277" s="2" t="s">
        <v>53</v>
      </c>
      <c r="F277" s="2" t="s">
        <v>68</v>
      </c>
      <c r="G277" s="2">
        <v>44838</v>
      </c>
      <c r="H277" s="2">
        <v>1297</v>
      </c>
      <c r="I277" s="2">
        <v>81.73</v>
      </c>
      <c r="J277" s="2">
        <v>56.67</v>
      </c>
      <c r="K277" s="2">
        <v>106003.81000000001</v>
      </c>
      <c r="L277" s="1">
        <f t="shared" si="4"/>
        <v>6</v>
      </c>
    </row>
    <row r="278" spans="1:12" x14ac:dyDescent="0.25">
      <c r="A278" s="4" t="s">
        <v>485</v>
      </c>
      <c r="B278" s="2" t="s">
        <v>50</v>
      </c>
      <c r="C278" s="2" t="s">
        <v>56</v>
      </c>
      <c r="D278" s="2" t="s">
        <v>118</v>
      </c>
      <c r="E278" s="2" t="s">
        <v>58</v>
      </c>
      <c r="F278" s="2" t="s">
        <v>68</v>
      </c>
      <c r="G278" s="2">
        <v>44779</v>
      </c>
      <c r="H278" s="2">
        <v>4219</v>
      </c>
      <c r="I278" s="2">
        <v>109.28</v>
      </c>
      <c r="J278" s="2">
        <v>35.840000000000003</v>
      </c>
      <c r="K278" s="2">
        <v>461052.32</v>
      </c>
      <c r="L278" s="1">
        <f t="shared" si="4"/>
        <v>1</v>
      </c>
    </row>
    <row r="279" spans="1:12" x14ac:dyDescent="0.25">
      <c r="A279" s="4" t="s">
        <v>486</v>
      </c>
      <c r="B279" s="2" t="s">
        <v>65</v>
      </c>
      <c r="C279" s="2" t="s">
        <v>291</v>
      </c>
      <c r="D279" s="2" t="s">
        <v>81</v>
      </c>
      <c r="E279" s="2" t="s">
        <v>53</v>
      </c>
      <c r="F279" s="2" t="s">
        <v>68</v>
      </c>
      <c r="G279" s="2">
        <v>44820</v>
      </c>
      <c r="H279" s="2">
        <v>2751</v>
      </c>
      <c r="I279" s="2">
        <v>437.2</v>
      </c>
      <c r="J279" s="2">
        <v>263.33</v>
      </c>
      <c r="K279" s="2">
        <v>1202737.2</v>
      </c>
      <c r="L279" s="1">
        <f t="shared" si="4"/>
        <v>3</v>
      </c>
    </row>
    <row r="280" spans="1:12" x14ac:dyDescent="0.25">
      <c r="A280" s="4" t="s">
        <v>487</v>
      </c>
      <c r="B280" s="2" t="s">
        <v>50</v>
      </c>
      <c r="C280" s="2" t="s">
        <v>488</v>
      </c>
      <c r="D280" s="2" t="s">
        <v>86</v>
      </c>
      <c r="E280" s="2" t="s">
        <v>53</v>
      </c>
      <c r="F280" s="2" t="s">
        <v>54</v>
      </c>
      <c r="G280" s="2">
        <v>43859</v>
      </c>
      <c r="H280" s="2">
        <v>7056</v>
      </c>
      <c r="I280" s="2">
        <v>651.21</v>
      </c>
      <c r="J280" s="2">
        <v>524.96</v>
      </c>
      <c r="K280" s="2">
        <v>4594937.7600000007</v>
      </c>
      <c r="L280" s="1">
        <f t="shared" si="4"/>
        <v>1</v>
      </c>
    </row>
    <row r="281" spans="1:12" x14ac:dyDescent="0.25">
      <c r="A281" s="4" t="s">
        <v>489</v>
      </c>
      <c r="B281" s="2" t="s">
        <v>50</v>
      </c>
      <c r="C281" s="2" t="s">
        <v>230</v>
      </c>
      <c r="D281" s="2" t="s">
        <v>57</v>
      </c>
      <c r="E281" s="2" t="s">
        <v>53</v>
      </c>
      <c r="F281" s="2" t="s">
        <v>73</v>
      </c>
      <c r="G281" s="2">
        <v>44595</v>
      </c>
      <c r="H281" s="2">
        <v>4325</v>
      </c>
      <c r="I281" s="2">
        <v>421.89</v>
      </c>
      <c r="J281" s="2">
        <v>364.69</v>
      </c>
      <c r="K281" s="2">
        <v>1824674.25</v>
      </c>
      <c r="L281" s="1">
        <f t="shared" si="4"/>
        <v>1</v>
      </c>
    </row>
    <row r="282" spans="1:12" x14ac:dyDescent="0.25">
      <c r="A282" s="4" t="s">
        <v>323</v>
      </c>
      <c r="B282" s="2" t="s">
        <v>50</v>
      </c>
      <c r="C282" s="2" t="s">
        <v>414</v>
      </c>
      <c r="D282" s="2" t="s">
        <v>76</v>
      </c>
      <c r="E282" s="2" t="s">
        <v>53</v>
      </c>
      <c r="F282" s="2" t="s">
        <v>68</v>
      </c>
      <c r="G282" s="2">
        <v>44653</v>
      </c>
      <c r="H282" s="2">
        <v>3783</v>
      </c>
      <c r="I282" s="2">
        <v>47.45</v>
      </c>
      <c r="J282" s="2">
        <v>31.79</v>
      </c>
      <c r="K282" s="2">
        <v>179503.35</v>
      </c>
      <c r="L282" s="1">
        <f t="shared" si="4"/>
        <v>1</v>
      </c>
    </row>
    <row r="283" spans="1:12" x14ac:dyDescent="0.25">
      <c r="A283" s="4" t="s">
        <v>490</v>
      </c>
      <c r="B283" s="2" t="s">
        <v>65</v>
      </c>
      <c r="C283" s="2" t="s">
        <v>491</v>
      </c>
      <c r="D283" s="2" t="s">
        <v>96</v>
      </c>
      <c r="E283" s="2" t="s">
        <v>58</v>
      </c>
      <c r="F283" s="2" t="s">
        <v>54</v>
      </c>
      <c r="G283" s="2">
        <v>44414</v>
      </c>
      <c r="H283" s="2">
        <v>1684</v>
      </c>
      <c r="I283" s="2">
        <v>154.06</v>
      </c>
      <c r="J283" s="2">
        <v>90.93</v>
      </c>
      <c r="K283" s="2">
        <v>259437.04</v>
      </c>
      <c r="L283" s="1">
        <f t="shared" si="4"/>
        <v>3</v>
      </c>
    </row>
    <row r="284" spans="1:12" x14ac:dyDescent="0.25">
      <c r="A284" s="4" t="s">
        <v>492</v>
      </c>
      <c r="B284" s="2" t="s">
        <v>65</v>
      </c>
      <c r="C284" s="2" t="s">
        <v>493</v>
      </c>
      <c r="D284" s="2" t="s">
        <v>63</v>
      </c>
      <c r="E284" s="2" t="s">
        <v>58</v>
      </c>
      <c r="F284" s="2" t="s">
        <v>73</v>
      </c>
      <c r="G284" s="2">
        <v>44406</v>
      </c>
      <c r="H284" s="2">
        <v>6314</v>
      </c>
      <c r="I284" s="2">
        <v>205.7</v>
      </c>
      <c r="J284" s="2">
        <v>117.11</v>
      </c>
      <c r="K284" s="2">
        <v>1298789.7999999998</v>
      </c>
      <c r="L284" s="1">
        <f t="shared" si="4"/>
        <v>3</v>
      </c>
    </row>
    <row r="285" spans="1:12" x14ac:dyDescent="0.25">
      <c r="A285" s="4" t="s">
        <v>494</v>
      </c>
      <c r="B285" s="2" t="s">
        <v>70</v>
      </c>
      <c r="C285" s="2" t="s">
        <v>104</v>
      </c>
      <c r="D285" s="2" t="s">
        <v>118</v>
      </c>
      <c r="E285" s="2" t="s">
        <v>53</v>
      </c>
      <c r="F285" s="2" t="s">
        <v>68</v>
      </c>
      <c r="G285" s="2">
        <v>44785</v>
      </c>
      <c r="H285" s="2">
        <v>2991</v>
      </c>
      <c r="I285" s="2">
        <v>109.28</v>
      </c>
      <c r="J285" s="2">
        <v>35.840000000000003</v>
      </c>
      <c r="K285" s="2">
        <v>326856.48</v>
      </c>
      <c r="L285" s="1">
        <f t="shared" si="4"/>
        <v>4</v>
      </c>
    </row>
    <row r="286" spans="1:12" x14ac:dyDescent="0.25">
      <c r="A286" s="4" t="s">
        <v>495</v>
      </c>
      <c r="B286" s="2" t="s">
        <v>108</v>
      </c>
      <c r="C286" s="2" t="s">
        <v>109</v>
      </c>
      <c r="D286" s="2" t="s">
        <v>83</v>
      </c>
      <c r="E286" s="2" t="s">
        <v>53</v>
      </c>
      <c r="F286" s="2" t="s">
        <v>59</v>
      </c>
      <c r="G286" s="2">
        <v>44804</v>
      </c>
      <c r="H286" s="2">
        <v>9063</v>
      </c>
      <c r="I286" s="2">
        <v>81.73</v>
      </c>
      <c r="J286" s="2">
        <v>56.67</v>
      </c>
      <c r="K286" s="2">
        <v>740718.99</v>
      </c>
      <c r="L286" s="1">
        <f t="shared" si="4"/>
        <v>6</v>
      </c>
    </row>
    <row r="287" spans="1:12" x14ac:dyDescent="0.25">
      <c r="A287" s="4" t="s">
        <v>496</v>
      </c>
      <c r="B287" s="2" t="s">
        <v>65</v>
      </c>
      <c r="C287" s="2" t="s">
        <v>304</v>
      </c>
      <c r="D287" s="2" t="s">
        <v>52</v>
      </c>
      <c r="E287" s="2" t="s">
        <v>53</v>
      </c>
      <c r="F287" s="2" t="s">
        <v>73</v>
      </c>
      <c r="G287" s="2">
        <v>44391</v>
      </c>
      <c r="H287" s="2">
        <v>8910</v>
      </c>
      <c r="I287" s="2">
        <v>152.58000000000001</v>
      </c>
      <c r="J287" s="2">
        <v>97.44</v>
      </c>
      <c r="K287" s="2">
        <v>1359487.8</v>
      </c>
      <c r="L287" s="1">
        <f t="shared" si="4"/>
        <v>3</v>
      </c>
    </row>
    <row r="288" spans="1:12" x14ac:dyDescent="0.25">
      <c r="A288" s="4" t="s">
        <v>497</v>
      </c>
      <c r="B288" s="2" t="s">
        <v>61</v>
      </c>
      <c r="C288" s="2" t="s">
        <v>102</v>
      </c>
      <c r="D288" s="2" t="s">
        <v>118</v>
      </c>
      <c r="E288" s="2" t="s">
        <v>53</v>
      </c>
      <c r="F288" s="2" t="s">
        <v>54</v>
      </c>
      <c r="G288" s="2">
        <v>44660</v>
      </c>
      <c r="H288" s="2">
        <v>8943</v>
      </c>
      <c r="I288" s="2">
        <v>109.28</v>
      </c>
      <c r="J288" s="2">
        <v>35.840000000000003</v>
      </c>
      <c r="K288" s="2">
        <v>977291.04</v>
      </c>
      <c r="L288" s="1">
        <f t="shared" si="4"/>
        <v>2</v>
      </c>
    </row>
    <row r="289" spans="1:12" x14ac:dyDescent="0.25">
      <c r="A289" s="4" t="s">
        <v>498</v>
      </c>
      <c r="B289" s="2" t="s">
        <v>61</v>
      </c>
      <c r="C289" s="2" t="s">
        <v>236</v>
      </c>
      <c r="D289" s="2" t="s">
        <v>86</v>
      </c>
      <c r="E289" s="2" t="s">
        <v>58</v>
      </c>
      <c r="F289" s="2" t="s">
        <v>59</v>
      </c>
      <c r="G289" s="2">
        <v>44265</v>
      </c>
      <c r="H289" s="2">
        <v>2606</v>
      </c>
      <c r="I289" s="2">
        <v>651.21</v>
      </c>
      <c r="J289" s="2">
        <v>524.96</v>
      </c>
      <c r="K289" s="2">
        <v>1697053.26</v>
      </c>
      <c r="L289" s="1">
        <f t="shared" si="4"/>
        <v>2</v>
      </c>
    </row>
    <row r="290" spans="1:12" x14ac:dyDescent="0.25">
      <c r="A290" s="4" t="s">
        <v>499</v>
      </c>
      <c r="B290" s="2" t="s">
        <v>65</v>
      </c>
      <c r="C290" s="2" t="s">
        <v>500</v>
      </c>
      <c r="D290" s="2" t="s">
        <v>52</v>
      </c>
      <c r="E290" s="2" t="s">
        <v>58</v>
      </c>
      <c r="F290" s="2" t="s">
        <v>68</v>
      </c>
      <c r="G290" s="2">
        <v>44092</v>
      </c>
      <c r="H290" s="2">
        <v>5370</v>
      </c>
      <c r="I290" s="2">
        <v>152.58000000000001</v>
      </c>
      <c r="J290" s="2">
        <v>97.44</v>
      </c>
      <c r="K290" s="2">
        <v>819354.60000000009</v>
      </c>
      <c r="L290" s="1">
        <f t="shared" si="4"/>
        <v>3</v>
      </c>
    </row>
    <row r="291" spans="1:12" x14ac:dyDescent="0.25">
      <c r="A291" s="4" t="s">
        <v>501</v>
      </c>
      <c r="B291" s="2" t="s">
        <v>108</v>
      </c>
      <c r="C291" s="2" t="s">
        <v>144</v>
      </c>
      <c r="D291" s="2" t="s">
        <v>72</v>
      </c>
      <c r="E291" s="2" t="s">
        <v>58</v>
      </c>
      <c r="F291" s="2" t="s">
        <v>59</v>
      </c>
      <c r="G291" s="2">
        <v>44654</v>
      </c>
      <c r="H291" s="2">
        <v>9742</v>
      </c>
      <c r="I291" s="2">
        <v>255.28</v>
      </c>
      <c r="J291" s="2">
        <v>159.41999999999999</v>
      </c>
      <c r="K291" s="2">
        <v>2486937.7600000002</v>
      </c>
      <c r="L291" s="1">
        <f t="shared" si="4"/>
        <v>6</v>
      </c>
    </row>
    <row r="292" spans="1:12" x14ac:dyDescent="0.25">
      <c r="A292" s="4" t="s">
        <v>502</v>
      </c>
      <c r="B292" s="2" t="s">
        <v>65</v>
      </c>
      <c r="C292" s="2" t="s">
        <v>280</v>
      </c>
      <c r="D292" s="2" t="s">
        <v>128</v>
      </c>
      <c r="E292" s="2" t="s">
        <v>53</v>
      </c>
      <c r="F292" s="2" t="s">
        <v>73</v>
      </c>
      <c r="G292" s="2">
        <v>44523</v>
      </c>
      <c r="H292" s="2">
        <v>257</v>
      </c>
      <c r="I292" s="2">
        <v>668.27</v>
      </c>
      <c r="J292" s="2">
        <v>502.54</v>
      </c>
      <c r="K292" s="2">
        <v>171745.38999999998</v>
      </c>
      <c r="L292" s="1">
        <f t="shared" si="4"/>
        <v>3</v>
      </c>
    </row>
    <row r="293" spans="1:12" x14ac:dyDescent="0.25">
      <c r="A293" s="4" t="s">
        <v>503</v>
      </c>
      <c r="B293" s="2" t="s">
        <v>108</v>
      </c>
      <c r="C293" s="2" t="s">
        <v>117</v>
      </c>
      <c r="D293" s="2" t="s">
        <v>118</v>
      </c>
      <c r="E293" s="2" t="s">
        <v>58</v>
      </c>
      <c r="F293" s="2" t="s">
        <v>59</v>
      </c>
      <c r="G293" s="2">
        <v>43981</v>
      </c>
      <c r="H293" s="2">
        <v>8483</v>
      </c>
      <c r="I293" s="2">
        <v>109.28</v>
      </c>
      <c r="J293" s="2">
        <v>35.840000000000003</v>
      </c>
      <c r="K293" s="2">
        <v>927022.24</v>
      </c>
      <c r="L293" s="1">
        <f t="shared" si="4"/>
        <v>6</v>
      </c>
    </row>
    <row r="294" spans="1:12" x14ac:dyDescent="0.25">
      <c r="A294" s="4" t="s">
        <v>504</v>
      </c>
      <c r="B294" s="2" t="s">
        <v>65</v>
      </c>
      <c r="C294" s="2" t="s">
        <v>162</v>
      </c>
      <c r="D294" s="2" t="s">
        <v>76</v>
      </c>
      <c r="E294" s="2" t="s">
        <v>58</v>
      </c>
      <c r="F294" s="2" t="s">
        <v>68</v>
      </c>
      <c r="G294" s="2">
        <v>44505</v>
      </c>
      <c r="H294" s="2">
        <v>8018</v>
      </c>
      <c r="I294" s="2">
        <v>47.45</v>
      </c>
      <c r="J294" s="2">
        <v>31.79</v>
      </c>
      <c r="K294" s="2">
        <v>380454.10000000003</v>
      </c>
      <c r="L294" s="1">
        <f t="shared" si="4"/>
        <v>3</v>
      </c>
    </row>
    <row r="295" spans="1:12" x14ac:dyDescent="0.25">
      <c r="A295" s="4" t="s">
        <v>505</v>
      </c>
      <c r="B295" s="2" t="s">
        <v>50</v>
      </c>
      <c r="C295" s="2" t="s">
        <v>377</v>
      </c>
      <c r="D295" s="2" t="s">
        <v>76</v>
      </c>
      <c r="E295" s="2" t="s">
        <v>58</v>
      </c>
      <c r="F295" s="2" t="s">
        <v>73</v>
      </c>
      <c r="G295" s="2">
        <v>44061</v>
      </c>
      <c r="H295" s="2">
        <v>9493</v>
      </c>
      <c r="I295" s="2">
        <v>47.45</v>
      </c>
      <c r="J295" s="2">
        <v>31.79</v>
      </c>
      <c r="K295" s="2">
        <v>450442.85000000003</v>
      </c>
      <c r="L295" s="1">
        <f t="shared" si="4"/>
        <v>1</v>
      </c>
    </row>
    <row r="296" spans="1:12" x14ac:dyDescent="0.25">
      <c r="A296" s="4" t="s">
        <v>506</v>
      </c>
      <c r="B296" s="2" t="s">
        <v>65</v>
      </c>
      <c r="C296" s="2" t="s">
        <v>80</v>
      </c>
      <c r="D296" s="2" t="s">
        <v>63</v>
      </c>
      <c r="E296" s="2" t="s">
        <v>53</v>
      </c>
      <c r="F296" s="2" t="s">
        <v>73</v>
      </c>
      <c r="G296" s="2">
        <v>43896</v>
      </c>
      <c r="H296" s="2">
        <v>5567</v>
      </c>
      <c r="I296" s="2">
        <v>205.7</v>
      </c>
      <c r="J296" s="2">
        <v>117.11</v>
      </c>
      <c r="K296" s="2">
        <v>1145131.8999999999</v>
      </c>
      <c r="L296" s="1">
        <f t="shared" si="4"/>
        <v>3</v>
      </c>
    </row>
    <row r="297" spans="1:12" x14ac:dyDescent="0.25">
      <c r="A297" s="4" t="s">
        <v>507</v>
      </c>
      <c r="B297" s="2" t="s">
        <v>108</v>
      </c>
      <c r="C297" s="2" t="s">
        <v>115</v>
      </c>
      <c r="D297" s="2" t="s">
        <v>63</v>
      </c>
      <c r="E297" s="2" t="s">
        <v>53</v>
      </c>
      <c r="F297" s="2" t="s">
        <v>73</v>
      </c>
      <c r="G297" s="2">
        <v>43837</v>
      </c>
      <c r="H297" s="2">
        <v>5935</v>
      </c>
      <c r="I297" s="2">
        <v>205.7</v>
      </c>
      <c r="J297" s="2">
        <v>117.11</v>
      </c>
      <c r="K297" s="2">
        <v>1220829.5</v>
      </c>
      <c r="L297" s="1">
        <f t="shared" si="4"/>
        <v>6</v>
      </c>
    </row>
    <row r="298" spans="1:12" x14ac:dyDescent="0.25">
      <c r="A298" s="4" t="s">
        <v>508</v>
      </c>
      <c r="B298" s="2" t="s">
        <v>50</v>
      </c>
      <c r="C298" s="2" t="s">
        <v>212</v>
      </c>
      <c r="D298" s="2" t="s">
        <v>81</v>
      </c>
      <c r="E298" s="2" t="s">
        <v>53</v>
      </c>
      <c r="F298" s="2" t="s">
        <v>73</v>
      </c>
      <c r="G298" s="2">
        <v>43858</v>
      </c>
      <c r="H298" s="2">
        <v>2319</v>
      </c>
      <c r="I298" s="2">
        <v>437.2</v>
      </c>
      <c r="J298" s="2">
        <v>263.33</v>
      </c>
      <c r="K298" s="2">
        <v>1013866.7999999999</v>
      </c>
      <c r="L298" s="1">
        <f t="shared" si="4"/>
        <v>1</v>
      </c>
    </row>
    <row r="299" spans="1:12" x14ac:dyDescent="0.25">
      <c r="A299" s="4" t="s">
        <v>509</v>
      </c>
      <c r="B299" s="2" t="s">
        <v>50</v>
      </c>
      <c r="C299" s="2" t="s">
        <v>510</v>
      </c>
      <c r="D299" s="2" t="s">
        <v>52</v>
      </c>
      <c r="E299" s="2" t="s">
        <v>53</v>
      </c>
      <c r="F299" s="2" t="s">
        <v>54</v>
      </c>
      <c r="G299" s="2">
        <v>44602</v>
      </c>
      <c r="H299" s="2">
        <v>3474</v>
      </c>
      <c r="I299" s="2">
        <v>152.58000000000001</v>
      </c>
      <c r="J299" s="2">
        <v>97.44</v>
      </c>
      <c r="K299" s="2">
        <v>530062.92000000004</v>
      </c>
      <c r="L299" s="1">
        <f t="shared" si="4"/>
        <v>1</v>
      </c>
    </row>
    <row r="300" spans="1:12" x14ac:dyDescent="0.25">
      <c r="A300" s="4" t="s">
        <v>511</v>
      </c>
      <c r="B300" s="2" t="s">
        <v>65</v>
      </c>
      <c r="C300" s="2" t="s">
        <v>512</v>
      </c>
      <c r="D300" s="2" t="s">
        <v>81</v>
      </c>
      <c r="E300" s="2" t="s">
        <v>53</v>
      </c>
      <c r="F300" s="2" t="s">
        <v>68</v>
      </c>
      <c r="G300" s="2">
        <v>44770</v>
      </c>
      <c r="H300" s="2">
        <v>187</v>
      </c>
      <c r="I300" s="2">
        <v>437.2</v>
      </c>
      <c r="J300" s="2">
        <v>263.33</v>
      </c>
      <c r="K300" s="2">
        <v>81756.399999999994</v>
      </c>
      <c r="L300" s="1">
        <f t="shared" si="4"/>
        <v>3</v>
      </c>
    </row>
    <row r="301" spans="1:12" x14ac:dyDescent="0.25">
      <c r="A301" s="4" t="s">
        <v>513</v>
      </c>
      <c r="B301" s="2" t="s">
        <v>70</v>
      </c>
      <c r="C301" s="2" t="s">
        <v>193</v>
      </c>
      <c r="D301" s="2" t="s">
        <v>86</v>
      </c>
      <c r="E301" s="2" t="s">
        <v>58</v>
      </c>
      <c r="F301" s="2" t="s">
        <v>54</v>
      </c>
      <c r="G301" s="2">
        <v>44778</v>
      </c>
      <c r="H301" s="2">
        <v>274</v>
      </c>
      <c r="I301" s="2">
        <v>651.21</v>
      </c>
      <c r="J301" s="2">
        <v>524.96</v>
      </c>
      <c r="K301" s="2">
        <v>178431.54</v>
      </c>
      <c r="L301" s="1">
        <f t="shared" si="4"/>
        <v>4</v>
      </c>
    </row>
    <row r="302" spans="1:12" x14ac:dyDescent="0.25">
      <c r="A302" s="4" t="s">
        <v>514</v>
      </c>
      <c r="B302" s="2" t="s">
        <v>50</v>
      </c>
      <c r="C302" s="2" t="s">
        <v>424</v>
      </c>
      <c r="D302" s="2" t="s">
        <v>128</v>
      </c>
      <c r="E302" s="2" t="s">
        <v>58</v>
      </c>
      <c r="F302" s="2" t="s">
        <v>59</v>
      </c>
      <c r="G302" s="2">
        <v>44141</v>
      </c>
      <c r="H302" s="2">
        <v>3585</v>
      </c>
      <c r="I302" s="2">
        <v>668.27</v>
      </c>
      <c r="J302" s="2">
        <v>502.54</v>
      </c>
      <c r="K302" s="2">
        <v>2395747.9499999997</v>
      </c>
      <c r="L302" s="1">
        <f t="shared" si="4"/>
        <v>1</v>
      </c>
    </row>
    <row r="303" spans="1:12" x14ac:dyDescent="0.25">
      <c r="A303" s="4" t="s">
        <v>515</v>
      </c>
      <c r="B303" s="2" t="s">
        <v>88</v>
      </c>
      <c r="C303" s="2" t="s">
        <v>89</v>
      </c>
      <c r="D303" s="2" t="s">
        <v>72</v>
      </c>
      <c r="E303" s="2" t="s">
        <v>58</v>
      </c>
      <c r="F303" s="2" t="s">
        <v>54</v>
      </c>
      <c r="G303" s="2">
        <v>44091</v>
      </c>
      <c r="H303" s="2">
        <v>6999</v>
      </c>
      <c r="I303" s="2">
        <v>255.28</v>
      </c>
      <c r="J303" s="2">
        <v>159.41999999999999</v>
      </c>
      <c r="K303" s="2">
        <v>1786704.72</v>
      </c>
      <c r="L303" s="1">
        <f t="shared" si="4"/>
        <v>5</v>
      </c>
    </row>
    <row r="304" spans="1:12" x14ac:dyDescent="0.25">
      <c r="A304" s="4" t="s">
        <v>516</v>
      </c>
      <c r="B304" s="2" t="s">
        <v>50</v>
      </c>
      <c r="C304" s="2" t="s">
        <v>212</v>
      </c>
      <c r="D304" s="2" t="s">
        <v>81</v>
      </c>
      <c r="E304" s="2" t="s">
        <v>58</v>
      </c>
      <c r="F304" s="2" t="s">
        <v>59</v>
      </c>
      <c r="G304" s="2">
        <v>43916</v>
      </c>
      <c r="H304" s="2">
        <v>9428</v>
      </c>
      <c r="I304" s="2">
        <v>437.2</v>
      </c>
      <c r="J304" s="2">
        <v>263.33</v>
      </c>
      <c r="K304" s="2">
        <v>4121921.6</v>
      </c>
      <c r="L304" s="1">
        <f t="shared" si="4"/>
        <v>1</v>
      </c>
    </row>
    <row r="305" spans="1:12" x14ac:dyDescent="0.25">
      <c r="A305" s="4" t="s">
        <v>517</v>
      </c>
      <c r="B305" s="2" t="s">
        <v>108</v>
      </c>
      <c r="C305" s="2" t="s">
        <v>183</v>
      </c>
      <c r="D305" s="2" t="s">
        <v>81</v>
      </c>
      <c r="E305" s="2" t="s">
        <v>58</v>
      </c>
      <c r="F305" s="2" t="s">
        <v>59</v>
      </c>
      <c r="G305" s="2">
        <v>44618</v>
      </c>
      <c r="H305" s="2">
        <v>6813</v>
      </c>
      <c r="I305" s="2">
        <v>437.2</v>
      </c>
      <c r="J305" s="2">
        <v>263.33</v>
      </c>
      <c r="K305" s="2">
        <v>2978643.6</v>
      </c>
      <c r="L305" s="1">
        <f t="shared" si="4"/>
        <v>6</v>
      </c>
    </row>
    <row r="306" spans="1:12" x14ac:dyDescent="0.25">
      <c r="A306" s="4" t="s">
        <v>518</v>
      </c>
      <c r="B306" s="2" t="s">
        <v>61</v>
      </c>
      <c r="C306" s="2" t="s">
        <v>214</v>
      </c>
      <c r="D306" s="2" t="s">
        <v>128</v>
      </c>
      <c r="E306" s="2" t="s">
        <v>53</v>
      </c>
      <c r="F306" s="2" t="s">
        <v>68</v>
      </c>
      <c r="G306" s="2">
        <v>44213</v>
      </c>
      <c r="H306" s="2">
        <v>7129</v>
      </c>
      <c r="I306" s="2">
        <v>668.27</v>
      </c>
      <c r="J306" s="2">
        <v>502.54</v>
      </c>
      <c r="K306" s="2">
        <v>4764096.83</v>
      </c>
      <c r="L306" s="1">
        <f t="shared" si="4"/>
        <v>2</v>
      </c>
    </row>
    <row r="307" spans="1:12" x14ac:dyDescent="0.25">
      <c r="A307" s="4" t="s">
        <v>519</v>
      </c>
      <c r="B307" s="2" t="s">
        <v>50</v>
      </c>
      <c r="C307" s="2" t="s">
        <v>238</v>
      </c>
      <c r="D307" s="2" t="s">
        <v>83</v>
      </c>
      <c r="E307" s="2" t="s">
        <v>58</v>
      </c>
      <c r="F307" s="2" t="s">
        <v>73</v>
      </c>
      <c r="G307" s="2">
        <v>44518</v>
      </c>
      <c r="H307" s="2">
        <v>5380</v>
      </c>
      <c r="I307" s="2">
        <v>81.73</v>
      </c>
      <c r="J307" s="2">
        <v>56.67</v>
      </c>
      <c r="K307" s="2">
        <v>439707.4</v>
      </c>
      <c r="L307" s="1">
        <f t="shared" si="4"/>
        <v>1</v>
      </c>
    </row>
    <row r="308" spans="1:12" x14ac:dyDescent="0.25">
      <c r="A308" s="4" t="s">
        <v>520</v>
      </c>
      <c r="B308" s="2" t="s">
        <v>108</v>
      </c>
      <c r="C308" s="2" t="s">
        <v>408</v>
      </c>
      <c r="D308" s="2" t="s">
        <v>67</v>
      </c>
      <c r="E308" s="2" t="s">
        <v>53</v>
      </c>
      <c r="F308" s="2" t="s">
        <v>59</v>
      </c>
      <c r="G308" s="2">
        <v>44367</v>
      </c>
      <c r="H308" s="2">
        <v>8602</v>
      </c>
      <c r="I308" s="2">
        <v>9.33</v>
      </c>
      <c r="J308" s="2">
        <v>6.92</v>
      </c>
      <c r="K308" s="2">
        <v>80256.66</v>
      </c>
      <c r="L308" s="1">
        <f t="shared" si="4"/>
        <v>6</v>
      </c>
    </row>
    <row r="309" spans="1:12" x14ac:dyDescent="0.25">
      <c r="A309" s="4" t="s">
        <v>521</v>
      </c>
      <c r="B309" s="2" t="s">
        <v>65</v>
      </c>
      <c r="C309" s="2" t="s">
        <v>277</v>
      </c>
      <c r="D309" s="2" t="s">
        <v>86</v>
      </c>
      <c r="E309" s="2" t="s">
        <v>53</v>
      </c>
      <c r="F309" s="2" t="s">
        <v>68</v>
      </c>
      <c r="G309" s="2">
        <v>44303</v>
      </c>
      <c r="H309" s="2">
        <v>864</v>
      </c>
      <c r="I309" s="2">
        <v>651.21</v>
      </c>
      <c r="J309" s="2">
        <v>524.96</v>
      </c>
      <c r="K309" s="2">
        <v>562645.44000000006</v>
      </c>
      <c r="L309" s="1">
        <f t="shared" si="4"/>
        <v>3</v>
      </c>
    </row>
    <row r="310" spans="1:12" x14ac:dyDescent="0.25">
      <c r="A310" s="4" t="s">
        <v>522</v>
      </c>
      <c r="B310" s="2" t="s">
        <v>50</v>
      </c>
      <c r="C310" s="2" t="s">
        <v>230</v>
      </c>
      <c r="D310" s="2" t="s">
        <v>57</v>
      </c>
      <c r="E310" s="2" t="s">
        <v>53</v>
      </c>
      <c r="F310" s="2" t="s">
        <v>54</v>
      </c>
      <c r="G310" s="2">
        <v>43975</v>
      </c>
      <c r="H310" s="2">
        <v>8263</v>
      </c>
      <c r="I310" s="2">
        <v>421.89</v>
      </c>
      <c r="J310" s="2">
        <v>364.69</v>
      </c>
      <c r="K310" s="2">
        <v>3486077.07</v>
      </c>
      <c r="L310" s="1">
        <f t="shared" si="4"/>
        <v>1</v>
      </c>
    </row>
    <row r="311" spans="1:12" x14ac:dyDescent="0.25">
      <c r="A311" s="4" t="s">
        <v>523</v>
      </c>
      <c r="B311" s="2" t="s">
        <v>61</v>
      </c>
      <c r="C311" s="2" t="s">
        <v>388</v>
      </c>
      <c r="D311" s="2" t="s">
        <v>52</v>
      </c>
      <c r="E311" s="2" t="s">
        <v>53</v>
      </c>
      <c r="F311" s="2" t="s">
        <v>73</v>
      </c>
      <c r="G311" s="2">
        <v>44742</v>
      </c>
      <c r="H311" s="2">
        <v>3929</v>
      </c>
      <c r="I311" s="2">
        <v>152.58000000000001</v>
      </c>
      <c r="J311" s="2">
        <v>97.44</v>
      </c>
      <c r="K311" s="2">
        <v>599486.82000000007</v>
      </c>
      <c r="L311" s="1">
        <f t="shared" si="4"/>
        <v>2</v>
      </c>
    </row>
    <row r="312" spans="1:12" x14ac:dyDescent="0.25">
      <c r="A312" s="4" t="s">
        <v>524</v>
      </c>
      <c r="B312" s="2" t="s">
        <v>65</v>
      </c>
      <c r="C312" s="2" t="s">
        <v>262</v>
      </c>
      <c r="D312" s="2" t="s">
        <v>118</v>
      </c>
      <c r="E312" s="2" t="s">
        <v>53</v>
      </c>
      <c r="F312" s="2" t="s">
        <v>73</v>
      </c>
      <c r="G312" s="2">
        <v>43937</v>
      </c>
      <c r="H312" s="2">
        <v>3024</v>
      </c>
      <c r="I312" s="2">
        <v>109.28</v>
      </c>
      <c r="J312" s="2">
        <v>35.840000000000003</v>
      </c>
      <c r="K312" s="2">
        <v>330462.72000000003</v>
      </c>
      <c r="L312" s="1">
        <f t="shared" si="4"/>
        <v>3</v>
      </c>
    </row>
    <row r="313" spans="1:12" x14ac:dyDescent="0.25">
      <c r="A313" s="4" t="s">
        <v>525</v>
      </c>
      <c r="B313" s="2" t="s">
        <v>108</v>
      </c>
      <c r="C313" s="2" t="s">
        <v>189</v>
      </c>
      <c r="D313" s="2" t="s">
        <v>57</v>
      </c>
      <c r="E313" s="2" t="s">
        <v>58</v>
      </c>
      <c r="F313" s="2" t="s">
        <v>68</v>
      </c>
      <c r="G313" s="2">
        <v>44780</v>
      </c>
      <c r="H313" s="2">
        <v>7740</v>
      </c>
      <c r="I313" s="2">
        <v>421.89</v>
      </c>
      <c r="J313" s="2">
        <v>364.69</v>
      </c>
      <c r="K313" s="2">
        <v>3265428.6</v>
      </c>
      <c r="L313" s="1">
        <f t="shared" si="4"/>
        <v>6</v>
      </c>
    </row>
    <row r="314" spans="1:12" x14ac:dyDescent="0.25">
      <c r="A314" s="4" t="s">
        <v>526</v>
      </c>
      <c r="B314" s="2" t="s">
        <v>50</v>
      </c>
      <c r="C314" s="2" t="s">
        <v>201</v>
      </c>
      <c r="D314" s="2" t="s">
        <v>81</v>
      </c>
      <c r="E314" s="2" t="s">
        <v>53</v>
      </c>
      <c r="F314" s="2" t="s">
        <v>59</v>
      </c>
      <c r="G314" s="2">
        <v>44373</v>
      </c>
      <c r="H314" s="2">
        <v>2300</v>
      </c>
      <c r="I314" s="2">
        <v>437.2</v>
      </c>
      <c r="J314" s="2">
        <v>263.33</v>
      </c>
      <c r="K314" s="2">
        <v>1005560</v>
      </c>
      <c r="L314" s="1">
        <f t="shared" si="4"/>
        <v>1</v>
      </c>
    </row>
    <row r="315" spans="1:12" x14ac:dyDescent="0.25">
      <c r="A315" s="4" t="s">
        <v>527</v>
      </c>
      <c r="B315" s="2" t="s">
        <v>108</v>
      </c>
      <c r="C315" s="2" t="s">
        <v>408</v>
      </c>
      <c r="D315" s="2" t="s">
        <v>72</v>
      </c>
      <c r="E315" s="2" t="s">
        <v>53</v>
      </c>
      <c r="F315" s="2" t="s">
        <v>68</v>
      </c>
      <c r="G315" s="2">
        <v>44664</v>
      </c>
      <c r="H315" s="2">
        <v>7960</v>
      </c>
      <c r="I315" s="2">
        <v>255.28</v>
      </c>
      <c r="J315" s="2">
        <v>159.41999999999999</v>
      </c>
      <c r="K315" s="2">
        <v>2032028.8</v>
      </c>
      <c r="L315" s="1">
        <f t="shared" si="4"/>
        <v>6</v>
      </c>
    </row>
    <row r="316" spans="1:12" x14ac:dyDescent="0.25">
      <c r="A316" s="4" t="s">
        <v>528</v>
      </c>
      <c r="B316" s="2" t="s">
        <v>65</v>
      </c>
      <c r="C316" s="2" t="s">
        <v>248</v>
      </c>
      <c r="D316" s="2" t="s">
        <v>118</v>
      </c>
      <c r="E316" s="2" t="s">
        <v>58</v>
      </c>
      <c r="F316" s="2" t="s">
        <v>54</v>
      </c>
      <c r="G316" s="2">
        <v>44617</v>
      </c>
      <c r="H316" s="2">
        <v>8005</v>
      </c>
      <c r="I316" s="2">
        <v>109.28</v>
      </c>
      <c r="J316" s="2">
        <v>35.840000000000003</v>
      </c>
      <c r="K316" s="2">
        <v>874786.4</v>
      </c>
      <c r="L316" s="1">
        <f t="shared" si="4"/>
        <v>3</v>
      </c>
    </row>
    <row r="317" spans="1:12" x14ac:dyDescent="0.25">
      <c r="A317" s="4" t="s">
        <v>529</v>
      </c>
      <c r="B317" s="2" t="s">
        <v>50</v>
      </c>
      <c r="C317" s="2" t="s">
        <v>398</v>
      </c>
      <c r="D317" s="2" t="s">
        <v>83</v>
      </c>
      <c r="E317" s="2" t="s">
        <v>53</v>
      </c>
      <c r="F317" s="2" t="s">
        <v>59</v>
      </c>
      <c r="G317" s="2">
        <v>43862</v>
      </c>
      <c r="H317" s="2">
        <v>2753</v>
      </c>
      <c r="I317" s="2">
        <v>81.73</v>
      </c>
      <c r="J317" s="2">
        <v>56.67</v>
      </c>
      <c r="K317" s="2">
        <v>225002.69</v>
      </c>
      <c r="L317" s="1">
        <f t="shared" si="4"/>
        <v>1</v>
      </c>
    </row>
    <row r="318" spans="1:12" x14ac:dyDescent="0.25">
      <c r="A318" s="4" t="s">
        <v>530</v>
      </c>
      <c r="B318" s="2" t="s">
        <v>108</v>
      </c>
      <c r="C318" s="2" t="s">
        <v>420</v>
      </c>
      <c r="D318" s="2" t="s">
        <v>63</v>
      </c>
      <c r="E318" s="2" t="s">
        <v>53</v>
      </c>
      <c r="F318" s="2" t="s">
        <v>59</v>
      </c>
      <c r="G318" s="2">
        <v>44265</v>
      </c>
      <c r="H318" s="2">
        <v>4552</v>
      </c>
      <c r="I318" s="2">
        <v>205.7</v>
      </c>
      <c r="J318" s="2">
        <v>117.11</v>
      </c>
      <c r="K318" s="2">
        <v>936346.39999999991</v>
      </c>
      <c r="L318" s="1">
        <f t="shared" si="4"/>
        <v>6</v>
      </c>
    </row>
    <row r="319" spans="1:12" x14ac:dyDescent="0.25">
      <c r="A319" s="4" t="s">
        <v>531</v>
      </c>
      <c r="B319" s="2" t="s">
        <v>61</v>
      </c>
      <c r="C319" s="2" t="s">
        <v>62</v>
      </c>
      <c r="D319" s="2" t="s">
        <v>67</v>
      </c>
      <c r="E319" s="2" t="s">
        <v>58</v>
      </c>
      <c r="F319" s="2" t="s">
        <v>68</v>
      </c>
      <c r="G319" s="2">
        <v>44187</v>
      </c>
      <c r="H319" s="2">
        <v>2783</v>
      </c>
      <c r="I319" s="2">
        <v>9.33</v>
      </c>
      <c r="J319" s="2">
        <v>6.92</v>
      </c>
      <c r="K319" s="2">
        <v>25965.39</v>
      </c>
      <c r="L319" s="1">
        <f t="shared" si="4"/>
        <v>2</v>
      </c>
    </row>
    <row r="320" spans="1:12" x14ac:dyDescent="0.25">
      <c r="A320" s="4" t="s">
        <v>532</v>
      </c>
      <c r="B320" s="2" t="s">
        <v>65</v>
      </c>
      <c r="C320" s="2" t="s">
        <v>353</v>
      </c>
      <c r="D320" s="2" t="s">
        <v>83</v>
      </c>
      <c r="E320" s="2" t="s">
        <v>58</v>
      </c>
      <c r="F320" s="2" t="s">
        <v>54</v>
      </c>
      <c r="G320" s="2">
        <v>44220</v>
      </c>
      <c r="H320" s="2">
        <v>8857</v>
      </c>
      <c r="I320" s="2">
        <v>81.73</v>
      </c>
      <c r="J320" s="2">
        <v>56.67</v>
      </c>
      <c r="K320" s="2">
        <v>723882.61</v>
      </c>
      <c r="L320" s="1">
        <f t="shared" si="4"/>
        <v>3</v>
      </c>
    </row>
    <row r="321" spans="1:12" x14ac:dyDescent="0.25">
      <c r="A321" s="4" t="s">
        <v>533</v>
      </c>
      <c r="B321" s="2" t="s">
        <v>50</v>
      </c>
      <c r="C321" s="2" t="s">
        <v>435</v>
      </c>
      <c r="D321" s="2" t="s">
        <v>52</v>
      </c>
      <c r="E321" s="2" t="s">
        <v>53</v>
      </c>
      <c r="F321" s="2" t="s">
        <v>73</v>
      </c>
      <c r="G321" s="2">
        <v>44584</v>
      </c>
      <c r="H321" s="2">
        <v>1215</v>
      </c>
      <c r="I321" s="2">
        <v>152.58000000000001</v>
      </c>
      <c r="J321" s="2">
        <v>97.44</v>
      </c>
      <c r="K321" s="2">
        <v>185384.7</v>
      </c>
      <c r="L321" s="1">
        <f t="shared" si="4"/>
        <v>1</v>
      </c>
    </row>
    <row r="322" spans="1:12" x14ac:dyDescent="0.25">
      <c r="A322" s="4" t="s">
        <v>534</v>
      </c>
      <c r="B322" s="2" t="s">
        <v>108</v>
      </c>
      <c r="C322" s="2" t="s">
        <v>133</v>
      </c>
      <c r="D322" s="2" t="s">
        <v>86</v>
      </c>
      <c r="E322" s="2" t="s">
        <v>53</v>
      </c>
      <c r="F322" s="2" t="s">
        <v>59</v>
      </c>
      <c r="G322" s="2">
        <v>44599</v>
      </c>
      <c r="H322" s="2">
        <v>333</v>
      </c>
      <c r="I322" s="2">
        <v>651.21</v>
      </c>
      <c r="J322" s="2">
        <v>524.96</v>
      </c>
      <c r="K322" s="2">
        <v>216852.93000000002</v>
      </c>
      <c r="L322" s="1">
        <f t="shared" si="4"/>
        <v>6</v>
      </c>
    </row>
    <row r="323" spans="1:12" x14ac:dyDescent="0.25">
      <c r="A323" s="4" t="s">
        <v>535</v>
      </c>
      <c r="B323" s="2" t="s">
        <v>108</v>
      </c>
      <c r="C323" s="2" t="s">
        <v>117</v>
      </c>
      <c r="D323" s="2" t="s">
        <v>52</v>
      </c>
      <c r="E323" s="2" t="s">
        <v>58</v>
      </c>
      <c r="F323" s="2" t="s">
        <v>59</v>
      </c>
      <c r="G323" s="2">
        <v>44256</v>
      </c>
      <c r="H323" s="2">
        <v>3713</v>
      </c>
      <c r="I323" s="2">
        <v>152.58000000000001</v>
      </c>
      <c r="J323" s="2">
        <v>97.44</v>
      </c>
      <c r="K323" s="2">
        <v>566529.54</v>
      </c>
      <c r="L323" s="1">
        <f t="shared" si="4"/>
        <v>6</v>
      </c>
    </row>
    <row r="324" spans="1:12" x14ac:dyDescent="0.25">
      <c r="A324" s="4" t="s">
        <v>536</v>
      </c>
      <c r="B324" s="2" t="s">
        <v>50</v>
      </c>
      <c r="C324" s="2" t="s">
        <v>302</v>
      </c>
      <c r="D324" s="2" t="s">
        <v>86</v>
      </c>
      <c r="E324" s="2" t="s">
        <v>53</v>
      </c>
      <c r="F324" s="2" t="s">
        <v>73</v>
      </c>
      <c r="G324" s="2">
        <v>44737</v>
      </c>
      <c r="H324" s="2">
        <v>893</v>
      </c>
      <c r="I324" s="2">
        <v>651.21</v>
      </c>
      <c r="J324" s="2">
        <v>524.96</v>
      </c>
      <c r="K324" s="2">
        <v>581530.53</v>
      </c>
      <c r="L324" s="1">
        <f t="shared" si="4"/>
        <v>1</v>
      </c>
    </row>
    <row r="325" spans="1:12" x14ac:dyDescent="0.25">
      <c r="A325" s="4" t="s">
        <v>537</v>
      </c>
      <c r="B325" s="2" t="s">
        <v>65</v>
      </c>
      <c r="C325" s="2" t="s">
        <v>106</v>
      </c>
      <c r="D325" s="2" t="s">
        <v>83</v>
      </c>
      <c r="E325" s="2" t="s">
        <v>53</v>
      </c>
      <c r="F325" s="2" t="s">
        <v>59</v>
      </c>
      <c r="G325" s="2">
        <v>44759</v>
      </c>
      <c r="H325" s="2">
        <v>8440</v>
      </c>
      <c r="I325" s="2">
        <v>81.73</v>
      </c>
      <c r="J325" s="2">
        <v>56.67</v>
      </c>
      <c r="K325" s="2">
        <v>689801.20000000007</v>
      </c>
      <c r="L325" s="1">
        <f t="shared" si="4"/>
        <v>3</v>
      </c>
    </row>
    <row r="326" spans="1:12" x14ac:dyDescent="0.25">
      <c r="A326" s="4" t="s">
        <v>538</v>
      </c>
      <c r="B326" s="2" t="s">
        <v>70</v>
      </c>
      <c r="C326" s="2" t="s">
        <v>539</v>
      </c>
      <c r="D326" s="2" t="s">
        <v>96</v>
      </c>
      <c r="E326" s="2" t="s">
        <v>58</v>
      </c>
      <c r="F326" s="2" t="s">
        <v>59</v>
      </c>
      <c r="G326" s="2">
        <v>44231</v>
      </c>
      <c r="H326" s="2">
        <v>4953</v>
      </c>
      <c r="I326" s="2">
        <v>154.06</v>
      </c>
      <c r="J326" s="2">
        <v>90.93</v>
      </c>
      <c r="K326" s="2">
        <v>763059.18</v>
      </c>
      <c r="L326" s="1">
        <f t="shared" si="4"/>
        <v>4</v>
      </c>
    </row>
    <row r="327" spans="1:12" x14ac:dyDescent="0.25">
      <c r="A327" s="4" t="s">
        <v>540</v>
      </c>
      <c r="B327" s="2" t="s">
        <v>65</v>
      </c>
      <c r="C327" s="2" t="s">
        <v>512</v>
      </c>
      <c r="D327" s="2" t="s">
        <v>72</v>
      </c>
      <c r="E327" s="2" t="s">
        <v>58</v>
      </c>
      <c r="F327" s="2" t="s">
        <v>73</v>
      </c>
      <c r="G327" s="2">
        <v>44775</v>
      </c>
      <c r="H327" s="2">
        <v>6061</v>
      </c>
      <c r="I327" s="2">
        <v>255.28</v>
      </c>
      <c r="J327" s="2">
        <v>159.41999999999999</v>
      </c>
      <c r="K327" s="2">
        <v>1547252.08</v>
      </c>
      <c r="L327" s="1">
        <f t="shared" si="4"/>
        <v>3</v>
      </c>
    </row>
    <row r="328" spans="1:12" x14ac:dyDescent="0.25">
      <c r="A328" s="4" t="s">
        <v>541</v>
      </c>
      <c r="B328" s="2" t="s">
        <v>65</v>
      </c>
      <c r="C328" s="2" t="s">
        <v>446</v>
      </c>
      <c r="D328" s="2" t="s">
        <v>57</v>
      </c>
      <c r="E328" s="2" t="s">
        <v>58</v>
      </c>
      <c r="F328" s="2" t="s">
        <v>73</v>
      </c>
      <c r="G328" s="2">
        <v>43982</v>
      </c>
      <c r="H328" s="2">
        <v>9426</v>
      </c>
      <c r="I328" s="2">
        <v>421.89</v>
      </c>
      <c r="J328" s="2">
        <v>364.69</v>
      </c>
      <c r="K328" s="2">
        <v>3976735.1399999997</v>
      </c>
      <c r="L328" s="1">
        <f t="shared" ref="L328:L391" si="5">VLOOKUP(B328,$N$38:$O$43,2,FALSE)</f>
        <v>3</v>
      </c>
    </row>
    <row r="329" spans="1:12" x14ac:dyDescent="0.25">
      <c r="A329" s="4" t="s">
        <v>542</v>
      </c>
      <c r="B329" s="2" t="s">
        <v>50</v>
      </c>
      <c r="C329" s="2" t="s">
        <v>370</v>
      </c>
      <c r="D329" s="2" t="s">
        <v>76</v>
      </c>
      <c r="E329" s="2" t="s">
        <v>58</v>
      </c>
      <c r="F329" s="2" t="s">
        <v>73</v>
      </c>
      <c r="G329" s="2">
        <v>44291</v>
      </c>
      <c r="H329" s="2">
        <v>9740</v>
      </c>
      <c r="I329" s="2">
        <v>47.45</v>
      </c>
      <c r="J329" s="2">
        <v>31.79</v>
      </c>
      <c r="K329" s="2">
        <v>462163</v>
      </c>
      <c r="L329" s="1">
        <f t="shared" si="5"/>
        <v>1</v>
      </c>
    </row>
    <row r="330" spans="1:12" x14ac:dyDescent="0.25">
      <c r="A330" s="4" t="s">
        <v>543</v>
      </c>
      <c r="B330" s="2" t="s">
        <v>65</v>
      </c>
      <c r="C330" s="2" t="s">
        <v>544</v>
      </c>
      <c r="D330" s="2" t="s">
        <v>63</v>
      </c>
      <c r="E330" s="2" t="s">
        <v>58</v>
      </c>
      <c r="F330" s="2" t="s">
        <v>59</v>
      </c>
      <c r="G330" s="2">
        <v>44108</v>
      </c>
      <c r="H330" s="2">
        <v>3726</v>
      </c>
      <c r="I330" s="2">
        <v>205.7</v>
      </c>
      <c r="J330" s="2">
        <v>117.11</v>
      </c>
      <c r="K330" s="2">
        <v>766438.2</v>
      </c>
      <c r="L330" s="1">
        <f t="shared" si="5"/>
        <v>3</v>
      </c>
    </row>
    <row r="331" spans="1:12" x14ac:dyDescent="0.25">
      <c r="A331" s="4" t="s">
        <v>545</v>
      </c>
      <c r="B331" s="2" t="s">
        <v>50</v>
      </c>
      <c r="C331" s="2" t="s">
        <v>546</v>
      </c>
      <c r="D331" s="2" t="s">
        <v>76</v>
      </c>
      <c r="E331" s="2" t="s">
        <v>53</v>
      </c>
      <c r="F331" s="2" t="s">
        <v>59</v>
      </c>
      <c r="G331" s="2">
        <v>44600</v>
      </c>
      <c r="H331" s="2">
        <v>5140</v>
      </c>
      <c r="I331" s="2">
        <v>47.45</v>
      </c>
      <c r="J331" s="2">
        <v>31.79</v>
      </c>
      <c r="K331" s="2">
        <v>243893.00000000003</v>
      </c>
      <c r="L331" s="1">
        <f t="shared" si="5"/>
        <v>1</v>
      </c>
    </row>
    <row r="332" spans="1:12" x14ac:dyDescent="0.25">
      <c r="A332" s="4" t="s">
        <v>547</v>
      </c>
      <c r="B332" s="2" t="s">
        <v>108</v>
      </c>
      <c r="C332" s="2" t="s">
        <v>146</v>
      </c>
      <c r="D332" s="2" t="s">
        <v>72</v>
      </c>
      <c r="E332" s="2" t="s">
        <v>58</v>
      </c>
      <c r="F332" s="2" t="s">
        <v>54</v>
      </c>
      <c r="G332" s="2">
        <v>43945</v>
      </c>
      <c r="H332" s="2">
        <v>9768</v>
      </c>
      <c r="I332" s="2">
        <v>255.28</v>
      </c>
      <c r="J332" s="2">
        <v>159.41999999999999</v>
      </c>
      <c r="K332" s="2">
        <v>2493575.04</v>
      </c>
      <c r="L332" s="1">
        <f t="shared" si="5"/>
        <v>6</v>
      </c>
    </row>
    <row r="333" spans="1:12" x14ac:dyDescent="0.25">
      <c r="A333" s="4" t="s">
        <v>548</v>
      </c>
      <c r="B333" s="2" t="s">
        <v>108</v>
      </c>
      <c r="C333" s="2" t="s">
        <v>151</v>
      </c>
      <c r="D333" s="2" t="s">
        <v>81</v>
      </c>
      <c r="E333" s="2" t="s">
        <v>58</v>
      </c>
      <c r="F333" s="2" t="s">
        <v>73</v>
      </c>
      <c r="G333" s="2">
        <v>44124</v>
      </c>
      <c r="H333" s="2">
        <v>427</v>
      </c>
      <c r="I333" s="2">
        <v>437.2</v>
      </c>
      <c r="J333" s="2">
        <v>263.33</v>
      </c>
      <c r="K333" s="2">
        <v>186684.4</v>
      </c>
      <c r="L333" s="1">
        <f t="shared" si="5"/>
        <v>6</v>
      </c>
    </row>
    <row r="334" spans="1:12" x14ac:dyDescent="0.25">
      <c r="A334" s="4" t="s">
        <v>549</v>
      </c>
      <c r="B334" s="2" t="s">
        <v>65</v>
      </c>
      <c r="C334" s="2" t="s">
        <v>195</v>
      </c>
      <c r="D334" s="2" t="s">
        <v>52</v>
      </c>
      <c r="E334" s="2" t="s">
        <v>53</v>
      </c>
      <c r="F334" s="2" t="s">
        <v>59</v>
      </c>
      <c r="G334" s="2">
        <v>44133</v>
      </c>
      <c r="H334" s="2">
        <v>1965</v>
      </c>
      <c r="I334" s="2">
        <v>152.58000000000001</v>
      </c>
      <c r="J334" s="2">
        <v>97.44</v>
      </c>
      <c r="K334" s="2">
        <v>299819.7</v>
      </c>
      <c r="L334" s="1">
        <f t="shared" si="5"/>
        <v>3</v>
      </c>
    </row>
    <row r="335" spans="1:12" x14ac:dyDescent="0.25">
      <c r="A335" s="4" t="s">
        <v>550</v>
      </c>
      <c r="B335" s="2" t="s">
        <v>50</v>
      </c>
      <c r="C335" s="2" t="s">
        <v>380</v>
      </c>
      <c r="D335" s="2" t="s">
        <v>118</v>
      </c>
      <c r="E335" s="2" t="s">
        <v>58</v>
      </c>
      <c r="F335" s="2" t="s">
        <v>68</v>
      </c>
      <c r="G335" s="2">
        <v>44678</v>
      </c>
      <c r="H335" s="2">
        <v>6263</v>
      </c>
      <c r="I335" s="2">
        <v>109.28</v>
      </c>
      <c r="J335" s="2">
        <v>35.840000000000003</v>
      </c>
      <c r="K335" s="2">
        <v>684420.64</v>
      </c>
      <c r="L335" s="1">
        <f t="shared" si="5"/>
        <v>1</v>
      </c>
    </row>
    <row r="336" spans="1:12" x14ac:dyDescent="0.25">
      <c r="A336" s="4" t="s">
        <v>551</v>
      </c>
      <c r="B336" s="2" t="s">
        <v>70</v>
      </c>
      <c r="C336" s="2" t="s">
        <v>289</v>
      </c>
      <c r="D336" s="2" t="s">
        <v>81</v>
      </c>
      <c r="E336" s="2" t="s">
        <v>58</v>
      </c>
      <c r="F336" s="2" t="s">
        <v>59</v>
      </c>
      <c r="G336" s="2">
        <v>44528</v>
      </c>
      <c r="H336" s="2">
        <v>7232</v>
      </c>
      <c r="I336" s="2">
        <v>437.2</v>
      </c>
      <c r="J336" s="2">
        <v>263.33</v>
      </c>
      <c r="K336" s="2">
        <v>3161830.4</v>
      </c>
      <c r="L336" s="1">
        <f t="shared" si="5"/>
        <v>4</v>
      </c>
    </row>
    <row r="337" spans="1:12" x14ac:dyDescent="0.25">
      <c r="A337" s="4" t="s">
        <v>552</v>
      </c>
      <c r="B337" s="2" t="s">
        <v>108</v>
      </c>
      <c r="C337" s="2" t="s">
        <v>245</v>
      </c>
      <c r="D337" s="2" t="s">
        <v>57</v>
      </c>
      <c r="E337" s="2" t="s">
        <v>53</v>
      </c>
      <c r="F337" s="2" t="s">
        <v>59</v>
      </c>
      <c r="G337" s="2">
        <v>44162</v>
      </c>
      <c r="H337" s="2">
        <v>5813</v>
      </c>
      <c r="I337" s="2">
        <v>421.89</v>
      </c>
      <c r="J337" s="2">
        <v>364.69</v>
      </c>
      <c r="K337" s="2">
        <v>2452446.5699999998</v>
      </c>
      <c r="L337" s="1">
        <f t="shared" si="5"/>
        <v>6</v>
      </c>
    </row>
    <row r="338" spans="1:12" x14ac:dyDescent="0.25">
      <c r="A338" s="4" t="s">
        <v>553</v>
      </c>
      <c r="B338" s="2" t="s">
        <v>108</v>
      </c>
      <c r="C338" s="2" t="s">
        <v>208</v>
      </c>
      <c r="D338" s="2" t="s">
        <v>76</v>
      </c>
      <c r="E338" s="2" t="s">
        <v>58</v>
      </c>
      <c r="F338" s="2" t="s">
        <v>73</v>
      </c>
      <c r="G338" s="2">
        <v>44206</v>
      </c>
      <c r="H338" s="2">
        <v>4982</v>
      </c>
      <c r="I338" s="2">
        <v>47.45</v>
      </c>
      <c r="J338" s="2">
        <v>31.79</v>
      </c>
      <c r="K338" s="2">
        <v>236395.90000000002</v>
      </c>
      <c r="L338" s="1">
        <f t="shared" si="5"/>
        <v>6</v>
      </c>
    </row>
    <row r="339" spans="1:12" x14ac:dyDescent="0.25">
      <c r="A339" s="4" t="s">
        <v>554</v>
      </c>
      <c r="B339" s="2" t="s">
        <v>50</v>
      </c>
      <c r="C339" s="2" t="s">
        <v>216</v>
      </c>
      <c r="D339" s="2" t="s">
        <v>52</v>
      </c>
      <c r="E339" s="2" t="s">
        <v>53</v>
      </c>
      <c r="F339" s="2" t="s">
        <v>54</v>
      </c>
      <c r="G339" s="2">
        <v>43868</v>
      </c>
      <c r="H339" s="2">
        <v>4742</v>
      </c>
      <c r="I339" s="2">
        <v>152.58000000000001</v>
      </c>
      <c r="J339" s="2">
        <v>97.44</v>
      </c>
      <c r="K339" s="2">
        <v>723534.3600000001</v>
      </c>
      <c r="L339" s="1">
        <f t="shared" si="5"/>
        <v>1</v>
      </c>
    </row>
    <row r="340" spans="1:12" x14ac:dyDescent="0.25">
      <c r="A340" s="4" t="s">
        <v>555</v>
      </c>
      <c r="B340" s="2" t="s">
        <v>65</v>
      </c>
      <c r="C340" s="2" t="s">
        <v>348</v>
      </c>
      <c r="D340" s="2" t="s">
        <v>81</v>
      </c>
      <c r="E340" s="2" t="s">
        <v>53</v>
      </c>
      <c r="F340" s="2" t="s">
        <v>68</v>
      </c>
      <c r="G340" s="2">
        <v>44589</v>
      </c>
      <c r="H340" s="2">
        <v>7129</v>
      </c>
      <c r="I340" s="2">
        <v>437.2</v>
      </c>
      <c r="J340" s="2">
        <v>263.33</v>
      </c>
      <c r="K340" s="2">
        <v>3116798.8</v>
      </c>
      <c r="L340" s="1">
        <f t="shared" si="5"/>
        <v>3</v>
      </c>
    </row>
    <row r="341" spans="1:12" x14ac:dyDescent="0.25">
      <c r="A341" s="4" t="s">
        <v>556</v>
      </c>
      <c r="B341" s="2" t="s">
        <v>88</v>
      </c>
      <c r="C341" s="2" t="s">
        <v>557</v>
      </c>
      <c r="D341" s="2" t="s">
        <v>63</v>
      </c>
      <c r="E341" s="2" t="s">
        <v>58</v>
      </c>
      <c r="F341" s="2" t="s">
        <v>73</v>
      </c>
      <c r="G341" s="2">
        <v>44306</v>
      </c>
      <c r="H341" s="2">
        <v>1212</v>
      </c>
      <c r="I341" s="2">
        <v>205.7</v>
      </c>
      <c r="J341" s="2">
        <v>117.11</v>
      </c>
      <c r="K341" s="2">
        <v>249308.4</v>
      </c>
      <c r="L341" s="1">
        <f t="shared" si="5"/>
        <v>5</v>
      </c>
    </row>
    <row r="342" spans="1:12" x14ac:dyDescent="0.25">
      <c r="A342" s="4" t="s">
        <v>558</v>
      </c>
      <c r="B342" s="2" t="s">
        <v>65</v>
      </c>
      <c r="C342" s="2" t="s">
        <v>185</v>
      </c>
      <c r="D342" s="2" t="s">
        <v>57</v>
      </c>
      <c r="E342" s="2" t="s">
        <v>53</v>
      </c>
      <c r="F342" s="2" t="s">
        <v>73</v>
      </c>
      <c r="G342" s="2">
        <v>44231</v>
      </c>
      <c r="H342" s="2">
        <v>8088</v>
      </c>
      <c r="I342" s="2">
        <v>421.89</v>
      </c>
      <c r="J342" s="2">
        <v>364.69</v>
      </c>
      <c r="K342" s="2">
        <v>3412246.32</v>
      </c>
      <c r="L342" s="1">
        <f t="shared" si="5"/>
        <v>3</v>
      </c>
    </row>
    <row r="343" spans="1:12" x14ac:dyDescent="0.25">
      <c r="A343" s="4" t="s">
        <v>559</v>
      </c>
      <c r="B343" s="2" t="s">
        <v>50</v>
      </c>
      <c r="C343" s="2" t="s">
        <v>56</v>
      </c>
      <c r="D343" s="2" t="s">
        <v>96</v>
      </c>
      <c r="E343" s="2" t="s">
        <v>53</v>
      </c>
      <c r="F343" s="2" t="s">
        <v>68</v>
      </c>
      <c r="G343" s="2">
        <v>44159</v>
      </c>
      <c r="H343" s="2">
        <v>5889</v>
      </c>
      <c r="I343" s="2">
        <v>154.06</v>
      </c>
      <c r="J343" s="2">
        <v>90.93</v>
      </c>
      <c r="K343" s="2">
        <v>907259.34</v>
      </c>
      <c r="L343" s="1">
        <f t="shared" si="5"/>
        <v>1</v>
      </c>
    </row>
    <row r="344" spans="1:12" x14ac:dyDescent="0.25">
      <c r="A344" s="4" t="s">
        <v>560</v>
      </c>
      <c r="B344" s="2" t="s">
        <v>65</v>
      </c>
      <c r="C344" s="2" t="s">
        <v>334</v>
      </c>
      <c r="D344" s="2" t="s">
        <v>96</v>
      </c>
      <c r="E344" s="2" t="s">
        <v>58</v>
      </c>
      <c r="F344" s="2" t="s">
        <v>54</v>
      </c>
      <c r="G344" s="2">
        <v>44031</v>
      </c>
      <c r="H344" s="2">
        <v>4773</v>
      </c>
      <c r="I344" s="2">
        <v>154.06</v>
      </c>
      <c r="J344" s="2">
        <v>90.93</v>
      </c>
      <c r="K344" s="2">
        <v>735328.38</v>
      </c>
      <c r="L344" s="1">
        <f t="shared" si="5"/>
        <v>3</v>
      </c>
    </row>
    <row r="345" spans="1:12" x14ac:dyDescent="0.25">
      <c r="A345" s="4" t="s">
        <v>561</v>
      </c>
      <c r="B345" s="2" t="s">
        <v>65</v>
      </c>
      <c r="C345" s="2" t="s">
        <v>93</v>
      </c>
      <c r="D345" s="2" t="s">
        <v>67</v>
      </c>
      <c r="E345" s="2" t="s">
        <v>53</v>
      </c>
      <c r="F345" s="2" t="s">
        <v>68</v>
      </c>
      <c r="G345" s="2">
        <v>44458</v>
      </c>
      <c r="H345" s="2">
        <v>1935</v>
      </c>
      <c r="I345" s="2">
        <v>9.33</v>
      </c>
      <c r="J345" s="2">
        <v>6.92</v>
      </c>
      <c r="K345" s="2">
        <v>18053.55</v>
      </c>
      <c r="L345" s="1">
        <f t="shared" si="5"/>
        <v>3</v>
      </c>
    </row>
    <row r="346" spans="1:12" x14ac:dyDescent="0.25">
      <c r="A346" s="4" t="s">
        <v>562</v>
      </c>
      <c r="B346" s="2" t="s">
        <v>108</v>
      </c>
      <c r="C346" s="2" t="s">
        <v>166</v>
      </c>
      <c r="D346" s="2" t="s">
        <v>118</v>
      </c>
      <c r="E346" s="2" t="s">
        <v>58</v>
      </c>
      <c r="F346" s="2" t="s">
        <v>54</v>
      </c>
      <c r="G346" s="2">
        <v>44109</v>
      </c>
      <c r="H346" s="2">
        <v>6598</v>
      </c>
      <c r="I346" s="2">
        <v>109.28</v>
      </c>
      <c r="J346" s="2">
        <v>35.840000000000003</v>
      </c>
      <c r="K346" s="2">
        <v>721029.44000000006</v>
      </c>
      <c r="L346" s="1">
        <f t="shared" si="5"/>
        <v>6</v>
      </c>
    </row>
    <row r="347" spans="1:12" x14ac:dyDescent="0.25">
      <c r="A347" s="4" t="s">
        <v>563</v>
      </c>
      <c r="B347" s="2" t="s">
        <v>65</v>
      </c>
      <c r="C347" s="2" t="s">
        <v>446</v>
      </c>
      <c r="D347" s="2" t="s">
        <v>57</v>
      </c>
      <c r="E347" s="2" t="s">
        <v>53</v>
      </c>
      <c r="F347" s="2" t="s">
        <v>73</v>
      </c>
      <c r="G347" s="2">
        <v>44409</v>
      </c>
      <c r="H347" s="2">
        <v>5017</v>
      </c>
      <c r="I347" s="2">
        <v>421.89</v>
      </c>
      <c r="J347" s="2">
        <v>364.69</v>
      </c>
      <c r="K347" s="2">
        <v>2116622.13</v>
      </c>
      <c r="L347" s="1">
        <f t="shared" si="5"/>
        <v>3</v>
      </c>
    </row>
    <row r="348" spans="1:12" x14ac:dyDescent="0.25">
      <c r="A348" s="4" t="s">
        <v>564</v>
      </c>
      <c r="B348" s="2" t="s">
        <v>108</v>
      </c>
      <c r="C348" s="2" t="s">
        <v>275</v>
      </c>
      <c r="D348" s="2" t="s">
        <v>118</v>
      </c>
      <c r="E348" s="2" t="s">
        <v>58</v>
      </c>
      <c r="F348" s="2" t="s">
        <v>54</v>
      </c>
      <c r="G348" s="2">
        <v>44843</v>
      </c>
      <c r="H348" s="2">
        <v>5477</v>
      </c>
      <c r="I348" s="2">
        <v>109.28</v>
      </c>
      <c r="J348" s="2">
        <v>35.840000000000003</v>
      </c>
      <c r="K348" s="2">
        <v>598526.56000000006</v>
      </c>
      <c r="L348" s="1">
        <f t="shared" si="5"/>
        <v>6</v>
      </c>
    </row>
    <row r="349" spans="1:12" x14ac:dyDescent="0.25">
      <c r="A349" s="4" t="s">
        <v>565</v>
      </c>
      <c r="B349" s="2" t="s">
        <v>70</v>
      </c>
      <c r="C349" s="2" t="s">
        <v>193</v>
      </c>
      <c r="D349" s="2" t="s">
        <v>81</v>
      </c>
      <c r="E349" s="2" t="s">
        <v>53</v>
      </c>
      <c r="F349" s="2" t="s">
        <v>73</v>
      </c>
      <c r="G349" s="2">
        <v>44521</v>
      </c>
      <c r="H349" s="2">
        <v>3296</v>
      </c>
      <c r="I349" s="2">
        <v>437.2</v>
      </c>
      <c r="J349" s="2">
        <v>263.33</v>
      </c>
      <c r="K349" s="2">
        <v>1441011.2</v>
      </c>
      <c r="L349" s="1">
        <f t="shared" si="5"/>
        <v>4</v>
      </c>
    </row>
    <row r="350" spans="1:12" x14ac:dyDescent="0.25">
      <c r="A350" s="4" t="s">
        <v>566</v>
      </c>
      <c r="B350" s="2" t="s">
        <v>65</v>
      </c>
      <c r="C350" s="2" t="s">
        <v>191</v>
      </c>
      <c r="D350" s="2" t="s">
        <v>72</v>
      </c>
      <c r="E350" s="2" t="s">
        <v>58</v>
      </c>
      <c r="F350" s="2" t="s">
        <v>73</v>
      </c>
      <c r="G350" s="2">
        <v>44787</v>
      </c>
      <c r="H350" s="2">
        <v>5823</v>
      </c>
      <c r="I350" s="2">
        <v>255.28</v>
      </c>
      <c r="J350" s="2">
        <v>159.41999999999999</v>
      </c>
      <c r="K350" s="2">
        <v>1486495.44</v>
      </c>
      <c r="L350" s="1">
        <f t="shared" si="5"/>
        <v>3</v>
      </c>
    </row>
    <row r="351" spans="1:12" x14ac:dyDescent="0.25">
      <c r="A351" s="4" t="s">
        <v>567</v>
      </c>
      <c r="B351" s="2" t="s">
        <v>61</v>
      </c>
      <c r="C351" s="2" t="s">
        <v>102</v>
      </c>
      <c r="D351" s="2" t="s">
        <v>57</v>
      </c>
      <c r="E351" s="2" t="s">
        <v>53</v>
      </c>
      <c r="F351" s="2" t="s">
        <v>54</v>
      </c>
      <c r="G351" s="2">
        <v>44521</v>
      </c>
      <c r="H351" s="2">
        <v>7438</v>
      </c>
      <c r="I351" s="2">
        <v>421.89</v>
      </c>
      <c r="J351" s="2">
        <v>364.69</v>
      </c>
      <c r="K351" s="2">
        <v>3138017.82</v>
      </c>
      <c r="L351" s="1">
        <f t="shared" si="5"/>
        <v>2</v>
      </c>
    </row>
    <row r="352" spans="1:12" x14ac:dyDescent="0.25">
      <c r="A352" s="4" t="s">
        <v>568</v>
      </c>
      <c r="B352" s="2" t="s">
        <v>65</v>
      </c>
      <c r="C352" s="2" t="s">
        <v>66</v>
      </c>
      <c r="D352" s="2" t="s">
        <v>118</v>
      </c>
      <c r="E352" s="2" t="s">
        <v>53</v>
      </c>
      <c r="F352" s="2" t="s">
        <v>73</v>
      </c>
      <c r="G352" s="2">
        <v>44840</v>
      </c>
      <c r="H352" s="2">
        <v>4552</v>
      </c>
      <c r="I352" s="2">
        <v>109.28</v>
      </c>
      <c r="J352" s="2">
        <v>35.840000000000003</v>
      </c>
      <c r="K352" s="2">
        <v>497442.56</v>
      </c>
      <c r="L352" s="1">
        <f t="shared" si="5"/>
        <v>3</v>
      </c>
    </row>
    <row r="353" spans="1:12" x14ac:dyDescent="0.25">
      <c r="A353" s="4" t="s">
        <v>569</v>
      </c>
      <c r="B353" s="2" t="s">
        <v>108</v>
      </c>
      <c r="C353" s="2" t="s">
        <v>465</v>
      </c>
      <c r="D353" s="2" t="s">
        <v>63</v>
      </c>
      <c r="E353" s="2" t="s">
        <v>58</v>
      </c>
      <c r="F353" s="2" t="s">
        <v>59</v>
      </c>
      <c r="G353" s="2">
        <v>44397</v>
      </c>
      <c r="H353" s="2">
        <v>606</v>
      </c>
      <c r="I353" s="2">
        <v>205.7</v>
      </c>
      <c r="J353" s="2">
        <v>117.11</v>
      </c>
      <c r="K353" s="2">
        <v>124654.2</v>
      </c>
      <c r="L353" s="1">
        <f t="shared" si="5"/>
        <v>6</v>
      </c>
    </row>
    <row r="354" spans="1:12" x14ac:dyDescent="0.25">
      <c r="A354" s="4" t="s">
        <v>570</v>
      </c>
      <c r="B354" s="2" t="s">
        <v>108</v>
      </c>
      <c r="C354" s="2" t="s">
        <v>472</v>
      </c>
      <c r="D354" s="2" t="s">
        <v>96</v>
      </c>
      <c r="E354" s="2" t="s">
        <v>53</v>
      </c>
      <c r="F354" s="2" t="s">
        <v>54</v>
      </c>
      <c r="G354" s="2">
        <v>44078</v>
      </c>
      <c r="H354" s="2">
        <v>1076</v>
      </c>
      <c r="I354" s="2">
        <v>154.06</v>
      </c>
      <c r="J354" s="2">
        <v>90.93</v>
      </c>
      <c r="K354" s="2">
        <v>165768.56</v>
      </c>
      <c r="L354" s="1">
        <f t="shared" si="5"/>
        <v>6</v>
      </c>
    </row>
    <row r="355" spans="1:12" x14ac:dyDescent="0.25">
      <c r="A355" s="4" t="s">
        <v>571</v>
      </c>
      <c r="B355" s="2" t="s">
        <v>65</v>
      </c>
      <c r="C355" s="2" t="s">
        <v>66</v>
      </c>
      <c r="D355" s="2" t="s">
        <v>57</v>
      </c>
      <c r="E355" s="2" t="s">
        <v>53</v>
      </c>
      <c r="F355" s="2" t="s">
        <v>59</v>
      </c>
      <c r="G355" s="2">
        <v>44397</v>
      </c>
      <c r="H355" s="2">
        <v>8465</v>
      </c>
      <c r="I355" s="2">
        <v>421.89</v>
      </c>
      <c r="J355" s="2">
        <v>364.69</v>
      </c>
      <c r="K355" s="2">
        <v>3571298.85</v>
      </c>
      <c r="L355" s="1">
        <f t="shared" si="5"/>
        <v>3</v>
      </c>
    </row>
    <row r="356" spans="1:12" x14ac:dyDescent="0.25">
      <c r="A356" s="4" t="s">
        <v>572</v>
      </c>
      <c r="B356" s="2" t="s">
        <v>61</v>
      </c>
      <c r="C356" s="2" t="s">
        <v>236</v>
      </c>
      <c r="D356" s="2" t="s">
        <v>57</v>
      </c>
      <c r="E356" s="2" t="s">
        <v>58</v>
      </c>
      <c r="F356" s="2" t="s">
        <v>54</v>
      </c>
      <c r="G356" s="2">
        <v>43924</v>
      </c>
      <c r="H356" s="2">
        <v>7311</v>
      </c>
      <c r="I356" s="2">
        <v>421.89</v>
      </c>
      <c r="J356" s="2">
        <v>364.69</v>
      </c>
      <c r="K356" s="2">
        <v>3084437.79</v>
      </c>
      <c r="L356" s="1">
        <f t="shared" si="5"/>
        <v>2</v>
      </c>
    </row>
    <row r="357" spans="1:12" x14ac:dyDescent="0.25">
      <c r="A357" s="4" t="s">
        <v>573</v>
      </c>
      <c r="B357" s="2" t="s">
        <v>65</v>
      </c>
      <c r="C357" s="2" t="s">
        <v>338</v>
      </c>
      <c r="D357" s="2" t="s">
        <v>81</v>
      </c>
      <c r="E357" s="2" t="s">
        <v>58</v>
      </c>
      <c r="F357" s="2" t="s">
        <v>54</v>
      </c>
      <c r="G357" s="2">
        <v>43987</v>
      </c>
      <c r="H357" s="2">
        <v>9179</v>
      </c>
      <c r="I357" s="2">
        <v>437.2</v>
      </c>
      <c r="J357" s="2">
        <v>263.33</v>
      </c>
      <c r="K357" s="2">
        <v>4013058.8</v>
      </c>
      <c r="L357" s="1">
        <f t="shared" si="5"/>
        <v>3</v>
      </c>
    </row>
    <row r="358" spans="1:12" x14ac:dyDescent="0.25">
      <c r="A358" s="4" t="s">
        <v>574</v>
      </c>
      <c r="B358" s="2" t="s">
        <v>50</v>
      </c>
      <c r="C358" s="2" t="s">
        <v>179</v>
      </c>
      <c r="D358" s="2" t="s">
        <v>72</v>
      </c>
      <c r="E358" s="2" t="s">
        <v>58</v>
      </c>
      <c r="F358" s="2" t="s">
        <v>54</v>
      </c>
      <c r="G358" s="2">
        <v>43973</v>
      </c>
      <c r="H358" s="2">
        <v>7669</v>
      </c>
      <c r="I358" s="2">
        <v>255.28</v>
      </c>
      <c r="J358" s="2">
        <v>159.41999999999999</v>
      </c>
      <c r="K358" s="2">
        <v>1957742.32</v>
      </c>
      <c r="L358" s="1">
        <f t="shared" si="5"/>
        <v>1</v>
      </c>
    </row>
    <row r="359" spans="1:12" x14ac:dyDescent="0.25">
      <c r="A359" s="4" t="s">
        <v>575</v>
      </c>
      <c r="B359" s="2" t="s">
        <v>65</v>
      </c>
      <c r="C359" s="2" t="s">
        <v>195</v>
      </c>
      <c r="D359" s="2" t="s">
        <v>76</v>
      </c>
      <c r="E359" s="2" t="s">
        <v>58</v>
      </c>
      <c r="F359" s="2" t="s">
        <v>59</v>
      </c>
      <c r="G359" s="2">
        <v>43938</v>
      </c>
      <c r="H359" s="2">
        <v>3411</v>
      </c>
      <c r="I359" s="2">
        <v>47.45</v>
      </c>
      <c r="J359" s="2">
        <v>31.79</v>
      </c>
      <c r="K359" s="2">
        <v>161851.95000000001</v>
      </c>
      <c r="L359" s="1">
        <f t="shared" si="5"/>
        <v>3</v>
      </c>
    </row>
    <row r="360" spans="1:12" x14ac:dyDescent="0.25">
      <c r="A360" s="4" t="s">
        <v>576</v>
      </c>
      <c r="B360" s="2" t="s">
        <v>65</v>
      </c>
      <c r="C360" s="2" t="s">
        <v>257</v>
      </c>
      <c r="D360" s="2" t="s">
        <v>67</v>
      </c>
      <c r="E360" s="2" t="s">
        <v>58</v>
      </c>
      <c r="F360" s="2" t="s">
        <v>54</v>
      </c>
      <c r="G360" s="2">
        <v>44084</v>
      </c>
      <c r="H360" s="2">
        <v>9066</v>
      </c>
      <c r="I360" s="2">
        <v>9.33</v>
      </c>
      <c r="J360" s="2">
        <v>6.92</v>
      </c>
      <c r="K360" s="2">
        <v>84585.78</v>
      </c>
      <c r="L360" s="1">
        <f t="shared" si="5"/>
        <v>3</v>
      </c>
    </row>
    <row r="361" spans="1:12" x14ac:dyDescent="0.25">
      <c r="A361" s="4" t="s">
        <v>577</v>
      </c>
      <c r="B361" s="2" t="s">
        <v>65</v>
      </c>
      <c r="C361" s="2" t="s">
        <v>358</v>
      </c>
      <c r="D361" s="2" t="s">
        <v>83</v>
      </c>
      <c r="E361" s="2" t="s">
        <v>53</v>
      </c>
      <c r="F361" s="2" t="s">
        <v>73</v>
      </c>
      <c r="G361" s="2">
        <v>44238</v>
      </c>
      <c r="H361" s="2">
        <v>4326</v>
      </c>
      <c r="I361" s="2">
        <v>81.73</v>
      </c>
      <c r="J361" s="2">
        <v>56.67</v>
      </c>
      <c r="K361" s="2">
        <v>353563.98000000004</v>
      </c>
      <c r="L361" s="1">
        <f t="shared" si="5"/>
        <v>3</v>
      </c>
    </row>
    <row r="362" spans="1:12" x14ac:dyDescent="0.25">
      <c r="A362" s="4" t="s">
        <v>578</v>
      </c>
      <c r="B362" s="2" t="s">
        <v>65</v>
      </c>
      <c r="C362" s="2" t="s">
        <v>396</v>
      </c>
      <c r="D362" s="2" t="s">
        <v>67</v>
      </c>
      <c r="E362" s="2" t="s">
        <v>58</v>
      </c>
      <c r="F362" s="2" t="s">
        <v>59</v>
      </c>
      <c r="G362" s="2">
        <v>44375</v>
      </c>
      <c r="H362" s="2">
        <v>915</v>
      </c>
      <c r="I362" s="2">
        <v>9.33</v>
      </c>
      <c r="J362" s="2">
        <v>6.92</v>
      </c>
      <c r="K362" s="2">
        <v>8536.9500000000007</v>
      </c>
      <c r="L362" s="1">
        <f t="shared" si="5"/>
        <v>3</v>
      </c>
    </row>
    <row r="363" spans="1:12" x14ac:dyDescent="0.25">
      <c r="A363" s="4" t="s">
        <v>411</v>
      </c>
      <c r="B363" s="2" t="s">
        <v>70</v>
      </c>
      <c r="C363" s="2" t="s">
        <v>579</v>
      </c>
      <c r="D363" s="2" t="s">
        <v>118</v>
      </c>
      <c r="E363" s="2" t="s">
        <v>53</v>
      </c>
      <c r="F363" s="2" t="s">
        <v>59</v>
      </c>
      <c r="G363" s="2">
        <v>44092</v>
      </c>
      <c r="H363" s="2">
        <v>7588</v>
      </c>
      <c r="I363" s="2">
        <v>109.28</v>
      </c>
      <c r="J363" s="2">
        <v>35.840000000000003</v>
      </c>
      <c r="K363" s="2">
        <v>829216.64</v>
      </c>
      <c r="L363" s="1">
        <f t="shared" si="5"/>
        <v>4</v>
      </c>
    </row>
    <row r="364" spans="1:12" x14ac:dyDescent="0.25">
      <c r="A364" s="4" t="s">
        <v>580</v>
      </c>
      <c r="B364" s="2" t="s">
        <v>65</v>
      </c>
      <c r="C364" s="2" t="s">
        <v>544</v>
      </c>
      <c r="D364" s="2" t="s">
        <v>63</v>
      </c>
      <c r="E364" s="2" t="s">
        <v>53</v>
      </c>
      <c r="F364" s="2" t="s">
        <v>68</v>
      </c>
      <c r="G364" s="2">
        <v>44180</v>
      </c>
      <c r="H364" s="2">
        <v>5131</v>
      </c>
      <c r="I364" s="2">
        <v>205.7</v>
      </c>
      <c r="J364" s="2">
        <v>117.11</v>
      </c>
      <c r="K364" s="2">
        <v>1055446.7</v>
      </c>
      <c r="L364" s="1">
        <f t="shared" si="5"/>
        <v>3</v>
      </c>
    </row>
    <row r="365" spans="1:12" x14ac:dyDescent="0.25">
      <c r="A365" s="4" t="s">
        <v>581</v>
      </c>
      <c r="B365" s="2" t="s">
        <v>61</v>
      </c>
      <c r="C365" s="2" t="s">
        <v>85</v>
      </c>
      <c r="D365" s="2" t="s">
        <v>128</v>
      </c>
      <c r="E365" s="2" t="s">
        <v>58</v>
      </c>
      <c r="F365" s="2" t="s">
        <v>68</v>
      </c>
      <c r="G365" s="2">
        <v>44009</v>
      </c>
      <c r="H365" s="2">
        <v>1361</v>
      </c>
      <c r="I365" s="2">
        <v>668.27</v>
      </c>
      <c r="J365" s="2">
        <v>502.54</v>
      </c>
      <c r="K365" s="2">
        <v>909515.47</v>
      </c>
      <c r="L365" s="1">
        <f t="shared" si="5"/>
        <v>2</v>
      </c>
    </row>
    <row r="366" spans="1:12" x14ac:dyDescent="0.25">
      <c r="A366" s="4" t="s">
        <v>582</v>
      </c>
      <c r="B366" s="2" t="s">
        <v>65</v>
      </c>
      <c r="C366" s="2" t="s">
        <v>257</v>
      </c>
      <c r="D366" s="2" t="s">
        <v>96</v>
      </c>
      <c r="E366" s="2" t="s">
        <v>58</v>
      </c>
      <c r="F366" s="2" t="s">
        <v>68</v>
      </c>
      <c r="G366" s="2">
        <v>44140</v>
      </c>
      <c r="H366" s="2">
        <v>6127</v>
      </c>
      <c r="I366" s="2">
        <v>154.06</v>
      </c>
      <c r="J366" s="2">
        <v>90.93</v>
      </c>
      <c r="K366" s="2">
        <v>943925.62</v>
      </c>
      <c r="L366" s="1">
        <f t="shared" si="5"/>
        <v>3</v>
      </c>
    </row>
    <row r="367" spans="1:12" x14ac:dyDescent="0.25">
      <c r="A367" s="4" t="s">
        <v>583</v>
      </c>
      <c r="B367" s="2" t="s">
        <v>70</v>
      </c>
      <c r="C367" s="2" t="s">
        <v>157</v>
      </c>
      <c r="D367" s="2" t="s">
        <v>96</v>
      </c>
      <c r="E367" s="2" t="s">
        <v>53</v>
      </c>
      <c r="F367" s="2" t="s">
        <v>59</v>
      </c>
      <c r="G367" s="2">
        <v>44760</v>
      </c>
      <c r="H367" s="2">
        <v>6308</v>
      </c>
      <c r="I367" s="2">
        <v>154.06</v>
      </c>
      <c r="J367" s="2">
        <v>90.93</v>
      </c>
      <c r="K367" s="2">
        <v>971810.48</v>
      </c>
      <c r="L367" s="1">
        <f t="shared" si="5"/>
        <v>4</v>
      </c>
    </row>
    <row r="368" spans="1:12" x14ac:dyDescent="0.25">
      <c r="A368" s="4" t="s">
        <v>584</v>
      </c>
      <c r="B368" s="2" t="s">
        <v>50</v>
      </c>
      <c r="C368" s="2" t="s">
        <v>312</v>
      </c>
      <c r="D368" s="2" t="s">
        <v>86</v>
      </c>
      <c r="E368" s="2" t="s">
        <v>58</v>
      </c>
      <c r="F368" s="2" t="s">
        <v>59</v>
      </c>
      <c r="G368" s="2">
        <v>44112</v>
      </c>
      <c r="H368" s="2">
        <v>817</v>
      </c>
      <c r="I368" s="2">
        <v>651.21</v>
      </c>
      <c r="J368" s="2">
        <v>524.96</v>
      </c>
      <c r="K368" s="2">
        <v>532038.57000000007</v>
      </c>
      <c r="L368" s="1">
        <f t="shared" si="5"/>
        <v>1</v>
      </c>
    </row>
    <row r="369" spans="1:12" x14ac:dyDescent="0.25">
      <c r="A369" s="4" t="s">
        <v>585</v>
      </c>
      <c r="B369" s="2" t="s">
        <v>50</v>
      </c>
      <c r="C369" s="2" t="s">
        <v>435</v>
      </c>
      <c r="D369" s="2" t="s">
        <v>83</v>
      </c>
      <c r="E369" s="2" t="s">
        <v>58</v>
      </c>
      <c r="F369" s="2" t="s">
        <v>54</v>
      </c>
      <c r="G369" s="2">
        <v>44244</v>
      </c>
      <c r="H369" s="2">
        <v>5595</v>
      </c>
      <c r="I369" s="2">
        <v>81.73</v>
      </c>
      <c r="J369" s="2">
        <v>56.67</v>
      </c>
      <c r="K369" s="2">
        <v>457279.35000000003</v>
      </c>
      <c r="L369" s="1">
        <f t="shared" si="5"/>
        <v>1</v>
      </c>
    </row>
    <row r="370" spans="1:12" x14ac:dyDescent="0.25">
      <c r="A370" s="4" t="s">
        <v>586</v>
      </c>
      <c r="B370" s="2" t="s">
        <v>108</v>
      </c>
      <c r="C370" s="2" t="s">
        <v>465</v>
      </c>
      <c r="D370" s="2" t="s">
        <v>57</v>
      </c>
      <c r="E370" s="2" t="s">
        <v>58</v>
      </c>
      <c r="F370" s="2" t="s">
        <v>73</v>
      </c>
      <c r="G370" s="2">
        <v>44215</v>
      </c>
      <c r="H370" s="2">
        <v>8616</v>
      </c>
      <c r="I370" s="2">
        <v>421.89</v>
      </c>
      <c r="J370" s="2">
        <v>364.69</v>
      </c>
      <c r="K370" s="2">
        <v>3635004.2399999998</v>
      </c>
      <c r="L370" s="1">
        <f t="shared" si="5"/>
        <v>6</v>
      </c>
    </row>
    <row r="371" spans="1:12" x14ac:dyDescent="0.25">
      <c r="A371" s="4" t="s">
        <v>587</v>
      </c>
      <c r="B371" s="2" t="s">
        <v>70</v>
      </c>
      <c r="C371" s="2" t="s">
        <v>71</v>
      </c>
      <c r="D371" s="2" t="s">
        <v>76</v>
      </c>
      <c r="E371" s="2" t="s">
        <v>58</v>
      </c>
      <c r="F371" s="2" t="s">
        <v>59</v>
      </c>
      <c r="G371" s="2">
        <v>44799</v>
      </c>
      <c r="H371" s="2">
        <v>4885</v>
      </c>
      <c r="I371" s="2">
        <v>47.45</v>
      </c>
      <c r="J371" s="2">
        <v>31.79</v>
      </c>
      <c r="K371" s="2">
        <v>231793.25</v>
      </c>
      <c r="L371" s="1">
        <f t="shared" si="5"/>
        <v>4</v>
      </c>
    </row>
    <row r="372" spans="1:12" x14ac:dyDescent="0.25">
      <c r="A372" s="4" t="s">
        <v>588</v>
      </c>
      <c r="B372" s="2" t="s">
        <v>61</v>
      </c>
      <c r="C372" s="2" t="s">
        <v>164</v>
      </c>
      <c r="D372" s="2" t="s">
        <v>86</v>
      </c>
      <c r="E372" s="2" t="s">
        <v>58</v>
      </c>
      <c r="F372" s="2" t="s">
        <v>68</v>
      </c>
      <c r="G372" s="2">
        <v>44828</v>
      </c>
      <c r="H372" s="2">
        <v>1437</v>
      </c>
      <c r="I372" s="2">
        <v>651.21</v>
      </c>
      <c r="J372" s="2">
        <v>524.96</v>
      </c>
      <c r="K372" s="2">
        <v>935788.77</v>
      </c>
      <c r="L372" s="1">
        <f t="shared" si="5"/>
        <v>2</v>
      </c>
    </row>
    <row r="373" spans="1:12" x14ac:dyDescent="0.25">
      <c r="A373" s="4" t="s">
        <v>589</v>
      </c>
      <c r="B373" s="2" t="s">
        <v>70</v>
      </c>
      <c r="C373" s="2" t="s">
        <v>590</v>
      </c>
      <c r="D373" s="2" t="s">
        <v>83</v>
      </c>
      <c r="E373" s="2" t="s">
        <v>58</v>
      </c>
      <c r="F373" s="2" t="s">
        <v>59</v>
      </c>
      <c r="G373" s="2">
        <v>44847</v>
      </c>
      <c r="H373" s="2">
        <v>2341</v>
      </c>
      <c r="I373" s="2">
        <v>81.73</v>
      </c>
      <c r="J373" s="2">
        <v>56.67</v>
      </c>
      <c r="K373" s="2">
        <v>191329.93000000002</v>
      </c>
      <c r="L373" s="1">
        <f t="shared" si="5"/>
        <v>4</v>
      </c>
    </row>
    <row r="374" spans="1:12" x14ac:dyDescent="0.25">
      <c r="A374" s="4" t="s">
        <v>591</v>
      </c>
      <c r="B374" s="2" t="s">
        <v>65</v>
      </c>
      <c r="C374" s="2" t="s">
        <v>138</v>
      </c>
      <c r="D374" s="2" t="s">
        <v>52</v>
      </c>
      <c r="E374" s="2" t="s">
        <v>53</v>
      </c>
      <c r="F374" s="2" t="s">
        <v>73</v>
      </c>
      <c r="G374" s="2">
        <v>44503</v>
      </c>
      <c r="H374" s="2">
        <v>3695</v>
      </c>
      <c r="I374" s="2">
        <v>152.58000000000001</v>
      </c>
      <c r="J374" s="2">
        <v>97.44</v>
      </c>
      <c r="K374" s="2">
        <v>563783.10000000009</v>
      </c>
      <c r="L374" s="1">
        <f t="shared" si="5"/>
        <v>3</v>
      </c>
    </row>
    <row r="375" spans="1:12" x14ac:dyDescent="0.25">
      <c r="A375" s="4" t="s">
        <v>592</v>
      </c>
      <c r="B375" s="2" t="s">
        <v>108</v>
      </c>
      <c r="C375" s="2" t="s">
        <v>297</v>
      </c>
      <c r="D375" s="2" t="s">
        <v>128</v>
      </c>
      <c r="E375" s="2" t="s">
        <v>53</v>
      </c>
      <c r="F375" s="2" t="s">
        <v>54</v>
      </c>
      <c r="G375" s="2">
        <v>44114</v>
      </c>
      <c r="H375" s="2">
        <v>8629</v>
      </c>
      <c r="I375" s="2">
        <v>668.27</v>
      </c>
      <c r="J375" s="2">
        <v>502.54</v>
      </c>
      <c r="K375" s="2">
        <v>5766501.8300000001</v>
      </c>
      <c r="L375" s="1">
        <f t="shared" si="5"/>
        <v>6</v>
      </c>
    </row>
    <row r="376" spans="1:12" x14ac:dyDescent="0.25">
      <c r="A376" s="4" t="s">
        <v>593</v>
      </c>
      <c r="B376" s="2" t="s">
        <v>65</v>
      </c>
      <c r="C376" s="2" t="s">
        <v>491</v>
      </c>
      <c r="D376" s="2" t="s">
        <v>81</v>
      </c>
      <c r="E376" s="2" t="s">
        <v>53</v>
      </c>
      <c r="F376" s="2" t="s">
        <v>54</v>
      </c>
      <c r="G376" s="2">
        <v>44142</v>
      </c>
      <c r="H376" s="2">
        <v>2304</v>
      </c>
      <c r="I376" s="2">
        <v>437.2</v>
      </c>
      <c r="J376" s="2">
        <v>263.33</v>
      </c>
      <c r="K376" s="2">
        <v>1007308.7999999999</v>
      </c>
      <c r="L376" s="1">
        <f t="shared" si="5"/>
        <v>3</v>
      </c>
    </row>
    <row r="377" spans="1:12" x14ac:dyDescent="0.25">
      <c r="A377" s="4" t="s">
        <v>594</v>
      </c>
      <c r="B377" s="2" t="s">
        <v>108</v>
      </c>
      <c r="C377" s="2" t="s">
        <v>275</v>
      </c>
      <c r="D377" s="2" t="s">
        <v>52</v>
      </c>
      <c r="E377" s="2" t="s">
        <v>58</v>
      </c>
      <c r="F377" s="2" t="s">
        <v>73</v>
      </c>
      <c r="G377" s="2">
        <v>44675</v>
      </c>
      <c r="H377" s="2">
        <v>6912</v>
      </c>
      <c r="I377" s="2">
        <v>152.58000000000001</v>
      </c>
      <c r="J377" s="2">
        <v>97.44</v>
      </c>
      <c r="K377" s="2">
        <v>1054632.9600000002</v>
      </c>
      <c r="L377" s="1">
        <f t="shared" si="5"/>
        <v>6</v>
      </c>
    </row>
    <row r="378" spans="1:12" x14ac:dyDescent="0.25">
      <c r="A378" s="4" t="s">
        <v>595</v>
      </c>
      <c r="B378" s="2" t="s">
        <v>50</v>
      </c>
      <c r="C378" s="2" t="s">
        <v>252</v>
      </c>
      <c r="D378" s="2" t="s">
        <v>128</v>
      </c>
      <c r="E378" s="2" t="s">
        <v>58</v>
      </c>
      <c r="F378" s="2" t="s">
        <v>54</v>
      </c>
      <c r="G378" s="2">
        <v>43862</v>
      </c>
      <c r="H378" s="2">
        <v>6678</v>
      </c>
      <c r="I378" s="2">
        <v>668.27</v>
      </c>
      <c r="J378" s="2">
        <v>502.54</v>
      </c>
      <c r="K378" s="2">
        <v>4462707.0599999996</v>
      </c>
      <c r="L378" s="1">
        <f t="shared" si="5"/>
        <v>1</v>
      </c>
    </row>
    <row r="379" spans="1:12" x14ac:dyDescent="0.25">
      <c r="A379" s="4" t="s">
        <v>596</v>
      </c>
      <c r="B379" s="2" t="s">
        <v>88</v>
      </c>
      <c r="C379" s="2" t="s">
        <v>89</v>
      </c>
      <c r="D379" s="2" t="s">
        <v>118</v>
      </c>
      <c r="E379" s="2" t="s">
        <v>58</v>
      </c>
      <c r="F379" s="2" t="s">
        <v>54</v>
      </c>
      <c r="G379" s="2">
        <v>44692</v>
      </c>
      <c r="H379" s="2">
        <v>2855</v>
      </c>
      <c r="I379" s="2">
        <v>109.28</v>
      </c>
      <c r="J379" s="2">
        <v>35.840000000000003</v>
      </c>
      <c r="K379" s="2">
        <v>311994.40000000002</v>
      </c>
      <c r="L379" s="1">
        <f t="shared" si="5"/>
        <v>5</v>
      </c>
    </row>
    <row r="380" spans="1:12" x14ac:dyDescent="0.25">
      <c r="A380" s="4" t="s">
        <v>365</v>
      </c>
      <c r="B380" s="2" t="s">
        <v>70</v>
      </c>
      <c r="C380" s="2" t="s">
        <v>467</v>
      </c>
      <c r="D380" s="2" t="s">
        <v>63</v>
      </c>
      <c r="E380" s="2" t="s">
        <v>58</v>
      </c>
      <c r="F380" s="2" t="s">
        <v>59</v>
      </c>
      <c r="G380" s="2">
        <v>44042</v>
      </c>
      <c r="H380" s="2">
        <v>8730</v>
      </c>
      <c r="I380" s="2">
        <v>205.7</v>
      </c>
      <c r="J380" s="2">
        <v>117.11</v>
      </c>
      <c r="K380" s="2">
        <v>1795761</v>
      </c>
      <c r="L380" s="1">
        <f t="shared" si="5"/>
        <v>4</v>
      </c>
    </row>
    <row r="381" spans="1:12" x14ac:dyDescent="0.25">
      <c r="A381" s="4" t="s">
        <v>597</v>
      </c>
      <c r="B381" s="2" t="s">
        <v>108</v>
      </c>
      <c r="C381" s="2" t="s">
        <v>275</v>
      </c>
      <c r="D381" s="2" t="s">
        <v>83</v>
      </c>
      <c r="E381" s="2" t="s">
        <v>53</v>
      </c>
      <c r="F381" s="2" t="s">
        <v>68</v>
      </c>
      <c r="G381" s="2">
        <v>44675</v>
      </c>
      <c r="H381" s="2">
        <v>4621</v>
      </c>
      <c r="I381" s="2">
        <v>81.73</v>
      </c>
      <c r="J381" s="2">
        <v>56.67</v>
      </c>
      <c r="K381" s="2">
        <v>377674.33</v>
      </c>
      <c r="L381" s="1">
        <f t="shared" si="5"/>
        <v>6</v>
      </c>
    </row>
    <row r="382" spans="1:12" x14ac:dyDescent="0.25">
      <c r="A382" s="4" t="s">
        <v>598</v>
      </c>
      <c r="B382" s="2" t="s">
        <v>50</v>
      </c>
      <c r="C382" s="2" t="s">
        <v>370</v>
      </c>
      <c r="D382" s="2" t="s">
        <v>63</v>
      </c>
      <c r="E382" s="2" t="s">
        <v>53</v>
      </c>
      <c r="F382" s="2" t="s">
        <v>54</v>
      </c>
      <c r="G382" s="2">
        <v>44280</v>
      </c>
      <c r="H382" s="2">
        <v>2875</v>
      </c>
      <c r="I382" s="2">
        <v>205.7</v>
      </c>
      <c r="J382" s="2">
        <v>117.11</v>
      </c>
      <c r="K382" s="2">
        <v>591387.5</v>
      </c>
      <c r="L382" s="1">
        <f t="shared" si="5"/>
        <v>1</v>
      </c>
    </row>
    <row r="383" spans="1:12" x14ac:dyDescent="0.25">
      <c r="A383" s="4" t="s">
        <v>599</v>
      </c>
      <c r="B383" s="2" t="s">
        <v>65</v>
      </c>
      <c r="C383" s="2" t="s">
        <v>344</v>
      </c>
      <c r="D383" s="2" t="s">
        <v>57</v>
      </c>
      <c r="E383" s="2" t="s">
        <v>58</v>
      </c>
      <c r="F383" s="2" t="s">
        <v>68</v>
      </c>
      <c r="G383" s="2">
        <v>44350</v>
      </c>
      <c r="H383" s="2">
        <v>2874</v>
      </c>
      <c r="I383" s="2">
        <v>421.89</v>
      </c>
      <c r="J383" s="2">
        <v>364.69</v>
      </c>
      <c r="K383" s="2">
        <v>1212511.8599999999</v>
      </c>
      <c r="L383" s="1">
        <f t="shared" si="5"/>
        <v>3</v>
      </c>
    </row>
    <row r="384" spans="1:12" x14ac:dyDescent="0.25">
      <c r="A384" s="4" t="s">
        <v>600</v>
      </c>
      <c r="B384" s="2" t="s">
        <v>50</v>
      </c>
      <c r="C384" s="2" t="s">
        <v>601</v>
      </c>
      <c r="D384" s="2" t="s">
        <v>81</v>
      </c>
      <c r="E384" s="2" t="s">
        <v>58</v>
      </c>
      <c r="F384" s="2" t="s">
        <v>73</v>
      </c>
      <c r="G384" s="2">
        <v>44433</v>
      </c>
      <c r="H384" s="2">
        <v>6028</v>
      </c>
      <c r="I384" s="2">
        <v>437.2</v>
      </c>
      <c r="J384" s="2">
        <v>263.33</v>
      </c>
      <c r="K384" s="2">
        <v>2635441.6</v>
      </c>
      <c r="L384" s="1">
        <f t="shared" si="5"/>
        <v>1</v>
      </c>
    </row>
    <row r="385" spans="1:12" x14ac:dyDescent="0.25">
      <c r="A385" s="4" t="s">
        <v>602</v>
      </c>
      <c r="B385" s="2" t="s">
        <v>108</v>
      </c>
      <c r="C385" s="2" t="s">
        <v>183</v>
      </c>
      <c r="D385" s="2" t="s">
        <v>63</v>
      </c>
      <c r="E385" s="2" t="s">
        <v>53</v>
      </c>
      <c r="F385" s="2" t="s">
        <v>54</v>
      </c>
      <c r="G385" s="2">
        <v>44748</v>
      </c>
      <c r="H385" s="2">
        <v>779</v>
      </c>
      <c r="I385" s="2">
        <v>205.7</v>
      </c>
      <c r="J385" s="2">
        <v>117.11</v>
      </c>
      <c r="K385" s="2">
        <v>160240.29999999999</v>
      </c>
      <c r="L385" s="1">
        <f t="shared" si="5"/>
        <v>6</v>
      </c>
    </row>
    <row r="386" spans="1:12" x14ac:dyDescent="0.25">
      <c r="A386" s="4" t="s">
        <v>603</v>
      </c>
      <c r="B386" s="2" t="s">
        <v>61</v>
      </c>
      <c r="C386" s="2" t="s">
        <v>363</v>
      </c>
      <c r="D386" s="2" t="s">
        <v>57</v>
      </c>
      <c r="E386" s="2" t="s">
        <v>58</v>
      </c>
      <c r="F386" s="2" t="s">
        <v>59</v>
      </c>
      <c r="G386" s="2">
        <v>44618</v>
      </c>
      <c r="H386" s="2">
        <v>7601</v>
      </c>
      <c r="I386" s="2">
        <v>421.89</v>
      </c>
      <c r="J386" s="2">
        <v>364.69</v>
      </c>
      <c r="K386" s="2">
        <v>3206785.8899999997</v>
      </c>
      <c r="L386" s="1">
        <f t="shared" si="5"/>
        <v>2</v>
      </c>
    </row>
    <row r="387" spans="1:12" x14ac:dyDescent="0.25">
      <c r="A387" s="4" t="s">
        <v>604</v>
      </c>
      <c r="B387" s="2" t="s">
        <v>70</v>
      </c>
      <c r="C387" s="2" t="s">
        <v>71</v>
      </c>
      <c r="D387" s="2" t="s">
        <v>72</v>
      </c>
      <c r="E387" s="2" t="s">
        <v>53</v>
      </c>
      <c r="F387" s="2" t="s">
        <v>68</v>
      </c>
      <c r="G387" s="2">
        <v>44032</v>
      </c>
      <c r="H387" s="2">
        <v>3999</v>
      </c>
      <c r="I387" s="2">
        <v>255.28</v>
      </c>
      <c r="J387" s="2">
        <v>159.41999999999999</v>
      </c>
      <c r="K387" s="2">
        <v>1020864.72</v>
      </c>
      <c r="L387" s="1">
        <f t="shared" si="5"/>
        <v>4</v>
      </c>
    </row>
    <row r="388" spans="1:12" x14ac:dyDescent="0.25">
      <c r="A388" s="4" t="s">
        <v>605</v>
      </c>
      <c r="B388" s="2" t="s">
        <v>65</v>
      </c>
      <c r="C388" s="2" t="s">
        <v>106</v>
      </c>
      <c r="D388" s="2" t="s">
        <v>52</v>
      </c>
      <c r="E388" s="2" t="s">
        <v>58</v>
      </c>
      <c r="F388" s="2" t="s">
        <v>73</v>
      </c>
      <c r="G388" s="2">
        <v>44171</v>
      </c>
      <c r="H388" s="2">
        <v>9509</v>
      </c>
      <c r="I388" s="2">
        <v>152.58000000000001</v>
      </c>
      <c r="J388" s="2">
        <v>97.44</v>
      </c>
      <c r="K388" s="2">
        <v>1450883.2200000002</v>
      </c>
      <c r="L388" s="1">
        <f t="shared" si="5"/>
        <v>3</v>
      </c>
    </row>
    <row r="389" spans="1:12" x14ac:dyDescent="0.25">
      <c r="A389" s="4" t="s">
        <v>606</v>
      </c>
      <c r="B389" s="2" t="s">
        <v>50</v>
      </c>
      <c r="C389" s="2" t="s">
        <v>424</v>
      </c>
      <c r="D389" s="2" t="s">
        <v>57</v>
      </c>
      <c r="E389" s="2" t="s">
        <v>53</v>
      </c>
      <c r="F389" s="2" t="s">
        <v>73</v>
      </c>
      <c r="G389" s="2">
        <v>44797</v>
      </c>
      <c r="H389" s="2">
        <v>699</v>
      </c>
      <c r="I389" s="2">
        <v>421.89</v>
      </c>
      <c r="J389" s="2">
        <v>364.69</v>
      </c>
      <c r="K389" s="2">
        <v>294901.11</v>
      </c>
      <c r="L389" s="1">
        <f t="shared" si="5"/>
        <v>1</v>
      </c>
    </row>
    <row r="390" spans="1:12" x14ac:dyDescent="0.25">
      <c r="A390" s="4" t="s">
        <v>607</v>
      </c>
      <c r="B390" s="2" t="s">
        <v>65</v>
      </c>
      <c r="C390" s="2" t="s">
        <v>457</v>
      </c>
      <c r="D390" s="2" t="s">
        <v>72</v>
      </c>
      <c r="E390" s="2" t="s">
        <v>58</v>
      </c>
      <c r="F390" s="2" t="s">
        <v>59</v>
      </c>
      <c r="G390" s="2">
        <v>44776</v>
      </c>
      <c r="H390" s="2">
        <v>6167</v>
      </c>
      <c r="I390" s="2">
        <v>255.28</v>
      </c>
      <c r="J390" s="2">
        <v>159.41999999999999</v>
      </c>
      <c r="K390" s="2">
        <v>1574311.76</v>
      </c>
      <c r="L390" s="1">
        <f t="shared" si="5"/>
        <v>3</v>
      </c>
    </row>
    <row r="391" spans="1:12" x14ac:dyDescent="0.25">
      <c r="A391" s="4" t="s">
        <v>608</v>
      </c>
      <c r="B391" s="2" t="s">
        <v>108</v>
      </c>
      <c r="C391" s="2" t="s">
        <v>314</v>
      </c>
      <c r="D391" s="2" t="s">
        <v>83</v>
      </c>
      <c r="E391" s="2" t="s">
        <v>58</v>
      </c>
      <c r="F391" s="2" t="s">
        <v>54</v>
      </c>
      <c r="G391" s="2">
        <v>44685</v>
      </c>
      <c r="H391" s="2">
        <v>1543</v>
      </c>
      <c r="I391" s="2">
        <v>81.73</v>
      </c>
      <c r="J391" s="2">
        <v>56.67</v>
      </c>
      <c r="K391" s="2">
        <v>126109.39</v>
      </c>
      <c r="L391" s="1">
        <f t="shared" si="5"/>
        <v>6</v>
      </c>
    </row>
    <row r="392" spans="1:12" x14ac:dyDescent="0.25">
      <c r="A392" s="4" t="s">
        <v>609</v>
      </c>
      <c r="B392" s="2" t="s">
        <v>50</v>
      </c>
      <c r="C392" s="2" t="s">
        <v>216</v>
      </c>
      <c r="D392" s="2" t="s">
        <v>67</v>
      </c>
      <c r="E392" s="2" t="s">
        <v>53</v>
      </c>
      <c r="F392" s="2" t="s">
        <v>73</v>
      </c>
      <c r="G392" s="2">
        <v>44203</v>
      </c>
      <c r="H392" s="2">
        <v>4487</v>
      </c>
      <c r="I392" s="2">
        <v>9.33</v>
      </c>
      <c r="J392" s="2">
        <v>6.92</v>
      </c>
      <c r="K392" s="2">
        <v>41863.71</v>
      </c>
      <c r="L392" s="1">
        <f t="shared" ref="L392:L455" si="6">VLOOKUP(B392,$N$38:$O$43,2,FALSE)</f>
        <v>1</v>
      </c>
    </row>
    <row r="393" spans="1:12" x14ac:dyDescent="0.25">
      <c r="A393" s="4" t="s">
        <v>610</v>
      </c>
      <c r="B393" s="2" t="s">
        <v>70</v>
      </c>
      <c r="C393" s="2" t="s">
        <v>289</v>
      </c>
      <c r="D393" s="2" t="s">
        <v>63</v>
      </c>
      <c r="E393" s="2" t="s">
        <v>58</v>
      </c>
      <c r="F393" s="2" t="s">
        <v>54</v>
      </c>
      <c r="G393" s="2">
        <v>44725</v>
      </c>
      <c r="H393" s="2">
        <v>9694</v>
      </c>
      <c r="I393" s="2">
        <v>205.7</v>
      </c>
      <c r="J393" s="2">
        <v>117.11</v>
      </c>
      <c r="K393" s="2">
        <v>1994055.7999999998</v>
      </c>
      <c r="L393" s="1">
        <f t="shared" si="6"/>
        <v>4</v>
      </c>
    </row>
    <row r="394" spans="1:12" x14ac:dyDescent="0.25">
      <c r="A394" s="4" t="s">
        <v>611</v>
      </c>
      <c r="B394" s="2" t="s">
        <v>108</v>
      </c>
      <c r="C394" s="2" t="s">
        <v>117</v>
      </c>
      <c r="D394" s="2" t="s">
        <v>52</v>
      </c>
      <c r="E394" s="2" t="s">
        <v>53</v>
      </c>
      <c r="F394" s="2" t="s">
        <v>73</v>
      </c>
      <c r="G394" s="2">
        <v>44657</v>
      </c>
      <c r="H394" s="2">
        <v>3885</v>
      </c>
      <c r="I394" s="2">
        <v>152.58000000000001</v>
      </c>
      <c r="J394" s="2">
        <v>97.44</v>
      </c>
      <c r="K394" s="2">
        <v>592773.30000000005</v>
      </c>
      <c r="L394" s="1">
        <f t="shared" si="6"/>
        <v>6</v>
      </c>
    </row>
    <row r="395" spans="1:12" x14ac:dyDescent="0.25">
      <c r="A395" s="4" t="s">
        <v>612</v>
      </c>
      <c r="B395" s="2" t="s">
        <v>108</v>
      </c>
      <c r="C395" s="2" t="s">
        <v>408</v>
      </c>
      <c r="D395" s="2" t="s">
        <v>86</v>
      </c>
      <c r="E395" s="2" t="s">
        <v>58</v>
      </c>
      <c r="F395" s="2" t="s">
        <v>59</v>
      </c>
      <c r="G395" s="2">
        <v>44122</v>
      </c>
      <c r="H395" s="2">
        <v>817</v>
      </c>
      <c r="I395" s="2">
        <v>651.21</v>
      </c>
      <c r="J395" s="2">
        <v>524.96</v>
      </c>
      <c r="K395" s="2">
        <v>532038.57000000007</v>
      </c>
      <c r="L395" s="1">
        <f t="shared" si="6"/>
        <v>6</v>
      </c>
    </row>
    <row r="396" spans="1:12" x14ac:dyDescent="0.25">
      <c r="A396" s="4" t="s">
        <v>613</v>
      </c>
      <c r="B396" s="2" t="s">
        <v>108</v>
      </c>
      <c r="C396" s="2" t="s">
        <v>297</v>
      </c>
      <c r="D396" s="2" t="s">
        <v>83</v>
      </c>
      <c r="E396" s="2" t="s">
        <v>58</v>
      </c>
      <c r="F396" s="2" t="s">
        <v>68</v>
      </c>
      <c r="G396" s="2">
        <v>44431</v>
      </c>
      <c r="H396" s="2">
        <v>6275</v>
      </c>
      <c r="I396" s="2">
        <v>81.73</v>
      </c>
      <c r="J396" s="2">
        <v>56.67</v>
      </c>
      <c r="K396" s="2">
        <v>512855.75</v>
      </c>
      <c r="L396" s="1">
        <f t="shared" si="6"/>
        <v>6</v>
      </c>
    </row>
    <row r="397" spans="1:12" x14ac:dyDescent="0.25">
      <c r="A397" s="4" t="s">
        <v>614</v>
      </c>
      <c r="B397" s="2" t="s">
        <v>61</v>
      </c>
      <c r="C397" s="2" t="s">
        <v>131</v>
      </c>
      <c r="D397" s="2" t="s">
        <v>72</v>
      </c>
      <c r="E397" s="2" t="s">
        <v>53</v>
      </c>
      <c r="F397" s="2" t="s">
        <v>68</v>
      </c>
      <c r="G397" s="2">
        <v>44432</v>
      </c>
      <c r="H397" s="2">
        <v>3076</v>
      </c>
      <c r="I397" s="2">
        <v>255.28</v>
      </c>
      <c r="J397" s="2">
        <v>159.41999999999999</v>
      </c>
      <c r="K397" s="2">
        <v>785241.28</v>
      </c>
      <c r="L397" s="1">
        <f t="shared" si="6"/>
        <v>2</v>
      </c>
    </row>
    <row r="398" spans="1:12" x14ac:dyDescent="0.25">
      <c r="A398" s="4" t="s">
        <v>615</v>
      </c>
      <c r="B398" s="2" t="s">
        <v>65</v>
      </c>
      <c r="C398" s="2" t="s">
        <v>185</v>
      </c>
      <c r="D398" s="2" t="s">
        <v>81</v>
      </c>
      <c r="E398" s="2" t="s">
        <v>53</v>
      </c>
      <c r="F398" s="2" t="s">
        <v>59</v>
      </c>
      <c r="G398" s="2">
        <v>44164</v>
      </c>
      <c r="H398" s="2">
        <v>6069</v>
      </c>
      <c r="I398" s="2">
        <v>437.2</v>
      </c>
      <c r="J398" s="2">
        <v>263.33</v>
      </c>
      <c r="K398" s="2">
        <v>2653366.7999999998</v>
      </c>
      <c r="L398" s="1">
        <f t="shared" si="6"/>
        <v>3</v>
      </c>
    </row>
    <row r="399" spans="1:12" x14ac:dyDescent="0.25">
      <c r="A399" s="4" t="s">
        <v>565</v>
      </c>
      <c r="B399" s="2" t="s">
        <v>61</v>
      </c>
      <c r="C399" s="2" t="s">
        <v>155</v>
      </c>
      <c r="D399" s="2" t="s">
        <v>118</v>
      </c>
      <c r="E399" s="2" t="s">
        <v>58</v>
      </c>
      <c r="F399" s="2" t="s">
        <v>68</v>
      </c>
      <c r="G399" s="2">
        <v>44335</v>
      </c>
      <c r="H399" s="2">
        <v>7135</v>
      </c>
      <c r="I399" s="2">
        <v>109.28</v>
      </c>
      <c r="J399" s="2">
        <v>35.840000000000003</v>
      </c>
      <c r="K399" s="2">
        <v>779712.8</v>
      </c>
      <c r="L399" s="1">
        <f t="shared" si="6"/>
        <v>2</v>
      </c>
    </row>
    <row r="400" spans="1:12" x14ac:dyDescent="0.25">
      <c r="A400" s="4" t="s">
        <v>616</v>
      </c>
      <c r="B400" s="2" t="s">
        <v>108</v>
      </c>
      <c r="C400" s="2" t="s">
        <v>420</v>
      </c>
      <c r="D400" s="2" t="s">
        <v>63</v>
      </c>
      <c r="E400" s="2" t="s">
        <v>58</v>
      </c>
      <c r="F400" s="2" t="s">
        <v>68</v>
      </c>
      <c r="G400" s="2">
        <v>44757</v>
      </c>
      <c r="H400" s="2">
        <v>184</v>
      </c>
      <c r="I400" s="2">
        <v>205.7</v>
      </c>
      <c r="J400" s="2">
        <v>117.11</v>
      </c>
      <c r="K400" s="2">
        <v>37848.799999999996</v>
      </c>
      <c r="L400" s="1">
        <f t="shared" si="6"/>
        <v>6</v>
      </c>
    </row>
    <row r="401" spans="1:12" x14ac:dyDescent="0.25">
      <c r="A401" s="4" t="s">
        <v>617</v>
      </c>
      <c r="B401" s="2" t="s">
        <v>61</v>
      </c>
      <c r="C401" s="2" t="s">
        <v>131</v>
      </c>
      <c r="D401" s="2" t="s">
        <v>57</v>
      </c>
      <c r="E401" s="2" t="s">
        <v>53</v>
      </c>
      <c r="F401" s="2" t="s">
        <v>68</v>
      </c>
      <c r="G401" s="2">
        <v>44865</v>
      </c>
      <c r="H401" s="2">
        <v>6158</v>
      </c>
      <c r="I401" s="2">
        <v>421.89</v>
      </c>
      <c r="J401" s="2">
        <v>364.69</v>
      </c>
      <c r="K401" s="2">
        <v>2597998.62</v>
      </c>
      <c r="L401" s="1">
        <f t="shared" si="6"/>
        <v>2</v>
      </c>
    </row>
    <row r="402" spans="1:12" x14ac:dyDescent="0.25">
      <c r="A402" s="4" t="s">
        <v>618</v>
      </c>
      <c r="B402" s="2" t="s">
        <v>65</v>
      </c>
      <c r="C402" s="2" t="s">
        <v>284</v>
      </c>
      <c r="D402" s="2" t="s">
        <v>96</v>
      </c>
      <c r="E402" s="2" t="s">
        <v>53</v>
      </c>
      <c r="F402" s="2" t="s">
        <v>68</v>
      </c>
      <c r="G402" s="2">
        <v>44241</v>
      </c>
      <c r="H402" s="2">
        <v>8031</v>
      </c>
      <c r="I402" s="2">
        <v>154.06</v>
      </c>
      <c r="J402" s="2">
        <v>90.93</v>
      </c>
      <c r="K402" s="2">
        <v>1237255.8600000001</v>
      </c>
      <c r="L402" s="1">
        <f t="shared" si="6"/>
        <v>3</v>
      </c>
    </row>
    <row r="403" spans="1:12" x14ac:dyDescent="0.25">
      <c r="A403" s="4" t="s">
        <v>619</v>
      </c>
      <c r="B403" s="2" t="s">
        <v>65</v>
      </c>
      <c r="C403" s="2" t="s">
        <v>66</v>
      </c>
      <c r="D403" s="2" t="s">
        <v>118</v>
      </c>
      <c r="E403" s="2" t="s">
        <v>53</v>
      </c>
      <c r="F403" s="2" t="s">
        <v>59</v>
      </c>
      <c r="G403" s="2">
        <v>44181</v>
      </c>
      <c r="H403" s="2">
        <v>5809</v>
      </c>
      <c r="I403" s="2">
        <v>109.28</v>
      </c>
      <c r="J403" s="2">
        <v>35.840000000000003</v>
      </c>
      <c r="K403" s="2">
        <v>634807.52</v>
      </c>
      <c r="L403" s="1">
        <f t="shared" si="6"/>
        <v>3</v>
      </c>
    </row>
    <row r="404" spans="1:12" x14ac:dyDescent="0.25">
      <c r="A404" s="4" t="s">
        <v>620</v>
      </c>
      <c r="B404" s="2" t="s">
        <v>70</v>
      </c>
      <c r="C404" s="2" t="s">
        <v>71</v>
      </c>
      <c r="D404" s="2" t="s">
        <v>76</v>
      </c>
      <c r="E404" s="2" t="s">
        <v>53</v>
      </c>
      <c r="F404" s="2" t="s">
        <v>54</v>
      </c>
      <c r="G404" s="2">
        <v>44040</v>
      </c>
      <c r="H404" s="2">
        <v>1527</v>
      </c>
      <c r="I404" s="2">
        <v>47.45</v>
      </c>
      <c r="J404" s="2">
        <v>31.79</v>
      </c>
      <c r="K404" s="2">
        <v>72456.150000000009</v>
      </c>
      <c r="L404" s="1">
        <f t="shared" si="6"/>
        <v>4</v>
      </c>
    </row>
    <row r="405" spans="1:12" x14ac:dyDescent="0.25">
      <c r="A405" s="4" t="s">
        <v>621</v>
      </c>
      <c r="B405" s="2" t="s">
        <v>61</v>
      </c>
      <c r="C405" s="2" t="s">
        <v>293</v>
      </c>
      <c r="D405" s="2" t="s">
        <v>52</v>
      </c>
      <c r="E405" s="2" t="s">
        <v>53</v>
      </c>
      <c r="F405" s="2" t="s">
        <v>68</v>
      </c>
      <c r="G405" s="2">
        <v>43839</v>
      </c>
      <c r="H405" s="2">
        <v>4252</v>
      </c>
      <c r="I405" s="2">
        <v>152.58000000000001</v>
      </c>
      <c r="J405" s="2">
        <v>97.44</v>
      </c>
      <c r="K405" s="2">
        <v>648770.16</v>
      </c>
      <c r="L405" s="1">
        <f t="shared" si="6"/>
        <v>2</v>
      </c>
    </row>
    <row r="406" spans="1:12" x14ac:dyDescent="0.25">
      <c r="A406" s="4" t="s">
        <v>622</v>
      </c>
      <c r="B406" s="2" t="s">
        <v>108</v>
      </c>
      <c r="C406" s="2" t="s">
        <v>420</v>
      </c>
      <c r="D406" s="2" t="s">
        <v>86</v>
      </c>
      <c r="E406" s="2" t="s">
        <v>53</v>
      </c>
      <c r="F406" s="2" t="s">
        <v>68</v>
      </c>
      <c r="G406" s="2">
        <v>44792</v>
      </c>
      <c r="H406" s="2">
        <v>5083</v>
      </c>
      <c r="I406" s="2">
        <v>651.21</v>
      </c>
      <c r="J406" s="2">
        <v>524.96</v>
      </c>
      <c r="K406" s="2">
        <v>3310100.43</v>
      </c>
      <c r="L406" s="1">
        <f t="shared" si="6"/>
        <v>6</v>
      </c>
    </row>
    <row r="407" spans="1:12" x14ac:dyDescent="0.25">
      <c r="A407" s="4" t="s">
        <v>623</v>
      </c>
      <c r="B407" s="2" t="s">
        <v>108</v>
      </c>
      <c r="C407" s="2" t="s">
        <v>144</v>
      </c>
      <c r="D407" s="2" t="s">
        <v>118</v>
      </c>
      <c r="E407" s="2" t="s">
        <v>53</v>
      </c>
      <c r="F407" s="2" t="s">
        <v>54</v>
      </c>
      <c r="G407" s="2">
        <v>44607</v>
      </c>
      <c r="H407" s="2">
        <v>2151</v>
      </c>
      <c r="I407" s="2">
        <v>109.28</v>
      </c>
      <c r="J407" s="2">
        <v>35.840000000000003</v>
      </c>
      <c r="K407" s="2">
        <v>235061.28</v>
      </c>
      <c r="L407" s="1">
        <f t="shared" si="6"/>
        <v>6</v>
      </c>
    </row>
    <row r="408" spans="1:12" x14ac:dyDescent="0.25">
      <c r="A408" s="4" t="s">
        <v>624</v>
      </c>
      <c r="B408" s="2" t="s">
        <v>108</v>
      </c>
      <c r="C408" s="2" t="s">
        <v>408</v>
      </c>
      <c r="D408" s="2" t="s">
        <v>96</v>
      </c>
      <c r="E408" s="2" t="s">
        <v>58</v>
      </c>
      <c r="F408" s="2" t="s">
        <v>73</v>
      </c>
      <c r="G408" s="2">
        <v>44268</v>
      </c>
      <c r="H408" s="2">
        <v>5616</v>
      </c>
      <c r="I408" s="2">
        <v>154.06</v>
      </c>
      <c r="J408" s="2">
        <v>90.93</v>
      </c>
      <c r="K408" s="2">
        <v>865200.96</v>
      </c>
      <c r="L408" s="1">
        <f t="shared" si="6"/>
        <v>6</v>
      </c>
    </row>
    <row r="409" spans="1:12" x14ac:dyDescent="0.25">
      <c r="A409" s="4" t="s">
        <v>625</v>
      </c>
      <c r="B409" s="2" t="s">
        <v>50</v>
      </c>
      <c r="C409" s="2" t="s">
        <v>135</v>
      </c>
      <c r="D409" s="2" t="s">
        <v>67</v>
      </c>
      <c r="E409" s="2" t="s">
        <v>53</v>
      </c>
      <c r="F409" s="2" t="s">
        <v>59</v>
      </c>
      <c r="G409" s="2">
        <v>44387</v>
      </c>
      <c r="H409" s="2">
        <v>2671</v>
      </c>
      <c r="I409" s="2">
        <v>9.33</v>
      </c>
      <c r="J409" s="2">
        <v>6.92</v>
      </c>
      <c r="K409" s="2">
        <v>24920.43</v>
      </c>
      <c r="L409" s="1">
        <f t="shared" si="6"/>
        <v>1</v>
      </c>
    </row>
    <row r="410" spans="1:12" x14ac:dyDescent="0.25">
      <c r="A410" s="4" t="s">
        <v>626</v>
      </c>
      <c r="B410" s="2" t="s">
        <v>70</v>
      </c>
      <c r="C410" s="2" t="s">
        <v>627</v>
      </c>
      <c r="D410" s="2" t="s">
        <v>52</v>
      </c>
      <c r="E410" s="2" t="s">
        <v>53</v>
      </c>
      <c r="F410" s="2" t="s">
        <v>73</v>
      </c>
      <c r="G410" s="2">
        <v>44674</v>
      </c>
      <c r="H410" s="2">
        <v>2538</v>
      </c>
      <c r="I410" s="2">
        <v>152.58000000000001</v>
      </c>
      <c r="J410" s="2">
        <v>97.44</v>
      </c>
      <c r="K410" s="2">
        <v>387248.04000000004</v>
      </c>
      <c r="L410" s="1">
        <f t="shared" si="6"/>
        <v>4</v>
      </c>
    </row>
    <row r="411" spans="1:12" x14ac:dyDescent="0.25">
      <c r="A411" s="4" t="s">
        <v>628</v>
      </c>
      <c r="B411" s="2" t="s">
        <v>65</v>
      </c>
      <c r="C411" s="2" t="s">
        <v>446</v>
      </c>
      <c r="D411" s="2" t="s">
        <v>52</v>
      </c>
      <c r="E411" s="2" t="s">
        <v>53</v>
      </c>
      <c r="F411" s="2" t="s">
        <v>59</v>
      </c>
      <c r="G411" s="2">
        <v>44470</v>
      </c>
      <c r="H411" s="2">
        <v>1474</v>
      </c>
      <c r="I411" s="2">
        <v>152.58000000000001</v>
      </c>
      <c r="J411" s="2">
        <v>97.44</v>
      </c>
      <c r="K411" s="2">
        <v>224902.92</v>
      </c>
      <c r="L411" s="1">
        <f t="shared" si="6"/>
        <v>3</v>
      </c>
    </row>
    <row r="412" spans="1:12" x14ac:dyDescent="0.25">
      <c r="A412" s="4" t="s">
        <v>629</v>
      </c>
      <c r="B412" s="2" t="s">
        <v>65</v>
      </c>
      <c r="C412" s="2" t="s">
        <v>327</v>
      </c>
      <c r="D412" s="2" t="s">
        <v>128</v>
      </c>
      <c r="E412" s="2" t="s">
        <v>53</v>
      </c>
      <c r="F412" s="2" t="s">
        <v>54</v>
      </c>
      <c r="G412" s="2">
        <v>44302</v>
      </c>
      <c r="H412" s="2">
        <v>7765</v>
      </c>
      <c r="I412" s="2">
        <v>668.27</v>
      </c>
      <c r="J412" s="2">
        <v>502.54</v>
      </c>
      <c r="K412" s="2">
        <v>5189116.55</v>
      </c>
      <c r="L412" s="1">
        <f t="shared" si="6"/>
        <v>3</v>
      </c>
    </row>
    <row r="413" spans="1:12" x14ac:dyDescent="0.25">
      <c r="A413" s="4" t="s">
        <v>630</v>
      </c>
      <c r="B413" s="2" t="s">
        <v>65</v>
      </c>
      <c r="C413" s="2" t="s">
        <v>457</v>
      </c>
      <c r="D413" s="2" t="s">
        <v>52</v>
      </c>
      <c r="E413" s="2" t="s">
        <v>53</v>
      </c>
      <c r="F413" s="2" t="s">
        <v>68</v>
      </c>
      <c r="G413" s="2">
        <v>44323</v>
      </c>
      <c r="H413" s="2">
        <v>6727</v>
      </c>
      <c r="I413" s="2">
        <v>152.58000000000001</v>
      </c>
      <c r="J413" s="2">
        <v>97.44</v>
      </c>
      <c r="K413" s="2">
        <v>1026405.66</v>
      </c>
      <c r="L413" s="1">
        <f t="shared" si="6"/>
        <v>3</v>
      </c>
    </row>
    <row r="414" spans="1:12" x14ac:dyDescent="0.25">
      <c r="A414" s="4" t="s">
        <v>631</v>
      </c>
      <c r="B414" s="2" t="s">
        <v>70</v>
      </c>
      <c r="C414" s="2" t="s">
        <v>289</v>
      </c>
      <c r="D414" s="2" t="s">
        <v>83</v>
      </c>
      <c r="E414" s="2" t="s">
        <v>58</v>
      </c>
      <c r="F414" s="2" t="s">
        <v>68</v>
      </c>
      <c r="G414" s="2">
        <v>44834</v>
      </c>
      <c r="H414" s="2">
        <v>5709</v>
      </c>
      <c r="I414" s="2">
        <v>81.73</v>
      </c>
      <c r="J414" s="2">
        <v>56.67</v>
      </c>
      <c r="K414" s="2">
        <v>466596.57</v>
      </c>
      <c r="L414" s="1">
        <f t="shared" si="6"/>
        <v>4</v>
      </c>
    </row>
    <row r="415" spans="1:12" x14ac:dyDescent="0.25">
      <c r="A415" s="4" t="s">
        <v>632</v>
      </c>
      <c r="B415" s="2" t="s">
        <v>65</v>
      </c>
      <c r="C415" s="2" t="s">
        <v>310</v>
      </c>
      <c r="D415" s="2" t="s">
        <v>67</v>
      </c>
      <c r="E415" s="2" t="s">
        <v>53</v>
      </c>
      <c r="F415" s="2" t="s">
        <v>73</v>
      </c>
      <c r="G415" s="2">
        <v>44717</v>
      </c>
      <c r="H415" s="2">
        <v>9091</v>
      </c>
      <c r="I415" s="2">
        <v>9.33</v>
      </c>
      <c r="J415" s="2">
        <v>6.92</v>
      </c>
      <c r="K415" s="2">
        <v>84819.03</v>
      </c>
      <c r="L415" s="1">
        <f t="shared" si="6"/>
        <v>3</v>
      </c>
    </row>
    <row r="416" spans="1:12" x14ac:dyDescent="0.25">
      <c r="A416" s="4" t="s">
        <v>633</v>
      </c>
      <c r="B416" s="2" t="s">
        <v>50</v>
      </c>
      <c r="C416" s="2" t="s">
        <v>312</v>
      </c>
      <c r="D416" s="2" t="s">
        <v>76</v>
      </c>
      <c r="E416" s="2" t="s">
        <v>58</v>
      </c>
      <c r="F416" s="2" t="s">
        <v>73</v>
      </c>
      <c r="G416" s="2">
        <v>44042</v>
      </c>
      <c r="H416" s="2">
        <v>3285</v>
      </c>
      <c r="I416" s="2">
        <v>47.45</v>
      </c>
      <c r="J416" s="2">
        <v>31.79</v>
      </c>
      <c r="K416" s="2">
        <v>155873.25</v>
      </c>
      <c r="L416" s="1">
        <f t="shared" si="6"/>
        <v>1</v>
      </c>
    </row>
    <row r="417" spans="1:12" x14ac:dyDescent="0.25">
      <c r="A417" s="4" t="s">
        <v>634</v>
      </c>
      <c r="B417" s="2" t="s">
        <v>65</v>
      </c>
      <c r="C417" s="2" t="s">
        <v>491</v>
      </c>
      <c r="D417" s="2" t="s">
        <v>76</v>
      </c>
      <c r="E417" s="2" t="s">
        <v>53</v>
      </c>
      <c r="F417" s="2" t="s">
        <v>68</v>
      </c>
      <c r="G417" s="2">
        <v>44594</v>
      </c>
      <c r="H417" s="2">
        <v>1732</v>
      </c>
      <c r="I417" s="2">
        <v>47.45</v>
      </c>
      <c r="J417" s="2">
        <v>31.79</v>
      </c>
      <c r="K417" s="2">
        <v>82183.400000000009</v>
      </c>
      <c r="L417" s="1">
        <f t="shared" si="6"/>
        <v>3</v>
      </c>
    </row>
    <row r="418" spans="1:12" x14ac:dyDescent="0.25">
      <c r="A418" s="4" t="s">
        <v>635</v>
      </c>
      <c r="B418" s="2" t="s">
        <v>70</v>
      </c>
      <c r="C418" s="2" t="s">
        <v>627</v>
      </c>
      <c r="D418" s="2" t="s">
        <v>72</v>
      </c>
      <c r="E418" s="2" t="s">
        <v>53</v>
      </c>
      <c r="F418" s="2" t="s">
        <v>68</v>
      </c>
      <c r="G418" s="2">
        <v>44130</v>
      </c>
      <c r="H418" s="2">
        <v>9907</v>
      </c>
      <c r="I418" s="2">
        <v>255.28</v>
      </c>
      <c r="J418" s="2">
        <v>159.41999999999999</v>
      </c>
      <c r="K418" s="2">
        <v>2529058.96</v>
      </c>
      <c r="L418" s="1">
        <f t="shared" si="6"/>
        <v>4</v>
      </c>
    </row>
    <row r="419" spans="1:12" x14ac:dyDescent="0.25">
      <c r="A419" s="4" t="s">
        <v>636</v>
      </c>
      <c r="B419" s="2" t="s">
        <v>50</v>
      </c>
      <c r="C419" s="2" t="s">
        <v>216</v>
      </c>
      <c r="D419" s="2" t="s">
        <v>67</v>
      </c>
      <c r="E419" s="2" t="s">
        <v>58</v>
      </c>
      <c r="F419" s="2" t="s">
        <v>59</v>
      </c>
      <c r="G419" s="2">
        <v>44205</v>
      </c>
      <c r="H419" s="2">
        <v>314</v>
      </c>
      <c r="I419" s="2">
        <v>9.33</v>
      </c>
      <c r="J419" s="2">
        <v>6.92</v>
      </c>
      <c r="K419" s="2">
        <v>2929.62</v>
      </c>
      <c r="L419" s="1">
        <f t="shared" si="6"/>
        <v>1</v>
      </c>
    </row>
    <row r="420" spans="1:12" x14ac:dyDescent="0.25">
      <c r="A420" s="4" t="s">
        <v>637</v>
      </c>
      <c r="B420" s="2" t="s">
        <v>65</v>
      </c>
      <c r="C420" s="2" t="s">
        <v>148</v>
      </c>
      <c r="D420" s="2" t="s">
        <v>57</v>
      </c>
      <c r="E420" s="2" t="s">
        <v>58</v>
      </c>
      <c r="F420" s="2" t="s">
        <v>73</v>
      </c>
      <c r="G420" s="2">
        <v>44434</v>
      </c>
      <c r="H420" s="2">
        <v>7489</v>
      </c>
      <c r="I420" s="2">
        <v>421.89</v>
      </c>
      <c r="J420" s="2">
        <v>364.69</v>
      </c>
      <c r="K420" s="2">
        <v>3159534.21</v>
      </c>
      <c r="L420" s="1">
        <f t="shared" si="6"/>
        <v>3</v>
      </c>
    </row>
    <row r="421" spans="1:12" x14ac:dyDescent="0.25">
      <c r="A421" s="4" t="s">
        <v>638</v>
      </c>
      <c r="B421" s="2" t="s">
        <v>50</v>
      </c>
      <c r="C421" s="2" t="s">
        <v>252</v>
      </c>
      <c r="D421" s="2" t="s">
        <v>128</v>
      </c>
      <c r="E421" s="2" t="s">
        <v>53</v>
      </c>
      <c r="F421" s="2" t="s">
        <v>54</v>
      </c>
      <c r="G421" s="2">
        <v>44058</v>
      </c>
      <c r="H421" s="2">
        <v>3000</v>
      </c>
      <c r="I421" s="2">
        <v>668.27</v>
      </c>
      <c r="J421" s="2">
        <v>502.54</v>
      </c>
      <c r="K421" s="2">
        <v>2004810</v>
      </c>
      <c r="L421" s="1">
        <f t="shared" si="6"/>
        <v>1</v>
      </c>
    </row>
    <row r="422" spans="1:12" x14ac:dyDescent="0.25">
      <c r="A422" s="4" t="s">
        <v>639</v>
      </c>
      <c r="B422" s="2" t="s">
        <v>61</v>
      </c>
      <c r="C422" s="2" t="s">
        <v>85</v>
      </c>
      <c r="D422" s="2" t="s">
        <v>67</v>
      </c>
      <c r="E422" s="2" t="s">
        <v>58</v>
      </c>
      <c r="F422" s="2" t="s">
        <v>73</v>
      </c>
      <c r="G422" s="2">
        <v>44551</v>
      </c>
      <c r="H422" s="2">
        <v>445</v>
      </c>
      <c r="I422" s="2">
        <v>9.33</v>
      </c>
      <c r="J422" s="2">
        <v>6.92</v>
      </c>
      <c r="K422" s="2">
        <v>4151.8500000000004</v>
      </c>
      <c r="L422" s="1">
        <f t="shared" si="6"/>
        <v>2</v>
      </c>
    </row>
    <row r="423" spans="1:12" x14ac:dyDescent="0.25">
      <c r="A423" s="4" t="s">
        <v>640</v>
      </c>
      <c r="B423" s="2" t="s">
        <v>65</v>
      </c>
      <c r="C423" s="2" t="s">
        <v>153</v>
      </c>
      <c r="D423" s="2" t="s">
        <v>63</v>
      </c>
      <c r="E423" s="2" t="s">
        <v>58</v>
      </c>
      <c r="F423" s="2" t="s">
        <v>73</v>
      </c>
      <c r="G423" s="2">
        <v>43881</v>
      </c>
      <c r="H423" s="2">
        <v>455</v>
      </c>
      <c r="I423" s="2">
        <v>205.7</v>
      </c>
      <c r="J423" s="2">
        <v>117.11</v>
      </c>
      <c r="K423" s="2">
        <v>93593.5</v>
      </c>
      <c r="L423" s="1">
        <f t="shared" si="6"/>
        <v>3</v>
      </c>
    </row>
    <row r="424" spans="1:12" x14ac:dyDescent="0.25">
      <c r="A424" s="4" t="s">
        <v>641</v>
      </c>
      <c r="B424" s="2" t="s">
        <v>50</v>
      </c>
      <c r="C424" s="2" t="s">
        <v>51</v>
      </c>
      <c r="D424" s="2" t="s">
        <v>83</v>
      </c>
      <c r="E424" s="2" t="s">
        <v>53</v>
      </c>
      <c r="F424" s="2" t="s">
        <v>73</v>
      </c>
      <c r="G424" s="2">
        <v>44338</v>
      </c>
      <c r="H424" s="2">
        <v>5690</v>
      </c>
      <c r="I424" s="2">
        <v>81.73</v>
      </c>
      <c r="J424" s="2">
        <v>56.67</v>
      </c>
      <c r="K424" s="2">
        <v>465043.7</v>
      </c>
      <c r="L424" s="1">
        <f t="shared" si="6"/>
        <v>1</v>
      </c>
    </row>
    <row r="425" spans="1:12" x14ac:dyDescent="0.25">
      <c r="A425" s="4" t="s">
        <v>642</v>
      </c>
      <c r="B425" s="2" t="s">
        <v>70</v>
      </c>
      <c r="C425" s="2" t="s">
        <v>643</v>
      </c>
      <c r="D425" s="2" t="s">
        <v>96</v>
      </c>
      <c r="E425" s="2" t="s">
        <v>53</v>
      </c>
      <c r="F425" s="2" t="s">
        <v>68</v>
      </c>
      <c r="G425" s="2">
        <v>44705</v>
      </c>
      <c r="H425" s="2">
        <v>5843</v>
      </c>
      <c r="I425" s="2">
        <v>154.06</v>
      </c>
      <c r="J425" s="2">
        <v>90.93</v>
      </c>
      <c r="K425" s="2">
        <v>900172.58</v>
      </c>
      <c r="L425" s="1">
        <f t="shared" si="6"/>
        <v>4</v>
      </c>
    </row>
    <row r="426" spans="1:12" x14ac:dyDescent="0.25">
      <c r="A426" s="4" t="s">
        <v>644</v>
      </c>
      <c r="B426" s="2" t="s">
        <v>108</v>
      </c>
      <c r="C426" s="2" t="s">
        <v>146</v>
      </c>
      <c r="D426" s="2" t="s">
        <v>83</v>
      </c>
      <c r="E426" s="2" t="s">
        <v>58</v>
      </c>
      <c r="F426" s="2" t="s">
        <v>54</v>
      </c>
      <c r="G426" s="2">
        <v>43913</v>
      </c>
      <c r="H426" s="2">
        <v>2637</v>
      </c>
      <c r="I426" s="2">
        <v>81.73</v>
      </c>
      <c r="J426" s="2">
        <v>56.67</v>
      </c>
      <c r="K426" s="2">
        <v>215522.01</v>
      </c>
      <c r="L426" s="1">
        <f t="shared" si="6"/>
        <v>6</v>
      </c>
    </row>
    <row r="427" spans="1:12" x14ac:dyDescent="0.25">
      <c r="A427" s="4" t="s">
        <v>645</v>
      </c>
      <c r="B427" s="2" t="s">
        <v>65</v>
      </c>
      <c r="C427" s="2" t="s">
        <v>321</v>
      </c>
      <c r="D427" s="2" t="s">
        <v>76</v>
      </c>
      <c r="E427" s="2" t="s">
        <v>58</v>
      </c>
      <c r="F427" s="2" t="s">
        <v>54</v>
      </c>
      <c r="G427" s="2">
        <v>44691</v>
      </c>
      <c r="H427" s="2">
        <v>4827</v>
      </c>
      <c r="I427" s="2">
        <v>47.45</v>
      </c>
      <c r="J427" s="2">
        <v>31.79</v>
      </c>
      <c r="K427" s="2">
        <v>229041.15000000002</v>
      </c>
      <c r="L427" s="1">
        <f t="shared" si="6"/>
        <v>3</v>
      </c>
    </row>
    <row r="428" spans="1:12" x14ac:dyDescent="0.25">
      <c r="A428" s="4" t="s">
        <v>646</v>
      </c>
      <c r="B428" s="2" t="s">
        <v>65</v>
      </c>
      <c r="C428" s="2" t="s">
        <v>100</v>
      </c>
      <c r="D428" s="2" t="s">
        <v>96</v>
      </c>
      <c r="E428" s="2" t="s">
        <v>58</v>
      </c>
      <c r="F428" s="2" t="s">
        <v>54</v>
      </c>
      <c r="G428" s="2">
        <v>44698</v>
      </c>
      <c r="H428" s="2">
        <v>3200</v>
      </c>
      <c r="I428" s="2">
        <v>154.06</v>
      </c>
      <c r="J428" s="2">
        <v>90.93</v>
      </c>
      <c r="K428" s="2">
        <v>492992</v>
      </c>
      <c r="L428" s="1">
        <f t="shared" si="6"/>
        <v>3</v>
      </c>
    </row>
    <row r="429" spans="1:12" x14ac:dyDescent="0.25">
      <c r="A429" s="4" t="s">
        <v>647</v>
      </c>
      <c r="B429" s="2" t="s">
        <v>50</v>
      </c>
      <c r="C429" s="2" t="s">
        <v>648</v>
      </c>
      <c r="D429" s="2" t="s">
        <v>63</v>
      </c>
      <c r="E429" s="2" t="s">
        <v>58</v>
      </c>
      <c r="F429" s="2" t="s">
        <v>68</v>
      </c>
      <c r="G429" s="2">
        <v>44349</v>
      </c>
      <c r="H429" s="2">
        <v>5572</v>
      </c>
      <c r="I429" s="2">
        <v>205.7</v>
      </c>
      <c r="J429" s="2">
        <v>117.11</v>
      </c>
      <c r="K429" s="2">
        <v>1146160.3999999999</v>
      </c>
      <c r="L429" s="1">
        <f t="shared" si="6"/>
        <v>1</v>
      </c>
    </row>
    <row r="430" spans="1:12" x14ac:dyDescent="0.25">
      <c r="A430" s="4" t="s">
        <v>649</v>
      </c>
      <c r="B430" s="2" t="s">
        <v>50</v>
      </c>
      <c r="C430" s="2" t="s">
        <v>476</v>
      </c>
      <c r="D430" s="2" t="s">
        <v>67</v>
      </c>
      <c r="E430" s="2" t="s">
        <v>58</v>
      </c>
      <c r="F430" s="2" t="s">
        <v>73</v>
      </c>
      <c r="G430" s="2">
        <v>44204</v>
      </c>
      <c r="H430" s="2">
        <v>1793</v>
      </c>
      <c r="I430" s="2">
        <v>9.33</v>
      </c>
      <c r="J430" s="2">
        <v>6.92</v>
      </c>
      <c r="K430" s="2">
        <v>16728.689999999999</v>
      </c>
      <c r="L430" s="1">
        <f t="shared" si="6"/>
        <v>1</v>
      </c>
    </row>
    <row r="431" spans="1:12" x14ac:dyDescent="0.25">
      <c r="A431" s="4" t="s">
        <v>650</v>
      </c>
      <c r="B431" s="2" t="s">
        <v>70</v>
      </c>
      <c r="C431" s="2" t="s">
        <v>651</v>
      </c>
      <c r="D431" s="2" t="s">
        <v>76</v>
      </c>
      <c r="E431" s="2" t="s">
        <v>58</v>
      </c>
      <c r="F431" s="2" t="s">
        <v>68</v>
      </c>
      <c r="G431" s="2">
        <v>44449</v>
      </c>
      <c r="H431" s="2">
        <v>8743</v>
      </c>
      <c r="I431" s="2">
        <v>47.45</v>
      </c>
      <c r="J431" s="2">
        <v>31.79</v>
      </c>
      <c r="K431" s="2">
        <v>414855.35000000003</v>
      </c>
      <c r="L431" s="1">
        <f t="shared" si="6"/>
        <v>4</v>
      </c>
    </row>
    <row r="432" spans="1:12" x14ac:dyDescent="0.25">
      <c r="A432" s="4" t="s">
        <v>652</v>
      </c>
      <c r="B432" s="2" t="s">
        <v>50</v>
      </c>
      <c r="C432" s="2" t="s">
        <v>302</v>
      </c>
      <c r="D432" s="2" t="s">
        <v>76</v>
      </c>
      <c r="E432" s="2" t="s">
        <v>53</v>
      </c>
      <c r="F432" s="2" t="s">
        <v>68</v>
      </c>
      <c r="G432" s="2">
        <v>44374</v>
      </c>
      <c r="H432" s="2">
        <v>5331</v>
      </c>
      <c r="I432" s="2">
        <v>47.45</v>
      </c>
      <c r="J432" s="2">
        <v>31.79</v>
      </c>
      <c r="K432" s="2">
        <v>252955.95</v>
      </c>
      <c r="L432" s="1">
        <f t="shared" si="6"/>
        <v>1</v>
      </c>
    </row>
    <row r="433" spans="1:12" x14ac:dyDescent="0.25">
      <c r="A433" s="4" t="s">
        <v>653</v>
      </c>
      <c r="B433" s="2" t="s">
        <v>65</v>
      </c>
      <c r="C433" s="2" t="s">
        <v>358</v>
      </c>
      <c r="D433" s="2" t="s">
        <v>67</v>
      </c>
      <c r="E433" s="2" t="s">
        <v>58</v>
      </c>
      <c r="F433" s="2" t="s">
        <v>59</v>
      </c>
      <c r="G433" s="2">
        <v>43936</v>
      </c>
      <c r="H433" s="2">
        <v>7502</v>
      </c>
      <c r="I433" s="2">
        <v>9.33</v>
      </c>
      <c r="J433" s="2">
        <v>6.92</v>
      </c>
      <c r="K433" s="2">
        <v>69993.66</v>
      </c>
      <c r="L433" s="1">
        <f t="shared" si="6"/>
        <v>3</v>
      </c>
    </row>
    <row r="434" spans="1:12" x14ac:dyDescent="0.25">
      <c r="A434" s="4" t="s">
        <v>654</v>
      </c>
      <c r="B434" s="2" t="s">
        <v>50</v>
      </c>
      <c r="C434" s="2" t="s">
        <v>267</v>
      </c>
      <c r="D434" s="2" t="s">
        <v>86</v>
      </c>
      <c r="E434" s="2" t="s">
        <v>58</v>
      </c>
      <c r="F434" s="2" t="s">
        <v>73</v>
      </c>
      <c r="G434" s="2">
        <v>44283</v>
      </c>
      <c r="H434" s="2">
        <v>3228</v>
      </c>
      <c r="I434" s="2">
        <v>651.21</v>
      </c>
      <c r="J434" s="2">
        <v>524.96</v>
      </c>
      <c r="K434" s="2">
        <v>2102105.88</v>
      </c>
      <c r="L434" s="1">
        <f t="shared" si="6"/>
        <v>1</v>
      </c>
    </row>
    <row r="435" spans="1:12" x14ac:dyDescent="0.25">
      <c r="A435" s="4" t="s">
        <v>655</v>
      </c>
      <c r="B435" s="2" t="s">
        <v>108</v>
      </c>
      <c r="C435" s="2" t="s">
        <v>166</v>
      </c>
      <c r="D435" s="2" t="s">
        <v>86</v>
      </c>
      <c r="E435" s="2" t="s">
        <v>58</v>
      </c>
      <c r="F435" s="2" t="s">
        <v>59</v>
      </c>
      <c r="G435" s="2">
        <v>44102</v>
      </c>
      <c r="H435" s="2">
        <v>7514</v>
      </c>
      <c r="I435" s="2">
        <v>651.21</v>
      </c>
      <c r="J435" s="2">
        <v>524.96</v>
      </c>
      <c r="K435" s="2">
        <v>4893191.9400000004</v>
      </c>
      <c r="L435" s="1">
        <f t="shared" si="6"/>
        <v>6</v>
      </c>
    </row>
    <row r="436" spans="1:12" x14ac:dyDescent="0.25">
      <c r="A436" s="4" t="s">
        <v>656</v>
      </c>
      <c r="B436" s="2" t="s">
        <v>61</v>
      </c>
      <c r="C436" s="2" t="s">
        <v>459</v>
      </c>
      <c r="D436" s="2" t="s">
        <v>118</v>
      </c>
      <c r="E436" s="2" t="s">
        <v>58</v>
      </c>
      <c r="F436" s="2" t="s">
        <v>68</v>
      </c>
      <c r="G436" s="2">
        <v>44311</v>
      </c>
      <c r="H436" s="2">
        <v>7397</v>
      </c>
      <c r="I436" s="2">
        <v>109.28</v>
      </c>
      <c r="J436" s="2">
        <v>35.840000000000003</v>
      </c>
      <c r="K436" s="2">
        <v>808344.16</v>
      </c>
      <c r="L436" s="1">
        <f t="shared" si="6"/>
        <v>2</v>
      </c>
    </row>
    <row r="437" spans="1:12" x14ac:dyDescent="0.25">
      <c r="A437" s="4" t="s">
        <v>657</v>
      </c>
      <c r="B437" s="2" t="s">
        <v>70</v>
      </c>
      <c r="C437" s="2" t="s">
        <v>193</v>
      </c>
      <c r="D437" s="2" t="s">
        <v>76</v>
      </c>
      <c r="E437" s="2" t="s">
        <v>58</v>
      </c>
      <c r="F437" s="2" t="s">
        <v>59</v>
      </c>
      <c r="G437" s="2">
        <v>44412</v>
      </c>
      <c r="H437" s="2">
        <v>6944</v>
      </c>
      <c r="I437" s="2">
        <v>47.45</v>
      </c>
      <c r="J437" s="2">
        <v>31.79</v>
      </c>
      <c r="K437" s="2">
        <v>329492.80000000005</v>
      </c>
      <c r="L437" s="1">
        <f t="shared" si="6"/>
        <v>4</v>
      </c>
    </row>
    <row r="438" spans="1:12" x14ac:dyDescent="0.25">
      <c r="A438" s="4" t="s">
        <v>658</v>
      </c>
      <c r="B438" s="2" t="s">
        <v>65</v>
      </c>
      <c r="C438" s="2" t="s">
        <v>659</v>
      </c>
      <c r="D438" s="2" t="s">
        <v>96</v>
      </c>
      <c r="E438" s="2" t="s">
        <v>58</v>
      </c>
      <c r="F438" s="2" t="s">
        <v>73</v>
      </c>
      <c r="G438" s="2">
        <v>44053</v>
      </c>
      <c r="H438" s="2">
        <v>2253</v>
      </c>
      <c r="I438" s="2">
        <v>154.06</v>
      </c>
      <c r="J438" s="2">
        <v>90.93</v>
      </c>
      <c r="K438" s="2">
        <v>347097.18</v>
      </c>
      <c r="L438" s="1">
        <f t="shared" si="6"/>
        <v>3</v>
      </c>
    </row>
    <row r="439" spans="1:12" x14ac:dyDescent="0.25">
      <c r="A439" s="4" t="s">
        <v>660</v>
      </c>
      <c r="B439" s="2" t="s">
        <v>50</v>
      </c>
      <c r="C439" s="2" t="s">
        <v>661</v>
      </c>
      <c r="D439" s="2" t="s">
        <v>83</v>
      </c>
      <c r="E439" s="2" t="s">
        <v>53</v>
      </c>
      <c r="F439" s="2" t="s">
        <v>54</v>
      </c>
      <c r="G439" s="2">
        <v>44595</v>
      </c>
      <c r="H439" s="2">
        <v>6454</v>
      </c>
      <c r="I439" s="2">
        <v>81.73</v>
      </c>
      <c r="J439" s="2">
        <v>56.67</v>
      </c>
      <c r="K439" s="2">
        <v>527485.42000000004</v>
      </c>
      <c r="L439" s="1">
        <f t="shared" si="6"/>
        <v>1</v>
      </c>
    </row>
    <row r="440" spans="1:12" x14ac:dyDescent="0.25">
      <c r="A440" s="4" t="s">
        <v>662</v>
      </c>
      <c r="B440" s="2" t="s">
        <v>65</v>
      </c>
      <c r="C440" s="2" t="s">
        <v>512</v>
      </c>
      <c r="D440" s="2" t="s">
        <v>52</v>
      </c>
      <c r="E440" s="2" t="s">
        <v>53</v>
      </c>
      <c r="F440" s="2" t="s">
        <v>54</v>
      </c>
      <c r="G440" s="2">
        <v>44411</v>
      </c>
      <c r="H440" s="2">
        <v>4709</v>
      </c>
      <c r="I440" s="2">
        <v>152.58000000000001</v>
      </c>
      <c r="J440" s="2">
        <v>97.44</v>
      </c>
      <c r="K440" s="2">
        <v>718499.22000000009</v>
      </c>
      <c r="L440" s="1">
        <f t="shared" si="6"/>
        <v>3</v>
      </c>
    </row>
    <row r="441" spans="1:12" x14ac:dyDescent="0.25">
      <c r="A441" s="4" t="s">
        <v>90</v>
      </c>
      <c r="B441" s="2" t="s">
        <v>108</v>
      </c>
      <c r="C441" s="2" t="s">
        <v>420</v>
      </c>
      <c r="D441" s="2" t="s">
        <v>96</v>
      </c>
      <c r="E441" s="2" t="s">
        <v>53</v>
      </c>
      <c r="F441" s="2" t="s">
        <v>73</v>
      </c>
      <c r="G441" s="2">
        <v>44636</v>
      </c>
      <c r="H441" s="2">
        <v>9210</v>
      </c>
      <c r="I441" s="2">
        <v>154.06</v>
      </c>
      <c r="J441" s="2">
        <v>90.93</v>
      </c>
      <c r="K441" s="2">
        <v>1418892.6</v>
      </c>
      <c r="L441" s="1">
        <f t="shared" si="6"/>
        <v>6</v>
      </c>
    </row>
    <row r="442" spans="1:12" x14ac:dyDescent="0.25">
      <c r="A442" s="4" t="s">
        <v>663</v>
      </c>
      <c r="B442" s="2" t="s">
        <v>50</v>
      </c>
      <c r="C442" s="2" t="s">
        <v>664</v>
      </c>
      <c r="D442" s="2" t="s">
        <v>67</v>
      </c>
      <c r="E442" s="2" t="s">
        <v>53</v>
      </c>
      <c r="F442" s="2" t="s">
        <v>59</v>
      </c>
      <c r="G442" s="2">
        <v>44460</v>
      </c>
      <c r="H442" s="2">
        <v>4180</v>
      </c>
      <c r="I442" s="2">
        <v>9.33</v>
      </c>
      <c r="J442" s="2">
        <v>6.92</v>
      </c>
      <c r="K442" s="2">
        <v>38999.4</v>
      </c>
      <c r="L442" s="1">
        <f t="shared" si="6"/>
        <v>1</v>
      </c>
    </row>
    <row r="443" spans="1:12" x14ac:dyDescent="0.25">
      <c r="A443" s="4" t="s">
        <v>665</v>
      </c>
      <c r="B443" s="2" t="s">
        <v>108</v>
      </c>
      <c r="C443" s="2" t="s">
        <v>408</v>
      </c>
      <c r="D443" s="2" t="s">
        <v>128</v>
      </c>
      <c r="E443" s="2" t="s">
        <v>53</v>
      </c>
      <c r="F443" s="2" t="s">
        <v>59</v>
      </c>
      <c r="G443" s="2">
        <v>44786</v>
      </c>
      <c r="H443" s="2">
        <v>875</v>
      </c>
      <c r="I443" s="2">
        <v>668.27</v>
      </c>
      <c r="J443" s="2">
        <v>502.54</v>
      </c>
      <c r="K443" s="2">
        <v>584736.25</v>
      </c>
      <c r="L443" s="1">
        <f t="shared" si="6"/>
        <v>6</v>
      </c>
    </row>
    <row r="444" spans="1:12" x14ac:dyDescent="0.25">
      <c r="A444" s="4" t="s">
        <v>666</v>
      </c>
      <c r="B444" s="2" t="s">
        <v>61</v>
      </c>
      <c r="C444" s="2" t="s">
        <v>667</v>
      </c>
      <c r="D444" s="2" t="s">
        <v>57</v>
      </c>
      <c r="E444" s="2" t="s">
        <v>58</v>
      </c>
      <c r="F444" s="2" t="s">
        <v>54</v>
      </c>
      <c r="G444" s="2">
        <v>44577</v>
      </c>
      <c r="H444" s="2">
        <v>2580</v>
      </c>
      <c r="I444" s="2">
        <v>421.89</v>
      </c>
      <c r="J444" s="2">
        <v>364.69</v>
      </c>
      <c r="K444" s="2">
        <v>1088476.2</v>
      </c>
      <c r="L444" s="1">
        <f t="shared" si="6"/>
        <v>2</v>
      </c>
    </row>
    <row r="445" spans="1:12" x14ac:dyDescent="0.25">
      <c r="A445" s="4" t="s">
        <v>668</v>
      </c>
      <c r="B445" s="2" t="s">
        <v>65</v>
      </c>
      <c r="C445" s="2" t="s">
        <v>512</v>
      </c>
      <c r="D445" s="2" t="s">
        <v>52</v>
      </c>
      <c r="E445" s="2" t="s">
        <v>58</v>
      </c>
      <c r="F445" s="2" t="s">
        <v>73</v>
      </c>
      <c r="G445" s="2">
        <v>44509</v>
      </c>
      <c r="H445" s="2">
        <v>9614</v>
      </c>
      <c r="I445" s="2">
        <v>152.58000000000001</v>
      </c>
      <c r="J445" s="2">
        <v>97.44</v>
      </c>
      <c r="K445" s="2">
        <v>1466904.12</v>
      </c>
      <c r="L445" s="1">
        <f t="shared" si="6"/>
        <v>3</v>
      </c>
    </row>
    <row r="446" spans="1:12" x14ac:dyDescent="0.25">
      <c r="A446" s="4" t="s">
        <v>669</v>
      </c>
      <c r="B446" s="2" t="s">
        <v>70</v>
      </c>
      <c r="C446" s="2" t="s">
        <v>71</v>
      </c>
      <c r="D446" s="2" t="s">
        <v>96</v>
      </c>
      <c r="E446" s="2" t="s">
        <v>58</v>
      </c>
      <c r="F446" s="2" t="s">
        <v>54</v>
      </c>
      <c r="G446" s="2">
        <v>44361</v>
      </c>
      <c r="H446" s="2">
        <v>4323</v>
      </c>
      <c r="I446" s="2">
        <v>154.06</v>
      </c>
      <c r="J446" s="2">
        <v>90.93</v>
      </c>
      <c r="K446" s="2">
        <v>666001.38</v>
      </c>
      <c r="L446" s="1">
        <f t="shared" si="6"/>
        <v>4</v>
      </c>
    </row>
    <row r="447" spans="1:12" x14ac:dyDescent="0.25">
      <c r="A447" s="4" t="s">
        <v>670</v>
      </c>
      <c r="B447" s="2" t="s">
        <v>70</v>
      </c>
      <c r="C447" s="2" t="s">
        <v>579</v>
      </c>
      <c r="D447" s="2" t="s">
        <v>52</v>
      </c>
      <c r="E447" s="2" t="s">
        <v>58</v>
      </c>
      <c r="F447" s="2" t="s">
        <v>59</v>
      </c>
      <c r="G447" s="2">
        <v>44578</v>
      </c>
      <c r="H447" s="2">
        <v>6090</v>
      </c>
      <c r="I447" s="2">
        <v>152.58000000000001</v>
      </c>
      <c r="J447" s="2">
        <v>97.44</v>
      </c>
      <c r="K447" s="2">
        <v>929212.20000000007</v>
      </c>
      <c r="L447" s="1">
        <f t="shared" si="6"/>
        <v>4</v>
      </c>
    </row>
    <row r="448" spans="1:12" x14ac:dyDescent="0.25">
      <c r="A448" s="4" t="s">
        <v>671</v>
      </c>
      <c r="B448" s="2" t="s">
        <v>65</v>
      </c>
      <c r="C448" s="2" t="s">
        <v>80</v>
      </c>
      <c r="D448" s="2" t="s">
        <v>72</v>
      </c>
      <c r="E448" s="2" t="s">
        <v>53</v>
      </c>
      <c r="F448" s="2" t="s">
        <v>54</v>
      </c>
      <c r="G448" s="2">
        <v>44711</v>
      </c>
      <c r="H448" s="2">
        <v>6323</v>
      </c>
      <c r="I448" s="2">
        <v>255.28</v>
      </c>
      <c r="J448" s="2">
        <v>159.41999999999999</v>
      </c>
      <c r="K448" s="2">
        <v>1614135.44</v>
      </c>
      <c r="L448" s="1">
        <f t="shared" si="6"/>
        <v>3</v>
      </c>
    </row>
    <row r="449" spans="1:12" x14ac:dyDescent="0.25">
      <c r="A449" s="4" t="s">
        <v>672</v>
      </c>
      <c r="B449" s="2" t="s">
        <v>65</v>
      </c>
      <c r="C449" s="2" t="s">
        <v>162</v>
      </c>
      <c r="D449" s="2" t="s">
        <v>57</v>
      </c>
      <c r="E449" s="2" t="s">
        <v>53</v>
      </c>
      <c r="F449" s="2" t="s">
        <v>59</v>
      </c>
      <c r="G449" s="2">
        <v>43934</v>
      </c>
      <c r="H449" s="2">
        <v>3467</v>
      </c>
      <c r="I449" s="2">
        <v>421.89</v>
      </c>
      <c r="J449" s="2">
        <v>364.69</v>
      </c>
      <c r="K449" s="2">
        <v>1462692.63</v>
      </c>
      <c r="L449" s="1">
        <f t="shared" si="6"/>
        <v>3</v>
      </c>
    </row>
    <row r="450" spans="1:12" x14ac:dyDescent="0.25">
      <c r="A450" s="4" t="s">
        <v>592</v>
      </c>
      <c r="B450" s="2" t="s">
        <v>61</v>
      </c>
      <c r="C450" s="2" t="s">
        <v>417</v>
      </c>
      <c r="D450" s="2" t="s">
        <v>118</v>
      </c>
      <c r="E450" s="2" t="s">
        <v>53</v>
      </c>
      <c r="F450" s="2" t="s">
        <v>68</v>
      </c>
      <c r="G450" s="2">
        <v>44702</v>
      </c>
      <c r="H450" s="2">
        <v>7994</v>
      </c>
      <c r="I450" s="2">
        <v>109.28</v>
      </c>
      <c r="J450" s="2">
        <v>35.840000000000003</v>
      </c>
      <c r="K450" s="2">
        <v>873584.32000000007</v>
      </c>
      <c r="L450" s="1">
        <f t="shared" si="6"/>
        <v>2</v>
      </c>
    </row>
    <row r="451" spans="1:12" x14ac:dyDescent="0.25">
      <c r="A451" s="4" t="s">
        <v>673</v>
      </c>
      <c r="B451" s="2" t="s">
        <v>50</v>
      </c>
      <c r="C451" s="2" t="s">
        <v>238</v>
      </c>
      <c r="D451" s="2" t="s">
        <v>96</v>
      </c>
      <c r="E451" s="2" t="s">
        <v>53</v>
      </c>
      <c r="F451" s="2" t="s">
        <v>68</v>
      </c>
      <c r="G451" s="2">
        <v>43872</v>
      </c>
      <c r="H451" s="2">
        <v>7410</v>
      </c>
      <c r="I451" s="2">
        <v>154.06</v>
      </c>
      <c r="J451" s="2">
        <v>90.93</v>
      </c>
      <c r="K451" s="2">
        <v>1141584.6000000001</v>
      </c>
      <c r="L451" s="1">
        <f t="shared" si="6"/>
        <v>1</v>
      </c>
    </row>
    <row r="452" spans="1:12" x14ac:dyDescent="0.25">
      <c r="A452" s="4" t="s">
        <v>674</v>
      </c>
      <c r="B452" s="2" t="s">
        <v>61</v>
      </c>
      <c r="C452" s="2" t="s">
        <v>155</v>
      </c>
      <c r="D452" s="2" t="s">
        <v>57</v>
      </c>
      <c r="E452" s="2" t="s">
        <v>58</v>
      </c>
      <c r="F452" s="2" t="s">
        <v>68</v>
      </c>
      <c r="G452" s="2">
        <v>44714</v>
      </c>
      <c r="H452" s="2">
        <v>1250</v>
      </c>
      <c r="I452" s="2">
        <v>421.89</v>
      </c>
      <c r="J452" s="2">
        <v>364.69</v>
      </c>
      <c r="K452" s="2">
        <v>527362.5</v>
      </c>
      <c r="L452" s="1">
        <f t="shared" si="6"/>
        <v>2</v>
      </c>
    </row>
    <row r="453" spans="1:12" x14ac:dyDescent="0.25">
      <c r="A453" s="4" t="s">
        <v>675</v>
      </c>
      <c r="B453" s="2" t="s">
        <v>65</v>
      </c>
      <c r="C453" s="2" t="s">
        <v>91</v>
      </c>
      <c r="D453" s="2" t="s">
        <v>83</v>
      </c>
      <c r="E453" s="2" t="s">
        <v>58</v>
      </c>
      <c r="F453" s="2" t="s">
        <v>59</v>
      </c>
      <c r="G453" s="2">
        <v>43857</v>
      </c>
      <c r="H453" s="2">
        <v>6083</v>
      </c>
      <c r="I453" s="2">
        <v>81.73</v>
      </c>
      <c r="J453" s="2">
        <v>56.67</v>
      </c>
      <c r="K453" s="2">
        <v>497163.59</v>
      </c>
      <c r="L453" s="1">
        <f t="shared" si="6"/>
        <v>3</v>
      </c>
    </row>
    <row r="454" spans="1:12" x14ac:dyDescent="0.25">
      <c r="A454" s="4" t="s">
        <v>676</v>
      </c>
      <c r="B454" s="2" t="s">
        <v>65</v>
      </c>
      <c r="C454" s="2" t="s">
        <v>448</v>
      </c>
      <c r="D454" s="2" t="s">
        <v>52</v>
      </c>
      <c r="E454" s="2" t="s">
        <v>53</v>
      </c>
      <c r="F454" s="2" t="s">
        <v>73</v>
      </c>
      <c r="G454" s="2">
        <v>44343</v>
      </c>
      <c r="H454" s="2">
        <v>505</v>
      </c>
      <c r="I454" s="2">
        <v>152.58000000000001</v>
      </c>
      <c r="J454" s="2">
        <v>97.44</v>
      </c>
      <c r="K454" s="2">
        <v>77052.900000000009</v>
      </c>
      <c r="L454" s="1">
        <f t="shared" si="6"/>
        <v>3</v>
      </c>
    </row>
    <row r="455" spans="1:12" x14ac:dyDescent="0.25">
      <c r="A455" s="4" t="s">
        <v>677</v>
      </c>
      <c r="B455" s="2" t="s">
        <v>70</v>
      </c>
      <c r="C455" s="2" t="s">
        <v>627</v>
      </c>
      <c r="D455" s="2" t="s">
        <v>96</v>
      </c>
      <c r="E455" s="2" t="s">
        <v>58</v>
      </c>
      <c r="F455" s="2" t="s">
        <v>68</v>
      </c>
      <c r="G455" s="2">
        <v>44660</v>
      </c>
      <c r="H455" s="2">
        <v>149</v>
      </c>
      <c r="I455" s="2">
        <v>154.06</v>
      </c>
      <c r="J455" s="2">
        <v>90.93</v>
      </c>
      <c r="K455" s="2">
        <v>22954.94</v>
      </c>
      <c r="L455" s="1">
        <f t="shared" si="6"/>
        <v>4</v>
      </c>
    </row>
    <row r="456" spans="1:12" x14ac:dyDescent="0.25">
      <c r="A456" s="4" t="s">
        <v>678</v>
      </c>
      <c r="B456" s="2" t="s">
        <v>50</v>
      </c>
      <c r="C456" s="2" t="s">
        <v>414</v>
      </c>
      <c r="D456" s="2" t="s">
        <v>81</v>
      </c>
      <c r="E456" s="2" t="s">
        <v>58</v>
      </c>
      <c r="F456" s="2" t="s">
        <v>54</v>
      </c>
      <c r="G456" s="2">
        <v>44489</v>
      </c>
      <c r="H456" s="2">
        <v>2674</v>
      </c>
      <c r="I456" s="2">
        <v>437.2</v>
      </c>
      <c r="J456" s="2">
        <v>263.33</v>
      </c>
      <c r="K456" s="2">
        <v>1169072.8</v>
      </c>
      <c r="L456" s="1">
        <f t="shared" ref="L456:L519" si="7">VLOOKUP(B456,$N$38:$O$43,2,FALSE)</f>
        <v>1</v>
      </c>
    </row>
    <row r="457" spans="1:12" x14ac:dyDescent="0.25">
      <c r="A457" s="4" t="s">
        <v>679</v>
      </c>
      <c r="B457" s="2" t="s">
        <v>65</v>
      </c>
      <c r="C457" s="2" t="s">
        <v>93</v>
      </c>
      <c r="D457" s="2" t="s">
        <v>96</v>
      </c>
      <c r="E457" s="2" t="s">
        <v>58</v>
      </c>
      <c r="F457" s="2" t="s">
        <v>54</v>
      </c>
      <c r="G457" s="2">
        <v>44180</v>
      </c>
      <c r="H457" s="2">
        <v>2773</v>
      </c>
      <c r="I457" s="2">
        <v>154.06</v>
      </c>
      <c r="J457" s="2">
        <v>90.93</v>
      </c>
      <c r="K457" s="2">
        <v>427208.38</v>
      </c>
      <c r="L457" s="1">
        <f t="shared" si="7"/>
        <v>3</v>
      </c>
    </row>
    <row r="458" spans="1:12" x14ac:dyDescent="0.25">
      <c r="A458" s="4" t="s">
        <v>680</v>
      </c>
      <c r="B458" s="2" t="s">
        <v>65</v>
      </c>
      <c r="C458" s="2" t="s">
        <v>228</v>
      </c>
      <c r="D458" s="2" t="s">
        <v>118</v>
      </c>
      <c r="E458" s="2" t="s">
        <v>58</v>
      </c>
      <c r="F458" s="2" t="s">
        <v>54</v>
      </c>
      <c r="G458" s="2">
        <v>44228</v>
      </c>
      <c r="H458" s="2">
        <v>7169</v>
      </c>
      <c r="I458" s="2">
        <v>109.28</v>
      </c>
      <c r="J458" s="2">
        <v>35.840000000000003</v>
      </c>
      <c r="K458" s="2">
        <v>783428.32000000007</v>
      </c>
      <c r="L458" s="1">
        <f t="shared" si="7"/>
        <v>3</v>
      </c>
    </row>
    <row r="459" spans="1:12" x14ac:dyDescent="0.25">
      <c r="A459" s="4" t="s">
        <v>681</v>
      </c>
      <c r="B459" s="2" t="s">
        <v>65</v>
      </c>
      <c r="C459" s="2" t="s">
        <v>228</v>
      </c>
      <c r="D459" s="2" t="s">
        <v>81</v>
      </c>
      <c r="E459" s="2" t="s">
        <v>53</v>
      </c>
      <c r="F459" s="2" t="s">
        <v>73</v>
      </c>
      <c r="G459" s="2">
        <v>44754</v>
      </c>
      <c r="H459" s="2">
        <v>9619</v>
      </c>
      <c r="I459" s="2">
        <v>437.2</v>
      </c>
      <c r="J459" s="2">
        <v>263.33</v>
      </c>
      <c r="K459" s="2">
        <v>4205426.8</v>
      </c>
      <c r="L459" s="1">
        <f t="shared" si="7"/>
        <v>3</v>
      </c>
    </row>
    <row r="460" spans="1:12" x14ac:dyDescent="0.25">
      <c r="A460" s="4" t="s">
        <v>682</v>
      </c>
      <c r="B460" s="2" t="s">
        <v>50</v>
      </c>
      <c r="C460" s="2" t="s">
        <v>267</v>
      </c>
      <c r="D460" s="2" t="s">
        <v>96</v>
      </c>
      <c r="E460" s="2" t="s">
        <v>58</v>
      </c>
      <c r="F460" s="2" t="s">
        <v>73</v>
      </c>
      <c r="G460" s="2">
        <v>43938</v>
      </c>
      <c r="H460" s="2">
        <v>5906</v>
      </c>
      <c r="I460" s="2">
        <v>154.06</v>
      </c>
      <c r="J460" s="2">
        <v>90.93</v>
      </c>
      <c r="K460" s="2">
        <v>909878.36</v>
      </c>
      <c r="L460" s="1">
        <f t="shared" si="7"/>
        <v>1</v>
      </c>
    </row>
    <row r="461" spans="1:12" x14ac:dyDescent="0.25">
      <c r="A461" s="4" t="s">
        <v>683</v>
      </c>
      <c r="B461" s="2" t="s">
        <v>65</v>
      </c>
      <c r="C461" s="2" t="s">
        <v>262</v>
      </c>
      <c r="D461" s="2" t="s">
        <v>72</v>
      </c>
      <c r="E461" s="2" t="s">
        <v>53</v>
      </c>
      <c r="F461" s="2" t="s">
        <v>73</v>
      </c>
      <c r="G461" s="2">
        <v>44804</v>
      </c>
      <c r="H461" s="2">
        <v>8850</v>
      </c>
      <c r="I461" s="2">
        <v>255.28</v>
      </c>
      <c r="J461" s="2">
        <v>159.41999999999999</v>
      </c>
      <c r="K461" s="2">
        <v>2259228</v>
      </c>
      <c r="L461" s="1">
        <f t="shared" si="7"/>
        <v>3</v>
      </c>
    </row>
    <row r="462" spans="1:12" x14ac:dyDescent="0.25">
      <c r="A462" s="4" t="s">
        <v>684</v>
      </c>
      <c r="B462" s="2" t="s">
        <v>50</v>
      </c>
      <c r="C462" s="2" t="s">
        <v>267</v>
      </c>
      <c r="D462" s="2" t="s">
        <v>128</v>
      </c>
      <c r="E462" s="2" t="s">
        <v>58</v>
      </c>
      <c r="F462" s="2" t="s">
        <v>68</v>
      </c>
      <c r="G462" s="2">
        <v>44260</v>
      </c>
      <c r="H462" s="2">
        <v>3299</v>
      </c>
      <c r="I462" s="2">
        <v>668.27</v>
      </c>
      <c r="J462" s="2">
        <v>502.54</v>
      </c>
      <c r="K462" s="2">
        <v>2204622.73</v>
      </c>
      <c r="L462" s="1">
        <f t="shared" si="7"/>
        <v>1</v>
      </c>
    </row>
    <row r="463" spans="1:12" x14ac:dyDescent="0.25">
      <c r="A463" s="4" t="s">
        <v>99</v>
      </c>
      <c r="B463" s="2" t="s">
        <v>70</v>
      </c>
      <c r="C463" s="2" t="s">
        <v>467</v>
      </c>
      <c r="D463" s="2" t="s">
        <v>76</v>
      </c>
      <c r="E463" s="2" t="s">
        <v>53</v>
      </c>
      <c r="F463" s="2" t="s">
        <v>68</v>
      </c>
      <c r="G463" s="2">
        <v>44058</v>
      </c>
      <c r="H463" s="2">
        <v>1132</v>
      </c>
      <c r="I463" s="2">
        <v>47.45</v>
      </c>
      <c r="J463" s="2">
        <v>31.79</v>
      </c>
      <c r="K463" s="2">
        <v>53713.4</v>
      </c>
      <c r="L463" s="1">
        <f t="shared" si="7"/>
        <v>4</v>
      </c>
    </row>
    <row r="464" spans="1:12" x14ac:dyDescent="0.25">
      <c r="A464" s="4" t="s">
        <v>685</v>
      </c>
      <c r="B464" s="2" t="s">
        <v>65</v>
      </c>
      <c r="C464" s="2" t="s">
        <v>122</v>
      </c>
      <c r="D464" s="2" t="s">
        <v>81</v>
      </c>
      <c r="E464" s="2" t="s">
        <v>53</v>
      </c>
      <c r="F464" s="2" t="s">
        <v>68</v>
      </c>
      <c r="G464" s="2">
        <v>44007</v>
      </c>
      <c r="H464" s="2">
        <v>6261</v>
      </c>
      <c r="I464" s="2">
        <v>437.2</v>
      </c>
      <c r="J464" s="2">
        <v>263.33</v>
      </c>
      <c r="K464" s="2">
        <v>2737309.1999999997</v>
      </c>
      <c r="L464" s="1">
        <f t="shared" si="7"/>
        <v>3</v>
      </c>
    </row>
    <row r="465" spans="1:12" x14ac:dyDescent="0.25">
      <c r="A465" s="4" t="s">
        <v>686</v>
      </c>
      <c r="B465" s="2" t="s">
        <v>61</v>
      </c>
      <c r="C465" s="2" t="s">
        <v>78</v>
      </c>
      <c r="D465" s="2" t="s">
        <v>118</v>
      </c>
      <c r="E465" s="2" t="s">
        <v>58</v>
      </c>
      <c r="F465" s="2" t="s">
        <v>73</v>
      </c>
      <c r="G465" s="2">
        <v>44589</v>
      </c>
      <c r="H465" s="2">
        <v>9627</v>
      </c>
      <c r="I465" s="2">
        <v>109.28</v>
      </c>
      <c r="J465" s="2">
        <v>35.840000000000003</v>
      </c>
      <c r="K465" s="2">
        <v>1052038.56</v>
      </c>
      <c r="L465" s="1">
        <f t="shared" si="7"/>
        <v>2</v>
      </c>
    </row>
    <row r="466" spans="1:12" x14ac:dyDescent="0.25">
      <c r="A466" s="4" t="s">
        <v>687</v>
      </c>
      <c r="B466" s="2" t="s">
        <v>88</v>
      </c>
      <c r="C466" s="2" t="s">
        <v>557</v>
      </c>
      <c r="D466" s="2" t="s">
        <v>76</v>
      </c>
      <c r="E466" s="2" t="s">
        <v>58</v>
      </c>
      <c r="F466" s="2" t="s">
        <v>73</v>
      </c>
      <c r="G466" s="2">
        <v>44342</v>
      </c>
      <c r="H466" s="2">
        <v>4206</v>
      </c>
      <c r="I466" s="2">
        <v>47.45</v>
      </c>
      <c r="J466" s="2">
        <v>31.79</v>
      </c>
      <c r="K466" s="2">
        <v>199574.7</v>
      </c>
      <c r="L466" s="1">
        <f t="shared" si="7"/>
        <v>5</v>
      </c>
    </row>
    <row r="467" spans="1:12" x14ac:dyDescent="0.25">
      <c r="A467" s="4" t="s">
        <v>688</v>
      </c>
      <c r="B467" s="2" t="s">
        <v>108</v>
      </c>
      <c r="C467" s="2" t="s">
        <v>420</v>
      </c>
      <c r="D467" s="2" t="s">
        <v>76</v>
      </c>
      <c r="E467" s="2" t="s">
        <v>53</v>
      </c>
      <c r="F467" s="2" t="s">
        <v>54</v>
      </c>
      <c r="G467" s="2">
        <v>44560</v>
      </c>
      <c r="H467" s="2">
        <v>1</v>
      </c>
      <c r="I467" s="2">
        <v>47.45</v>
      </c>
      <c r="J467" s="2">
        <v>31.79</v>
      </c>
      <c r="K467" s="2">
        <v>47.45</v>
      </c>
      <c r="L467" s="1">
        <f t="shared" si="7"/>
        <v>6</v>
      </c>
    </row>
    <row r="468" spans="1:12" x14ac:dyDescent="0.25">
      <c r="A468" s="4" t="s">
        <v>689</v>
      </c>
      <c r="B468" s="2" t="s">
        <v>108</v>
      </c>
      <c r="C468" s="2" t="s">
        <v>297</v>
      </c>
      <c r="D468" s="2" t="s">
        <v>52</v>
      </c>
      <c r="E468" s="2" t="s">
        <v>53</v>
      </c>
      <c r="F468" s="2" t="s">
        <v>68</v>
      </c>
      <c r="G468" s="2">
        <v>44599</v>
      </c>
      <c r="H468" s="2">
        <v>9049</v>
      </c>
      <c r="I468" s="2">
        <v>152.58000000000001</v>
      </c>
      <c r="J468" s="2">
        <v>97.44</v>
      </c>
      <c r="K468" s="2">
        <v>1380696.4200000002</v>
      </c>
      <c r="L468" s="1">
        <f t="shared" si="7"/>
        <v>6</v>
      </c>
    </row>
    <row r="469" spans="1:12" x14ac:dyDescent="0.25">
      <c r="A469" s="4" t="s">
        <v>690</v>
      </c>
      <c r="B469" s="2" t="s">
        <v>50</v>
      </c>
      <c r="C469" s="2" t="s">
        <v>691</v>
      </c>
      <c r="D469" s="2" t="s">
        <v>118</v>
      </c>
      <c r="E469" s="2" t="s">
        <v>58</v>
      </c>
      <c r="F469" s="2" t="s">
        <v>59</v>
      </c>
      <c r="G469" s="2">
        <v>44480</v>
      </c>
      <c r="H469" s="2">
        <v>417</v>
      </c>
      <c r="I469" s="2">
        <v>109.28</v>
      </c>
      <c r="J469" s="2">
        <v>35.840000000000003</v>
      </c>
      <c r="K469" s="2">
        <v>45569.760000000002</v>
      </c>
      <c r="L469" s="1">
        <f t="shared" si="7"/>
        <v>1</v>
      </c>
    </row>
    <row r="470" spans="1:12" x14ac:dyDescent="0.25">
      <c r="A470" s="4" t="s">
        <v>692</v>
      </c>
      <c r="B470" s="2" t="s">
        <v>108</v>
      </c>
      <c r="C470" s="2" t="s">
        <v>140</v>
      </c>
      <c r="D470" s="2" t="s">
        <v>83</v>
      </c>
      <c r="E470" s="2" t="s">
        <v>58</v>
      </c>
      <c r="F470" s="2" t="s">
        <v>73</v>
      </c>
      <c r="G470" s="2">
        <v>44375</v>
      </c>
      <c r="H470" s="2">
        <v>5203</v>
      </c>
      <c r="I470" s="2">
        <v>81.73</v>
      </c>
      <c r="J470" s="2">
        <v>56.67</v>
      </c>
      <c r="K470" s="2">
        <v>425241.19</v>
      </c>
      <c r="L470" s="1">
        <f t="shared" si="7"/>
        <v>6</v>
      </c>
    </row>
    <row r="471" spans="1:12" x14ac:dyDescent="0.25">
      <c r="A471" s="4" t="s">
        <v>693</v>
      </c>
      <c r="B471" s="2" t="s">
        <v>65</v>
      </c>
      <c r="C471" s="2" t="s">
        <v>694</v>
      </c>
      <c r="D471" s="2" t="s">
        <v>96</v>
      </c>
      <c r="E471" s="2" t="s">
        <v>53</v>
      </c>
      <c r="F471" s="2" t="s">
        <v>68</v>
      </c>
      <c r="G471" s="2">
        <v>44076</v>
      </c>
      <c r="H471" s="2">
        <v>1539</v>
      </c>
      <c r="I471" s="2">
        <v>154.06</v>
      </c>
      <c r="J471" s="2">
        <v>90.93</v>
      </c>
      <c r="K471" s="2">
        <v>237098.34</v>
      </c>
      <c r="L471" s="1">
        <f t="shared" si="7"/>
        <v>3</v>
      </c>
    </row>
    <row r="472" spans="1:12" x14ac:dyDescent="0.25">
      <c r="A472" s="4" t="s">
        <v>695</v>
      </c>
      <c r="B472" s="2" t="s">
        <v>108</v>
      </c>
      <c r="C472" s="2" t="s">
        <v>140</v>
      </c>
      <c r="D472" s="2" t="s">
        <v>83</v>
      </c>
      <c r="E472" s="2" t="s">
        <v>58</v>
      </c>
      <c r="F472" s="2" t="s">
        <v>54</v>
      </c>
      <c r="G472" s="2">
        <v>44571</v>
      </c>
      <c r="H472" s="2">
        <v>9584</v>
      </c>
      <c r="I472" s="2">
        <v>81.73</v>
      </c>
      <c r="J472" s="2">
        <v>56.67</v>
      </c>
      <c r="K472" s="2">
        <v>783300.32000000007</v>
      </c>
      <c r="L472" s="1">
        <f t="shared" si="7"/>
        <v>6</v>
      </c>
    </row>
    <row r="473" spans="1:12" x14ac:dyDescent="0.25">
      <c r="A473" s="4" t="s">
        <v>696</v>
      </c>
      <c r="B473" s="2" t="s">
        <v>108</v>
      </c>
      <c r="C473" s="2" t="s">
        <v>210</v>
      </c>
      <c r="D473" s="2" t="s">
        <v>96</v>
      </c>
      <c r="E473" s="2" t="s">
        <v>58</v>
      </c>
      <c r="F473" s="2" t="s">
        <v>54</v>
      </c>
      <c r="G473" s="2">
        <v>44380</v>
      </c>
      <c r="H473" s="2">
        <v>6531</v>
      </c>
      <c r="I473" s="2">
        <v>154.06</v>
      </c>
      <c r="J473" s="2">
        <v>90.93</v>
      </c>
      <c r="K473" s="2">
        <v>1006165.86</v>
      </c>
      <c r="L473" s="1">
        <f t="shared" si="7"/>
        <v>6</v>
      </c>
    </row>
    <row r="474" spans="1:12" x14ac:dyDescent="0.25">
      <c r="A474" s="4" t="s">
        <v>697</v>
      </c>
      <c r="B474" s="2" t="s">
        <v>65</v>
      </c>
      <c r="C474" s="2" t="s">
        <v>659</v>
      </c>
      <c r="D474" s="2" t="s">
        <v>72</v>
      </c>
      <c r="E474" s="2" t="s">
        <v>58</v>
      </c>
      <c r="F474" s="2" t="s">
        <v>73</v>
      </c>
      <c r="G474" s="2">
        <v>44261</v>
      </c>
      <c r="H474" s="2">
        <v>1604</v>
      </c>
      <c r="I474" s="2">
        <v>255.28</v>
      </c>
      <c r="J474" s="2">
        <v>159.41999999999999</v>
      </c>
      <c r="K474" s="2">
        <v>409469.12</v>
      </c>
      <c r="L474" s="1">
        <f t="shared" si="7"/>
        <v>3</v>
      </c>
    </row>
    <row r="475" spans="1:12" x14ac:dyDescent="0.25">
      <c r="A475" s="4" t="s">
        <v>698</v>
      </c>
      <c r="B475" s="2" t="s">
        <v>65</v>
      </c>
      <c r="C475" s="2" t="s">
        <v>185</v>
      </c>
      <c r="D475" s="2" t="s">
        <v>96</v>
      </c>
      <c r="E475" s="2" t="s">
        <v>58</v>
      </c>
      <c r="F475" s="2" t="s">
        <v>59</v>
      </c>
      <c r="G475" s="2">
        <v>44596</v>
      </c>
      <c r="H475" s="2">
        <v>1057</v>
      </c>
      <c r="I475" s="2">
        <v>154.06</v>
      </c>
      <c r="J475" s="2">
        <v>90.93</v>
      </c>
      <c r="K475" s="2">
        <v>162841.42000000001</v>
      </c>
      <c r="L475" s="1">
        <f t="shared" si="7"/>
        <v>3</v>
      </c>
    </row>
    <row r="476" spans="1:12" x14ac:dyDescent="0.25">
      <c r="A476" s="4" t="s">
        <v>699</v>
      </c>
      <c r="B476" s="2" t="s">
        <v>65</v>
      </c>
      <c r="C476" s="2" t="s">
        <v>284</v>
      </c>
      <c r="D476" s="2" t="s">
        <v>128</v>
      </c>
      <c r="E476" s="2" t="s">
        <v>53</v>
      </c>
      <c r="F476" s="2" t="s">
        <v>59</v>
      </c>
      <c r="G476" s="2">
        <v>44869</v>
      </c>
      <c r="H476" s="2">
        <v>3178</v>
      </c>
      <c r="I476" s="2">
        <v>668.27</v>
      </c>
      <c r="J476" s="2">
        <v>502.54</v>
      </c>
      <c r="K476" s="2">
        <v>2123762.06</v>
      </c>
      <c r="L476" s="1">
        <f t="shared" si="7"/>
        <v>3</v>
      </c>
    </row>
    <row r="477" spans="1:12" x14ac:dyDescent="0.25">
      <c r="A477" s="4" t="s">
        <v>700</v>
      </c>
      <c r="B477" s="2" t="s">
        <v>65</v>
      </c>
      <c r="C477" s="2" t="s">
        <v>169</v>
      </c>
      <c r="D477" s="2" t="s">
        <v>128</v>
      </c>
      <c r="E477" s="2" t="s">
        <v>58</v>
      </c>
      <c r="F477" s="2" t="s">
        <v>59</v>
      </c>
      <c r="G477" s="2">
        <v>44190</v>
      </c>
      <c r="H477" s="2">
        <v>3282</v>
      </c>
      <c r="I477" s="2">
        <v>668.27</v>
      </c>
      <c r="J477" s="2">
        <v>502.54</v>
      </c>
      <c r="K477" s="2">
        <v>2193262.14</v>
      </c>
      <c r="L477" s="1">
        <f t="shared" si="7"/>
        <v>3</v>
      </c>
    </row>
    <row r="478" spans="1:12" x14ac:dyDescent="0.25">
      <c r="A478" s="4" t="s">
        <v>701</v>
      </c>
      <c r="B478" s="2" t="s">
        <v>50</v>
      </c>
      <c r="C478" s="2" t="s">
        <v>252</v>
      </c>
      <c r="D478" s="2" t="s">
        <v>96</v>
      </c>
      <c r="E478" s="2" t="s">
        <v>58</v>
      </c>
      <c r="F478" s="2" t="s">
        <v>73</v>
      </c>
      <c r="G478" s="2">
        <v>43903</v>
      </c>
      <c r="H478" s="2">
        <v>8719</v>
      </c>
      <c r="I478" s="2">
        <v>154.06</v>
      </c>
      <c r="J478" s="2">
        <v>90.93</v>
      </c>
      <c r="K478" s="2">
        <v>1343249.1400000001</v>
      </c>
      <c r="L478" s="1">
        <f t="shared" si="7"/>
        <v>1</v>
      </c>
    </row>
    <row r="479" spans="1:12" x14ac:dyDescent="0.25">
      <c r="A479" s="4" t="s">
        <v>702</v>
      </c>
      <c r="B479" s="2" t="s">
        <v>70</v>
      </c>
      <c r="C479" s="2" t="s">
        <v>703</v>
      </c>
      <c r="D479" s="2" t="s">
        <v>67</v>
      </c>
      <c r="E479" s="2" t="s">
        <v>53</v>
      </c>
      <c r="F479" s="2" t="s">
        <v>68</v>
      </c>
      <c r="G479" s="2">
        <v>43933</v>
      </c>
      <c r="H479" s="2">
        <v>3869</v>
      </c>
      <c r="I479" s="2">
        <v>9.33</v>
      </c>
      <c r="J479" s="2">
        <v>6.92</v>
      </c>
      <c r="K479" s="2">
        <v>36097.769999999997</v>
      </c>
      <c r="L479" s="1">
        <f t="shared" si="7"/>
        <v>4</v>
      </c>
    </row>
    <row r="480" spans="1:12" x14ac:dyDescent="0.25">
      <c r="A480" s="4" t="s">
        <v>704</v>
      </c>
      <c r="B480" s="2" t="s">
        <v>65</v>
      </c>
      <c r="C480" s="2" t="s">
        <v>120</v>
      </c>
      <c r="D480" s="2" t="s">
        <v>96</v>
      </c>
      <c r="E480" s="2" t="s">
        <v>53</v>
      </c>
      <c r="F480" s="2" t="s">
        <v>54</v>
      </c>
      <c r="G480" s="2">
        <v>44352</v>
      </c>
      <c r="H480" s="2">
        <v>5143</v>
      </c>
      <c r="I480" s="2">
        <v>154.06</v>
      </c>
      <c r="J480" s="2">
        <v>90.93</v>
      </c>
      <c r="K480" s="2">
        <v>792330.58</v>
      </c>
      <c r="L480" s="1">
        <f t="shared" si="7"/>
        <v>3</v>
      </c>
    </row>
    <row r="481" spans="1:12" x14ac:dyDescent="0.25">
      <c r="A481" s="4" t="s">
        <v>705</v>
      </c>
      <c r="B481" s="2" t="s">
        <v>50</v>
      </c>
      <c r="C481" s="2" t="s">
        <v>282</v>
      </c>
      <c r="D481" s="2" t="s">
        <v>76</v>
      </c>
      <c r="E481" s="2" t="s">
        <v>53</v>
      </c>
      <c r="F481" s="2" t="s">
        <v>73</v>
      </c>
      <c r="G481" s="2">
        <v>44857</v>
      </c>
      <c r="H481" s="2">
        <v>5983</v>
      </c>
      <c r="I481" s="2">
        <v>47.45</v>
      </c>
      <c r="J481" s="2">
        <v>31.79</v>
      </c>
      <c r="K481" s="2">
        <v>283893.35000000003</v>
      </c>
      <c r="L481" s="1">
        <f t="shared" si="7"/>
        <v>1</v>
      </c>
    </row>
    <row r="482" spans="1:12" x14ac:dyDescent="0.25">
      <c r="A482" s="4" t="s">
        <v>706</v>
      </c>
      <c r="B482" s="2" t="s">
        <v>108</v>
      </c>
      <c r="C482" s="2" t="s">
        <v>465</v>
      </c>
      <c r="D482" s="2" t="s">
        <v>52</v>
      </c>
      <c r="E482" s="2" t="s">
        <v>58</v>
      </c>
      <c r="F482" s="2" t="s">
        <v>54</v>
      </c>
      <c r="G482" s="2">
        <v>44247</v>
      </c>
      <c r="H482" s="2">
        <v>1863</v>
      </c>
      <c r="I482" s="2">
        <v>152.58000000000001</v>
      </c>
      <c r="J482" s="2">
        <v>97.44</v>
      </c>
      <c r="K482" s="2">
        <v>284256.54000000004</v>
      </c>
      <c r="L482" s="1">
        <f t="shared" si="7"/>
        <v>6</v>
      </c>
    </row>
    <row r="483" spans="1:12" x14ac:dyDescent="0.25">
      <c r="A483" s="4" t="s">
        <v>707</v>
      </c>
      <c r="B483" s="2" t="s">
        <v>50</v>
      </c>
      <c r="C483" s="2" t="s">
        <v>181</v>
      </c>
      <c r="D483" s="2" t="s">
        <v>81</v>
      </c>
      <c r="E483" s="2" t="s">
        <v>58</v>
      </c>
      <c r="F483" s="2" t="s">
        <v>68</v>
      </c>
      <c r="G483" s="2">
        <v>44078</v>
      </c>
      <c r="H483" s="2">
        <v>5287</v>
      </c>
      <c r="I483" s="2">
        <v>437.2</v>
      </c>
      <c r="J483" s="2">
        <v>263.33</v>
      </c>
      <c r="K483" s="2">
        <v>2311476.4</v>
      </c>
      <c r="L483" s="1">
        <f t="shared" si="7"/>
        <v>1</v>
      </c>
    </row>
    <row r="484" spans="1:12" x14ac:dyDescent="0.25">
      <c r="A484" s="4" t="s">
        <v>708</v>
      </c>
      <c r="B484" s="2" t="s">
        <v>50</v>
      </c>
      <c r="C484" s="2" t="s">
        <v>709</v>
      </c>
      <c r="D484" s="2" t="s">
        <v>118</v>
      </c>
      <c r="E484" s="2" t="s">
        <v>53</v>
      </c>
      <c r="F484" s="2" t="s">
        <v>73</v>
      </c>
      <c r="G484" s="2">
        <v>43966</v>
      </c>
      <c r="H484" s="2">
        <v>793</v>
      </c>
      <c r="I484" s="2">
        <v>109.28</v>
      </c>
      <c r="J484" s="2">
        <v>35.840000000000003</v>
      </c>
      <c r="K484" s="2">
        <v>86659.040000000008</v>
      </c>
      <c r="L484" s="1">
        <f t="shared" si="7"/>
        <v>1</v>
      </c>
    </row>
    <row r="485" spans="1:12" x14ac:dyDescent="0.25">
      <c r="A485" s="4" t="s">
        <v>710</v>
      </c>
      <c r="B485" s="2" t="s">
        <v>65</v>
      </c>
      <c r="C485" s="2" t="s">
        <v>153</v>
      </c>
      <c r="D485" s="2" t="s">
        <v>96</v>
      </c>
      <c r="E485" s="2" t="s">
        <v>53</v>
      </c>
      <c r="F485" s="2" t="s">
        <v>73</v>
      </c>
      <c r="G485" s="2">
        <v>44194</v>
      </c>
      <c r="H485" s="2">
        <v>9946</v>
      </c>
      <c r="I485" s="2">
        <v>154.06</v>
      </c>
      <c r="J485" s="2">
        <v>90.93</v>
      </c>
      <c r="K485" s="2">
        <v>1532280.76</v>
      </c>
      <c r="L485" s="1">
        <f t="shared" si="7"/>
        <v>3</v>
      </c>
    </row>
    <row r="486" spans="1:12" x14ac:dyDescent="0.25">
      <c r="A486" s="4" t="s">
        <v>684</v>
      </c>
      <c r="B486" s="2" t="s">
        <v>70</v>
      </c>
      <c r="C486" s="2" t="s">
        <v>539</v>
      </c>
      <c r="D486" s="2" t="s">
        <v>128</v>
      </c>
      <c r="E486" s="2" t="s">
        <v>58</v>
      </c>
      <c r="F486" s="2" t="s">
        <v>73</v>
      </c>
      <c r="G486" s="2">
        <v>44150</v>
      </c>
      <c r="H486" s="2">
        <v>6347</v>
      </c>
      <c r="I486" s="2">
        <v>668.27</v>
      </c>
      <c r="J486" s="2">
        <v>502.54</v>
      </c>
      <c r="K486" s="2">
        <v>4241509.6899999995</v>
      </c>
      <c r="L486" s="1">
        <f t="shared" si="7"/>
        <v>4</v>
      </c>
    </row>
    <row r="487" spans="1:12" x14ac:dyDescent="0.25">
      <c r="A487" s="4" t="s">
        <v>711</v>
      </c>
      <c r="B487" s="2" t="s">
        <v>65</v>
      </c>
      <c r="C487" s="2" t="s">
        <v>148</v>
      </c>
      <c r="D487" s="2" t="s">
        <v>86</v>
      </c>
      <c r="E487" s="2" t="s">
        <v>58</v>
      </c>
      <c r="F487" s="2" t="s">
        <v>68</v>
      </c>
      <c r="G487" s="2">
        <v>43889</v>
      </c>
      <c r="H487" s="2">
        <v>624</v>
      </c>
      <c r="I487" s="2">
        <v>651.21</v>
      </c>
      <c r="J487" s="2">
        <v>524.96</v>
      </c>
      <c r="K487" s="2">
        <v>406355.04000000004</v>
      </c>
      <c r="L487" s="1">
        <f t="shared" si="7"/>
        <v>3</v>
      </c>
    </row>
    <row r="488" spans="1:12" x14ac:dyDescent="0.25">
      <c r="A488" s="4" t="s">
        <v>712</v>
      </c>
      <c r="B488" s="2" t="s">
        <v>65</v>
      </c>
      <c r="C488" s="2" t="s">
        <v>80</v>
      </c>
      <c r="D488" s="2" t="s">
        <v>63</v>
      </c>
      <c r="E488" s="2" t="s">
        <v>58</v>
      </c>
      <c r="F488" s="2" t="s">
        <v>73</v>
      </c>
      <c r="G488" s="2">
        <v>44657</v>
      </c>
      <c r="H488" s="2">
        <v>5439</v>
      </c>
      <c r="I488" s="2">
        <v>205.7</v>
      </c>
      <c r="J488" s="2">
        <v>117.11</v>
      </c>
      <c r="K488" s="2">
        <v>1118802.3</v>
      </c>
      <c r="L488" s="1">
        <f t="shared" si="7"/>
        <v>3</v>
      </c>
    </row>
    <row r="489" spans="1:12" x14ac:dyDescent="0.25">
      <c r="A489" s="4" t="s">
        <v>713</v>
      </c>
      <c r="B489" s="2" t="s">
        <v>50</v>
      </c>
      <c r="C489" s="2" t="s">
        <v>212</v>
      </c>
      <c r="D489" s="2" t="s">
        <v>67</v>
      </c>
      <c r="E489" s="2" t="s">
        <v>53</v>
      </c>
      <c r="F489" s="2" t="s">
        <v>59</v>
      </c>
      <c r="G489" s="2">
        <v>44193</v>
      </c>
      <c r="H489" s="2">
        <v>484</v>
      </c>
      <c r="I489" s="2">
        <v>9.33</v>
      </c>
      <c r="J489" s="2">
        <v>6.92</v>
      </c>
      <c r="K489" s="2">
        <v>4515.72</v>
      </c>
      <c r="L489" s="1">
        <f t="shared" si="7"/>
        <v>1</v>
      </c>
    </row>
    <row r="490" spans="1:12" x14ac:dyDescent="0.25">
      <c r="A490" s="4" t="s">
        <v>714</v>
      </c>
      <c r="B490" s="2" t="s">
        <v>50</v>
      </c>
      <c r="C490" s="2" t="s">
        <v>230</v>
      </c>
      <c r="D490" s="2" t="s">
        <v>63</v>
      </c>
      <c r="E490" s="2" t="s">
        <v>53</v>
      </c>
      <c r="F490" s="2" t="s">
        <v>59</v>
      </c>
      <c r="G490" s="2">
        <v>44560</v>
      </c>
      <c r="H490" s="2">
        <v>7483</v>
      </c>
      <c r="I490" s="2">
        <v>205.7</v>
      </c>
      <c r="J490" s="2">
        <v>117.11</v>
      </c>
      <c r="K490" s="2">
        <v>1539253.0999999999</v>
      </c>
      <c r="L490" s="1">
        <f t="shared" si="7"/>
        <v>1</v>
      </c>
    </row>
    <row r="491" spans="1:12" x14ac:dyDescent="0.25">
      <c r="A491" s="4" t="s">
        <v>715</v>
      </c>
      <c r="B491" s="2" t="s">
        <v>65</v>
      </c>
      <c r="C491" s="2" t="s">
        <v>98</v>
      </c>
      <c r="D491" s="2" t="s">
        <v>67</v>
      </c>
      <c r="E491" s="2" t="s">
        <v>58</v>
      </c>
      <c r="F491" s="2" t="s">
        <v>68</v>
      </c>
      <c r="G491" s="2">
        <v>44311</v>
      </c>
      <c r="H491" s="2">
        <v>5191</v>
      </c>
      <c r="I491" s="2">
        <v>9.33</v>
      </c>
      <c r="J491" s="2">
        <v>6.92</v>
      </c>
      <c r="K491" s="2">
        <v>48432.03</v>
      </c>
      <c r="L491" s="1">
        <f t="shared" si="7"/>
        <v>3</v>
      </c>
    </row>
    <row r="492" spans="1:12" x14ac:dyDescent="0.25">
      <c r="A492" s="4" t="s">
        <v>716</v>
      </c>
      <c r="B492" s="2" t="s">
        <v>50</v>
      </c>
      <c r="C492" s="2" t="s">
        <v>709</v>
      </c>
      <c r="D492" s="2" t="s">
        <v>128</v>
      </c>
      <c r="E492" s="2" t="s">
        <v>58</v>
      </c>
      <c r="F492" s="2" t="s">
        <v>73</v>
      </c>
      <c r="G492" s="2">
        <v>44238</v>
      </c>
      <c r="H492" s="2">
        <v>4394</v>
      </c>
      <c r="I492" s="2">
        <v>668.27</v>
      </c>
      <c r="J492" s="2">
        <v>502.54</v>
      </c>
      <c r="K492" s="2">
        <v>2936378.38</v>
      </c>
      <c r="L492" s="1">
        <f t="shared" si="7"/>
        <v>1</v>
      </c>
    </row>
    <row r="493" spans="1:12" x14ac:dyDescent="0.25">
      <c r="A493" s="4" t="s">
        <v>717</v>
      </c>
      <c r="B493" s="2" t="s">
        <v>65</v>
      </c>
      <c r="C493" s="2" t="s">
        <v>428</v>
      </c>
      <c r="D493" s="2" t="s">
        <v>118</v>
      </c>
      <c r="E493" s="2" t="s">
        <v>58</v>
      </c>
      <c r="F493" s="2" t="s">
        <v>54</v>
      </c>
      <c r="G493" s="2">
        <v>44754</v>
      </c>
      <c r="H493" s="2">
        <v>2909</v>
      </c>
      <c r="I493" s="2">
        <v>109.28</v>
      </c>
      <c r="J493" s="2">
        <v>35.840000000000003</v>
      </c>
      <c r="K493" s="2">
        <v>317895.52</v>
      </c>
      <c r="L493" s="1">
        <f t="shared" si="7"/>
        <v>3</v>
      </c>
    </row>
    <row r="494" spans="1:12" x14ac:dyDescent="0.25">
      <c r="A494" s="4" t="s">
        <v>718</v>
      </c>
      <c r="B494" s="2" t="s">
        <v>61</v>
      </c>
      <c r="C494" s="2" t="s">
        <v>667</v>
      </c>
      <c r="D494" s="2" t="s">
        <v>96</v>
      </c>
      <c r="E494" s="2" t="s">
        <v>58</v>
      </c>
      <c r="F494" s="2" t="s">
        <v>73</v>
      </c>
      <c r="G494" s="2">
        <v>44333</v>
      </c>
      <c r="H494" s="2">
        <v>585</v>
      </c>
      <c r="I494" s="2">
        <v>154.06</v>
      </c>
      <c r="J494" s="2">
        <v>90.93</v>
      </c>
      <c r="K494" s="2">
        <v>90125.1</v>
      </c>
      <c r="L494" s="1">
        <f t="shared" si="7"/>
        <v>2</v>
      </c>
    </row>
    <row r="495" spans="1:12" x14ac:dyDescent="0.25">
      <c r="A495" s="4" t="s">
        <v>719</v>
      </c>
      <c r="B495" s="2" t="s">
        <v>65</v>
      </c>
      <c r="C495" s="2" t="s">
        <v>95</v>
      </c>
      <c r="D495" s="2" t="s">
        <v>118</v>
      </c>
      <c r="E495" s="2" t="s">
        <v>53</v>
      </c>
      <c r="F495" s="2" t="s">
        <v>68</v>
      </c>
      <c r="G495" s="2">
        <v>44204</v>
      </c>
      <c r="H495" s="2">
        <v>4302</v>
      </c>
      <c r="I495" s="2">
        <v>109.28</v>
      </c>
      <c r="J495" s="2">
        <v>35.840000000000003</v>
      </c>
      <c r="K495" s="2">
        <v>470122.56</v>
      </c>
      <c r="L495" s="1">
        <f t="shared" si="7"/>
        <v>3</v>
      </c>
    </row>
    <row r="496" spans="1:12" x14ac:dyDescent="0.25">
      <c r="A496" s="4" t="s">
        <v>720</v>
      </c>
      <c r="B496" s="2" t="s">
        <v>70</v>
      </c>
      <c r="C496" s="2" t="s">
        <v>193</v>
      </c>
      <c r="D496" s="2" t="s">
        <v>83</v>
      </c>
      <c r="E496" s="2" t="s">
        <v>58</v>
      </c>
      <c r="F496" s="2" t="s">
        <v>59</v>
      </c>
      <c r="G496" s="2">
        <v>44701</v>
      </c>
      <c r="H496" s="2">
        <v>2971</v>
      </c>
      <c r="I496" s="2">
        <v>81.73</v>
      </c>
      <c r="J496" s="2">
        <v>56.67</v>
      </c>
      <c r="K496" s="2">
        <v>242819.83000000002</v>
      </c>
      <c r="L496" s="1">
        <f t="shared" si="7"/>
        <v>4</v>
      </c>
    </row>
    <row r="497" spans="1:12" x14ac:dyDescent="0.25">
      <c r="A497" s="4" t="s">
        <v>721</v>
      </c>
      <c r="B497" s="2" t="s">
        <v>50</v>
      </c>
      <c r="C497" s="2" t="s">
        <v>216</v>
      </c>
      <c r="D497" s="2" t="s">
        <v>72</v>
      </c>
      <c r="E497" s="2" t="s">
        <v>53</v>
      </c>
      <c r="F497" s="2" t="s">
        <v>68</v>
      </c>
      <c r="G497" s="2">
        <v>44737</v>
      </c>
      <c r="H497" s="2">
        <v>2534</v>
      </c>
      <c r="I497" s="2">
        <v>255.28</v>
      </c>
      <c r="J497" s="2">
        <v>159.41999999999999</v>
      </c>
      <c r="K497" s="2">
        <v>646879.52</v>
      </c>
      <c r="L497" s="1">
        <f t="shared" si="7"/>
        <v>1</v>
      </c>
    </row>
    <row r="498" spans="1:12" x14ac:dyDescent="0.25">
      <c r="A498" s="4" t="s">
        <v>722</v>
      </c>
      <c r="B498" s="2" t="s">
        <v>70</v>
      </c>
      <c r="C498" s="2" t="s">
        <v>157</v>
      </c>
      <c r="D498" s="2" t="s">
        <v>83</v>
      </c>
      <c r="E498" s="2" t="s">
        <v>53</v>
      </c>
      <c r="F498" s="2" t="s">
        <v>54</v>
      </c>
      <c r="G498" s="2">
        <v>44417</v>
      </c>
      <c r="H498" s="2">
        <v>965</v>
      </c>
      <c r="I498" s="2">
        <v>81.73</v>
      </c>
      <c r="J498" s="2">
        <v>56.67</v>
      </c>
      <c r="K498" s="2">
        <v>78869.45</v>
      </c>
      <c r="L498" s="1">
        <f t="shared" si="7"/>
        <v>4</v>
      </c>
    </row>
    <row r="499" spans="1:12" x14ac:dyDescent="0.25">
      <c r="A499" s="4" t="s">
        <v>723</v>
      </c>
      <c r="B499" s="2" t="s">
        <v>50</v>
      </c>
      <c r="C499" s="2" t="s">
        <v>212</v>
      </c>
      <c r="D499" s="2" t="s">
        <v>81</v>
      </c>
      <c r="E499" s="2" t="s">
        <v>58</v>
      </c>
      <c r="F499" s="2" t="s">
        <v>73</v>
      </c>
      <c r="G499" s="2">
        <v>44513</v>
      </c>
      <c r="H499" s="2">
        <v>3269</v>
      </c>
      <c r="I499" s="2">
        <v>437.2</v>
      </c>
      <c r="J499" s="2">
        <v>263.33</v>
      </c>
      <c r="K499" s="2">
        <v>1429206.8</v>
      </c>
      <c r="L499" s="1">
        <f t="shared" si="7"/>
        <v>1</v>
      </c>
    </row>
    <row r="500" spans="1:12" x14ac:dyDescent="0.25">
      <c r="A500" s="4" t="s">
        <v>724</v>
      </c>
      <c r="B500" s="2" t="s">
        <v>108</v>
      </c>
      <c r="C500" s="2" t="s">
        <v>189</v>
      </c>
      <c r="D500" s="2" t="s">
        <v>67</v>
      </c>
      <c r="E500" s="2" t="s">
        <v>53</v>
      </c>
      <c r="F500" s="2" t="s">
        <v>54</v>
      </c>
      <c r="G500" s="2">
        <v>43859</v>
      </c>
      <c r="H500" s="2">
        <v>6482</v>
      </c>
      <c r="I500" s="2">
        <v>9.33</v>
      </c>
      <c r="J500" s="2">
        <v>6.92</v>
      </c>
      <c r="K500" s="2">
        <v>60477.06</v>
      </c>
      <c r="L500" s="1">
        <f t="shared" si="7"/>
        <v>6</v>
      </c>
    </row>
    <row r="501" spans="1:12" x14ac:dyDescent="0.25">
      <c r="A501" s="4" t="s">
        <v>725</v>
      </c>
      <c r="B501" s="2" t="s">
        <v>65</v>
      </c>
      <c r="C501" s="2" t="s">
        <v>353</v>
      </c>
      <c r="D501" s="2" t="s">
        <v>86</v>
      </c>
      <c r="E501" s="2" t="s">
        <v>53</v>
      </c>
      <c r="F501" s="2" t="s">
        <v>59</v>
      </c>
      <c r="G501" s="2">
        <v>44043</v>
      </c>
      <c r="H501" s="2">
        <v>4671</v>
      </c>
      <c r="I501" s="2">
        <v>651.21</v>
      </c>
      <c r="J501" s="2">
        <v>524.96</v>
      </c>
      <c r="K501" s="2">
        <v>3041801.91</v>
      </c>
      <c r="L501" s="1">
        <f t="shared" si="7"/>
        <v>3</v>
      </c>
    </row>
    <row r="502" spans="1:12" x14ac:dyDescent="0.25">
      <c r="A502" s="4" t="s">
        <v>726</v>
      </c>
      <c r="B502" s="2" t="s">
        <v>70</v>
      </c>
      <c r="C502" s="2" t="s">
        <v>703</v>
      </c>
      <c r="D502" s="2" t="s">
        <v>63</v>
      </c>
      <c r="E502" s="2" t="s">
        <v>53</v>
      </c>
      <c r="F502" s="2" t="s">
        <v>68</v>
      </c>
      <c r="G502" s="2">
        <v>44713</v>
      </c>
      <c r="H502" s="2">
        <v>3935</v>
      </c>
      <c r="I502" s="2">
        <v>205.7</v>
      </c>
      <c r="J502" s="2">
        <v>117.11</v>
      </c>
      <c r="K502" s="2">
        <v>809429.5</v>
      </c>
      <c r="L502" s="1">
        <f t="shared" si="7"/>
        <v>4</v>
      </c>
    </row>
    <row r="503" spans="1:12" x14ac:dyDescent="0.25">
      <c r="A503" s="4" t="s">
        <v>727</v>
      </c>
      <c r="B503" s="2" t="s">
        <v>70</v>
      </c>
      <c r="C503" s="2" t="s">
        <v>193</v>
      </c>
      <c r="D503" s="2" t="s">
        <v>52</v>
      </c>
      <c r="E503" s="2" t="s">
        <v>53</v>
      </c>
      <c r="F503" s="2" t="s">
        <v>59</v>
      </c>
      <c r="G503" s="2">
        <v>44097</v>
      </c>
      <c r="H503" s="2">
        <v>7404</v>
      </c>
      <c r="I503" s="2">
        <v>152.58000000000001</v>
      </c>
      <c r="J503" s="2">
        <v>97.44</v>
      </c>
      <c r="K503" s="2">
        <v>1129702.32</v>
      </c>
      <c r="L503" s="1">
        <f t="shared" si="7"/>
        <v>4</v>
      </c>
    </row>
    <row r="504" spans="1:12" x14ac:dyDescent="0.25">
      <c r="A504" s="4" t="s">
        <v>728</v>
      </c>
      <c r="B504" s="2" t="s">
        <v>65</v>
      </c>
      <c r="C504" s="2" t="s">
        <v>334</v>
      </c>
      <c r="D504" s="2" t="s">
        <v>128</v>
      </c>
      <c r="E504" s="2" t="s">
        <v>58</v>
      </c>
      <c r="F504" s="2" t="s">
        <v>73</v>
      </c>
      <c r="G504" s="2">
        <v>44747</v>
      </c>
      <c r="H504" s="2">
        <v>239</v>
      </c>
      <c r="I504" s="2">
        <v>668.27</v>
      </c>
      <c r="J504" s="2">
        <v>502.54</v>
      </c>
      <c r="K504" s="2">
        <v>159716.53</v>
      </c>
      <c r="L504" s="1">
        <f t="shared" si="7"/>
        <v>3</v>
      </c>
    </row>
    <row r="505" spans="1:12" x14ac:dyDescent="0.25">
      <c r="A505" s="4" t="s">
        <v>729</v>
      </c>
      <c r="B505" s="2" t="s">
        <v>65</v>
      </c>
      <c r="C505" s="2" t="s">
        <v>344</v>
      </c>
      <c r="D505" s="2" t="s">
        <v>63</v>
      </c>
      <c r="E505" s="2" t="s">
        <v>53</v>
      </c>
      <c r="F505" s="2" t="s">
        <v>54</v>
      </c>
      <c r="G505" s="2">
        <v>44662</v>
      </c>
      <c r="H505" s="2">
        <v>4633</v>
      </c>
      <c r="I505" s="2">
        <v>205.7</v>
      </c>
      <c r="J505" s="2">
        <v>117.11</v>
      </c>
      <c r="K505" s="2">
        <v>953008.1</v>
      </c>
      <c r="L505" s="1">
        <f t="shared" si="7"/>
        <v>3</v>
      </c>
    </row>
    <row r="506" spans="1:12" x14ac:dyDescent="0.25">
      <c r="A506" s="4" t="s">
        <v>730</v>
      </c>
      <c r="B506" s="2" t="s">
        <v>70</v>
      </c>
      <c r="C506" s="2" t="s">
        <v>703</v>
      </c>
      <c r="D506" s="2" t="s">
        <v>63</v>
      </c>
      <c r="E506" s="2" t="s">
        <v>58</v>
      </c>
      <c r="F506" s="2" t="s">
        <v>68</v>
      </c>
      <c r="G506" s="2">
        <v>44079</v>
      </c>
      <c r="H506" s="2">
        <v>4808</v>
      </c>
      <c r="I506" s="2">
        <v>205.7</v>
      </c>
      <c r="J506" s="2">
        <v>117.11</v>
      </c>
      <c r="K506" s="2">
        <v>989005.6</v>
      </c>
      <c r="L506" s="1">
        <f t="shared" si="7"/>
        <v>4</v>
      </c>
    </row>
    <row r="507" spans="1:12" x14ac:dyDescent="0.25">
      <c r="A507" s="4" t="s">
        <v>731</v>
      </c>
      <c r="B507" s="2" t="s">
        <v>65</v>
      </c>
      <c r="C507" s="2" t="s">
        <v>91</v>
      </c>
      <c r="D507" s="2" t="s">
        <v>52</v>
      </c>
      <c r="E507" s="2" t="s">
        <v>58</v>
      </c>
      <c r="F507" s="2" t="s">
        <v>54</v>
      </c>
      <c r="G507" s="2">
        <v>43901</v>
      </c>
      <c r="H507" s="2">
        <v>2021</v>
      </c>
      <c r="I507" s="2">
        <v>152.58000000000001</v>
      </c>
      <c r="J507" s="2">
        <v>97.44</v>
      </c>
      <c r="K507" s="2">
        <v>308364.18000000005</v>
      </c>
      <c r="L507" s="1">
        <f t="shared" si="7"/>
        <v>3</v>
      </c>
    </row>
    <row r="508" spans="1:12" x14ac:dyDescent="0.25">
      <c r="A508" s="4" t="s">
        <v>732</v>
      </c>
      <c r="B508" s="2" t="s">
        <v>50</v>
      </c>
      <c r="C508" s="2" t="s">
        <v>435</v>
      </c>
      <c r="D508" s="2" t="s">
        <v>81</v>
      </c>
      <c r="E508" s="2" t="s">
        <v>58</v>
      </c>
      <c r="F508" s="2" t="s">
        <v>68</v>
      </c>
      <c r="G508" s="2">
        <v>44133</v>
      </c>
      <c r="H508" s="2">
        <v>9556</v>
      </c>
      <c r="I508" s="2">
        <v>437.2</v>
      </c>
      <c r="J508" s="2">
        <v>263.33</v>
      </c>
      <c r="K508" s="2">
        <v>4177883.1999999997</v>
      </c>
      <c r="L508" s="1">
        <f t="shared" si="7"/>
        <v>1</v>
      </c>
    </row>
    <row r="509" spans="1:12" x14ac:dyDescent="0.25">
      <c r="A509" s="4" t="s">
        <v>733</v>
      </c>
      <c r="B509" s="2" t="s">
        <v>50</v>
      </c>
      <c r="C509" s="2" t="s">
        <v>187</v>
      </c>
      <c r="D509" s="2" t="s">
        <v>67</v>
      </c>
      <c r="E509" s="2" t="s">
        <v>53</v>
      </c>
      <c r="F509" s="2" t="s">
        <v>68</v>
      </c>
      <c r="G509" s="2">
        <v>44409</v>
      </c>
      <c r="H509" s="2">
        <v>7732</v>
      </c>
      <c r="I509" s="2">
        <v>9.33</v>
      </c>
      <c r="J509" s="2">
        <v>6.92</v>
      </c>
      <c r="K509" s="2">
        <v>72139.56</v>
      </c>
      <c r="L509" s="1">
        <f t="shared" si="7"/>
        <v>1</v>
      </c>
    </row>
    <row r="510" spans="1:12" x14ac:dyDescent="0.25">
      <c r="A510" s="4" t="s">
        <v>734</v>
      </c>
      <c r="B510" s="2" t="s">
        <v>61</v>
      </c>
      <c r="C510" s="2" t="s">
        <v>667</v>
      </c>
      <c r="D510" s="2" t="s">
        <v>128</v>
      </c>
      <c r="E510" s="2" t="s">
        <v>58</v>
      </c>
      <c r="F510" s="2" t="s">
        <v>73</v>
      </c>
      <c r="G510" s="2">
        <v>44506</v>
      </c>
      <c r="H510" s="2">
        <v>8896</v>
      </c>
      <c r="I510" s="2">
        <v>668.27</v>
      </c>
      <c r="J510" s="2">
        <v>502.54</v>
      </c>
      <c r="K510" s="2">
        <v>5944929.9199999999</v>
      </c>
      <c r="L510" s="1">
        <f t="shared" si="7"/>
        <v>2</v>
      </c>
    </row>
    <row r="511" spans="1:12" x14ac:dyDescent="0.25">
      <c r="A511" s="4" t="s">
        <v>735</v>
      </c>
      <c r="B511" s="2" t="s">
        <v>61</v>
      </c>
      <c r="C511" s="2" t="s">
        <v>388</v>
      </c>
      <c r="D511" s="2" t="s">
        <v>86</v>
      </c>
      <c r="E511" s="2" t="s">
        <v>58</v>
      </c>
      <c r="F511" s="2" t="s">
        <v>68</v>
      </c>
      <c r="G511" s="2">
        <v>44871</v>
      </c>
      <c r="H511" s="2">
        <v>2430</v>
      </c>
      <c r="I511" s="2">
        <v>651.21</v>
      </c>
      <c r="J511" s="2">
        <v>524.96</v>
      </c>
      <c r="K511" s="2">
        <v>1582440.3</v>
      </c>
      <c r="L511" s="1">
        <f t="shared" si="7"/>
        <v>2</v>
      </c>
    </row>
    <row r="512" spans="1:12" x14ac:dyDescent="0.25">
      <c r="A512" s="4" t="s">
        <v>736</v>
      </c>
      <c r="B512" s="2" t="s">
        <v>108</v>
      </c>
      <c r="C512" s="2" t="s">
        <v>206</v>
      </c>
      <c r="D512" s="2" t="s">
        <v>72</v>
      </c>
      <c r="E512" s="2" t="s">
        <v>53</v>
      </c>
      <c r="F512" s="2" t="s">
        <v>54</v>
      </c>
      <c r="G512" s="2">
        <v>44010</v>
      </c>
      <c r="H512" s="2">
        <v>9744</v>
      </c>
      <c r="I512" s="2">
        <v>255.28</v>
      </c>
      <c r="J512" s="2">
        <v>159.41999999999999</v>
      </c>
      <c r="K512" s="2">
        <v>2487448.3199999998</v>
      </c>
      <c r="L512" s="1">
        <f t="shared" si="7"/>
        <v>6</v>
      </c>
    </row>
    <row r="513" spans="1:12" x14ac:dyDescent="0.25">
      <c r="A513" s="4" t="s">
        <v>737</v>
      </c>
      <c r="B513" s="2" t="s">
        <v>50</v>
      </c>
      <c r="C513" s="2" t="s">
        <v>398</v>
      </c>
      <c r="D513" s="2" t="s">
        <v>63</v>
      </c>
      <c r="E513" s="2" t="s">
        <v>53</v>
      </c>
      <c r="F513" s="2" t="s">
        <v>73</v>
      </c>
      <c r="G513" s="2">
        <v>44230</v>
      </c>
      <c r="H513" s="2">
        <v>9280</v>
      </c>
      <c r="I513" s="2">
        <v>205.7</v>
      </c>
      <c r="J513" s="2">
        <v>117.11</v>
      </c>
      <c r="K513" s="2">
        <v>1908896</v>
      </c>
      <c r="L513" s="1">
        <f t="shared" si="7"/>
        <v>1</v>
      </c>
    </row>
    <row r="514" spans="1:12" x14ac:dyDescent="0.25">
      <c r="A514" s="4" t="s">
        <v>738</v>
      </c>
      <c r="B514" s="2" t="s">
        <v>61</v>
      </c>
      <c r="C514" s="2" t="s">
        <v>236</v>
      </c>
      <c r="D514" s="2" t="s">
        <v>67</v>
      </c>
      <c r="E514" s="2" t="s">
        <v>58</v>
      </c>
      <c r="F514" s="2" t="s">
        <v>73</v>
      </c>
      <c r="G514" s="2">
        <v>44852</v>
      </c>
      <c r="H514" s="2">
        <v>1513</v>
      </c>
      <c r="I514" s="2">
        <v>9.33</v>
      </c>
      <c r="J514" s="2">
        <v>6.92</v>
      </c>
      <c r="K514" s="2">
        <v>14116.29</v>
      </c>
      <c r="L514" s="1">
        <f t="shared" si="7"/>
        <v>2</v>
      </c>
    </row>
    <row r="515" spans="1:12" x14ac:dyDescent="0.25">
      <c r="A515" s="4" t="s">
        <v>739</v>
      </c>
      <c r="B515" s="2" t="s">
        <v>61</v>
      </c>
      <c r="C515" s="2" t="s">
        <v>164</v>
      </c>
      <c r="D515" s="2" t="s">
        <v>52</v>
      </c>
      <c r="E515" s="2" t="s">
        <v>53</v>
      </c>
      <c r="F515" s="2" t="s">
        <v>68</v>
      </c>
      <c r="G515" s="2">
        <v>44822</v>
      </c>
      <c r="H515" s="2">
        <v>3946</v>
      </c>
      <c r="I515" s="2">
        <v>152.58000000000001</v>
      </c>
      <c r="J515" s="2">
        <v>97.44</v>
      </c>
      <c r="K515" s="2">
        <v>602080.68000000005</v>
      </c>
      <c r="L515" s="1">
        <f t="shared" si="7"/>
        <v>2</v>
      </c>
    </row>
    <row r="516" spans="1:12" x14ac:dyDescent="0.25">
      <c r="A516" s="4" t="s">
        <v>740</v>
      </c>
      <c r="B516" s="2" t="s">
        <v>65</v>
      </c>
      <c r="C516" s="2" t="s">
        <v>138</v>
      </c>
      <c r="D516" s="2" t="s">
        <v>67</v>
      </c>
      <c r="E516" s="2" t="s">
        <v>53</v>
      </c>
      <c r="F516" s="2" t="s">
        <v>59</v>
      </c>
      <c r="G516" s="2">
        <v>44278</v>
      </c>
      <c r="H516" s="2">
        <v>6116</v>
      </c>
      <c r="I516" s="2">
        <v>9.33</v>
      </c>
      <c r="J516" s="2">
        <v>6.92</v>
      </c>
      <c r="K516" s="2">
        <v>57062.28</v>
      </c>
      <c r="L516" s="1">
        <f t="shared" si="7"/>
        <v>3</v>
      </c>
    </row>
    <row r="517" spans="1:12" x14ac:dyDescent="0.25">
      <c r="A517" s="4" t="s">
        <v>741</v>
      </c>
      <c r="B517" s="2" t="s">
        <v>61</v>
      </c>
      <c r="C517" s="2" t="s">
        <v>388</v>
      </c>
      <c r="D517" s="2" t="s">
        <v>76</v>
      </c>
      <c r="E517" s="2" t="s">
        <v>58</v>
      </c>
      <c r="F517" s="2" t="s">
        <v>59</v>
      </c>
      <c r="G517" s="2">
        <v>44026</v>
      </c>
      <c r="H517" s="2">
        <v>4591</v>
      </c>
      <c r="I517" s="2">
        <v>47.45</v>
      </c>
      <c r="J517" s="2">
        <v>31.79</v>
      </c>
      <c r="K517" s="2">
        <v>217842.95</v>
      </c>
      <c r="L517" s="1">
        <f t="shared" si="7"/>
        <v>2</v>
      </c>
    </row>
    <row r="518" spans="1:12" x14ac:dyDescent="0.25">
      <c r="A518" s="4" t="s">
        <v>742</v>
      </c>
      <c r="B518" s="2" t="s">
        <v>108</v>
      </c>
      <c r="C518" s="2" t="s">
        <v>208</v>
      </c>
      <c r="D518" s="2" t="s">
        <v>52</v>
      </c>
      <c r="E518" s="2" t="s">
        <v>53</v>
      </c>
      <c r="F518" s="2" t="s">
        <v>54</v>
      </c>
      <c r="G518" s="2">
        <v>43974</v>
      </c>
      <c r="H518" s="2">
        <v>7969</v>
      </c>
      <c r="I518" s="2">
        <v>152.58000000000001</v>
      </c>
      <c r="J518" s="2">
        <v>97.44</v>
      </c>
      <c r="K518" s="2">
        <v>1215910.02</v>
      </c>
      <c r="L518" s="1">
        <f t="shared" si="7"/>
        <v>6</v>
      </c>
    </row>
    <row r="519" spans="1:12" x14ac:dyDescent="0.25">
      <c r="A519" s="4" t="s">
        <v>743</v>
      </c>
      <c r="B519" s="2" t="s">
        <v>108</v>
      </c>
      <c r="C519" s="2" t="s">
        <v>144</v>
      </c>
      <c r="D519" s="2" t="s">
        <v>96</v>
      </c>
      <c r="E519" s="2" t="s">
        <v>58</v>
      </c>
      <c r="F519" s="2" t="s">
        <v>68</v>
      </c>
      <c r="G519" s="2">
        <v>44700</v>
      </c>
      <c r="H519" s="2">
        <v>1880</v>
      </c>
      <c r="I519" s="2">
        <v>154.06</v>
      </c>
      <c r="J519" s="2">
        <v>90.93</v>
      </c>
      <c r="K519" s="2">
        <v>289632.8</v>
      </c>
      <c r="L519" s="1">
        <f t="shared" si="7"/>
        <v>6</v>
      </c>
    </row>
    <row r="520" spans="1:12" x14ac:dyDescent="0.25">
      <c r="A520" s="4" t="s">
        <v>744</v>
      </c>
      <c r="B520" s="2" t="s">
        <v>65</v>
      </c>
      <c r="C520" s="2" t="s">
        <v>310</v>
      </c>
      <c r="D520" s="2" t="s">
        <v>96</v>
      </c>
      <c r="E520" s="2" t="s">
        <v>53</v>
      </c>
      <c r="F520" s="2" t="s">
        <v>73</v>
      </c>
      <c r="G520" s="2">
        <v>44840</v>
      </c>
      <c r="H520" s="2">
        <v>3985</v>
      </c>
      <c r="I520" s="2">
        <v>154.06</v>
      </c>
      <c r="J520" s="2">
        <v>90.93</v>
      </c>
      <c r="K520" s="2">
        <v>613929.1</v>
      </c>
      <c r="L520" s="1">
        <f t="shared" ref="L520:L583" si="8">VLOOKUP(B520,$N$38:$O$43,2,FALSE)</f>
        <v>3</v>
      </c>
    </row>
    <row r="521" spans="1:12" x14ac:dyDescent="0.25">
      <c r="A521" s="4" t="s">
        <v>745</v>
      </c>
      <c r="B521" s="2" t="s">
        <v>50</v>
      </c>
      <c r="C521" s="2" t="s">
        <v>746</v>
      </c>
      <c r="D521" s="2" t="s">
        <v>76</v>
      </c>
      <c r="E521" s="2" t="s">
        <v>53</v>
      </c>
      <c r="F521" s="2" t="s">
        <v>59</v>
      </c>
      <c r="G521" s="2">
        <v>44744</v>
      </c>
      <c r="H521" s="2">
        <v>8977</v>
      </c>
      <c r="I521" s="2">
        <v>47.45</v>
      </c>
      <c r="J521" s="2">
        <v>31.79</v>
      </c>
      <c r="K521" s="2">
        <v>425958.65</v>
      </c>
      <c r="L521" s="1">
        <f t="shared" si="8"/>
        <v>1</v>
      </c>
    </row>
    <row r="522" spans="1:12" x14ac:dyDescent="0.25">
      <c r="A522" s="4" t="s">
        <v>747</v>
      </c>
      <c r="B522" s="2" t="s">
        <v>65</v>
      </c>
      <c r="C522" s="2" t="s">
        <v>138</v>
      </c>
      <c r="D522" s="2" t="s">
        <v>52</v>
      </c>
      <c r="E522" s="2" t="s">
        <v>53</v>
      </c>
      <c r="F522" s="2" t="s">
        <v>54</v>
      </c>
      <c r="G522" s="2">
        <v>43864</v>
      </c>
      <c r="H522" s="2">
        <v>3578</v>
      </c>
      <c r="I522" s="2">
        <v>152.58000000000001</v>
      </c>
      <c r="J522" s="2">
        <v>97.44</v>
      </c>
      <c r="K522" s="2">
        <v>545931.24</v>
      </c>
      <c r="L522" s="1">
        <f t="shared" si="8"/>
        <v>3</v>
      </c>
    </row>
    <row r="523" spans="1:12" x14ac:dyDescent="0.25">
      <c r="A523" s="4" t="s">
        <v>748</v>
      </c>
      <c r="B523" s="2" t="s">
        <v>65</v>
      </c>
      <c r="C523" s="2" t="s">
        <v>457</v>
      </c>
      <c r="D523" s="2" t="s">
        <v>63</v>
      </c>
      <c r="E523" s="2" t="s">
        <v>58</v>
      </c>
      <c r="F523" s="2" t="s">
        <v>54</v>
      </c>
      <c r="G523" s="2">
        <v>44407</v>
      </c>
      <c r="H523" s="2">
        <v>1545</v>
      </c>
      <c r="I523" s="2">
        <v>205.7</v>
      </c>
      <c r="J523" s="2">
        <v>117.11</v>
      </c>
      <c r="K523" s="2">
        <v>317806.5</v>
      </c>
      <c r="L523" s="1">
        <f t="shared" si="8"/>
        <v>3</v>
      </c>
    </row>
    <row r="524" spans="1:12" x14ac:dyDescent="0.25">
      <c r="A524" s="4" t="s">
        <v>749</v>
      </c>
      <c r="B524" s="2" t="s">
        <v>50</v>
      </c>
      <c r="C524" s="2" t="s">
        <v>750</v>
      </c>
      <c r="D524" s="2" t="s">
        <v>67</v>
      </c>
      <c r="E524" s="2" t="s">
        <v>58</v>
      </c>
      <c r="F524" s="2" t="s">
        <v>68</v>
      </c>
      <c r="G524" s="2">
        <v>44555</v>
      </c>
      <c r="H524" s="2">
        <v>8663</v>
      </c>
      <c r="I524" s="2">
        <v>9.33</v>
      </c>
      <c r="J524" s="2">
        <v>6.92</v>
      </c>
      <c r="K524" s="2">
        <v>80825.789999999994</v>
      </c>
      <c r="L524" s="1">
        <f t="shared" si="8"/>
        <v>1</v>
      </c>
    </row>
    <row r="525" spans="1:12" x14ac:dyDescent="0.25">
      <c r="A525" s="4" t="s">
        <v>751</v>
      </c>
      <c r="B525" s="2" t="s">
        <v>65</v>
      </c>
      <c r="C525" s="2" t="s">
        <v>358</v>
      </c>
      <c r="D525" s="2" t="s">
        <v>67</v>
      </c>
      <c r="E525" s="2" t="s">
        <v>58</v>
      </c>
      <c r="F525" s="2" t="s">
        <v>73</v>
      </c>
      <c r="G525" s="2">
        <v>44199</v>
      </c>
      <c r="H525" s="2">
        <v>7749</v>
      </c>
      <c r="I525" s="2">
        <v>9.33</v>
      </c>
      <c r="J525" s="2">
        <v>6.92</v>
      </c>
      <c r="K525" s="2">
        <v>72298.17</v>
      </c>
      <c r="L525" s="1">
        <f t="shared" si="8"/>
        <v>3</v>
      </c>
    </row>
    <row r="526" spans="1:12" x14ac:dyDescent="0.25">
      <c r="A526" s="4" t="s">
        <v>752</v>
      </c>
      <c r="B526" s="2" t="s">
        <v>50</v>
      </c>
      <c r="C526" s="2" t="s">
        <v>435</v>
      </c>
      <c r="D526" s="2" t="s">
        <v>96</v>
      </c>
      <c r="E526" s="2" t="s">
        <v>58</v>
      </c>
      <c r="F526" s="2" t="s">
        <v>73</v>
      </c>
      <c r="G526" s="2">
        <v>44422</v>
      </c>
      <c r="H526" s="2">
        <v>3653</v>
      </c>
      <c r="I526" s="2">
        <v>154.06</v>
      </c>
      <c r="J526" s="2">
        <v>90.93</v>
      </c>
      <c r="K526" s="2">
        <v>562781.18000000005</v>
      </c>
      <c r="L526" s="1">
        <f t="shared" si="8"/>
        <v>1</v>
      </c>
    </row>
    <row r="527" spans="1:12" x14ac:dyDescent="0.25">
      <c r="A527" s="4" t="s">
        <v>753</v>
      </c>
      <c r="B527" s="2" t="s">
        <v>65</v>
      </c>
      <c r="C527" s="2" t="s">
        <v>80</v>
      </c>
      <c r="D527" s="2" t="s">
        <v>96</v>
      </c>
      <c r="E527" s="2" t="s">
        <v>53</v>
      </c>
      <c r="F527" s="2" t="s">
        <v>59</v>
      </c>
      <c r="G527" s="2">
        <v>43845</v>
      </c>
      <c r="H527" s="2">
        <v>8254</v>
      </c>
      <c r="I527" s="2">
        <v>154.06</v>
      </c>
      <c r="J527" s="2">
        <v>90.93</v>
      </c>
      <c r="K527" s="2">
        <v>1271611.24</v>
      </c>
      <c r="L527" s="1">
        <f t="shared" si="8"/>
        <v>3</v>
      </c>
    </row>
    <row r="528" spans="1:12" x14ac:dyDescent="0.25">
      <c r="A528" s="4" t="s">
        <v>754</v>
      </c>
      <c r="B528" s="2" t="s">
        <v>50</v>
      </c>
      <c r="C528" s="2" t="s">
        <v>488</v>
      </c>
      <c r="D528" s="2" t="s">
        <v>86</v>
      </c>
      <c r="E528" s="2" t="s">
        <v>58</v>
      </c>
      <c r="F528" s="2" t="s">
        <v>59</v>
      </c>
      <c r="G528" s="2">
        <v>44367</v>
      </c>
      <c r="H528" s="2">
        <v>5463</v>
      </c>
      <c r="I528" s="2">
        <v>651.21</v>
      </c>
      <c r="J528" s="2">
        <v>524.96</v>
      </c>
      <c r="K528" s="2">
        <v>3557560.23</v>
      </c>
      <c r="L528" s="1">
        <f t="shared" si="8"/>
        <v>1</v>
      </c>
    </row>
    <row r="529" spans="1:12" x14ac:dyDescent="0.25">
      <c r="A529" s="4" t="s">
        <v>755</v>
      </c>
      <c r="B529" s="2" t="s">
        <v>61</v>
      </c>
      <c r="C529" s="2" t="s">
        <v>102</v>
      </c>
      <c r="D529" s="2" t="s">
        <v>81</v>
      </c>
      <c r="E529" s="2" t="s">
        <v>53</v>
      </c>
      <c r="F529" s="2" t="s">
        <v>68</v>
      </c>
      <c r="G529" s="2">
        <v>44379</v>
      </c>
      <c r="H529" s="2">
        <v>6222</v>
      </c>
      <c r="I529" s="2">
        <v>437.2</v>
      </c>
      <c r="J529" s="2">
        <v>263.33</v>
      </c>
      <c r="K529" s="2">
        <v>2720258.4</v>
      </c>
      <c r="L529" s="1">
        <f t="shared" si="8"/>
        <v>2</v>
      </c>
    </row>
    <row r="530" spans="1:12" x14ac:dyDescent="0.25">
      <c r="A530" s="4" t="s">
        <v>756</v>
      </c>
      <c r="B530" s="2" t="s">
        <v>50</v>
      </c>
      <c r="C530" s="2" t="s">
        <v>546</v>
      </c>
      <c r="D530" s="2" t="s">
        <v>128</v>
      </c>
      <c r="E530" s="2" t="s">
        <v>53</v>
      </c>
      <c r="F530" s="2" t="s">
        <v>73</v>
      </c>
      <c r="G530" s="2">
        <v>44508</v>
      </c>
      <c r="H530" s="2">
        <v>3506</v>
      </c>
      <c r="I530" s="2">
        <v>668.27</v>
      </c>
      <c r="J530" s="2">
        <v>502.54</v>
      </c>
      <c r="K530" s="2">
        <v>2342954.62</v>
      </c>
      <c r="L530" s="1">
        <f t="shared" si="8"/>
        <v>1</v>
      </c>
    </row>
    <row r="531" spans="1:12" x14ac:dyDescent="0.25">
      <c r="A531" s="4" t="s">
        <v>757</v>
      </c>
      <c r="B531" s="2" t="s">
        <v>108</v>
      </c>
      <c r="C531" s="2" t="s">
        <v>470</v>
      </c>
      <c r="D531" s="2" t="s">
        <v>67</v>
      </c>
      <c r="E531" s="2" t="s">
        <v>53</v>
      </c>
      <c r="F531" s="2" t="s">
        <v>68</v>
      </c>
      <c r="G531" s="2">
        <v>43961</v>
      </c>
      <c r="H531" s="2">
        <v>7318</v>
      </c>
      <c r="I531" s="2">
        <v>9.33</v>
      </c>
      <c r="J531" s="2">
        <v>6.92</v>
      </c>
      <c r="K531" s="2">
        <v>68276.94</v>
      </c>
      <c r="L531" s="1">
        <f t="shared" si="8"/>
        <v>6</v>
      </c>
    </row>
    <row r="532" spans="1:12" x14ac:dyDescent="0.25">
      <c r="A532" s="4" t="s">
        <v>758</v>
      </c>
      <c r="B532" s="2" t="s">
        <v>65</v>
      </c>
      <c r="C532" s="2" t="s">
        <v>457</v>
      </c>
      <c r="D532" s="2" t="s">
        <v>76</v>
      </c>
      <c r="E532" s="2" t="s">
        <v>53</v>
      </c>
      <c r="F532" s="2" t="s">
        <v>73</v>
      </c>
      <c r="G532" s="2">
        <v>44180</v>
      </c>
      <c r="H532" s="2">
        <v>9696</v>
      </c>
      <c r="I532" s="2">
        <v>47.45</v>
      </c>
      <c r="J532" s="2">
        <v>31.79</v>
      </c>
      <c r="K532" s="2">
        <v>460075.2</v>
      </c>
      <c r="L532" s="1">
        <f t="shared" si="8"/>
        <v>3</v>
      </c>
    </row>
    <row r="533" spans="1:12" x14ac:dyDescent="0.25">
      <c r="A533" s="4" t="s">
        <v>759</v>
      </c>
      <c r="B533" s="2" t="s">
        <v>108</v>
      </c>
      <c r="C533" s="2" t="s">
        <v>144</v>
      </c>
      <c r="D533" s="2" t="s">
        <v>52</v>
      </c>
      <c r="E533" s="2" t="s">
        <v>53</v>
      </c>
      <c r="F533" s="2" t="s">
        <v>59</v>
      </c>
      <c r="G533" s="2">
        <v>44144</v>
      </c>
      <c r="H533" s="2">
        <v>9707</v>
      </c>
      <c r="I533" s="2">
        <v>152.58000000000001</v>
      </c>
      <c r="J533" s="2">
        <v>97.44</v>
      </c>
      <c r="K533" s="2">
        <v>1481094.06</v>
      </c>
      <c r="L533" s="1">
        <f t="shared" si="8"/>
        <v>6</v>
      </c>
    </row>
    <row r="534" spans="1:12" x14ac:dyDescent="0.25">
      <c r="A534" s="4" t="s">
        <v>760</v>
      </c>
      <c r="B534" s="2" t="s">
        <v>108</v>
      </c>
      <c r="C534" s="2" t="s">
        <v>210</v>
      </c>
      <c r="D534" s="2" t="s">
        <v>76</v>
      </c>
      <c r="E534" s="2" t="s">
        <v>58</v>
      </c>
      <c r="F534" s="2" t="s">
        <v>59</v>
      </c>
      <c r="G534" s="2">
        <v>44023</v>
      </c>
      <c r="H534" s="2">
        <v>8448</v>
      </c>
      <c r="I534" s="2">
        <v>47.45</v>
      </c>
      <c r="J534" s="2">
        <v>31.79</v>
      </c>
      <c r="K534" s="2">
        <v>400857.60000000003</v>
      </c>
      <c r="L534" s="1">
        <f t="shared" si="8"/>
        <v>6</v>
      </c>
    </row>
    <row r="535" spans="1:12" x14ac:dyDescent="0.25">
      <c r="A535" s="4" t="s">
        <v>761</v>
      </c>
      <c r="B535" s="2" t="s">
        <v>65</v>
      </c>
      <c r="C535" s="2" t="s">
        <v>91</v>
      </c>
      <c r="D535" s="2" t="s">
        <v>63</v>
      </c>
      <c r="E535" s="2" t="s">
        <v>53</v>
      </c>
      <c r="F535" s="2" t="s">
        <v>73</v>
      </c>
      <c r="G535" s="2">
        <v>44655</v>
      </c>
      <c r="H535" s="2">
        <v>4051</v>
      </c>
      <c r="I535" s="2">
        <v>205.7</v>
      </c>
      <c r="J535" s="2">
        <v>117.11</v>
      </c>
      <c r="K535" s="2">
        <v>833290.7</v>
      </c>
      <c r="L535" s="1">
        <f t="shared" si="8"/>
        <v>3</v>
      </c>
    </row>
    <row r="536" spans="1:12" x14ac:dyDescent="0.25">
      <c r="A536" s="4" t="s">
        <v>762</v>
      </c>
      <c r="B536" s="2" t="s">
        <v>108</v>
      </c>
      <c r="C536" s="2" t="s">
        <v>763</v>
      </c>
      <c r="D536" s="2" t="s">
        <v>72</v>
      </c>
      <c r="E536" s="2" t="s">
        <v>58</v>
      </c>
      <c r="F536" s="2" t="s">
        <v>54</v>
      </c>
      <c r="G536" s="2">
        <v>43895</v>
      </c>
      <c r="H536" s="2">
        <v>6676</v>
      </c>
      <c r="I536" s="2">
        <v>255.28</v>
      </c>
      <c r="J536" s="2">
        <v>159.41999999999999</v>
      </c>
      <c r="K536" s="2">
        <v>1704249.28</v>
      </c>
      <c r="L536" s="1">
        <f t="shared" si="8"/>
        <v>6</v>
      </c>
    </row>
    <row r="537" spans="1:12" x14ac:dyDescent="0.25">
      <c r="A537" s="4" t="s">
        <v>371</v>
      </c>
      <c r="B537" s="2" t="s">
        <v>65</v>
      </c>
      <c r="C537" s="2" t="s">
        <v>122</v>
      </c>
      <c r="D537" s="2" t="s">
        <v>128</v>
      </c>
      <c r="E537" s="2" t="s">
        <v>53</v>
      </c>
      <c r="F537" s="2" t="s">
        <v>54</v>
      </c>
      <c r="G537" s="2">
        <v>44439</v>
      </c>
      <c r="H537" s="2">
        <v>3516</v>
      </c>
      <c r="I537" s="2">
        <v>668.27</v>
      </c>
      <c r="J537" s="2">
        <v>502.54</v>
      </c>
      <c r="K537" s="2">
        <v>2349637.3199999998</v>
      </c>
      <c r="L537" s="1">
        <f t="shared" si="8"/>
        <v>3</v>
      </c>
    </row>
    <row r="538" spans="1:12" x14ac:dyDescent="0.25">
      <c r="A538" s="4" t="s">
        <v>764</v>
      </c>
      <c r="B538" s="2" t="s">
        <v>65</v>
      </c>
      <c r="C538" s="2" t="s">
        <v>765</v>
      </c>
      <c r="D538" s="2" t="s">
        <v>86</v>
      </c>
      <c r="E538" s="2" t="s">
        <v>58</v>
      </c>
      <c r="F538" s="2" t="s">
        <v>73</v>
      </c>
      <c r="G538" s="2">
        <v>43913</v>
      </c>
      <c r="H538" s="2">
        <v>3794</v>
      </c>
      <c r="I538" s="2">
        <v>651.21</v>
      </c>
      <c r="J538" s="2">
        <v>524.96</v>
      </c>
      <c r="K538" s="2">
        <v>2470690.7400000002</v>
      </c>
      <c r="L538" s="1">
        <f t="shared" si="8"/>
        <v>3</v>
      </c>
    </row>
    <row r="539" spans="1:12" x14ac:dyDescent="0.25">
      <c r="A539" s="4" t="s">
        <v>766</v>
      </c>
      <c r="B539" s="2" t="s">
        <v>50</v>
      </c>
      <c r="C539" s="2" t="s">
        <v>187</v>
      </c>
      <c r="D539" s="2" t="s">
        <v>63</v>
      </c>
      <c r="E539" s="2" t="s">
        <v>53</v>
      </c>
      <c r="F539" s="2" t="s">
        <v>68</v>
      </c>
      <c r="G539" s="2">
        <v>44787</v>
      </c>
      <c r="H539" s="2">
        <v>3765</v>
      </c>
      <c r="I539" s="2">
        <v>205.7</v>
      </c>
      <c r="J539" s="2">
        <v>117.11</v>
      </c>
      <c r="K539" s="2">
        <v>774460.5</v>
      </c>
      <c r="L539" s="1">
        <f t="shared" si="8"/>
        <v>1</v>
      </c>
    </row>
    <row r="540" spans="1:12" x14ac:dyDescent="0.25">
      <c r="A540" s="4" t="s">
        <v>767</v>
      </c>
      <c r="B540" s="2" t="s">
        <v>65</v>
      </c>
      <c r="C540" s="2" t="s">
        <v>113</v>
      </c>
      <c r="D540" s="2" t="s">
        <v>76</v>
      </c>
      <c r="E540" s="2" t="s">
        <v>53</v>
      </c>
      <c r="F540" s="2" t="s">
        <v>68</v>
      </c>
      <c r="G540" s="2">
        <v>44458</v>
      </c>
      <c r="H540" s="2">
        <v>1715</v>
      </c>
      <c r="I540" s="2">
        <v>47.45</v>
      </c>
      <c r="J540" s="2">
        <v>31.79</v>
      </c>
      <c r="K540" s="2">
        <v>81376.75</v>
      </c>
      <c r="L540" s="1">
        <f t="shared" si="8"/>
        <v>3</v>
      </c>
    </row>
    <row r="541" spans="1:12" x14ac:dyDescent="0.25">
      <c r="A541" s="4" t="s">
        <v>768</v>
      </c>
      <c r="B541" s="2" t="s">
        <v>108</v>
      </c>
      <c r="C541" s="2" t="s">
        <v>470</v>
      </c>
      <c r="D541" s="2" t="s">
        <v>128</v>
      </c>
      <c r="E541" s="2" t="s">
        <v>58</v>
      </c>
      <c r="F541" s="2" t="s">
        <v>54</v>
      </c>
      <c r="G541" s="2">
        <v>44122</v>
      </c>
      <c r="H541" s="2">
        <v>2963</v>
      </c>
      <c r="I541" s="2">
        <v>668.27</v>
      </c>
      <c r="J541" s="2">
        <v>502.54</v>
      </c>
      <c r="K541" s="2">
        <v>1980084.01</v>
      </c>
      <c r="L541" s="1">
        <f t="shared" si="8"/>
        <v>6</v>
      </c>
    </row>
    <row r="542" spans="1:12" x14ac:dyDescent="0.25">
      <c r="A542" s="4" t="s">
        <v>637</v>
      </c>
      <c r="B542" s="2" t="s">
        <v>50</v>
      </c>
      <c r="C542" s="2" t="s">
        <v>238</v>
      </c>
      <c r="D542" s="2" t="s">
        <v>96</v>
      </c>
      <c r="E542" s="2" t="s">
        <v>58</v>
      </c>
      <c r="F542" s="2" t="s">
        <v>73</v>
      </c>
      <c r="G542" s="2">
        <v>44081</v>
      </c>
      <c r="H542" s="2">
        <v>4855</v>
      </c>
      <c r="I542" s="2">
        <v>154.06</v>
      </c>
      <c r="J542" s="2">
        <v>90.93</v>
      </c>
      <c r="K542" s="2">
        <v>747961.3</v>
      </c>
      <c r="L542" s="1">
        <f t="shared" si="8"/>
        <v>1</v>
      </c>
    </row>
    <row r="543" spans="1:12" x14ac:dyDescent="0.25">
      <c r="A543" s="4" t="s">
        <v>769</v>
      </c>
      <c r="B543" s="2" t="s">
        <v>70</v>
      </c>
      <c r="C543" s="2" t="s">
        <v>770</v>
      </c>
      <c r="D543" s="2" t="s">
        <v>86</v>
      </c>
      <c r="E543" s="2" t="s">
        <v>58</v>
      </c>
      <c r="F543" s="2" t="s">
        <v>54</v>
      </c>
      <c r="G543" s="2">
        <v>44259</v>
      </c>
      <c r="H543" s="2">
        <v>1772</v>
      </c>
      <c r="I543" s="2">
        <v>651.21</v>
      </c>
      <c r="J543" s="2">
        <v>524.96</v>
      </c>
      <c r="K543" s="2">
        <v>1153944.1200000001</v>
      </c>
      <c r="L543" s="1">
        <f t="shared" si="8"/>
        <v>4</v>
      </c>
    </row>
    <row r="544" spans="1:12" x14ac:dyDescent="0.25">
      <c r="A544" s="4" t="s">
        <v>771</v>
      </c>
      <c r="B544" s="2" t="s">
        <v>65</v>
      </c>
      <c r="C544" s="2" t="s">
        <v>351</v>
      </c>
      <c r="D544" s="2" t="s">
        <v>76</v>
      </c>
      <c r="E544" s="2" t="s">
        <v>58</v>
      </c>
      <c r="F544" s="2" t="s">
        <v>73</v>
      </c>
      <c r="G544" s="2">
        <v>44728</v>
      </c>
      <c r="H544" s="2">
        <v>126</v>
      </c>
      <c r="I544" s="2">
        <v>47.45</v>
      </c>
      <c r="J544" s="2">
        <v>31.79</v>
      </c>
      <c r="K544" s="2">
        <v>5978.7000000000007</v>
      </c>
      <c r="L544" s="1">
        <f t="shared" si="8"/>
        <v>3</v>
      </c>
    </row>
    <row r="545" spans="1:12" x14ac:dyDescent="0.25">
      <c r="A545" s="4" t="s">
        <v>772</v>
      </c>
      <c r="B545" s="2" t="s">
        <v>65</v>
      </c>
      <c r="C545" s="2" t="s">
        <v>319</v>
      </c>
      <c r="D545" s="2" t="s">
        <v>63</v>
      </c>
      <c r="E545" s="2" t="s">
        <v>58</v>
      </c>
      <c r="F545" s="2" t="s">
        <v>73</v>
      </c>
      <c r="G545" s="2">
        <v>44141</v>
      </c>
      <c r="H545" s="2">
        <v>3359</v>
      </c>
      <c r="I545" s="2">
        <v>205.7</v>
      </c>
      <c r="J545" s="2">
        <v>117.11</v>
      </c>
      <c r="K545" s="2">
        <v>690946.29999999993</v>
      </c>
      <c r="L545" s="1">
        <f t="shared" si="8"/>
        <v>3</v>
      </c>
    </row>
    <row r="546" spans="1:12" x14ac:dyDescent="0.25">
      <c r="A546" s="4" t="s">
        <v>773</v>
      </c>
      <c r="B546" s="2" t="s">
        <v>70</v>
      </c>
      <c r="C546" s="2" t="s">
        <v>172</v>
      </c>
      <c r="D546" s="2" t="s">
        <v>76</v>
      </c>
      <c r="E546" s="2" t="s">
        <v>58</v>
      </c>
      <c r="F546" s="2" t="s">
        <v>59</v>
      </c>
      <c r="G546" s="2">
        <v>44429</v>
      </c>
      <c r="H546" s="2">
        <v>6944</v>
      </c>
      <c r="I546" s="2">
        <v>47.45</v>
      </c>
      <c r="J546" s="2">
        <v>31.79</v>
      </c>
      <c r="K546" s="2">
        <v>329492.80000000005</v>
      </c>
      <c r="L546" s="1">
        <f t="shared" si="8"/>
        <v>4</v>
      </c>
    </row>
    <row r="547" spans="1:12" x14ac:dyDescent="0.25">
      <c r="A547" s="4" t="s">
        <v>774</v>
      </c>
      <c r="B547" s="2" t="s">
        <v>65</v>
      </c>
      <c r="C547" s="2" t="s">
        <v>113</v>
      </c>
      <c r="D547" s="2" t="s">
        <v>96</v>
      </c>
      <c r="E547" s="2" t="s">
        <v>58</v>
      </c>
      <c r="F547" s="2" t="s">
        <v>73</v>
      </c>
      <c r="G547" s="2">
        <v>44017</v>
      </c>
      <c r="H547" s="2">
        <v>3386</v>
      </c>
      <c r="I547" s="2">
        <v>154.06</v>
      </c>
      <c r="J547" s="2">
        <v>90.93</v>
      </c>
      <c r="K547" s="2">
        <v>521647.16000000003</v>
      </c>
      <c r="L547" s="1">
        <f t="shared" si="8"/>
        <v>3</v>
      </c>
    </row>
    <row r="548" spans="1:12" x14ac:dyDescent="0.25">
      <c r="A548" s="4" t="s">
        <v>775</v>
      </c>
      <c r="B548" s="2" t="s">
        <v>65</v>
      </c>
      <c r="C548" s="2" t="s">
        <v>174</v>
      </c>
      <c r="D548" s="2" t="s">
        <v>81</v>
      </c>
      <c r="E548" s="2" t="s">
        <v>58</v>
      </c>
      <c r="F548" s="2" t="s">
        <v>73</v>
      </c>
      <c r="G548" s="2">
        <v>44607</v>
      </c>
      <c r="H548" s="2">
        <v>7221</v>
      </c>
      <c r="I548" s="2">
        <v>437.2</v>
      </c>
      <c r="J548" s="2">
        <v>263.33</v>
      </c>
      <c r="K548" s="2">
        <v>3157021.1999999997</v>
      </c>
      <c r="L548" s="1">
        <f t="shared" si="8"/>
        <v>3</v>
      </c>
    </row>
    <row r="549" spans="1:12" x14ac:dyDescent="0.25">
      <c r="A549" s="4" t="s">
        <v>776</v>
      </c>
      <c r="B549" s="2" t="s">
        <v>108</v>
      </c>
      <c r="C549" s="2" t="s">
        <v>275</v>
      </c>
      <c r="D549" s="2" t="s">
        <v>67</v>
      </c>
      <c r="E549" s="2" t="s">
        <v>53</v>
      </c>
      <c r="F549" s="2" t="s">
        <v>54</v>
      </c>
      <c r="G549" s="2">
        <v>44396</v>
      </c>
      <c r="H549" s="2">
        <v>17</v>
      </c>
      <c r="I549" s="2">
        <v>9.33</v>
      </c>
      <c r="J549" s="2">
        <v>6.92</v>
      </c>
      <c r="K549" s="2">
        <v>158.61000000000001</v>
      </c>
      <c r="L549" s="1">
        <f t="shared" si="8"/>
        <v>6</v>
      </c>
    </row>
    <row r="550" spans="1:12" x14ac:dyDescent="0.25">
      <c r="A550" s="4" t="s">
        <v>777</v>
      </c>
      <c r="B550" s="2" t="s">
        <v>50</v>
      </c>
      <c r="C550" s="2" t="s">
        <v>218</v>
      </c>
      <c r="D550" s="2" t="s">
        <v>96</v>
      </c>
      <c r="E550" s="2" t="s">
        <v>58</v>
      </c>
      <c r="F550" s="2" t="s">
        <v>68</v>
      </c>
      <c r="G550" s="2">
        <v>44858</v>
      </c>
      <c r="H550" s="2">
        <v>5373</v>
      </c>
      <c r="I550" s="2">
        <v>154.06</v>
      </c>
      <c r="J550" s="2">
        <v>90.93</v>
      </c>
      <c r="K550" s="2">
        <v>827764.38</v>
      </c>
      <c r="L550" s="1">
        <f t="shared" si="8"/>
        <v>1</v>
      </c>
    </row>
    <row r="551" spans="1:12" x14ac:dyDescent="0.25">
      <c r="A551" s="4" t="s">
        <v>778</v>
      </c>
      <c r="B551" s="2" t="s">
        <v>50</v>
      </c>
      <c r="C551" s="2" t="s">
        <v>267</v>
      </c>
      <c r="D551" s="2" t="s">
        <v>72</v>
      </c>
      <c r="E551" s="2" t="s">
        <v>53</v>
      </c>
      <c r="F551" s="2" t="s">
        <v>73</v>
      </c>
      <c r="G551" s="2">
        <v>43962</v>
      </c>
      <c r="H551" s="2">
        <v>3918</v>
      </c>
      <c r="I551" s="2">
        <v>255.28</v>
      </c>
      <c r="J551" s="2">
        <v>159.41999999999999</v>
      </c>
      <c r="K551" s="2">
        <v>1000187.04</v>
      </c>
      <c r="L551" s="1">
        <f t="shared" si="8"/>
        <v>1</v>
      </c>
    </row>
    <row r="552" spans="1:12" x14ac:dyDescent="0.25">
      <c r="A552" s="4" t="s">
        <v>779</v>
      </c>
      <c r="B552" s="2" t="s">
        <v>108</v>
      </c>
      <c r="C552" s="2" t="s">
        <v>189</v>
      </c>
      <c r="D552" s="2" t="s">
        <v>52</v>
      </c>
      <c r="E552" s="2" t="s">
        <v>58</v>
      </c>
      <c r="F552" s="2" t="s">
        <v>54</v>
      </c>
      <c r="G552" s="2">
        <v>43997</v>
      </c>
      <c r="H552" s="2">
        <v>8313</v>
      </c>
      <c r="I552" s="2">
        <v>152.58000000000001</v>
      </c>
      <c r="J552" s="2">
        <v>97.44</v>
      </c>
      <c r="K552" s="2">
        <v>1268397.54</v>
      </c>
      <c r="L552" s="1">
        <f t="shared" si="8"/>
        <v>6</v>
      </c>
    </row>
    <row r="553" spans="1:12" x14ac:dyDescent="0.25">
      <c r="A553" s="4" t="s">
        <v>630</v>
      </c>
      <c r="B553" s="2" t="s">
        <v>50</v>
      </c>
      <c r="C553" s="2" t="s">
        <v>242</v>
      </c>
      <c r="D553" s="2" t="s">
        <v>96</v>
      </c>
      <c r="E553" s="2" t="s">
        <v>53</v>
      </c>
      <c r="F553" s="2" t="s">
        <v>59</v>
      </c>
      <c r="G553" s="2">
        <v>44790</v>
      </c>
      <c r="H553" s="2">
        <v>8251</v>
      </c>
      <c r="I553" s="2">
        <v>154.06</v>
      </c>
      <c r="J553" s="2">
        <v>90.93</v>
      </c>
      <c r="K553" s="2">
        <v>1271149.06</v>
      </c>
      <c r="L553" s="1">
        <f t="shared" si="8"/>
        <v>1</v>
      </c>
    </row>
    <row r="554" spans="1:12" x14ac:dyDescent="0.25">
      <c r="A554" s="4" t="s">
        <v>780</v>
      </c>
      <c r="B554" s="2" t="s">
        <v>65</v>
      </c>
      <c r="C554" s="2" t="s">
        <v>197</v>
      </c>
      <c r="D554" s="2" t="s">
        <v>52</v>
      </c>
      <c r="E554" s="2" t="s">
        <v>53</v>
      </c>
      <c r="F554" s="2" t="s">
        <v>68</v>
      </c>
      <c r="G554" s="2">
        <v>44228</v>
      </c>
      <c r="H554" s="2">
        <v>5455</v>
      </c>
      <c r="I554" s="2">
        <v>152.58000000000001</v>
      </c>
      <c r="J554" s="2">
        <v>97.44</v>
      </c>
      <c r="K554" s="2">
        <v>832323.9</v>
      </c>
      <c r="L554" s="1">
        <f t="shared" si="8"/>
        <v>3</v>
      </c>
    </row>
    <row r="555" spans="1:12" x14ac:dyDescent="0.25">
      <c r="A555" s="4" t="s">
        <v>781</v>
      </c>
      <c r="B555" s="2" t="s">
        <v>70</v>
      </c>
      <c r="C555" s="2" t="s">
        <v>157</v>
      </c>
      <c r="D555" s="2" t="s">
        <v>118</v>
      </c>
      <c r="E555" s="2" t="s">
        <v>53</v>
      </c>
      <c r="F555" s="2" t="s">
        <v>54</v>
      </c>
      <c r="G555" s="2">
        <v>43997</v>
      </c>
      <c r="H555" s="2">
        <v>8680</v>
      </c>
      <c r="I555" s="2">
        <v>109.28</v>
      </c>
      <c r="J555" s="2">
        <v>35.840000000000003</v>
      </c>
      <c r="K555" s="2">
        <v>948550.4</v>
      </c>
      <c r="L555" s="1">
        <f t="shared" si="8"/>
        <v>4</v>
      </c>
    </row>
    <row r="556" spans="1:12" x14ac:dyDescent="0.25">
      <c r="A556" s="4" t="s">
        <v>782</v>
      </c>
      <c r="B556" s="2" t="s">
        <v>65</v>
      </c>
      <c r="C556" s="2" t="s">
        <v>185</v>
      </c>
      <c r="D556" s="2" t="s">
        <v>81</v>
      </c>
      <c r="E556" s="2" t="s">
        <v>58</v>
      </c>
      <c r="F556" s="2" t="s">
        <v>73</v>
      </c>
      <c r="G556" s="2">
        <v>43843</v>
      </c>
      <c r="H556" s="2">
        <v>8713</v>
      </c>
      <c r="I556" s="2">
        <v>437.2</v>
      </c>
      <c r="J556" s="2">
        <v>263.33</v>
      </c>
      <c r="K556" s="2">
        <v>3809323.6</v>
      </c>
      <c r="L556" s="1">
        <f t="shared" si="8"/>
        <v>3</v>
      </c>
    </row>
    <row r="557" spans="1:12" x14ac:dyDescent="0.25">
      <c r="A557" s="4" t="s">
        <v>783</v>
      </c>
      <c r="B557" s="2" t="s">
        <v>65</v>
      </c>
      <c r="C557" s="2" t="s">
        <v>153</v>
      </c>
      <c r="D557" s="2" t="s">
        <v>57</v>
      </c>
      <c r="E557" s="2" t="s">
        <v>53</v>
      </c>
      <c r="F557" s="2" t="s">
        <v>73</v>
      </c>
      <c r="G557" s="2">
        <v>44181</v>
      </c>
      <c r="H557" s="2">
        <v>3371</v>
      </c>
      <c r="I557" s="2">
        <v>421.89</v>
      </c>
      <c r="J557" s="2">
        <v>364.69</v>
      </c>
      <c r="K557" s="2">
        <v>1422191.19</v>
      </c>
      <c r="L557" s="1">
        <f t="shared" si="8"/>
        <v>3</v>
      </c>
    </row>
    <row r="558" spans="1:12" x14ac:dyDescent="0.25">
      <c r="A558" s="4" t="s">
        <v>784</v>
      </c>
      <c r="B558" s="2" t="s">
        <v>70</v>
      </c>
      <c r="C558" s="2" t="s">
        <v>160</v>
      </c>
      <c r="D558" s="2" t="s">
        <v>128</v>
      </c>
      <c r="E558" s="2" t="s">
        <v>58</v>
      </c>
      <c r="F558" s="2" t="s">
        <v>68</v>
      </c>
      <c r="G558" s="2">
        <v>44527</v>
      </c>
      <c r="H558" s="2">
        <v>2502</v>
      </c>
      <c r="I558" s="2">
        <v>668.27</v>
      </c>
      <c r="J558" s="2">
        <v>502.54</v>
      </c>
      <c r="K558" s="2">
        <v>1672011.54</v>
      </c>
      <c r="L558" s="1">
        <f t="shared" si="8"/>
        <v>4</v>
      </c>
    </row>
    <row r="559" spans="1:12" x14ac:dyDescent="0.25">
      <c r="A559" s="4" t="s">
        <v>785</v>
      </c>
      <c r="B559" s="2" t="s">
        <v>61</v>
      </c>
      <c r="C559" s="2" t="s">
        <v>459</v>
      </c>
      <c r="D559" s="2" t="s">
        <v>128</v>
      </c>
      <c r="E559" s="2" t="s">
        <v>53</v>
      </c>
      <c r="F559" s="2" t="s">
        <v>68</v>
      </c>
      <c r="G559" s="2">
        <v>44024</v>
      </c>
      <c r="H559" s="2">
        <v>2986</v>
      </c>
      <c r="I559" s="2">
        <v>668.27</v>
      </c>
      <c r="J559" s="2">
        <v>502.54</v>
      </c>
      <c r="K559" s="2">
        <v>1995454.22</v>
      </c>
      <c r="L559" s="1">
        <f t="shared" si="8"/>
        <v>2</v>
      </c>
    </row>
    <row r="560" spans="1:12" x14ac:dyDescent="0.25">
      <c r="A560" s="4" t="s">
        <v>786</v>
      </c>
      <c r="B560" s="2" t="s">
        <v>65</v>
      </c>
      <c r="C560" s="2" t="s">
        <v>225</v>
      </c>
      <c r="D560" s="2" t="s">
        <v>57</v>
      </c>
      <c r="E560" s="2" t="s">
        <v>53</v>
      </c>
      <c r="F560" s="2" t="s">
        <v>59</v>
      </c>
      <c r="G560" s="2">
        <v>44049</v>
      </c>
      <c r="H560" s="2">
        <v>3735</v>
      </c>
      <c r="I560" s="2">
        <v>421.89</v>
      </c>
      <c r="J560" s="2">
        <v>364.69</v>
      </c>
      <c r="K560" s="2">
        <v>1575759.15</v>
      </c>
      <c r="L560" s="1">
        <f t="shared" si="8"/>
        <v>3</v>
      </c>
    </row>
    <row r="561" spans="1:12" x14ac:dyDescent="0.25">
      <c r="A561" s="4" t="s">
        <v>787</v>
      </c>
      <c r="B561" s="2" t="s">
        <v>65</v>
      </c>
      <c r="C561" s="2" t="s">
        <v>262</v>
      </c>
      <c r="D561" s="2" t="s">
        <v>72</v>
      </c>
      <c r="E561" s="2" t="s">
        <v>53</v>
      </c>
      <c r="F561" s="2" t="s">
        <v>73</v>
      </c>
      <c r="G561" s="2">
        <v>44559</v>
      </c>
      <c r="H561" s="2">
        <v>691</v>
      </c>
      <c r="I561" s="2">
        <v>255.28</v>
      </c>
      <c r="J561" s="2">
        <v>159.41999999999999</v>
      </c>
      <c r="K561" s="2">
        <v>176398.48</v>
      </c>
      <c r="L561" s="1">
        <f t="shared" si="8"/>
        <v>3</v>
      </c>
    </row>
    <row r="562" spans="1:12" x14ac:dyDescent="0.25">
      <c r="A562" s="4" t="s">
        <v>788</v>
      </c>
      <c r="B562" s="2" t="s">
        <v>65</v>
      </c>
      <c r="C562" s="2" t="s">
        <v>448</v>
      </c>
      <c r="D562" s="2" t="s">
        <v>76</v>
      </c>
      <c r="E562" s="2" t="s">
        <v>53</v>
      </c>
      <c r="F562" s="2" t="s">
        <v>73</v>
      </c>
      <c r="G562" s="2">
        <v>44615</v>
      </c>
      <c r="H562" s="2">
        <v>1827</v>
      </c>
      <c r="I562" s="2">
        <v>47.45</v>
      </c>
      <c r="J562" s="2">
        <v>31.79</v>
      </c>
      <c r="K562" s="2">
        <v>86691.150000000009</v>
      </c>
      <c r="L562" s="1">
        <f t="shared" si="8"/>
        <v>3</v>
      </c>
    </row>
    <row r="563" spans="1:12" x14ac:dyDescent="0.25">
      <c r="A563" s="4" t="s">
        <v>789</v>
      </c>
      <c r="B563" s="2" t="s">
        <v>61</v>
      </c>
      <c r="C563" s="2" t="s">
        <v>459</v>
      </c>
      <c r="D563" s="2" t="s">
        <v>63</v>
      </c>
      <c r="E563" s="2" t="s">
        <v>58</v>
      </c>
      <c r="F563" s="2" t="s">
        <v>54</v>
      </c>
      <c r="G563" s="2">
        <v>43946</v>
      </c>
      <c r="H563" s="2">
        <v>2149</v>
      </c>
      <c r="I563" s="2">
        <v>205.7</v>
      </c>
      <c r="J563" s="2">
        <v>117.11</v>
      </c>
      <c r="K563" s="2">
        <v>442049.3</v>
      </c>
      <c r="L563" s="1">
        <f t="shared" si="8"/>
        <v>2</v>
      </c>
    </row>
    <row r="564" spans="1:12" x14ac:dyDescent="0.25">
      <c r="A564" s="4" t="s">
        <v>790</v>
      </c>
      <c r="B564" s="2" t="s">
        <v>65</v>
      </c>
      <c r="C564" s="2" t="s">
        <v>98</v>
      </c>
      <c r="D564" s="2" t="s">
        <v>76</v>
      </c>
      <c r="E564" s="2" t="s">
        <v>53</v>
      </c>
      <c r="F564" s="2" t="s">
        <v>73</v>
      </c>
      <c r="G564" s="2">
        <v>44516</v>
      </c>
      <c r="H564" s="2">
        <v>8692</v>
      </c>
      <c r="I564" s="2">
        <v>47.45</v>
      </c>
      <c r="J564" s="2">
        <v>31.79</v>
      </c>
      <c r="K564" s="2">
        <v>412435.4</v>
      </c>
      <c r="L564" s="1">
        <f t="shared" si="8"/>
        <v>3</v>
      </c>
    </row>
    <row r="565" spans="1:12" x14ac:dyDescent="0.25">
      <c r="A565" s="4" t="s">
        <v>791</v>
      </c>
      <c r="B565" s="2" t="s">
        <v>65</v>
      </c>
      <c r="C565" s="2" t="s">
        <v>225</v>
      </c>
      <c r="D565" s="2" t="s">
        <v>63</v>
      </c>
      <c r="E565" s="2" t="s">
        <v>53</v>
      </c>
      <c r="F565" s="2" t="s">
        <v>54</v>
      </c>
      <c r="G565" s="2">
        <v>44783</v>
      </c>
      <c r="H565" s="2">
        <v>5523</v>
      </c>
      <c r="I565" s="2">
        <v>205.7</v>
      </c>
      <c r="J565" s="2">
        <v>117.11</v>
      </c>
      <c r="K565" s="2">
        <v>1136081.0999999999</v>
      </c>
      <c r="L565" s="1">
        <f t="shared" si="8"/>
        <v>3</v>
      </c>
    </row>
    <row r="566" spans="1:12" x14ac:dyDescent="0.25">
      <c r="A566" s="4" t="s">
        <v>792</v>
      </c>
      <c r="B566" s="2" t="s">
        <v>65</v>
      </c>
      <c r="C566" s="2" t="s">
        <v>66</v>
      </c>
      <c r="D566" s="2" t="s">
        <v>72</v>
      </c>
      <c r="E566" s="2" t="s">
        <v>58</v>
      </c>
      <c r="F566" s="2" t="s">
        <v>59</v>
      </c>
      <c r="G566" s="2">
        <v>44393</v>
      </c>
      <c r="H566" s="2">
        <v>8743</v>
      </c>
      <c r="I566" s="2">
        <v>255.28</v>
      </c>
      <c r="J566" s="2">
        <v>159.41999999999999</v>
      </c>
      <c r="K566" s="2">
        <v>2231913.04</v>
      </c>
      <c r="L566" s="1">
        <f t="shared" si="8"/>
        <v>3</v>
      </c>
    </row>
    <row r="567" spans="1:12" x14ac:dyDescent="0.25">
      <c r="A567" s="4" t="s">
        <v>793</v>
      </c>
      <c r="B567" s="2" t="s">
        <v>61</v>
      </c>
      <c r="C567" s="2" t="s">
        <v>363</v>
      </c>
      <c r="D567" s="2" t="s">
        <v>81</v>
      </c>
      <c r="E567" s="2" t="s">
        <v>53</v>
      </c>
      <c r="F567" s="2" t="s">
        <v>68</v>
      </c>
      <c r="G567" s="2">
        <v>44708</v>
      </c>
      <c r="H567" s="2">
        <v>1479</v>
      </c>
      <c r="I567" s="2">
        <v>437.2</v>
      </c>
      <c r="J567" s="2">
        <v>263.33</v>
      </c>
      <c r="K567" s="2">
        <v>646618.79999999993</v>
      </c>
      <c r="L567" s="1">
        <f t="shared" si="8"/>
        <v>2</v>
      </c>
    </row>
    <row r="568" spans="1:12" x14ac:dyDescent="0.25">
      <c r="A568" s="4" t="s">
        <v>794</v>
      </c>
      <c r="B568" s="2" t="s">
        <v>65</v>
      </c>
      <c r="C568" s="2" t="s">
        <v>457</v>
      </c>
      <c r="D568" s="2" t="s">
        <v>128</v>
      </c>
      <c r="E568" s="2" t="s">
        <v>58</v>
      </c>
      <c r="F568" s="2" t="s">
        <v>54</v>
      </c>
      <c r="G568" s="2">
        <v>44103</v>
      </c>
      <c r="H568" s="2">
        <v>8894</v>
      </c>
      <c r="I568" s="2">
        <v>668.27</v>
      </c>
      <c r="J568" s="2">
        <v>502.54</v>
      </c>
      <c r="K568" s="2">
        <v>5943593.3799999999</v>
      </c>
      <c r="L568" s="1">
        <f t="shared" si="8"/>
        <v>3</v>
      </c>
    </row>
    <row r="569" spans="1:12" x14ac:dyDescent="0.25">
      <c r="A569" s="4" t="s">
        <v>795</v>
      </c>
      <c r="B569" s="2" t="s">
        <v>50</v>
      </c>
      <c r="C569" s="2" t="s">
        <v>255</v>
      </c>
      <c r="D569" s="2" t="s">
        <v>72</v>
      </c>
      <c r="E569" s="2" t="s">
        <v>53</v>
      </c>
      <c r="F569" s="2" t="s">
        <v>68</v>
      </c>
      <c r="G569" s="2">
        <v>44754</v>
      </c>
      <c r="H569" s="2">
        <v>3180</v>
      </c>
      <c r="I569" s="2">
        <v>255.28</v>
      </c>
      <c r="J569" s="2">
        <v>159.41999999999999</v>
      </c>
      <c r="K569" s="2">
        <v>811790.4</v>
      </c>
      <c r="L569" s="1">
        <f t="shared" si="8"/>
        <v>1</v>
      </c>
    </row>
    <row r="570" spans="1:12" x14ac:dyDescent="0.25">
      <c r="A570" s="4" t="s">
        <v>796</v>
      </c>
      <c r="B570" s="2" t="s">
        <v>65</v>
      </c>
      <c r="C570" s="2" t="s">
        <v>262</v>
      </c>
      <c r="D570" s="2" t="s">
        <v>63</v>
      </c>
      <c r="E570" s="2" t="s">
        <v>58</v>
      </c>
      <c r="F570" s="2" t="s">
        <v>68</v>
      </c>
      <c r="G570" s="2">
        <v>44808</v>
      </c>
      <c r="H570" s="2">
        <v>8561</v>
      </c>
      <c r="I570" s="2">
        <v>205.7</v>
      </c>
      <c r="J570" s="2">
        <v>117.11</v>
      </c>
      <c r="K570" s="2">
        <v>1760997.7</v>
      </c>
      <c r="L570" s="1">
        <f t="shared" si="8"/>
        <v>3</v>
      </c>
    </row>
    <row r="571" spans="1:12" x14ac:dyDescent="0.25">
      <c r="A571" s="4" t="s">
        <v>797</v>
      </c>
      <c r="B571" s="2" t="s">
        <v>50</v>
      </c>
      <c r="C571" s="2" t="s">
        <v>220</v>
      </c>
      <c r="D571" s="2" t="s">
        <v>63</v>
      </c>
      <c r="E571" s="2" t="s">
        <v>58</v>
      </c>
      <c r="F571" s="2" t="s">
        <v>54</v>
      </c>
      <c r="G571" s="2">
        <v>44124</v>
      </c>
      <c r="H571" s="2">
        <v>6291</v>
      </c>
      <c r="I571" s="2">
        <v>205.7</v>
      </c>
      <c r="J571" s="2">
        <v>117.11</v>
      </c>
      <c r="K571" s="2">
        <v>1294058.7</v>
      </c>
      <c r="L571" s="1">
        <f t="shared" si="8"/>
        <v>1</v>
      </c>
    </row>
    <row r="572" spans="1:12" x14ac:dyDescent="0.25">
      <c r="A572" s="4" t="s">
        <v>798</v>
      </c>
      <c r="B572" s="2" t="s">
        <v>65</v>
      </c>
      <c r="C572" s="2" t="s">
        <v>448</v>
      </c>
      <c r="D572" s="2" t="s">
        <v>72</v>
      </c>
      <c r="E572" s="2" t="s">
        <v>58</v>
      </c>
      <c r="F572" s="2" t="s">
        <v>54</v>
      </c>
      <c r="G572" s="2">
        <v>44799</v>
      </c>
      <c r="H572" s="2">
        <v>9656</v>
      </c>
      <c r="I572" s="2">
        <v>255.28</v>
      </c>
      <c r="J572" s="2">
        <v>159.41999999999999</v>
      </c>
      <c r="K572" s="2">
        <v>2464983.6800000002</v>
      </c>
      <c r="L572" s="1">
        <f t="shared" si="8"/>
        <v>3</v>
      </c>
    </row>
    <row r="573" spans="1:12" x14ac:dyDescent="0.25">
      <c r="A573" s="4" t="s">
        <v>799</v>
      </c>
      <c r="B573" s="2" t="s">
        <v>108</v>
      </c>
      <c r="C573" s="2" t="s">
        <v>144</v>
      </c>
      <c r="D573" s="2" t="s">
        <v>52</v>
      </c>
      <c r="E573" s="2" t="s">
        <v>58</v>
      </c>
      <c r="F573" s="2" t="s">
        <v>59</v>
      </c>
      <c r="G573" s="2">
        <v>44374</v>
      </c>
      <c r="H573" s="2">
        <v>8975</v>
      </c>
      <c r="I573" s="2">
        <v>152.58000000000001</v>
      </c>
      <c r="J573" s="2">
        <v>97.44</v>
      </c>
      <c r="K573" s="2">
        <v>1369405.5</v>
      </c>
      <c r="L573" s="1">
        <f t="shared" si="8"/>
        <v>6</v>
      </c>
    </row>
    <row r="574" spans="1:12" x14ac:dyDescent="0.25">
      <c r="A574" s="4" t="s">
        <v>192</v>
      </c>
      <c r="B574" s="2" t="s">
        <v>50</v>
      </c>
      <c r="C574" s="2" t="s">
        <v>377</v>
      </c>
      <c r="D574" s="2" t="s">
        <v>67</v>
      </c>
      <c r="E574" s="2" t="s">
        <v>58</v>
      </c>
      <c r="F574" s="2" t="s">
        <v>54</v>
      </c>
      <c r="G574" s="2">
        <v>44717</v>
      </c>
      <c r="H574" s="2">
        <v>6595</v>
      </c>
      <c r="I574" s="2">
        <v>9.33</v>
      </c>
      <c r="J574" s="2">
        <v>6.92</v>
      </c>
      <c r="K574" s="2">
        <v>61531.35</v>
      </c>
      <c r="L574" s="1">
        <f t="shared" si="8"/>
        <v>1</v>
      </c>
    </row>
    <row r="575" spans="1:12" x14ac:dyDescent="0.25">
      <c r="A575" s="4" t="s">
        <v>800</v>
      </c>
      <c r="B575" s="2" t="s">
        <v>50</v>
      </c>
      <c r="C575" s="2" t="s">
        <v>127</v>
      </c>
      <c r="D575" s="2" t="s">
        <v>81</v>
      </c>
      <c r="E575" s="2" t="s">
        <v>58</v>
      </c>
      <c r="F575" s="2" t="s">
        <v>68</v>
      </c>
      <c r="G575" s="2">
        <v>44185</v>
      </c>
      <c r="H575" s="2">
        <v>1896</v>
      </c>
      <c r="I575" s="2">
        <v>437.2</v>
      </c>
      <c r="J575" s="2">
        <v>263.33</v>
      </c>
      <c r="K575" s="2">
        <v>828931.2</v>
      </c>
      <c r="L575" s="1">
        <f t="shared" si="8"/>
        <v>1</v>
      </c>
    </row>
    <row r="576" spans="1:12" x14ac:dyDescent="0.25">
      <c r="A576" s="4" t="s">
        <v>801</v>
      </c>
      <c r="B576" s="2" t="s">
        <v>108</v>
      </c>
      <c r="C576" s="2" t="s">
        <v>465</v>
      </c>
      <c r="D576" s="2" t="s">
        <v>81</v>
      </c>
      <c r="E576" s="2" t="s">
        <v>58</v>
      </c>
      <c r="F576" s="2" t="s">
        <v>73</v>
      </c>
      <c r="G576" s="2">
        <v>44418</v>
      </c>
      <c r="H576" s="2">
        <v>6290</v>
      </c>
      <c r="I576" s="2">
        <v>437.2</v>
      </c>
      <c r="J576" s="2">
        <v>263.33</v>
      </c>
      <c r="K576" s="2">
        <v>2749988</v>
      </c>
      <c r="L576" s="1">
        <f t="shared" si="8"/>
        <v>6</v>
      </c>
    </row>
    <row r="577" spans="1:12" x14ac:dyDescent="0.25">
      <c r="A577" s="4" t="s">
        <v>802</v>
      </c>
      <c r="B577" s="2" t="s">
        <v>50</v>
      </c>
      <c r="C577" s="2" t="s">
        <v>179</v>
      </c>
      <c r="D577" s="2" t="s">
        <v>76</v>
      </c>
      <c r="E577" s="2" t="s">
        <v>58</v>
      </c>
      <c r="F577" s="2" t="s">
        <v>54</v>
      </c>
      <c r="G577" s="2">
        <v>44590</v>
      </c>
      <c r="H577" s="2">
        <v>8219</v>
      </c>
      <c r="I577" s="2">
        <v>47.45</v>
      </c>
      <c r="J577" s="2">
        <v>31.79</v>
      </c>
      <c r="K577" s="2">
        <v>389991.55000000005</v>
      </c>
      <c r="L577" s="1">
        <f t="shared" si="8"/>
        <v>1</v>
      </c>
    </row>
    <row r="578" spans="1:12" x14ac:dyDescent="0.25">
      <c r="A578" s="4" t="s">
        <v>803</v>
      </c>
      <c r="B578" s="2" t="s">
        <v>108</v>
      </c>
      <c r="C578" s="2" t="s">
        <v>465</v>
      </c>
      <c r="D578" s="2" t="s">
        <v>52</v>
      </c>
      <c r="E578" s="2" t="s">
        <v>58</v>
      </c>
      <c r="F578" s="2" t="s">
        <v>73</v>
      </c>
      <c r="G578" s="2">
        <v>44022</v>
      </c>
      <c r="H578" s="2">
        <v>8156</v>
      </c>
      <c r="I578" s="2">
        <v>152.58000000000001</v>
      </c>
      <c r="J578" s="2">
        <v>97.44</v>
      </c>
      <c r="K578" s="2">
        <v>1244442.4800000002</v>
      </c>
      <c r="L578" s="1">
        <f t="shared" si="8"/>
        <v>6</v>
      </c>
    </row>
    <row r="579" spans="1:12" x14ac:dyDescent="0.25">
      <c r="A579" s="4" t="s">
        <v>804</v>
      </c>
      <c r="B579" s="2" t="s">
        <v>65</v>
      </c>
      <c r="C579" s="2" t="s">
        <v>138</v>
      </c>
      <c r="D579" s="2" t="s">
        <v>83</v>
      </c>
      <c r="E579" s="2" t="s">
        <v>53</v>
      </c>
      <c r="F579" s="2" t="s">
        <v>59</v>
      </c>
      <c r="G579" s="2">
        <v>44793</v>
      </c>
      <c r="H579" s="2">
        <v>3607</v>
      </c>
      <c r="I579" s="2">
        <v>81.73</v>
      </c>
      <c r="J579" s="2">
        <v>56.67</v>
      </c>
      <c r="K579" s="2">
        <v>294800.11</v>
      </c>
      <c r="L579" s="1">
        <f t="shared" si="8"/>
        <v>3</v>
      </c>
    </row>
    <row r="580" spans="1:12" x14ac:dyDescent="0.25">
      <c r="A580" s="4" t="s">
        <v>805</v>
      </c>
      <c r="B580" s="2" t="s">
        <v>65</v>
      </c>
      <c r="C580" s="2" t="s">
        <v>512</v>
      </c>
      <c r="D580" s="2" t="s">
        <v>67</v>
      </c>
      <c r="E580" s="2" t="s">
        <v>53</v>
      </c>
      <c r="F580" s="2" t="s">
        <v>59</v>
      </c>
      <c r="G580" s="2">
        <v>43908</v>
      </c>
      <c r="H580" s="2">
        <v>4107</v>
      </c>
      <c r="I580" s="2">
        <v>9.33</v>
      </c>
      <c r="J580" s="2">
        <v>6.92</v>
      </c>
      <c r="K580" s="2">
        <v>38318.31</v>
      </c>
      <c r="L580" s="1">
        <f t="shared" si="8"/>
        <v>3</v>
      </c>
    </row>
    <row r="581" spans="1:12" x14ac:dyDescent="0.25">
      <c r="A581" s="4" t="s">
        <v>806</v>
      </c>
      <c r="B581" s="2" t="s">
        <v>50</v>
      </c>
      <c r="C581" s="2" t="s">
        <v>510</v>
      </c>
      <c r="D581" s="2" t="s">
        <v>86</v>
      </c>
      <c r="E581" s="2" t="s">
        <v>53</v>
      </c>
      <c r="F581" s="2" t="s">
        <v>68</v>
      </c>
      <c r="G581" s="2">
        <v>44260</v>
      </c>
      <c r="H581" s="2">
        <v>6225</v>
      </c>
      <c r="I581" s="2">
        <v>651.21</v>
      </c>
      <c r="J581" s="2">
        <v>524.96</v>
      </c>
      <c r="K581" s="2">
        <v>4053782.25</v>
      </c>
      <c r="L581" s="1">
        <f t="shared" si="8"/>
        <v>1</v>
      </c>
    </row>
    <row r="582" spans="1:12" x14ac:dyDescent="0.25">
      <c r="A582" s="4" t="s">
        <v>807</v>
      </c>
      <c r="B582" s="2" t="s">
        <v>50</v>
      </c>
      <c r="C582" s="2" t="s">
        <v>255</v>
      </c>
      <c r="D582" s="2" t="s">
        <v>63</v>
      </c>
      <c r="E582" s="2" t="s">
        <v>53</v>
      </c>
      <c r="F582" s="2" t="s">
        <v>68</v>
      </c>
      <c r="G582" s="2">
        <v>44715</v>
      </c>
      <c r="H582" s="2">
        <v>8558</v>
      </c>
      <c r="I582" s="2">
        <v>205.7</v>
      </c>
      <c r="J582" s="2">
        <v>117.11</v>
      </c>
      <c r="K582" s="2">
        <v>1760380.5999999999</v>
      </c>
      <c r="L582" s="1">
        <f t="shared" si="8"/>
        <v>1</v>
      </c>
    </row>
    <row r="583" spans="1:12" x14ac:dyDescent="0.25">
      <c r="A583" s="4" t="s">
        <v>808</v>
      </c>
      <c r="B583" s="2" t="s">
        <v>65</v>
      </c>
      <c r="C583" s="2" t="s">
        <v>422</v>
      </c>
      <c r="D583" s="2" t="s">
        <v>57</v>
      </c>
      <c r="E583" s="2" t="s">
        <v>53</v>
      </c>
      <c r="F583" s="2" t="s">
        <v>59</v>
      </c>
      <c r="G583" s="2">
        <v>44806</v>
      </c>
      <c r="H583" s="2">
        <v>6736</v>
      </c>
      <c r="I583" s="2">
        <v>421.89</v>
      </c>
      <c r="J583" s="2">
        <v>364.69</v>
      </c>
      <c r="K583" s="2">
        <v>2841851.04</v>
      </c>
      <c r="L583" s="1">
        <f t="shared" si="8"/>
        <v>3</v>
      </c>
    </row>
    <row r="584" spans="1:12" x14ac:dyDescent="0.25">
      <c r="A584" s="4" t="s">
        <v>809</v>
      </c>
      <c r="B584" s="2" t="s">
        <v>108</v>
      </c>
      <c r="C584" s="2" t="s">
        <v>115</v>
      </c>
      <c r="D584" s="2" t="s">
        <v>128</v>
      </c>
      <c r="E584" s="2" t="s">
        <v>53</v>
      </c>
      <c r="F584" s="2" t="s">
        <v>73</v>
      </c>
      <c r="G584" s="2">
        <v>44213</v>
      </c>
      <c r="H584" s="2">
        <v>8421</v>
      </c>
      <c r="I584" s="2">
        <v>668.27</v>
      </c>
      <c r="J584" s="2">
        <v>502.54</v>
      </c>
      <c r="K584" s="2">
        <v>5627501.6699999999</v>
      </c>
      <c r="L584" s="1">
        <f t="shared" ref="L584:L647" si="9">VLOOKUP(B584,$N$38:$O$43,2,FALSE)</f>
        <v>6</v>
      </c>
    </row>
    <row r="585" spans="1:12" x14ac:dyDescent="0.25">
      <c r="A585" s="4" t="s">
        <v>810</v>
      </c>
      <c r="B585" s="2" t="s">
        <v>65</v>
      </c>
      <c r="C585" s="2" t="s">
        <v>319</v>
      </c>
      <c r="D585" s="2" t="s">
        <v>83</v>
      </c>
      <c r="E585" s="2" t="s">
        <v>58</v>
      </c>
      <c r="F585" s="2" t="s">
        <v>68</v>
      </c>
      <c r="G585" s="2">
        <v>44330</v>
      </c>
      <c r="H585" s="2">
        <v>8306</v>
      </c>
      <c r="I585" s="2">
        <v>81.73</v>
      </c>
      <c r="J585" s="2">
        <v>56.67</v>
      </c>
      <c r="K585" s="2">
        <v>678849.38</v>
      </c>
      <c r="L585" s="1">
        <f t="shared" si="9"/>
        <v>3</v>
      </c>
    </row>
    <row r="586" spans="1:12" x14ac:dyDescent="0.25">
      <c r="A586" s="4" t="s">
        <v>811</v>
      </c>
      <c r="B586" s="2" t="s">
        <v>65</v>
      </c>
      <c r="C586" s="2" t="s">
        <v>812</v>
      </c>
      <c r="D586" s="2" t="s">
        <v>63</v>
      </c>
      <c r="E586" s="2" t="s">
        <v>53</v>
      </c>
      <c r="F586" s="2" t="s">
        <v>54</v>
      </c>
      <c r="G586" s="2">
        <v>44608</v>
      </c>
      <c r="H586" s="2">
        <v>3112</v>
      </c>
      <c r="I586" s="2">
        <v>205.7</v>
      </c>
      <c r="J586" s="2">
        <v>117.11</v>
      </c>
      <c r="K586" s="2">
        <v>640138.39999999991</v>
      </c>
      <c r="L586" s="1">
        <f t="shared" si="9"/>
        <v>3</v>
      </c>
    </row>
    <row r="587" spans="1:12" x14ac:dyDescent="0.25">
      <c r="A587" s="4" t="s">
        <v>813</v>
      </c>
      <c r="B587" s="2" t="s">
        <v>70</v>
      </c>
      <c r="C587" s="2" t="s">
        <v>703</v>
      </c>
      <c r="D587" s="2" t="s">
        <v>81</v>
      </c>
      <c r="E587" s="2" t="s">
        <v>53</v>
      </c>
      <c r="F587" s="2" t="s">
        <v>68</v>
      </c>
      <c r="G587" s="2">
        <v>44125</v>
      </c>
      <c r="H587" s="2">
        <v>6597</v>
      </c>
      <c r="I587" s="2">
        <v>437.2</v>
      </c>
      <c r="J587" s="2">
        <v>263.33</v>
      </c>
      <c r="K587" s="2">
        <v>2884208.4</v>
      </c>
      <c r="L587" s="1">
        <f t="shared" si="9"/>
        <v>4</v>
      </c>
    </row>
    <row r="588" spans="1:12" x14ac:dyDescent="0.25">
      <c r="A588" s="4" t="s">
        <v>814</v>
      </c>
      <c r="B588" s="2" t="s">
        <v>65</v>
      </c>
      <c r="C588" s="2" t="s">
        <v>500</v>
      </c>
      <c r="D588" s="2" t="s">
        <v>86</v>
      </c>
      <c r="E588" s="2" t="s">
        <v>53</v>
      </c>
      <c r="F588" s="2" t="s">
        <v>73</v>
      </c>
      <c r="G588" s="2">
        <v>44192</v>
      </c>
      <c r="H588" s="2">
        <v>4545</v>
      </c>
      <c r="I588" s="2">
        <v>651.21</v>
      </c>
      <c r="J588" s="2">
        <v>524.96</v>
      </c>
      <c r="K588" s="2">
        <v>2959749.45</v>
      </c>
      <c r="L588" s="1">
        <f t="shared" si="9"/>
        <v>3</v>
      </c>
    </row>
    <row r="589" spans="1:12" x14ac:dyDescent="0.25">
      <c r="A589" s="4" t="s">
        <v>815</v>
      </c>
      <c r="B589" s="2" t="s">
        <v>65</v>
      </c>
      <c r="C589" s="2" t="s">
        <v>321</v>
      </c>
      <c r="D589" s="2" t="s">
        <v>83</v>
      </c>
      <c r="E589" s="2" t="s">
        <v>53</v>
      </c>
      <c r="F589" s="2" t="s">
        <v>68</v>
      </c>
      <c r="G589" s="2">
        <v>44702</v>
      </c>
      <c r="H589" s="2">
        <v>9774</v>
      </c>
      <c r="I589" s="2">
        <v>81.73</v>
      </c>
      <c r="J589" s="2">
        <v>56.67</v>
      </c>
      <c r="K589" s="2">
        <v>798829.02</v>
      </c>
      <c r="L589" s="1">
        <f t="shared" si="9"/>
        <v>3</v>
      </c>
    </row>
    <row r="590" spans="1:12" x14ac:dyDescent="0.25">
      <c r="A590" s="4" t="s">
        <v>816</v>
      </c>
      <c r="B590" s="2" t="s">
        <v>70</v>
      </c>
      <c r="C590" s="2" t="s">
        <v>627</v>
      </c>
      <c r="D590" s="2" t="s">
        <v>81</v>
      </c>
      <c r="E590" s="2" t="s">
        <v>58</v>
      </c>
      <c r="F590" s="2" t="s">
        <v>73</v>
      </c>
      <c r="G590" s="2">
        <v>44649</v>
      </c>
      <c r="H590" s="2">
        <v>7132</v>
      </c>
      <c r="I590" s="2">
        <v>437.2</v>
      </c>
      <c r="J590" s="2">
        <v>263.33</v>
      </c>
      <c r="K590" s="2">
        <v>3118110.4</v>
      </c>
      <c r="L590" s="1">
        <f t="shared" si="9"/>
        <v>4</v>
      </c>
    </row>
    <row r="591" spans="1:12" x14ac:dyDescent="0.25">
      <c r="A591" s="4" t="s">
        <v>817</v>
      </c>
      <c r="B591" s="2" t="s">
        <v>61</v>
      </c>
      <c r="C591" s="2" t="s">
        <v>459</v>
      </c>
      <c r="D591" s="2" t="s">
        <v>52</v>
      </c>
      <c r="E591" s="2" t="s">
        <v>53</v>
      </c>
      <c r="F591" s="2" t="s">
        <v>54</v>
      </c>
      <c r="G591" s="2">
        <v>44742</v>
      </c>
      <c r="H591" s="2">
        <v>8501</v>
      </c>
      <c r="I591" s="2">
        <v>152.58000000000001</v>
      </c>
      <c r="J591" s="2">
        <v>97.44</v>
      </c>
      <c r="K591" s="2">
        <v>1297082.58</v>
      </c>
      <c r="L591" s="1">
        <f t="shared" si="9"/>
        <v>2</v>
      </c>
    </row>
    <row r="592" spans="1:12" x14ac:dyDescent="0.25">
      <c r="A592" s="4" t="s">
        <v>818</v>
      </c>
      <c r="B592" s="2" t="s">
        <v>108</v>
      </c>
      <c r="C592" s="2" t="s">
        <v>140</v>
      </c>
      <c r="D592" s="2" t="s">
        <v>76</v>
      </c>
      <c r="E592" s="2" t="s">
        <v>53</v>
      </c>
      <c r="F592" s="2" t="s">
        <v>68</v>
      </c>
      <c r="G592" s="2">
        <v>44792</v>
      </c>
      <c r="H592" s="2">
        <v>7789</v>
      </c>
      <c r="I592" s="2">
        <v>47.45</v>
      </c>
      <c r="J592" s="2">
        <v>31.79</v>
      </c>
      <c r="K592" s="2">
        <v>369588.05000000005</v>
      </c>
      <c r="L592" s="1">
        <f t="shared" si="9"/>
        <v>6</v>
      </c>
    </row>
    <row r="593" spans="1:12" x14ac:dyDescent="0.25">
      <c r="A593" s="4" t="s">
        <v>819</v>
      </c>
      <c r="B593" s="2" t="s">
        <v>108</v>
      </c>
      <c r="C593" s="2" t="s">
        <v>140</v>
      </c>
      <c r="D593" s="2" t="s">
        <v>118</v>
      </c>
      <c r="E593" s="2" t="s">
        <v>58</v>
      </c>
      <c r="F593" s="2" t="s">
        <v>59</v>
      </c>
      <c r="G593" s="2">
        <v>44234</v>
      </c>
      <c r="H593" s="2">
        <v>5941</v>
      </c>
      <c r="I593" s="2">
        <v>109.28</v>
      </c>
      <c r="J593" s="2">
        <v>35.840000000000003</v>
      </c>
      <c r="K593" s="2">
        <v>649232.48</v>
      </c>
      <c r="L593" s="1">
        <f t="shared" si="9"/>
        <v>6</v>
      </c>
    </row>
    <row r="594" spans="1:12" x14ac:dyDescent="0.25">
      <c r="A594" s="4" t="s">
        <v>820</v>
      </c>
      <c r="B594" s="2" t="s">
        <v>65</v>
      </c>
      <c r="C594" s="2" t="s">
        <v>148</v>
      </c>
      <c r="D594" s="2" t="s">
        <v>83</v>
      </c>
      <c r="E594" s="2" t="s">
        <v>53</v>
      </c>
      <c r="F594" s="2" t="s">
        <v>54</v>
      </c>
      <c r="G594" s="2">
        <v>44739</v>
      </c>
      <c r="H594" s="2">
        <v>5930</v>
      </c>
      <c r="I594" s="2">
        <v>81.73</v>
      </c>
      <c r="J594" s="2">
        <v>56.67</v>
      </c>
      <c r="K594" s="2">
        <v>484658.9</v>
      </c>
      <c r="L594" s="1">
        <f t="shared" si="9"/>
        <v>3</v>
      </c>
    </row>
    <row r="595" spans="1:12" x14ac:dyDescent="0.25">
      <c r="A595" s="4" t="s">
        <v>821</v>
      </c>
      <c r="B595" s="2" t="s">
        <v>65</v>
      </c>
      <c r="C595" s="2" t="s">
        <v>348</v>
      </c>
      <c r="D595" s="2" t="s">
        <v>118</v>
      </c>
      <c r="E595" s="2" t="s">
        <v>58</v>
      </c>
      <c r="F595" s="2" t="s">
        <v>54</v>
      </c>
      <c r="G595" s="2">
        <v>44470</v>
      </c>
      <c r="H595" s="2">
        <v>7760</v>
      </c>
      <c r="I595" s="2">
        <v>109.28</v>
      </c>
      <c r="J595" s="2">
        <v>35.840000000000003</v>
      </c>
      <c r="K595" s="2">
        <v>848012.80000000005</v>
      </c>
      <c r="L595" s="1">
        <f t="shared" si="9"/>
        <v>3</v>
      </c>
    </row>
    <row r="596" spans="1:12" x14ac:dyDescent="0.25">
      <c r="A596" s="4" t="s">
        <v>822</v>
      </c>
      <c r="B596" s="2" t="s">
        <v>50</v>
      </c>
      <c r="C596" s="2" t="s">
        <v>201</v>
      </c>
      <c r="D596" s="2" t="s">
        <v>67</v>
      </c>
      <c r="E596" s="2" t="s">
        <v>53</v>
      </c>
      <c r="F596" s="2" t="s">
        <v>68</v>
      </c>
      <c r="G596" s="2">
        <v>44869</v>
      </c>
      <c r="H596" s="2">
        <v>3468</v>
      </c>
      <c r="I596" s="2">
        <v>9.33</v>
      </c>
      <c r="J596" s="2">
        <v>6.92</v>
      </c>
      <c r="K596" s="2">
        <v>32356.44</v>
      </c>
      <c r="L596" s="1">
        <f t="shared" si="9"/>
        <v>1</v>
      </c>
    </row>
    <row r="597" spans="1:12" x14ac:dyDescent="0.25">
      <c r="A597" s="4" t="s">
        <v>823</v>
      </c>
      <c r="B597" s="2" t="s">
        <v>65</v>
      </c>
      <c r="C597" s="2" t="s">
        <v>824</v>
      </c>
      <c r="D597" s="2" t="s">
        <v>81</v>
      </c>
      <c r="E597" s="2" t="s">
        <v>53</v>
      </c>
      <c r="F597" s="2" t="s">
        <v>73</v>
      </c>
      <c r="G597" s="2">
        <v>43872</v>
      </c>
      <c r="H597" s="2">
        <v>2121</v>
      </c>
      <c r="I597" s="2">
        <v>437.2</v>
      </c>
      <c r="J597" s="2">
        <v>263.33</v>
      </c>
      <c r="K597" s="2">
        <v>927301.2</v>
      </c>
      <c r="L597" s="1">
        <f t="shared" si="9"/>
        <v>3</v>
      </c>
    </row>
    <row r="598" spans="1:12" x14ac:dyDescent="0.25">
      <c r="A598" s="4" t="s">
        <v>825</v>
      </c>
      <c r="B598" s="2" t="s">
        <v>108</v>
      </c>
      <c r="C598" s="2" t="s">
        <v>314</v>
      </c>
      <c r="D598" s="2" t="s">
        <v>86</v>
      </c>
      <c r="E598" s="2" t="s">
        <v>53</v>
      </c>
      <c r="F598" s="2" t="s">
        <v>73</v>
      </c>
      <c r="G598" s="2">
        <v>44780</v>
      </c>
      <c r="H598" s="2">
        <v>4818</v>
      </c>
      <c r="I598" s="2">
        <v>651.21</v>
      </c>
      <c r="J598" s="2">
        <v>524.96</v>
      </c>
      <c r="K598" s="2">
        <v>3137529.7800000003</v>
      </c>
      <c r="L598" s="1">
        <f t="shared" si="9"/>
        <v>6</v>
      </c>
    </row>
    <row r="599" spans="1:12" x14ac:dyDescent="0.25">
      <c r="A599" s="4" t="s">
        <v>826</v>
      </c>
      <c r="B599" s="2" t="s">
        <v>88</v>
      </c>
      <c r="C599" s="2" t="s">
        <v>557</v>
      </c>
      <c r="D599" s="2" t="s">
        <v>72</v>
      </c>
      <c r="E599" s="2" t="s">
        <v>53</v>
      </c>
      <c r="F599" s="2" t="s">
        <v>68</v>
      </c>
      <c r="G599" s="2">
        <v>44255</v>
      </c>
      <c r="H599" s="2">
        <v>9689</v>
      </c>
      <c r="I599" s="2">
        <v>255.28</v>
      </c>
      <c r="J599" s="2">
        <v>159.41999999999999</v>
      </c>
      <c r="K599" s="2">
        <v>2473407.92</v>
      </c>
      <c r="L599" s="1">
        <f t="shared" si="9"/>
        <v>5</v>
      </c>
    </row>
    <row r="600" spans="1:12" x14ac:dyDescent="0.25">
      <c r="A600" s="4" t="s">
        <v>827</v>
      </c>
      <c r="B600" s="2" t="s">
        <v>65</v>
      </c>
      <c r="C600" s="2" t="s">
        <v>348</v>
      </c>
      <c r="D600" s="2" t="s">
        <v>128</v>
      </c>
      <c r="E600" s="2" t="s">
        <v>58</v>
      </c>
      <c r="F600" s="2" t="s">
        <v>59</v>
      </c>
      <c r="G600" s="2">
        <v>44327</v>
      </c>
      <c r="H600" s="2">
        <v>6894</v>
      </c>
      <c r="I600" s="2">
        <v>668.27</v>
      </c>
      <c r="J600" s="2">
        <v>502.54</v>
      </c>
      <c r="K600" s="2">
        <v>4607053.38</v>
      </c>
      <c r="L600" s="1">
        <f t="shared" si="9"/>
        <v>3</v>
      </c>
    </row>
    <row r="601" spans="1:12" x14ac:dyDescent="0.25">
      <c r="A601" s="4" t="s">
        <v>828</v>
      </c>
      <c r="B601" s="2" t="s">
        <v>50</v>
      </c>
      <c r="C601" s="2" t="s">
        <v>424</v>
      </c>
      <c r="D601" s="2" t="s">
        <v>63</v>
      </c>
      <c r="E601" s="2" t="s">
        <v>53</v>
      </c>
      <c r="F601" s="2" t="s">
        <v>73</v>
      </c>
      <c r="G601" s="2">
        <v>44563</v>
      </c>
      <c r="H601" s="2">
        <v>3626</v>
      </c>
      <c r="I601" s="2">
        <v>205.7</v>
      </c>
      <c r="J601" s="2">
        <v>117.11</v>
      </c>
      <c r="K601" s="2">
        <v>745868.2</v>
      </c>
      <c r="L601" s="1">
        <f t="shared" si="9"/>
        <v>1</v>
      </c>
    </row>
    <row r="602" spans="1:12" x14ac:dyDescent="0.25">
      <c r="A602" s="4" t="s">
        <v>178</v>
      </c>
      <c r="B602" s="2" t="s">
        <v>70</v>
      </c>
      <c r="C602" s="2" t="s">
        <v>539</v>
      </c>
      <c r="D602" s="2" t="s">
        <v>72</v>
      </c>
      <c r="E602" s="2" t="s">
        <v>58</v>
      </c>
      <c r="F602" s="2" t="s">
        <v>54</v>
      </c>
      <c r="G602" s="2">
        <v>44674</v>
      </c>
      <c r="H602" s="2">
        <v>9109</v>
      </c>
      <c r="I602" s="2">
        <v>255.28</v>
      </c>
      <c r="J602" s="2">
        <v>159.41999999999999</v>
      </c>
      <c r="K602" s="2">
        <v>2325345.52</v>
      </c>
      <c r="L602" s="1">
        <f t="shared" si="9"/>
        <v>4</v>
      </c>
    </row>
    <row r="603" spans="1:12" x14ac:dyDescent="0.25">
      <c r="A603" s="4" t="s">
        <v>829</v>
      </c>
      <c r="B603" s="2" t="s">
        <v>88</v>
      </c>
      <c r="C603" s="2" t="s">
        <v>439</v>
      </c>
      <c r="D603" s="2" t="s">
        <v>72</v>
      </c>
      <c r="E603" s="2" t="s">
        <v>58</v>
      </c>
      <c r="F603" s="2" t="s">
        <v>59</v>
      </c>
      <c r="G603" s="2">
        <v>44000</v>
      </c>
      <c r="H603" s="2">
        <v>9598</v>
      </c>
      <c r="I603" s="2">
        <v>255.28</v>
      </c>
      <c r="J603" s="2">
        <v>159.41999999999999</v>
      </c>
      <c r="K603" s="2">
        <v>2450177.44</v>
      </c>
      <c r="L603" s="1">
        <f t="shared" si="9"/>
        <v>5</v>
      </c>
    </row>
    <row r="604" spans="1:12" x14ac:dyDescent="0.25">
      <c r="A604" s="4" t="s">
        <v>830</v>
      </c>
      <c r="B604" s="2" t="s">
        <v>65</v>
      </c>
      <c r="C604" s="2" t="s">
        <v>284</v>
      </c>
      <c r="D604" s="2" t="s">
        <v>86</v>
      </c>
      <c r="E604" s="2" t="s">
        <v>58</v>
      </c>
      <c r="F604" s="2" t="s">
        <v>73</v>
      </c>
      <c r="G604" s="2">
        <v>44112</v>
      </c>
      <c r="H604" s="2">
        <v>3378</v>
      </c>
      <c r="I604" s="2">
        <v>651.21</v>
      </c>
      <c r="J604" s="2">
        <v>524.96</v>
      </c>
      <c r="K604" s="2">
        <v>2199787.3800000004</v>
      </c>
      <c r="L604" s="1">
        <f t="shared" si="9"/>
        <v>3</v>
      </c>
    </row>
    <row r="605" spans="1:12" x14ac:dyDescent="0.25">
      <c r="A605" s="4" t="s">
        <v>657</v>
      </c>
      <c r="B605" s="2" t="s">
        <v>50</v>
      </c>
      <c r="C605" s="2" t="s">
        <v>218</v>
      </c>
      <c r="D605" s="2" t="s">
        <v>52</v>
      </c>
      <c r="E605" s="2" t="s">
        <v>53</v>
      </c>
      <c r="F605" s="2" t="s">
        <v>59</v>
      </c>
      <c r="G605" s="2">
        <v>44120</v>
      </c>
      <c r="H605" s="2">
        <v>5768</v>
      </c>
      <c r="I605" s="2">
        <v>152.58000000000001</v>
      </c>
      <c r="J605" s="2">
        <v>97.44</v>
      </c>
      <c r="K605" s="2">
        <v>880081.44000000006</v>
      </c>
      <c r="L605" s="1">
        <f t="shared" si="9"/>
        <v>1</v>
      </c>
    </row>
    <row r="606" spans="1:12" x14ac:dyDescent="0.25">
      <c r="A606" s="4" t="s">
        <v>831</v>
      </c>
      <c r="B606" s="2" t="s">
        <v>65</v>
      </c>
      <c r="C606" s="2" t="s">
        <v>544</v>
      </c>
      <c r="D606" s="2" t="s">
        <v>57</v>
      </c>
      <c r="E606" s="2" t="s">
        <v>53</v>
      </c>
      <c r="F606" s="2" t="s">
        <v>54</v>
      </c>
      <c r="G606" s="2">
        <v>44324</v>
      </c>
      <c r="H606" s="2">
        <v>4115</v>
      </c>
      <c r="I606" s="2">
        <v>421.89</v>
      </c>
      <c r="J606" s="2">
        <v>364.69</v>
      </c>
      <c r="K606" s="2">
        <v>1736077.3499999999</v>
      </c>
      <c r="L606" s="1">
        <f t="shared" si="9"/>
        <v>3</v>
      </c>
    </row>
    <row r="607" spans="1:12" x14ac:dyDescent="0.25">
      <c r="A607" s="4" t="s">
        <v>832</v>
      </c>
      <c r="B607" s="2" t="s">
        <v>70</v>
      </c>
      <c r="C607" s="2" t="s">
        <v>770</v>
      </c>
      <c r="D607" s="2" t="s">
        <v>118</v>
      </c>
      <c r="E607" s="2" t="s">
        <v>53</v>
      </c>
      <c r="F607" s="2" t="s">
        <v>73</v>
      </c>
      <c r="G607" s="2">
        <v>44650</v>
      </c>
      <c r="H607" s="2">
        <v>2801</v>
      </c>
      <c r="I607" s="2">
        <v>109.28</v>
      </c>
      <c r="J607" s="2">
        <v>35.840000000000003</v>
      </c>
      <c r="K607" s="2">
        <v>306093.28000000003</v>
      </c>
      <c r="L607" s="1">
        <f t="shared" si="9"/>
        <v>4</v>
      </c>
    </row>
    <row r="608" spans="1:12" x14ac:dyDescent="0.25">
      <c r="A608" s="4" t="s">
        <v>833</v>
      </c>
      <c r="B608" s="2" t="s">
        <v>65</v>
      </c>
      <c r="C608" s="2" t="s">
        <v>287</v>
      </c>
      <c r="D608" s="2" t="s">
        <v>128</v>
      </c>
      <c r="E608" s="2" t="s">
        <v>53</v>
      </c>
      <c r="F608" s="2" t="s">
        <v>73</v>
      </c>
      <c r="G608" s="2">
        <v>44125</v>
      </c>
      <c r="H608" s="2">
        <v>8234</v>
      </c>
      <c r="I608" s="2">
        <v>668.27</v>
      </c>
      <c r="J608" s="2">
        <v>502.54</v>
      </c>
      <c r="K608" s="2">
        <v>5502535.1799999997</v>
      </c>
      <c r="L608" s="1">
        <f t="shared" si="9"/>
        <v>3</v>
      </c>
    </row>
    <row r="609" spans="1:12" x14ac:dyDescent="0.25">
      <c r="A609" s="4" t="s">
        <v>834</v>
      </c>
      <c r="B609" s="2" t="s">
        <v>108</v>
      </c>
      <c r="C609" s="2" t="s">
        <v>470</v>
      </c>
      <c r="D609" s="2" t="s">
        <v>57</v>
      </c>
      <c r="E609" s="2" t="s">
        <v>53</v>
      </c>
      <c r="F609" s="2" t="s">
        <v>68</v>
      </c>
      <c r="G609" s="2">
        <v>44534</v>
      </c>
      <c r="H609" s="2">
        <v>3860</v>
      </c>
      <c r="I609" s="2">
        <v>421.89</v>
      </c>
      <c r="J609" s="2">
        <v>364.69</v>
      </c>
      <c r="K609" s="2">
        <v>1628495.4</v>
      </c>
      <c r="L609" s="1">
        <f t="shared" si="9"/>
        <v>6</v>
      </c>
    </row>
    <row r="610" spans="1:12" x14ac:dyDescent="0.25">
      <c r="A610" s="4" t="s">
        <v>835</v>
      </c>
      <c r="B610" s="2" t="s">
        <v>50</v>
      </c>
      <c r="C610" s="2" t="s">
        <v>238</v>
      </c>
      <c r="D610" s="2" t="s">
        <v>63</v>
      </c>
      <c r="E610" s="2" t="s">
        <v>58</v>
      </c>
      <c r="F610" s="2" t="s">
        <v>54</v>
      </c>
      <c r="G610" s="2">
        <v>44676</v>
      </c>
      <c r="H610" s="2">
        <v>5150</v>
      </c>
      <c r="I610" s="2">
        <v>205.7</v>
      </c>
      <c r="J610" s="2">
        <v>117.11</v>
      </c>
      <c r="K610" s="2">
        <v>1059355</v>
      </c>
      <c r="L610" s="1">
        <f t="shared" si="9"/>
        <v>1</v>
      </c>
    </row>
    <row r="611" spans="1:12" x14ac:dyDescent="0.25">
      <c r="A611" s="4" t="s">
        <v>836</v>
      </c>
      <c r="B611" s="2" t="s">
        <v>108</v>
      </c>
      <c r="C611" s="2" t="s">
        <v>245</v>
      </c>
      <c r="D611" s="2" t="s">
        <v>83</v>
      </c>
      <c r="E611" s="2" t="s">
        <v>58</v>
      </c>
      <c r="F611" s="2" t="s">
        <v>68</v>
      </c>
      <c r="G611" s="2">
        <v>44020</v>
      </c>
      <c r="H611" s="2">
        <v>4609</v>
      </c>
      <c r="I611" s="2">
        <v>81.73</v>
      </c>
      <c r="J611" s="2">
        <v>56.67</v>
      </c>
      <c r="K611" s="2">
        <v>376693.57</v>
      </c>
      <c r="L611" s="1">
        <f t="shared" si="9"/>
        <v>6</v>
      </c>
    </row>
    <row r="612" spans="1:12" x14ac:dyDescent="0.25">
      <c r="A612" s="4" t="s">
        <v>837</v>
      </c>
      <c r="B612" s="2" t="s">
        <v>65</v>
      </c>
      <c r="C612" s="2" t="s">
        <v>493</v>
      </c>
      <c r="D612" s="2" t="s">
        <v>118</v>
      </c>
      <c r="E612" s="2" t="s">
        <v>53</v>
      </c>
      <c r="F612" s="2" t="s">
        <v>59</v>
      </c>
      <c r="G612" s="2">
        <v>44269</v>
      </c>
      <c r="H612" s="2">
        <v>6775</v>
      </c>
      <c r="I612" s="2">
        <v>109.28</v>
      </c>
      <c r="J612" s="2">
        <v>35.840000000000003</v>
      </c>
      <c r="K612" s="2">
        <v>740372</v>
      </c>
      <c r="L612" s="1">
        <f t="shared" si="9"/>
        <v>3</v>
      </c>
    </row>
    <row r="613" spans="1:12" x14ac:dyDescent="0.25">
      <c r="A613" s="4" t="s">
        <v>838</v>
      </c>
      <c r="B613" s="2" t="s">
        <v>61</v>
      </c>
      <c r="C613" s="2" t="s">
        <v>363</v>
      </c>
      <c r="D613" s="2" t="s">
        <v>96</v>
      </c>
      <c r="E613" s="2" t="s">
        <v>53</v>
      </c>
      <c r="F613" s="2" t="s">
        <v>54</v>
      </c>
      <c r="G613" s="2">
        <v>44663</v>
      </c>
      <c r="H613" s="2">
        <v>3213</v>
      </c>
      <c r="I613" s="2">
        <v>154.06</v>
      </c>
      <c r="J613" s="2">
        <v>90.93</v>
      </c>
      <c r="K613" s="2">
        <v>494994.78</v>
      </c>
      <c r="L613" s="1">
        <f t="shared" si="9"/>
        <v>2</v>
      </c>
    </row>
    <row r="614" spans="1:12" x14ac:dyDescent="0.25">
      <c r="A614" s="4" t="s">
        <v>839</v>
      </c>
      <c r="B614" s="2" t="s">
        <v>65</v>
      </c>
      <c r="C614" s="2" t="s">
        <v>148</v>
      </c>
      <c r="D614" s="2" t="s">
        <v>63</v>
      </c>
      <c r="E614" s="2" t="s">
        <v>53</v>
      </c>
      <c r="F614" s="2" t="s">
        <v>59</v>
      </c>
      <c r="G614" s="2">
        <v>44588</v>
      </c>
      <c r="H614" s="2">
        <v>7524</v>
      </c>
      <c r="I614" s="2">
        <v>205.7</v>
      </c>
      <c r="J614" s="2">
        <v>117.11</v>
      </c>
      <c r="K614" s="2">
        <v>1547686.7999999998</v>
      </c>
      <c r="L614" s="1">
        <f t="shared" si="9"/>
        <v>3</v>
      </c>
    </row>
    <row r="615" spans="1:12" x14ac:dyDescent="0.25">
      <c r="A615" s="4" t="s">
        <v>840</v>
      </c>
      <c r="B615" s="2" t="s">
        <v>50</v>
      </c>
      <c r="C615" s="2" t="s">
        <v>380</v>
      </c>
      <c r="D615" s="2" t="s">
        <v>118</v>
      </c>
      <c r="E615" s="2" t="s">
        <v>58</v>
      </c>
      <c r="F615" s="2" t="s">
        <v>68</v>
      </c>
      <c r="G615" s="2">
        <v>44100</v>
      </c>
      <c r="H615" s="2">
        <v>336</v>
      </c>
      <c r="I615" s="2">
        <v>109.28</v>
      </c>
      <c r="J615" s="2">
        <v>35.840000000000003</v>
      </c>
      <c r="K615" s="2">
        <v>36718.080000000002</v>
      </c>
      <c r="L615" s="1">
        <f t="shared" si="9"/>
        <v>1</v>
      </c>
    </row>
    <row r="616" spans="1:12" x14ac:dyDescent="0.25">
      <c r="A616" s="4" t="s">
        <v>841</v>
      </c>
      <c r="B616" s="2" t="s">
        <v>65</v>
      </c>
      <c r="C616" s="2" t="s">
        <v>270</v>
      </c>
      <c r="D616" s="2" t="s">
        <v>118</v>
      </c>
      <c r="E616" s="2" t="s">
        <v>58</v>
      </c>
      <c r="F616" s="2" t="s">
        <v>73</v>
      </c>
      <c r="G616" s="2">
        <v>44446</v>
      </c>
      <c r="H616" s="2">
        <v>4311</v>
      </c>
      <c r="I616" s="2">
        <v>109.28</v>
      </c>
      <c r="J616" s="2">
        <v>35.840000000000003</v>
      </c>
      <c r="K616" s="2">
        <v>471106.08</v>
      </c>
      <c r="L616" s="1">
        <f t="shared" si="9"/>
        <v>3</v>
      </c>
    </row>
    <row r="617" spans="1:12" x14ac:dyDescent="0.25">
      <c r="A617" s="4" t="s">
        <v>842</v>
      </c>
      <c r="B617" s="2" t="s">
        <v>50</v>
      </c>
      <c r="C617" s="2" t="s">
        <v>201</v>
      </c>
      <c r="D617" s="2" t="s">
        <v>83</v>
      </c>
      <c r="E617" s="2" t="s">
        <v>53</v>
      </c>
      <c r="F617" s="2" t="s">
        <v>59</v>
      </c>
      <c r="G617" s="2">
        <v>44408</v>
      </c>
      <c r="H617" s="2">
        <v>9142</v>
      </c>
      <c r="I617" s="2">
        <v>81.73</v>
      </c>
      <c r="J617" s="2">
        <v>56.67</v>
      </c>
      <c r="K617" s="2">
        <v>747175.66</v>
      </c>
      <c r="L617" s="1">
        <f t="shared" si="9"/>
        <v>1</v>
      </c>
    </row>
    <row r="618" spans="1:12" x14ac:dyDescent="0.25">
      <c r="A618" s="4" t="s">
        <v>843</v>
      </c>
      <c r="B618" s="2" t="s">
        <v>50</v>
      </c>
      <c r="C618" s="2" t="s">
        <v>255</v>
      </c>
      <c r="D618" s="2" t="s">
        <v>128</v>
      </c>
      <c r="E618" s="2" t="s">
        <v>58</v>
      </c>
      <c r="F618" s="2" t="s">
        <v>68</v>
      </c>
      <c r="G618" s="2">
        <v>43961</v>
      </c>
      <c r="H618" s="2">
        <v>6551</v>
      </c>
      <c r="I618" s="2">
        <v>668.27</v>
      </c>
      <c r="J618" s="2">
        <v>502.54</v>
      </c>
      <c r="K618" s="2">
        <v>4377836.7699999996</v>
      </c>
      <c r="L618" s="1">
        <f t="shared" si="9"/>
        <v>1</v>
      </c>
    </row>
    <row r="619" spans="1:12" x14ac:dyDescent="0.25">
      <c r="A619" s="4" t="s">
        <v>844</v>
      </c>
      <c r="B619" s="2" t="s">
        <v>108</v>
      </c>
      <c r="C619" s="2" t="s">
        <v>166</v>
      </c>
      <c r="D619" s="2" t="s">
        <v>86</v>
      </c>
      <c r="E619" s="2" t="s">
        <v>53</v>
      </c>
      <c r="F619" s="2" t="s">
        <v>73</v>
      </c>
      <c r="G619" s="2">
        <v>44792</v>
      </c>
      <c r="H619" s="2">
        <v>5294</v>
      </c>
      <c r="I619" s="2">
        <v>651.21</v>
      </c>
      <c r="J619" s="2">
        <v>524.96</v>
      </c>
      <c r="K619" s="2">
        <v>3447505.74</v>
      </c>
      <c r="L619" s="1">
        <f t="shared" si="9"/>
        <v>6</v>
      </c>
    </row>
    <row r="620" spans="1:12" x14ac:dyDescent="0.25">
      <c r="A620" s="4" t="s">
        <v>845</v>
      </c>
      <c r="B620" s="2" t="s">
        <v>108</v>
      </c>
      <c r="C620" s="2" t="s">
        <v>183</v>
      </c>
      <c r="D620" s="2" t="s">
        <v>76</v>
      </c>
      <c r="E620" s="2" t="s">
        <v>58</v>
      </c>
      <c r="F620" s="2" t="s">
        <v>68</v>
      </c>
      <c r="G620" s="2">
        <v>44558</v>
      </c>
      <c r="H620" s="2">
        <v>6157</v>
      </c>
      <c r="I620" s="2">
        <v>47.45</v>
      </c>
      <c r="J620" s="2">
        <v>31.79</v>
      </c>
      <c r="K620" s="2">
        <v>292149.65000000002</v>
      </c>
      <c r="L620" s="1">
        <f t="shared" si="9"/>
        <v>6</v>
      </c>
    </row>
    <row r="621" spans="1:12" x14ac:dyDescent="0.25">
      <c r="A621" s="4" t="s">
        <v>846</v>
      </c>
      <c r="B621" s="2" t="s">
        <v>65</v>
      </c>
      <c r="C621" s="2" t="s">
        <v>847</v>
      </c>
      <c r="D621" s="2" t="s">
        <v>57</v>
      </c>
      <c r="E621" s="2" t="s">
        <v>53</v>
      </c>
      <c r="F621" s="2" t="s">
        <v>73</v>
      </c>
      <c r="G621" s="2">
        <v>44717</v>
      </c>
      <c r="H621" s="2">
        <v>6958</v>
      </c>
      <c r="I621" s="2">
        <v>421.89</v>
      </c>
      <c r="J621" s="2">
        <v>364.69</v>
      </c>
      <c r="K621" s="2">
        <v>2935510.62</v>
      </c>
      <c r="L621" s="1">
        <f t="shared" si="9"/>
        <v>3</v>
      </c>
    </row>
    <row r="622" spans="1:12" x14ac:dyDescent="0.25">
      <c r="A622" s="4" t="s">
        <v>848</v>
      </c>
      <c r="B622" s="2" t="s">
        <v>50</v>
      </c>
      <c r="C622" s="2" t="s">
        <v>849</v>
      </c>
      <c r="D622" s="2" t="s">
        <v>63</v>
      </c>
      <c r="E622" s="2" t="s">
        <v>53</v>
      </c>
      <c r="F622" s="2" t="s">
        <v>73</v>
      </c>
      <c r="G622" s="2">
        <v>44787</v>
      </c>
      <c r="H622" s="2">
        <v>7544</v>
      </c>
      <c r="I622" s="2">
        <v>205.7</v>
      </c>
      <c r="J622" s="2">
        <v>117.11</v>
      </c>
      <c r="K622" s="2">
        <v>1551800.7999999998</v>
      </c>
      <c r="L622" s="1">
        <f t="shared" si="9"/>
        <v>1</v>
      </c>
    </row>
    <row r="623" spans="1:12" x14ac:dyDescent="0.25">
      <c r="A623" s="4" t="s">
        <v>850</v>
      </c>
      <c r="B623" s="2" t="s">
        <v>65</v>
      </c>
      <c r="C623" s="2" t="s">
        <v>493</v>
      </c>
      <c r="D623" s="2" t="s">
        <v>52</v>
      </c>
      <c r="E623" s="2" t="s">
        <v>58</v>
      </c>
      <c r="F623" s="2" t="s">
        <v>59</v>
      </c>
      <c r="G623" s="2">
        <v>43910</v>
      </c>
      <c r="H623" s="2">
        <v>4796</v>
      </c>
      <c r="I623" s="2">
        <v>152.58000000000001</v>
      </c>
      <c r="J623" s="2">
        <v>97.44</v>
      </c>
      <c r="K623" s="2">
        <v>731773.68</v>
      </c>
      <c r="L623" s="1">
        <f t="shared" si="9"/>
        <v>3</v>
      </c>
    </row>
    <row r="624" spans="1:12" x14ac:dyDescent="0.25">
      <c r="A624" s="4" t="s">
        <v>851</v>
      </c>
      <c r="B624" s="2" t="s">
        <v>108</v>
      </c>
      <c r="C624" s="2" t="s">
        <v>140</v>
      </c>
      <c r="D624" s="2" t="s">
        <v>83</v>
      </c>
      <c r="E624" s="2" t="s">
        <v>53</v>
      </c>
      <c r="F624" s="2" t="s">
        <v>73</v>
      </c>
      <c r="G624" s="2">
        <v>44507</v>
      </c>
      <c r="H624" s="2">
        <v>7625</v>
      </c>
      <c r="I624" s="2">
        <v>81.73</v>
      </c>
      <c r="J624" s="2">
        <v>56.67</v>
      </c>
      <c r="K624" s="2">
        <v>623191.25</v>
      </c>
      <c r="L624" s="1">
        <f t="shared" si="9"/>
        <v>6</v>
      </c>
    </row>
    <row r="625" spans="1:12" x14ac:dyDescent="0.25">
      <c r="A625" s="4" t="s">
        <v>852</v>
      </c>
      <c r="B625" s="2" t="s">
        <v>50</v>
      </c>
      <c r="C625" s="2" t="s">
        <v>398</v>
      </c>
      <c r="D625" s="2" t="s">
        <v>67</v>
      </c>
      <c r="E625" s="2" t="s">
        <v>58</v>
      </c>
      <c r="F625" s="2" t="s">
        <v>68</v>
      </c>
      <c r="G625" s="2">
        <v>44447</v>
      </c>
      <c r="H625" s="2">
        <v>1973</v>
      </c>
      <c r="I625" s="2">
        <v>9.33</v>
      </c>
      <c r="J625" s="2">
        <v>6.92</v>
      </c>
      <c r="K625" s="2">
        <v>18408.09</v>
      </c>
      <c r="L625" s="1">
        <f t="shared" si="9"/>
        <v>1</v>
      </c>
    </row>
    <row r="626" spans="1:12" x14ac:dyDescent="0.25">
      <c r="A626" s="4" t="s">
        <v>853</v>
      </c>
      <c r="B626" s="2" t="s">
        <v>50</v>
      </c>
      <c r="C626" s="2" t="s">
        <v>648</v>
      </c>
      <c r="D626" s="2" t="s">
        <v>57</v>
      </c>
      <c r="E626" s="2" t="s">
        <v>58</v>
      </c>
      <c r="F626" s="2" t="s">
        <v>73</v>
      </c>
      <c r="G626" s="2">
        <v>43835</v>
      </c>
      <c r="H626" s="2">
        <v>5814</v>
      </c>
      <c r="I626" s="2">
        <v>421.89</v>
      </c>
      <c r="J626" s="2">
        <v>364.69</v>
      </c>
      <c r="K626" s="2">
        <v>2452868.46</v>
      </c>
      <c r="L626" s="1">
        <f t="shared" si="9"/>
        <v>1</v>
      </c>
    </row>
    <row r="627" spans="1:12" x14ac:dyDescent="0.25">
      <c r="A627" s="4" t="s">
        <v>854</v>
      </c>
      <c r="B627" s="2" t="s">
        <v>70</v>
      </c>
      <c r="C627" s="2" t="s">
        <v>579</v>
      </c>
      <c r="D627" s="2" t="s">
        <v>81</v>
      </c>
      <c r="E627" s="2" t="s">
        <v>58</v>
      </c>
      <c r="F627" s="2" t="s">
        <v>54</v>
      </c>
      <c r="G627" s="2">
        <v>44488</v>
      </c>
      <c r="H627" s="2">
        <v>4153</v>
      </c>
      <c r="I627" s="2">
        <v>437.2</v>
      </c>
      <c r="J627" s="2">
        <v>263.33</v>
      </c>
      <c r="K627" s="2">
        <v>1815691.5999999999</v>
      </c>
      <c r="L627" s="1">
        <f t="shared" si="9"/>
        <v>4</v>
      </c>
    </row>
    <row r="628" spans="1:12" x14ac:dyDescent="0.25">
      <c r="A628" s="4" t="s">
        <v>823</v>
      </c>
      <c r="B628" s="2" t="s">
        <v>50</v>
      </c>
      <c r="C628" s="2" t="s">
        <v>855</v>
      </c>
      <c r="D628" s="2" t="s">
        <v>52</v>
      </c>
      <c r="E628" s="2" t="s">
        <v>53</v>
      </c>
      <c r="F628" s="2" t="s">
        <v>59</v>
      </c>
      <c r="G628" s="2">
        <v>44195</v>
      </c>
      <c r="H628" s="2">
        <v>4026</v>
      </c>
      <c r="I628" s="2">
        <v>152.58000000000001</v>
      </c>
      <c r="J628" s="2">
        <v>97.44</v>
      </c>
      <c r="K628" s="2">
        <v>614287.08000000007</v>
      </c>
      <c r="L628" s="1">
        <f t="shared" si="9"/>
        <v>1</v>
      </c>
    </row>
    <row r="629" spans="1:12" x14ac:dyDescent="0.25">
      <c r="A629" s="4" t="s">
        <v>856</v>
      </c>
      <c r="B629" s="2" t="s">
        <v>61</v>
      </c>
      <c r="C629" s="2" t="s">
        <v>236</v>
      </c>
      <c r="D629" s="2" t="s">
        <v>72</v>
      </c>
      <c r="E629" s="2" t="s">
        <v>53</v>
      </c>
      <c r="F629" s="2" t="s">
        <v>68</v>
      </c>
      <c r="G629" s="2">
        <v>44544</v>
      </c>
      <c r="H629" s="2">
        <v>9501</v>
      </c>
      <c r="I629" s="2">
        <v>255.28</v>
      </c>
      <c r="J629" s="2">
        <v>159.41999999999999</v>
      </c>
      <c r="K629" s="2">
        <v>2425415.2799999998</v>
      </c>
      <c r="L629" s="1">
        <f t="shared" si="9"/>
        <v>2</v>
      </c>
    </row>
    <row r="630" spans="1:12" x14ac:dyDescent="0.25">
      <c r="A630" s="4" t="s">
        <v>857</v>
      </c>
      <c r="B630" s="2" t="s">
        <v>65</v>
      </c>
      <c r="C630" s="2" t="s">
        <v>113</v>
      </c>
      <c r="D630" s="2" t="s">
        <v>81</v>
      </c>
      <c r="E630" s="2" t="s">
        <v>53</v>
      </c>
      <c r="F630" s="2" t="s">
        <v>54</v>
      </c>
      <c r="G630" s="2">
        <v>44139</v>
      </c>
      <c r="H630" s="2">
        <v>6675</v>
      </c>
      <c r="I630" s="2">
        <v>437.2</v>
      </c>
      <c r="J630" s="2">
        <v>263.33</v>
      </c>
      <c r="K630" s="2">
        <v>2918310</v>
      </c>
      <c r="L630" s="1">
        <f t="shared" si="9"/>
        <v>3</v>
      </c>
    </row>
    <row r="631" spans="1:12" x14ac:dyDescent="0.25">
      <c r="A631" s="4" t="s">
        <v>858</v>
      </c>
      <c r="B631" s="2" t="s">
        <v>50</v>
      </c>
      <c r="C631" s="2" t="s">
        <v>510</v>
      </c>
      <c r="D631" s="2" t="s">
        <v>128</v>
      </c>
      <c r="E631" s="2" t="s">
        <v>58</v>
      </c>
      <c r="F631" s="2" t="s">
        <v>68</v>
      </c>
      <c r="G631" s="2">
        <v>44341</v>
      </c>
      <c r="H631" s="2">
        <v>8679</v>
      </c>
      <c r="I631" s="2">
        <v>668.27</v>
      </c>
      <c r="J631" s="2">
        <v>502.54</v>
      </c>
      <c r="K631" s="2">
        <v>5799915.3300000001</v>
      </c>
      <c r="L631" s="1">
        <f t="shared" si="9"/>
        <v>1</v>
      </c>
    </row>
    <row r="632" spans="1:12" x14ac:dyDescent="0.25">
      <c r="A632" s="4" t="s">
        <v>859</v>
      </c>
      <c r="B632" s="2" t="s">
        <v>50</v>
      </c>
      <c r="C632" s="2" t="s">
        <v>855</v>
      </c>
      <c r="D632" s="2" t="s">
        <v>76</v>
      </c>
      <c r="E632" s="2" t="s">
        <v>58</v>
      </c>
      <c r="F632" s="2" t="s">
        <v>54</v>
      </c>
      <c r="G632" s="2">
        <v>44568</v>
      </c>
      <c r="H632" s="2">
        <v>674</v>
      </c>
      <c r="I632" s="2">
        <v>47.45</v>
      </c>
      <c r="J632" s="2">
        <v>31.79</v>
      </c>
      <c r="K632" s="2">
        <v>31981.300000000003</v>
      </c>
      <c r="L632" s="1">
        <f t="shared" si="9"/>
        <v>1</v>
      </c>
    </row>
    <row r="633" spans="1:12" x14ac:dyDescent="0.25">
      <c r="A633" s="4" t="s">
        <v>860</v>
      </c>
      <c r="B633" s="2" t="s">
        <v>70</v>
      </c>
      <c r="C633" s="2" t="s">
        <v>233</v>
      </c>
      <c r="D633" s="2" t="s">
        <v>63</v>
      </c>
      <c r="E633" s="2" t="s">
        <v>53</v>
      </c>
      <c r="F633" s="2" t="s">
        <v>68</v>
      </c>
      <c r="G633" s="2">
        <v>43866</v>
      </c>
      <c r="H633" s="2">
        <v>4853</v>
      </c>
      <c r="I633" s="2">
        <v>205.7</v>
      </c>
      <c r="J633" s="2">
        <v>117.11</v>
      </c>
      <c r="K633" s="2">
        <v>998262.1</v>
      </c>
      <c r="L633" s="1">
        <f t="shared" si="9"/>
        <v>4</v>
      </c>
    </row>
    <row r="634" spans="1:12" x14ac:dyDescent="0.25">
      <c r="A634" s="4" t="s">
        <v>861</v>
      </c>
      <c r="B634" s="2" t="s">
        <v>108</v>
      </c>
      <c r="C634" s="2" t="s">
        <v>151</v>
      </c>
      <c r="D634" s="2" t="s">
        <v>67</v>
      </c>
      <c r="E634" s="2" t="s">
        <v>58</v>
      </c>
      <c r="F634" s="2" t="s">
        <v>68</v>
      </c>
      <c r="G634" s="2">
        <v>44557</v>
      </c>
      <c r="H634" s="2">
        <v>5439</v>
      </c>
      <c r="I634" s="2">
        <v>9.33</v>
      </c>
      <c r="J634" s="2">
        <v>6.92</v>
      </c>
      <c r="K634" s="2">
        <v>50745.87</v>
      </c>
      <c r="L634" s="1">
        <f t="shared" si="9"/>
        <v>6</v>
      </c>
    </row>
    <row r="635" spans="1:12" x14ac:dyDescent="0.25">
      <c r="A635" s="4" t="s">
        <v>862</v>
      </c>
      <c r="B635" s="2" t="s">
        <v>108</v>
      </c>
      <c r="C635" s="2" t="s">
        <v>140</v>
      </c>
      <c r="D635" s="2" t="s">
        <v>83</v>
      </c>
      <c r="E635" s="2" t="s">
        <v>53</v>
      </c>
      <c r="F635" s="2" t="s">
        <v>73</v>
      </c>
      <c r="G635" s="2">
        <v>44414</v>
      </c>
      <c r="H635" s="2">
        <v>3686</v>
      </c>
      <c r="I635" s="2">
        <v>81.73</v>
      </c>
      <c r="J635" s="2">
        <v>56.67</v>
      </c>
      <c r="K635" s="2">
        <v>301256.78000000003</v>
      </c>
      <c r="L635" s="1">
        <f t="shared" si="9"/>
        <v>6</v>
      </c>
    </row>
    <row r="636" spans="1:12" x14ac:dyDescent="0.25">
      <c r="A636" s="4" t="s">
        <v>863</v>
      </c>
      <c r="B636" s="2" t="s">
        <v>50</v>
      </c>
      <c r="C636" s="2" t="s">
        <v>127</v>
      </c>
      <c r="D636" s="2" t="s">
        <v>63</v>
      </c>
      <c r="E636" s="2" t="s">
        <v>58</v>
      </c>
      <c r="F636" s="2" t="s">
        <v>73</v>
      </c>
      <c r="G636" s="2">
        <v>44485</v>
      </c>
      <c r="H636" s="2">
        <v>2882</v>
      </c>
      <c r="I636" s="2">
        <v>205.7</v>
      </c>
      <c r="J636" s="2">
        <v>117.11</v>
      </c>
      <c r="K636" s="2">
        <v>592827.4</v>
      </c>
      <c r="L636" s="1">
        <f t="shared" si="9"/>
        <v>1</v>
      </c>
    </row>
    <row r="637" spans="1:12" x14ac:dyDescent="0.25">
      <c r="A637" s="4" t="s">
        <v>864</v>
      </c>
      <c r="B637" s="2" t="s">
        <v>65</v>
      </c>
      <c r="C637" s="2" t="s">
        <v>865</v>
      </c>
      <c r="D637" s="2" t="s">
        <v>83</v>
      </c>
      <c r="E637" s="2" t="s">
        <v>53</v>
      </c>
      <c r="F637" s="2" t="s">
        <v>54</v>
      </c>
      <c r="G637" s="2">
        <v>44404</v>
      </c>
      <c r="H637" s="2">
        <v>3343</v>
      </c>
      <c r="I637" s="2">
        <v>81.73</v>
      </c>
      <c r="J637" s="2">
        <v>56.67</v>
      </c>
      <c r="K637" s="2">
        <v>273223.39</v>
      </c>
      <c r="L637" s="1">
        <f t="shared" si="9"/>
        <v>3</v>
      </c>
    </row>
    <row r="638" spans="1:12" x14ac:dyDescent="0.25">
      <c r="A638" s="4" t="s">
        <v>866</v>
      </c>
      <c r="B638" s="2" t="s">
        <v>65</v>
      </c>
      <c r="C638" s="2" t="s">
        <v>191</v>
      </c>
      <c r="D638" s="2" t="s">
        <v>72</v>
      </c>
      <c r="E638" s="2" t="s">
        <v>58</v>
      </c>
      <c r="F638" s="2" t="s">
        <v>54</v>
      </c>
      <c r="G638" s="2">
        <v>43949</v>
      </c>
      <c r="H638" s="2">
        <v>7418</v>
      </c>
      <c r="I638" s="2">
        <v>255.28</v>
      </c>
      <c r="J638" s="2">
        <v>159.41999999999999</v>
      </c>
      <c r="K638" s="2">
        <v>1893667.04</v>
      </c>
      <c r="L638" s="1">
        <f t="shared" si="9"/>
        <v>3</v>
      </c>
    </row>
    <row r="639" spans="1:12" x14ac:dyDescent="0.25">
      <c r="A639" s="4" t="s">
        <v>867</v>
      </c>
      <c r="B639" s="2" t="s">
        <v>61</v>
      </c>
      <c r="C639" s="2" t="s">
        <v>459</v>
      </c>
      <c r="D639" s="2" t="s">
        <v>63</v>
      </c>
      <c r="E639" s="2" t="s">
        <v>58</v>
      </c>
      <c r="F639" s="2" t="s">
        <v>59</v>
      </c>
      <c r="G639" s="2">
        <v>44609</v>
      </c>
      <c r="H639" s="2">
        <v>4487</v>
      </c>
      <c r="I639" s="2">
        <v>205.7</v>
      </c>
      <c r="J639" s="2">
        <v>117.11</v>
      </c>
      <c r="K639" s="2">
        <v>922975.89999999991</v>
      </c>
      <c r="L639" s="1">
        <f t="shared" si="9"/>
        <v>2</v>
      </c>
    </row>
    <row r="640" spans="1:12" x14ac:dyDescent="0.25">
      <c r="A640" s="4" t="s">
        <v>868</v>
      </c>
      <c r="B640" s="2" t="s">
        <v>108</v>
      </c>
      <c r="C640" s="2" t="s">
        <v>465</v>
      </c>
      <c r="D640" s="2" t="s">
        <v>57</v>
      </c>
      <c r="E640" s="2" t="s">
        <v>58</v>
      </c>
      <c r="F640" s="2" t="s">
        <v>54</v>
      </c>
      <c r="G640" s="2">
        <v>43848</v>
      </c>
      <c r="H640" s="2">
        <v>5960</v>
      </c>
      <c r="I640" s="2">
        <v>421.89</v>
      </c>
      <c r="J640" s="2">
        <v>364.69</v>
      </c>
      <c r="K640" s="2">
        <v>2514464.4</v>
      </c>
      <c r="L640" s="1">
        <f t="shared" si="9"/>
        <v>6</v>
      </c>
    </row>
    <row r="641" spans="1:12" x14ac:dyDescent="0.25">
      <c r="A641" s="4" t="s">
        <v>869</v>
      </c>
      <c r="B641" s="2" t="s">
        <v>65</v>
      </c>
      <c r="C641" s="2" t="s">
        <v>446</v>
      </c>
      <c r="D641" s="2" t="s">
        <v>76</v>
      </c>
      <c r="E641" s="2" t="s">
        <v>58</v>
      </c>
      <c r="F641" s="2" t="s">
        <v>54</v>
      </c>
      <c r="G641" s="2">
        <v>43972</v>
      </c>
      <c r="H641" s="2">
        <v>282</v>
      </c>
      <c r="I641" s="2">
        <v>47.45</v>
      </c>
      <c r="J641" s="2">
        <v>31.79</v>
      </c>
      <c r="K641" s="2">
        <v>13380.900000000001</v>
      </c>
      <c r="L641" s="1">
        <f t="shared" si="9"/>
        <v>3</v>
      </c>
    </row>
    <row r="642" spans="1:12" x14ac:dyDescent="0.25">
      <c r="A642" s="4" t="s">
        <v>870</v>
      </c>
      <c r="B642" s="2" t="s">
        <v>65</v>
      </c>
      <c r="C642" s="2" t="s">
        <v>491</v>
      </c>
      <c r="D642" s="2" t="s">
        <v>128</v>
      </c>
      <c r="E642" s="2" t="s">
        <v>53</v>
      </c>
      <c r="F642" s="2" t="s">
        <v>68</v>
      </c>
      <c r="G642" s="2">
        <v>44302</v>
      </c>
      <c r="H642" s="2">
        <v>7924</v>
      </c>
      <c r="I642" s="2">
        <v>668.27</v>
      </c>
      <c r="J642" s="2">
        <v>502.54</v>
      </c>
      <c r="K642" s="2">
        <v>5295371.4799999995</v>
      </c>
      <c r="L642" s="1">
        <f t="shared" si="9"/>
        <v>3</v>
      </c>
    </row>
    <row r="643" spans="1:12" x14ac:dyDescent="0.25">
      <c r="A643" s="4" t="s">
        <v>871</v>
      </c>
      <c r="B643" s="2" t="s">
        <v>70</v>
      </c>
      <c r="C643" s="2" t="s">
        <v>651</v>
      </c>
      <c r="D643" s="2" t="s">
        <v>86</v>
      </c>
      <c r="E643" s="2" t="s">
        <v>58</v>
      </c>
      <c r="F643" s="2" t="s">
        <v>54</v>
      </c>
      <c r="G643" s="2">
        <v>44830</v>
      </c>
      <c r="H643" s="2">
        <v>6393</v>
      </c>
      <c r="I643" s="2">
        <v>651.21</v>
      </c>
      <c r="J643" s="2">
        <v>524.96</v>
      </c>
      <c r="K643" s="2">
        <v>4163185.5300000003</v>
      </c>
      <c r="L643" s="1">
        <f t="shared" si="9"/>
        <v>4</v>
      </c>
    </row>
    <row r="644" spans="1:12" x14ac:dyDescent="0.25">
      <c r="A644" s="4" t="s">
        <v>872</v>
      </c>
      <c r="B644" s="2" t="s">
        <v>70</v>
      </c>
      <c r="C644" s="2" t="s">
        <v>643</v>
      </c>
      <c r="D644" s="2" t="s">
        <v>86</v>
      </c>
      <c r="E644" s="2" t="s">
        <v>58</v>
      </c>
      <c r="F644" s="2" t="s">
        <v>73</v>
      </c>
      <c r="G644" s="2">
        <v>44647</v>
      </c>
      <c r="H644" s="2">
        <v>5223</v>
      </c>
      <c r="I644" s="2">
        <v>651.21</v>
      </c>
      <c r="J644" s="2">
        <v>524.96</v>
      </c>
      <c r="K644" s="2">
        <v>3401269.83</v>
      </c>
      <c r="L644" s="1">
        <f t="shared" si="9"/>
        <v>4</v>
      </c>
    </row>
    <row r="645" spans="1:12" x14ac:dyDescent="0.25">
      <c r="A645" s="4" t="s">
        <v>873</v>
      </c>
      <c r="B645" s="2" t="s">
        <v>65</v>
      </c>
      <c r="C645" s="2" t="s">
        <v>280</v>
      </c>
      <c r="D645" s="2" t="s">
        <v>63</v>
      </c>
      <c r="E645" s="2" t="s">
        <v>53</v>
      </c>
      <c r="F645" s="2" t="s">
        <v>59</v>
      </c>
      <c r="G645" s="2">
        <v>44560</v>
      </c>
      <c r="H645" s="2">
        <v>983</v>
      </c>
      <c r="I645" s="2">
        <v>205.7</v>
      </c>
      <c r="J645" s="2">
        <v>117.11</v>
      </c>
      <c r="K645" s="2">
        <v>202203.09999999998</v>
      </c>
      <c r="L645" s="1">
        <f t="shared" si="9"/>
        <v>3</v>
      </c>
    </row>
    <row r="646" spans="1:12" x14ac:dyDescent="0.25">
      <c r="A646" s="4" t="s">
        <v>874</v>
      </c>
      <c r="B646" s="2" t="s">
        <v>65</v>
      </c>
      <c r="C646" s="2" t="s">
        <v>113</v>
      </c>
      <c r="D646" s="2" t="s">
        <v>57</v>
      </c>
      <c r="E646" s="2" t="s">
        <v>53</v>
      </c>
      <c r="F646" s="2" t="s">
        <v>54</v>
      </c>
      <c r="G646" s="2">
        <v>44477</v>
      </c>
      <c r="H646" s="2">
        <v>2271</v>
      </c>
      <c r="I646" s="2">
        <v>421.89</v>
      </c>
      <c r="J646" s="2">
        <v>364.69</v>
      </c>
      <c r="K646" s="2">
        <v>958112.19</v>
      </c>
      <c r="L646" s="1">
        <f t="shared" si="9"/>
        <v>3</v>
      </c>
    </row>
    <row r="647" spans="1:12" x14ac:dyDescent="0.25">
      <c r="A647" s="4" t="s">
        <v>875</v>
      </c>
      <c r="B647" s="2" t="s">
        <v>50</v>
      </c>
      <c r="C647" s="2" t="s">
        <v>218</v>
      </c>
      <c r="D647" s="2" t="s">
        <v>52</v>
      </c>
      <c r="E647" s="2" t="s">
        <v>53</v>
      </c>
      <c r="F647" s="2" t="s">
        <v>54</v>
      </c>
      <c r="G647" s="2">
        <v>43933</v>
      </c>
      <c r="H647" s="2">
        <v>4718</v>
      </c>
      <c r="I647" s="2">
        <v>152.58000000000001</v>
      </c>
      <c r="J647" s="2">
        <v>97.44</v>
      </c>
      <c r="K647" s="2">
        <v>719872.44000000006</v>
      </c>
      <c r="L647" s="1">
        <f t="shared" si="9"/>
        <v>1</v>
      </c>
    </row>
    <row r="648" spans="1:12" x14ac:dyDescent="0.25">
      <c r="A648" s="4" t="s">
        <v>876</v>
      </c>
      <c r="B648" s="2" t="s">
        <v>50</v>
      </c>
      <c r="C648" s="2" t="s">
        <v>750</v>
      </c>
      <c r="D648" s="2" t="s">
        <v>81</v>
      </c>
      <c r="E648" s="2" t="s">
        <v>58</v>
      </c>
      <c r="F648" s="2" t="s">
        <v>68</v>
      </c>
      <c r="G648" s="2">
        <v>44695</v>
      </c>
      <c r="H648" s="2">
        <v>5983</v>
      </c>
      <c r="I648" s="2">
        <v>437.2</v>
      </c>
      <c r="J648" s="2">
        <v>263.33</v>
      </c>
      <c r="K648" s="2">
        <v>2615767.6</v>
      </c>
      <c r="L648" s="1">
        <f t="shared" ref="L648:L711" si="10">VLOOKUP(B648,$N$38:$O$43,2,FALSE)</f>
        <v>1</v>
      </c>
    </row>
    <row r="649" spans="1:12" x14ac:dyDescent="0.25">
      <c r="A649" s="4" t="s">
        <v>877</v>
      </c>
      <c r="B649" s="2" t="s">
        <v>65</v>
      </c>
      <c r="C649" s="2" t="s">
        <v>431</v>
      </c>
      <c r="D649" s="2" t="s">
        <v>86</v>
      </c>
      <c r="E649" s="2" t="s">
        <v>53</v>
      </c>
      <c r="F649" s="2" t="s">
        <v>68</v>
      </c>
      <c r="G649" s="2">
        <v>43981</v>
      </c>
      <c r="H649" s="2">
        <v>760</v>
      </c>
      <c r="I649" s="2">
        <v>651.21</v>
      </c>
      <c r="J649" s="2">
        <v>524.96</v>
      </c>
      <c r="K649" s="2">
        <v>494919.60000000003</v>
      </c>
      <c r="L649" s="1">
        <f t="shared" si="10"/>
        <v>3</v>
      </c>
    </row>
    <row r="650" spans="1:12" x14ac:dyDescent="0.25">
      <c r="A650" s="4" t="s">
        <v>878</v>
      </c>
      <c r="B650" s="2" t="s">
        <v>65</v>
      </c>
      <c r="C650" s="2" t="s">
        <v>280</v>
      </c>
      <c r="D650" s="2" t="s">
        <v>83</v>
      </c>
      <c r="E650" s="2" t="s">
        <v>58</v>
      </c>
      <c r="F650" s="2" t="s">
        <v>73</v>
      </c>
      <c r="G650" s="2">
        <v>44375</v>
      </c>
      <c r="H650" s="2">
        <v>5771</v>
      </c>
      <c r="I650" s="2">
        <v>81.73</v>
      </c>
      <c r="J650" s="2">
        <v>56.67</v>
      </c>
      <c r="K650" s="2">
        <v>471663.83</v>
      </c>
      <c r="L650" s="1">
        <f t="shared" si="10"/>
        <v>3</v>
      </c>
    </row>
    <row r="651" spans="1:12" x14ac:dyDescent="0.25">
      <c r="A651" s="4" t="s">
        <v>879</v>
      </c>
      <c r="B651" s="2" t="s">
        <v>70</v>
      </c>
      <c r="C651" s="2" t="s">
        <v>590</v>
      </c>
      <c r="D651" s="2" t="s">
        <v>57</v>
      </c>
      <c r="E651" s="2" t="s">
        <v>53</v>
      </c>
      <c r="F651" s="2" t="s">
        <v>54</v>
      </c>
      <c r="G651" s="2">
        <v>43909</v>
      </c>
      <c r="H651" s="2">
        <v>4773</v>
      </c>
      <c r="I651" s="2">
        <v>421.89</v>
      </c>
      <c r="J651" s="2">
        <v>364.69</v>
      </c>
      <c r="K651" s="2">
        <v>2013680.97</v>
      </c>
      <c r="L651" s="1">
        <f t="shared" si="10"/>
        <v>4</v>
      </c>
    </row>
    <row r="652" spans="1:12" x14ac:dyDescent="0.25">
      <c r="A652" s="4" t="s">
        <v>880</v>
      </c>
      <c r="B652" s="2" t="s">
        <v>108</v>
      </c>
      <c r="C652" s="2" t="s">
        <v>465</v>
      </c>
      <c r="D652" s="2" t="s">
        <v>118</v>
      </c>
      <c r="E652" s="2" t="s">
        <v>53</v>
      </c>
      <c r="F652" s="2" t="s">
        <v>59</v>
      </c>
      <c r="G652" s="2">
        <v>43895</v>
      </c>
      <c r="H652" s="2">
        <v>3551</v>
      </c>
      <c r="I652" s="2">
        <v>109.28</v>
      </c>
      <c r="J652" s="2">
        <v>35.840000000000003</v>
      </c>
      <c r="K652" s="2">
        <v>388053.28</v>
      </c>
      <c r="L652" s="1">
        <f t="shared" si="10"/>
        <v>6</v>
      </c>
    </row>
    <row r="653" spans="1:12" x14ac:dyDescent="0.25">
      <c r="A653" s="4" t="s">
        <v>881</v>
      </c>
      <c r="B653" s="2" t="s">
        <v>65</v>
      </c>
      <c r="C653" s="2" t="s">
        <v>93</v>
      </c>
      <c r="D653" s="2" t="s">
        <v>81</v>
      </c>
      <c r="E653" s="2" t="s">
        <v>58</v>
      </c>
      <c r="F653" s="2" t="s">
        <v>59</v>
      </c>
      <c r="G653" s="2">
        <v>44226</v>
      </c>
      <c r="H653" s="2">
        <v>4923</v>
      </c>
      <c r="I653" s="2">
        <v>437.2</v>
      </c>
      <c r="J653" s="2">
        <v>263.33</v>
      </c>
      <c r="K653" s="2">
        <v>2152335.6</v>
      </c>
      <c r="L653" s="1">
        <f t="shared" si="10"/>
        <v>3</v>
      </c>
    </row>
    <row r="654" spans="1:12" x14ac:dyDescent="0.25">
      <c r="A654" s="4" t="s">
        <v>882</v>
      </c>
      <c r="B654" s="2" t="s">
        <v>65</v>
      </c>
      <c r="C654" s="2" t="s">
        <v>291</v>
      </c>
      <c r="D654" s="2" t="s">
        <v>67</v>
      </c>
      <c r="E654" s="2" t="s">
        <v>58</v>
      </c>
      <c r="F654" s="2" t="s">
        <v>68</v>
      </c>
      <c r="G654" s="2">
        <v>43897</v>
      </c>
      <c r="H654" s="2">
        <v>3737</v>
      </c>
      <c r="I654" s="2">
        <v>9.33</v>
      </c>
      <c r="J654" s="2">
        <v>6.92</v>
      </c>
      <c r="K654" s="2">
        <v>34866.21</v>
      </c>
      <c r="L654" s="1">
        <f t="shared" si="10"/>
        <v>3</v>
      </c>
    </row>
    <row r="655" spans="1:12" x14ac:dyDescent="0.25">
      <c r="A655" s="4" t="s">
        <v>883</v>
      </c>
      <c r="B655" s="2" t="s">
        <v>65</v>
      </c>
      <c r="C655" s="2" t="s">
        <v>138</v>
      </c>
      <c r="D655" s="2" t="s">
        <v>83</v>
      </c>
      <c r="E655" s="2" t="s">
        <v>53</v>
      </c>
      <c r="F655" s="2" t="s">
        <v>59</v>
      </c>
      <c r="G655" s="2">
        <v>44660</v>
      </c>
      <c r="H655" s="2">
        <v>1872</v>
      </c>
      <c r="I655" s="2">
        <v>81.73</v>
      </c>
      <c r="J655" s="2">
        <v>56.67</v>
      </c>
      <c r="K655" s="2">
        <v>152998.56</v>
      </c>
      <c r="L655" s="1">
        <f t="shared" si="10"/>
        <v>3</v>
      </c>
    </row>
    <row r="656" spans="1:12" x14ac:dyDescent="0.25">
      <c r="A656" s="4" t="s">
        <v>884</v>
      </c>
      <c r="B656" s="2" t="s">
        <v>65</v>
      </c>
      <c r="C656" s="2" t="s">
        <v>291</v>
      </c>
      <c r="D656" s="2" t="s">
        <v>57</v>
      </c>
      <c r="E656" s="2" t="s">
        <v>53</v>
      </c>
      <c r="F656" s="2" t="s">
        <v>68</v>
      </c>
      <c r="G656" s="2">
        <v>44238</v>
      </c>
      <c r="H656" s="2">
        <v>3241</v>
      </c>
      <c r="I656" s="2">
        <v>421.89</v>
      </c>
      <c r="J656" s="2">
        <v>364.69</v>
      </c>
      <c r="K656" s="2">
        <v>1367345.49</v>
      </c>
      <c r="L656" s="1">
        <f t="shared" si="10"/>
        <v>3</v>
      </c>
    </row>
    <row r="657" spans="1:12" x14ac:dyDescent="0.25">
      <c r="A657" s="4" t="s">
        <v>885</v>
      </c>
      <c r="B657" s="2" t="s">
        <v>65</v>
      </c>
      <c r="C657" s="2" t="s">
        <v>142</v>
      </c>
      <c r="D657" s="2" t="s">
        <v>57</v>
      </c>
      <c r="E657" s="2" t="s">
        <v>53</v>
      </c>
      <c r="F657" s="2" t="s">
        <v>54</v>
      </c>
      <c r="G657" s="2">
        <v>44154</v>
      </c>
      <c r="H657" s="2">
        <v>8786</v>
      </c>
      <c r="I657" s="2">
        <v>421.89</v>
      </c>
      <c r="J657" s="2">
        <v>364.69</v>
      </c>
      <c r="K657" s="2">
        <v>3706725.54</v>
      </c>
      <c r="L657" s="1">
        <f t="shared" si="10"/>
        <v>3</v>
      </c>
    </row>
    <row r="658" spans="1:12" x14ac:dyDescent="0.25">
      <c r="A658" s="4" t="s">
        <v>886</v>
      </c>
      <c r="B658" s="2" t="s">
        <v>108</v>
      </c>
      <c r="C658" s="2" t="s">
        <v>297</v>
      </c>
      <c r="D658" s="2" t="s">
        <v>128</v>
      </c>
      <c r="E658" s="2" t="s">
        <v>53</v>
      </c>
      <c r="F658" s="2" t="s">
        <v>73</v>
      </c>
      <c r="G658" s="2">
        <v>43991</v>
      </c>
      <c r="H658" s="2">
        <v>1480</v>
      </c>
      <c r="I658" s="2">
        <v>668.27</v>
      </c>
      <c r="J658" s="2">
        <v>502.54</v>
      </c>
      <c r="K658" s="2">
        <v>989039.6</v>
      </c>
      <c r="L658" s="1">
        <f t="shared" si="10"/>
        <v>6</v>
      </c>
    </row>
    <row r="659" spans="1:12" x14ac:dyDescent="0.25">
      <c r="A659" s="4" t="s">
        <v>887</v>
      </c>
      <c r="B659" s="2" t="s">
        <v>65</v>
      </c>
      <c r="C659" s="2" t="s">
        <v>431</v>
      </c>
      <c r="D659" s="2" t="s">
        <v>86</v>
      </c>
      <c r="E659" s="2" t="s">
        <v>53</v>
      </c>
      <c r="F659" s="2" t="s">
        <v>68</v>
      </c>
      <c r="G659" s="2">
        <v>44001</v>
      </c>
      <c r="H659" s="2">
        <v>1328</v>
      </c>
      <c r="I659" s="2">
        <v>651.21</v>
      </c>
      <c r="J659" s="2">
        <v>524.96</v>
      </c>
      <c r="K659" s="2">
        <v>864806.88</v>
      </c>
      <c r="L659" s="1">
        <f t="shared" si="10"/>
        <v>3</v>
      </c>
    </row>
    <row r="660" spans="1:12" x14ac:dyDescent="0.25">
      <c r="A660" s="4" t="s">
        <v>647</v>
      </c>
      <c r="B660" s="2" t="s">
        <v>108</v>
      </c>
      <c r="C660" s="2" t="s">
        <v>245</v>
      </c>
      <c r="D660" s="2" t="s">
        <v>128</v>
      </c>
      <c r="E660" s="2" t="s">
        <v>58</v>
      </c>
      <c r="F660" s="2" t="s">
        <v>59</v>
      </c>
      <c r="G660" s="2">
        <v>44581</v>
      </c>
      <c r="H660" s="2">
        <v>366</v>
      </c>
      <c r="I660" s="2">
        <v>668.27</v>
      </c>
      <c r="J660" s="2">
        <v>502.54</v>
      </c>
      <c r="K660" s="2">
        <v>244586.82</v>
      </c>
      <c r="L660" s="1">
        <f t="shared" si="10"/>
        <v>6</v>
      </c>
    </row>
    <row r="661" spans="1:12" x14ac:dyDescent="0.25">
      <c r="A661" s="4" t="s">
        <v>888</v>
      </c>
      <c r="B661" s="2" t="s">
        <v>50</v>
      </c>
      <c r="C661" s="2" t="s">
        <v>212</v>
      </c>
      <c r="D661" s="2" t="s">
        <v>128</v>
      </c>
      <c r="E661" s="2" t="s">
        <v>58</v>
      </c>
      <c r="F661" s="2" t="s">
        <v>54</v>
      </c>
      <c r="G661" s="2">
        <v>44710</v>
      </c>
      <c r="H661" s="2">
        <v>7661</v>
      </c>
      <c r="I661" s="2">
        <v>668.27</v>
      </c>
      <c r="J661" s="2">
        <v>502.54</v>
      </c>
      <c r="K661" s="2">
        <v>5119616.47</v>
      </c>
      <c r="L661" s="1">
        <f t="shared" si="10"/>
        <v>1</v>
      </c>
    </row>
    <row r="662" spans="1:12" x14ac:dyDescent="0.25">
      <c r="A662" s="4" t="s">
        <v>889</v>
      </c>
      <c r="B662" s="2" t="s">
        <v>65</v>
      </c>
      <c r="C662" s="2" t="s">
        <v>148</v>
      </c>
      <c r="D662" s="2" t="s">
        <v>81</v>
      </c>
      <c r="E662" s="2" t="s">
        <v>53</v>
      </c>
      <c r="F662" s="2" t="s">
        <v>54</v>
      </c>
      <c r="G662" s="2">
        <v>44558</v>
      </c>
      <c r="H662" s="2">
        <v>4313</v>
      </c>
      <c r="I662" s="2">
        <v>437.2</v>
      </c>
      <c r="J662" s="2">
        <v>263.33</v>
      </c>
      <c r="K662" s="2">
        <v>1885643.5999999999</v>
      </c>
      <c r="L662" s="1">
        <f t="shared" si="10"/>
        <v>3</v>
      </c>
    </row>
    <row r="663" spans="1:12" x14ac:dyDescent="0.25">
      <c r="A663" s="4" t="s">
        <v>890</v>
      </c>
      <c r="B663" s="2" t="s">
        <v>50</v>
      </c>
      <c r="C663" s="2" t="s">
        <v>282</v>
      </c>
      <c r="D663" s="2" t="s">
        <v>81</v>
      </c>
      <c r="E663" s="2" t="s">
        <v>58</v>
      </c>
      <c r="F663" s="2" t="s">
        <v>59</v>
      </c>
      <c r="G663" s="2">
        <v>43920</v>
      </c>
      <c r="H663" s="2">
        <v>8451</v>
      </c>
      <c r="I663" s="2">
        <v>437.2</v>
      </c>
      <c r="J663" s="2">
        <v>263.33</v>
      </c>
      <c r="K663" s="2">
        <v>3694777.1999999997</v>
      </c>
      <c r="L663" s="1">
        <f t="shared" si="10"/>
        <v>1</v>
      </c>
    </row>
    <row r="664" spans="1:12" x14ac:dyDescent="0.25">
      <c r="A664" s="4" t="s">
        <v>891</v>
      </c>
      <c r="B664" s="2" t="s">
        <v>50</v>
      </c>
      <c r="C664" s="2" t="s">
        <v>216</v>
      </c>
      <c r="D664" s="2" t="s">
        <v>86</v>
      </c>
      <c r="E664" s="2" t="s">
        <v>53</v>
      </c>
      <c r="F664" s="2" t="s">
        <v>54</v>
      </c>
      <c r="G664" s="2">
        <v>44826</v>
      </c>
      <c r="H664" s="2">
        <v>236</v>
      </c>
      <c r="I664" s="2">
        <v>651.21</v>
      </c>
      <c r="J664" s="2">
        <v>524.96</v>
      </c>
      <c r="K664" s="2">
        <v>153685.56</v>
      </c>
      <c r="L664" s="1">
        <f t="shared" si="10"/>
        <v>1</v>
      </c>
    </row>
    <row r="665" spans="1:12" x14ac:dyDescent="0.25">
      <c r="A665" s="4" t="s">
        <v>892</v>
      </c>
      <c r="B665" s="2" t="s">
        <v>65</v>
      </c>
      <c r="C665" s="2" t="s">
        <v>142</v>
      </c>
      <c r="D665" s="2" t="s">
        <v>52</v>
      </c>
      <c r="E665" s="2" t="s">
        <v>53</v>
      </c>
      <c r="F665" s="2" t="s">
        <v>54</v>
      </c>
      <c r="G665" s="2">
        <v>44752</v>
      </c>
      <c r="H665" s="2">
        <v>6861</v>
      </c>
      <c r="I665" s="2">
        <v>152.58000000000001</v>
      </c>
      <c r="J665" s="2">
        <v>97.44</v>
      </c>
      <c r="K665" s="2">
        <v>1046851.3800000001</v>
      </c>
      <c r="L665" s="1">
        <f t="shared" si="10"/>
        <v>3</v>
      </c>
    </row>
    <row r="666" spans="1:12" x14ac:dyDescent="0.25">
      <c r="A666" s="4" t="s">
        <v>893</v>
      </c>
      <c r="B666" s="2" t="s">
        <v>50</v>
      </c>
      <c r="C666" s="2" t="s">
        <v>177</v>
      </c>
      <c r="D666" s="2" t="s">
        <v>118</v>
      </c>
      <c r="E666" s="2" t="s">
        <v>53</v>
      </c>
      <c r="F666" s="2" t="s">
        <v>54</v>
      </c>
      <c r="G666" s="2">
        <v>44457</v>
      </c>
      <c r="H666" s="2">
        <v>7549</v>
      </c>
      <c r="I666" s="2">
        <v>109.28</v>
      </c>
      <c r="J666" s="2">
        <v>35.840000000000003</v>
      </c>
      <c r="K666" s="2">
        <v>824954.72</v>
      </c>
      <c r="L666" s="1">
        <f t="shared" si="10"/>
        <v>1</v>
      </c>
    </row>
    <row r="667" spans="1:12" x14ac:dyDescent="0.25">
      <c r="A667" s="4" t="s">
        <v>894</v>
      </c>
      <c r="B667" s="2" t="s">
        <v>65</v>
      </c>
      <c r="C667" s="2" t="s">
        <v>284</v>
      </c>
      <c r="D667" s="2" t="s">
        <v>63</v>
      </c>
      <c r="E667" s="2" t="s">
        <v>53</v>
      </c>
      <c r="F667" s="2" t="s">
        <v>59</v>
      </c>
      <c r="G667" s="2">
        <v>44322</v>
      </c>
      <c r="H667" s="2">
        <v>8556</v>
      </c>
      <c r="I667" s="2">
        <v>205.7</v>
      </c>
      <c r="J667" s="2">
        <v>117.11</v>
      </c>
      <c r="K667" s="2">
        <v>1759969.2</v>
      </c>
      <c r="L667" s="1">
        <f t="shared" si="10"/>
        <v>3</v>
      </c>
    </row>
    <row r="668" spans="1:12" x14ac:dyDescent="0.25">
      <c r="A668" s="4" t="s">
        <v>838</v>
      </c>
      <c r="B668" s="2" t="s">
        <v>65</v>
      </c>
      <c r="C668" s="2" t="s">
        <v>327</v>
      </c>
      <c r="D668" s="2" t="s">
        <v>72</v>
      </c>
      <c r="E668" s="2" t="s">
        <v>58</v>
      </c>
      <c r="F668" s="2" t="s">
        <v>68</v>
      </c>
      <c r="G668" s="2">
        <v>43831</v>
      </c>
      <c r="H668" s="2">
        <v>8166</v>
      </c>
      <c r="I668" s="2">
        <v>255.28</v>
      </c>
      <c r="J668" s="2">
        <v>159.41999999999999</v>
      </c>
      <c r="K668" s="2">
        <v>2084616.48</v>
      </c>
      <c r="L668" s="1">
        <f t="shared" si="10"/>
        <v>3</v>
      </c>
    </row>
    <row r="669" spans="1:12" x14ac:dyDescent="0.25">
      <c r="A669" s="4" t="s">
        <v>895</v>
      </c>
      <c r="B669" s="2" t="s">
        <v>65</v>
      </c>
      <c r="C669" s="2" t="s">
        <v>457</v>
      </c>
      <c r="D669" s="2" t="s">
        <v>81</v>
      </c>
      <c r="E669" s="2" t="s">
        <v>58</v>
      </c>
      <c r="F669" s="2" t="s">
        <v>73</v>
      </c>
      <c r="G669" s="2">
        <v>44183</v>
      </c>
      <c r="H669" s="2">
        <v>1698</v>
      </c>
      <c r="I669" s="2">
        <v>437.2</v>
      </c>
      <c r="J669" s="2">
        <v>263.33</v>
      </c>
      <c r="K669" s="2">
        <v>742365.6</v>
      </c>
      <c r="L669" s="1">
        <f t="shared" si="10"/>
        <v>3</v>
      </c>
    </row>
    <row r="670" spans="1:12" x14ac:dyDescent="0.25">
      <c r="A670" s="4" t="s">
        <v>896</v>
      </c>
      <c r="B670" s="2" t="s">
        <v>65</v>
      </c>
      <c r="C670" s="2" t="s">
        <v>544</v>
      </c>
      <c r="D670" s="2" t="s">
        <v>52</v>
      </c>
      <c r="E670" s="2" t="s">
        <v>53</v>
      </c>
      <c r="F670" s="2" t="s">
        <v>73</v>
      </c>
      <c r="G670" s="2">
        <v>44633</v>
      </c>
      <c r="H670" s="2">
        <v>6501</v>
      </c>
      <c r="I670" s="2">
        <v>152.58000000000001</v>
      </c>
      <c r="J670" s="2">
        <v>97.44</v>
      </c>
      <c r="K670" s="2">
        <v>991922.58000000007</v>
      </c>
      <c r="L670" s="1">
        <f t="shared" si="10"/>
        <v>3</v>
      </c>
    </row>
    <row r="671" spans="1:12" x14ac:dyDescent="0.25">
      <c r="A671" s="4" t="s">
        <v>897</v>
      </c>
      <c r="B671" s="2" t="s">
        <v>70</v>
      </c>
      <c r="C671" s="2" t="s">
        <v>265</v>
      </c>
      <c r="D671" s="2" t="s">
        <v>67</v>
      </c>
      <c r="E671" s="2" t="s">
        <v>58</v>
      </c>
      <c r="F671" s="2" t="s">
        <v>73</v>
      </c>
      <c r="G671" s="2">
        <v>44063</v>
      </c>
      <c r="H671" s="2">
        <v>6954</v>
      </c>
      <c r="I671" s="2">
        <v>9.33</v>
      </c>
      <c r="J671" s="2">
        <v>6.92</v>
      </c>
      <c r="K671" s="2">
        <v>64880.82</v>
      </c>
      <c r="L671" s="1">
        <f t="shared" si="10"/>
        <v>4</v>
      </c>
    </row>
    <row r="672" spans="1:12" x14ac:dyDescent="0.25">
      <c r="A672" s="4" t="s">
        <v>898</v>
      </c>
      <c r="B672" s="2" t="s">
        <v>65</v>
      </c>
      <c r="C672" s="2" t="s">
        <v>344</v>
      </c>
      <c r="D672" s="2" t="s">
        <v>128</v>
      </c>
      <c r="E672" s="2" t="s">
        <v>53</v>
      </c>
      <c r="F672" s="2" t="s">
        <v>68</v>
      </c>
      <c r="G672" s="2">
        <v>44632</v>
      </c>
      <c r="H672" s="2">
        <v>9468</v>
      </c>
      <c r="I672" s="2">
        <v>668.27</v>
      </c>
      <c r="J672" s="2">
        <v>502.54</v>
      </c>
      <c r="K672" s="2">
        <v>6327180.3599999994</v>
      </c>
      <c r="L672" s="1">
        <f t="shared" si="10"/>
        <v>3</v>
      </c>
    </row>
    <row r="673" spans="1:12" x14ac:dyDescent="0.25">
      <c r="A673" s="4" t="s">
        <v>899</v>
      </c>
      <c r="B673" s="2" t="s">
        <v>50</v>
      </c>
      <c r="C673" s="2" t="s">
        <v>414</v>
      </c>
      <c r="D673" s="2" t="s">
        <v>63</v>
      </c>
      <c r="E673" s="2" t="s">
        <v>58</v>
      </c>
      <c r="F673" s="2" t="s">
        <v>59</v>
      </c>
      <c r="G673" s="2">
        <v>43948</v>
      </c>
      <c r="H673" s="2">
        <v>7485</v>
      </c>
      <c r="I673" s="2">
        <v>205.7</v>
      </c>
      <c r="J673" s="2">
        <v>117.11</v>
      </c>
      <c r="K673" s="2">
        <v>1539664.5</v>
      </c>
      <c r="L673" s="1">
        <f t="shared" si="10"/>
        <v>1</v>
      </c>
    </row>
    <row r="674" spans="1:12" x14ac:dyDescent="0.25">
      <c r="A674" s="4" t="s">
        <v>900</v>
      </c>
      <c r="B674" s="2" t="s">
        <v>61</v>
      </c>
      <c r="C674" s="2" t="s">
        <v>155</v>
      </c>
      <c r="D674" s="2" t="s">
        <v>83</v>
      </c>
      <c r="E674" s="2" t="s">
        <v>58</v>
      </c>
      <c r="F674" s="2" t="s">
        <v>54</v>
      </c>
      <c r="G674" s="2">
        <v>43945</v>
      </c>
      <c r="H674" s="2">
        <v>6480</v>
      </c>
      <c r="I674" s="2">
        <v>81.73</v>
      </c>
      <c r="J674" s="2">
        <v>56.67</v>
      </c>
      <c r="K674" s="2">
        <v>529610.4</v>
      </c>
      <c r="L674" s="1">
        <f t="shared" si="10"/>
        <v>2</v>
      </c>
    </row>
    <row r="675" spans="1:12" x14ac:dyDescent="0.25">
      <c r="A675" s="4" t="s">
        <v>901</v>
      </c>
      <c r="B675" s="2" t="s">
        <v>50</v>
      </c>
      <c r="C675" s="2" t="s">
        <v>312</v>
      </c>
      <c r="D675" s="2" t="s">
        <v>63</v>
      </c>
      <c r="E675" s="2" t="s">
        <v>53</v>
      </c>
      <c r="F675" s="2" t="s">
        <v>54</v>
      </c>
      <c r="G675" s="2">
        <v>44089</v>
      </c>
      <c r="H675" s="2">
        <v>8958</v>
      </c>
      <c r="I675" s="2">
        <v>205.7</v>
      </c>
      <c r="J675" s="2">
        <v>117.11</v>
      </c>
      <c r="K675" s="2">
        <v>1842660.5999999999</v>
      </c>
      <c r="L675" s="1">
        <f t="shared" si="10"/>
        <v>1</v>
      </c>
    </row>
    <row r="676" spans="1:12" x14ac:dyDescent="0.25">
      <c r="A676" s="4" t="s">
        <v>902</v>
      </c>
      <c r="B676" s="2" t="s">
        <v>65</v>
      </c>
      <c r="C676" s="2" t="s">
        <v>847</v>
      </c>
      <c r="D676" s="2" t="s">
        <v>57</v>
      </c>
      <c r="E676" s="2" t="s">
        <v>58</v>
      </c>
      <c r="F676" s="2" t="s">
        <v>54</v>
      </c>
      <c r="G676" s="2">
        <v>43997</v>
      </c>
      <c r="H676" s="2">
        <v>9453</v>
      </c>
      <c r="I676" s="2">
        <v>421.89</v>
      </c>
      <c r="J676" s="2">
        <v>364.69</v>
      </c>
      <c r="K676" s="2">
        <v>3988126.17</v>
      </c>
      <c r="L676" s="1">
        <f t="shared" si="10"/>
        <v>3</v>
      </c>
    </row>
    <row r="677" spans="1:12" x14ac:dyDescent="0.25">
      <c r="A677" s="4" t="s">
        <v>903</v>
      </c>
      <c r="B677" s="2" t="s">
        <v>61</v>
      </c>
      <c r="C677" s="2" t="s">
        <v>417</v>
      </c>
      <c r="D677" s="2" t="s">
        <v>128</v>
      </c>
      <c r="E677" s="2" t="s">
        <v>53</v>
      </c>
      <c r="F677" s="2" t="s">
        <v>73</v>
      </c>
      <c r="G677" s="2">
        <v>43951</v>
      </c>
      <c r="H677" s="2">
        <v>9535</v>
      </c>
      <c r="I677" s="2">
        <v>668.27</v>
      </c>
      <c r="J677" s="2">
        <v>502.54</v>
      </c>
      <c r="K677" s="2">
        <v>6371954.4500000002</v>
      </c>
      <c r="L677" s="1">
        <f t="shared" si="10"/>
        <v>2</v>
      </c>
    </row>
    <row r="678" spans="1:12" x14ac:dyDescent="0.25">
      <c r="A678" s="4" t="s">
        <v>904</v>
      </c>
      <c r="B678" s="2" t="s">
        <v>108</v>
      </c>
      <c r="C678" s="2" t="s">
        <v>115</v>
      </c>
      <c r="D678" s="2" t="s">
        <v>63</v>
      </c>
      <c r="E678" s="2" t="s">
        <v>53</v>
      </c>
      <c r="F678" s="2" t="s">
        <v>54</v>
      </c>
      <c r="G678" s="2">
        <v>44383</v>
      </c>
      <c r="H678" s="2">
        <v>2800</v>
      </c>
      <c r="I678" s="2">
        <v>205.7</v>
      </c>
      <c r="J678" s="2">
        <v>117.11</v>
      </c>
      <c r="K678" s="2">
        <v>575960</v>
      </c>
      <c r="L678" s="1">
        <f t="shared" si="10"/>
        <v>6</v>
      </c>
    </row>
    <row r="679" spans="1:12" x14ac:dyDescent="0.25">
      <c r="A679" s="4" t="s">
        <v>464</v>
      </c>
      <c r="B679" s="2" t="s">
        <v>70</v>
      </c>
      <c r="C679" s="2" t="s">
        <v>643</v>
      </c>
      <c r="D679" s="2" t="s">
        <v>128</v>
      </c>
      <c r="E679" s="2" t="s">
        <v>58</v>
      </c>
      <c r="F679" s="2" t="s">
        <v>54</v>
      </c>
      <c r="G679" s="2">
        <v>44304</v>
      </c>
      <c r="H679" s="2">
        <v>9880</v>
      </c>
      <c r="I679" s="2">
        <v>668.27</v>
      </c>
      <c r="J679" s="2">
        <v>502.54</v>
      </c>
      <c r="K679" s="2">
        <v>6602507.5999999996</v>
      </c>
      <c r="L679" s="1">
        <f t="shared" si="10"/>
        <v>4</v>
      </c>
    </row>
    <row r="680" spans="1:12" x14ac:dyDescent="0.25">
      <c r="A680" s="4" t="s">
        <v>905</v>
      </c>
      <c r="B680" s="2" t="s">
        <v>65</v>
      </c>
      <c r="C680" s="2" t="s">
        <v>358</v>
      </c>
      <c r="D680" s="2" t="s">
        <v>52</v>
      </c>
      <c r="E680" s="2" t="s">
        <v>58</v>
      </c>
      <c r="F680" s="2" t="s">
        <v>73</v>
      </c>
      <c r="G680" s="2">
        <v>43916</v>
      </c>
      <c r="H680" s="2">
        <v>3435</v>
      </c>
      <c r="I680" s="2">
        <v>152.58000000000001</v>
      </c>
      <c r="J680" s="2">
        <v>97.44</v>
      </c>
      <c r="K680" s="2">
        <v>524112.30000000005</v>
      </c>
      <c r="L680" s="1">
        <f t="shared" si="10"/>
        <v>3</v>
      </c>
    </row>
    <row r="681" spans="1:12" x14ac:dyDescent="0.25">
      <c r="A681" s="4" t="s">
        <v>906</v>
      </c>
      <c r="B681" s="2" t="s">
        <v>50</v>
      </c>
      <c r="C681" s="2" t="s">
        <v>380</v>
      </c>
      <c r="D681" s="2" t="s">
        <v>63</v>
      </c>
      <c r="E681" s="2" t="s">
        <v>58</v>
      </c>
      <c r="F681" s="2" t="s">
        <v>54</v>
      </c>
      <c r="G681" s="2">
        <v>44092</v>
      </c>
      <c r="H681" s="2">
        <v>3158</v>
      </c>
      <c r="I681" s="2">
        <v>205.7</v>
      </c>
      <c r="J681" s="2">
        <v>117.11</v>
      </c>
      <c r="K681" s="2">
        <v>649600.6</v>
      </c>
      <c r="L681" s="1">
        <f t="shared" si="10"/>
        <v>1</v>
      </c>
    </row>
    <row r="682" spans="1:12" x14ac:dyDescent="0.25">
      <c r="A682" s="4" t="s">
        <v>907</v>
      </c>
      <c r="B682" s="2" t="s">
        <v>61</v>
      </c>
      <c r="C682" s="2" t="s">
        <v>459</v>
      </c>
      <c r="D682" s="2" t="s">
        <v>118</v>
      </c>
      <c r="E682" s="2" t="s">
        <v>53</v>
      </c>
      <c r="F682" s="2" t="s">
        <v>68</v>
      </c>
      <c r="G682" s="2">
        <v>44804</v>
      </c>
      <c r="H682" s="2">
        <v>773</v>
      </c>
      <c r="I682" s="2">
        <v>109.28</v>
      </c>
      <c r="J682" s="2">
        <v>35.840000000000003</v>
      </c>
      <c r="K682" s="2">
        <v>84473.44</v>
      </c>
      <c r="L682" s="1">
        <f t="shared" si="10"/>
        <v>2</v>
      </c>
    </row>
    <row r="683" spans="1:12" x14ac:dyDescent="0.25">
      <c r="A683" s="4" t="s">
        <v>908</v>
      </c>
      <c r="B683" s="2" t="s">
        <v>50</v>
      </c>
      <c r="C683" s="2" t="s">
        <v>691</v>
      </c>
      <c r="D683" s="2" t="s">
        <v>96</v>
      </c>
      <c r="E683" s="2" t="s">
        <v>53</v>
      </c>
      <c r="F683" s="2" t="s">
        <v>59</v>
      </c>
      <c r="G683" s="2">
        <v>44608</v>
      </c>
      <c r="H683" s="2">
        <v>5033</v>
      </c>
      <c r="I683" s="2">
        <v>154.06</v>
      </c>
      <c r="J683" s="2">
        <v>90.93</v>
      </c>
      <c r="K683" s="2">
        <v>775383.98</v>
      </c>
      <c r="L683" s="1">
        <f t="shared" si="10"/>
        <v>1</v>
      </c>
    </row>
    <row r="684" spans="1:12" x14ac:dyDescent="0.25">
      <c r="A684" s="4" t="s">
        <v>384</v>
      </c>
      <c r="B684" s="2" t="s">
        <v>65</v>
      </c>
      <c r="C684" s="2" t="s">
        <v>327</v>
      </c>
      <c r="D684" s="2" t="s">
        <v>52</v>
      </c>
      <c r="E684" s="2" t="s">
        <v>58</v>
      </c>
      <c r="F684" s="2" t="s">
        <v>59</v>
      </c>
      <c r="G684" s="2">
        <v>44293</v>
      </c>
      <c r="H684" s="2">
        <v>6727</v>
      </c>
      <c r="I684" s="2">
        <v>152.58000000000001</v>
      </c>
      <c r="J684" s="2">
        <v>97.44</v>
      </c>
      <c r="K684" s="2">
        <v>1026405.66</v>
      </c>
      <c r="L684" s="1">
        <f t="shared" si="10"/>
        <v>3</v>
      </c>
    </row>
    <row r="685" spans="1:12" x14ac:dyDescent="0.25">
      <c r="A685" s="4" t="s">
        <v>909</v>
      </c>
      <c r="B685" s="2" t="s">
        <v>50</v>
      </c>
      <c r="C685" s="2" t="s">
        <v>661</v>
      </c>
      <c r="D685" s="2" t="s">
        <v>128</v>
      </c>
      <c r="E685" s="2" t="s">
        <v>58</v>
      </c>
      <c r="F685" s="2" t="s">
        <v>68</v>
      </c>
      <c r="G685" s="2">
        <v>44274</v>
      </c>
      <c r="H685" s="2">
        <v>3669</v>
      </c>
      <c r="I685" s="2">
        <v>668.27</v>
      </c>
      <c r="J685" s="2">
        <v>502.54</v>
      </c>
      <c r="K685" s="2">
        <v>2451882.63</v>
      </c>
      <c r="L685" s="1">
        <f t="shared" si="10"/>
        <v>1</v>
      </c>
    </row>
    <row r="686" spans="1:12" x14ac:dyDescent="0.25">
      <c r="A686" s="4" t="s">
        <v>910</v>
      </c>
      <c r="B686" s="2" t="s">
        <v>108</v>
      </c>
      <c r="C686" s="2" t="s">
        <v>408</v>
      </c>
      <c r="D686" s="2" t="s">
        <v>118</v>
      </c>
      <c r="E686" s="2" t="s">
        <v>53</v>
      </c>
      <c r="F686" s="2" t="s">
        <v>73</v>
      </c>
      <c r="G686" s="2">
        <v>44068</v>
      </c>
      <c r="H686" s="2">
        <v>5711</v>
      </c>
      <c r="I686" s="2">
        <v>109.28</v>
      </c>
      <c r="J686" s="2">
        <v>35.840000000000003</v>
      </c>
      <c r="K686" s="2">
        <v>624098.07999999996</v>
      </c>
      <c r="L686" s="1">
        <f t="shared" si="10"/>
        <v>6</v>
      </c>
    </row>
    <row r="687" spans="1:12" x14ac:dyDescent="0.25">
      <c r="A687" s="4" t="s">
        <v>911</v>
      </c>
      <c r="B687" s="2" t="s">
        <v>70</v>
      </c>
      <c r="C687" s="2" t="s">
        <v>770</v>
      </c>
      <c r="D687" s="2" t="s">
        <v>81</v>
      </c>
      <c r="E687" s="2" t="s">
        <v>58</v>
      </c>
      <c r="F687" s="2" t="s">
        <v>54</v>
      </c>
      <c r="G687" s="2">
        <v>43861</v>
      </c>
      <c r="H687" s="2">
        <v>9730</v>
      </c>
      <c r="I687" s="2">
        <v>437.2</v>
      </c>
      <c r="J687" s="2">
        <v>263.33</v>
      </c>
      <c r="K687" s="2">
        <v>4253956</v>
      </c>
      <c r="L687" s="1">
        <f t="shared" si="10"/>
        <v>4</v>
      </c>
    </row>
    <row r="688" spans="1:12" x14ac:dyDescent="0.25">
      <c r="A688" s="4" t="s">
        <v>912</v>
      </c>
      <c r="B688" s="2" t="s">
        <v>50</v>
      </c>
      <c r="C688" s="2" t="s">
        <v>546</v>
      </c>
      <c r="D688" s="2" t="s">
        <v>52</v>
      </c>
      <c r="E688" s="2" t="s">
        <v>53</v>
      </c>
      <c r="F688" s="2" t="s">
        <v>59</v>
      </c>
      <c r="G688" s="2">
        <v>43985</v>
      </c>
      <c r="H688" s="2">
        <v>4639</v>
      </c>
      <c r="I688" s="2">
        <v>152.58000000000001</v>
      </c>
      <c r="J688" s="2">
        <v>97.44</v>
      </c>
      <c r="K688" s="2">
        <v>707818.62000000011</v>
      </c>
      <c r="L688" s="1">
        <f t="shared" si="10"/>
        <v>1</v>
      </c>
    </row>
    <row r="689" spans="1:12" x14ac:dyDescent="0.25">
      <c r="A689" s="4" t="s">
        <v>913</v>
      </c>
      <c r="B689" s="2" t="s">
        <v>65</v>
      </c>
      <c r="C689" s="2" t="s">
        <v>348</v>
      </c>
      <c r="D689" s="2" t="s">
        <v>83</v>
      </c>
      <c r="E689" s="2" t="s">
        <v>53</v>
      </c>
      <c r="F689" s="2" t="s">
        <v>54</v>
      </c>
      <c r="G689" s="2">
        <v>44400</v>
      </c>
      <c r="H689" s="2">
        <v>6380</v>
      </c>
      <c r="I689" s="2">
        <v>81.73</v>
      </c>
      <c r="J689" s="2">
        <v>56.67</v>
      </c>
      <c r="K689" s="2">
        <v>521437.4</v>
      </c>
      <c r="L689" s="1">
        <f t="shared" si="10"/>
        <v>3</v>
      </c>
    </row>
    <row r="690" spans="1:12" x14ac:dyDescent="0.25">
      <c r="A690" s="4" t="s">
        <v>914</v>
      </c>
      <c r="B690" s="2" t="s">
        <v>65</v>
      </c>
      <c r="C690" s="2" t="s">
        <v>500</v>
      </c>
      <c r="D690" s="2" t="s">
        <v>67</v>
      </c>
      <c r="E690" s="2" t="s">
        <v>58</v>
      </c>
      <c r="F690" s="2" t="s">
        <v>54</v>
      </c>
      <c r="G690" s="2">
        <v>44164</v>
      </c>
      <c r="H690" s="2">
        <v>2926</v>
      </c>
      <c r="I690" s="2">
        <v>9.33</v>
      </c>
      <c r="J690" s="2">
        <v>6.92</v>
      </c>
      <c r="K690" s="2">
        <v>27299.58</v>
      </c>
      <c r="L690" s="1">
        <f t="shared" si="10"/>
        <v>3</v>
      </c>
    </row>
    <row r="691" spans="1:12" x14ac:dyDescent="0.25">
      <c r="A691" s="4" t="s">
        <v>915</v>
      </c>
      <c r="B691" s="2" t="s">
        <v>65</v>
      </c>
      <c r="C691" s="2" t="s">
        <v>351</v>
      </c>
      <c r="D691" s="2" t="s">
        <v>57</v>
      </c>
      <c r="E691" s="2" t="s">
        <v>58</v>
      </c>
      <c r="F691" s="2" t="s">
        <v>59</v>
      </c>
      <c r="G691" s="2">
        <v>44051</v>
      </c>
      <c r="H691" s="2">
        <v>9283</v>
      </c>
      <c r="I691" s="2">
        <v>421.89</v>
      </c>
      <c r="J691" s="2">
        <v>364.69</v>
      </c>
      <c r="K691" s="2">
        <v>3916404.8699999996</v>
      </c>
      <c r="L691" s="1">
        <f t="shared" si="10"/>
        <v>3</v>
      </c>
    </row>
    <row r="692" spans="1:12" x14ac:dyDescent="0.25">
      <c r="A692" s="4" t="s">
        <v>916</v>
      </c>
      <c r="B692" s="2" t="s">
        <v>70</v>
      </c>
      <c r="C692" s="2" t="s">
        <v>289</v>
      </c>
      <c r="D692" s="2" t="s">
        <v>52</v>
      </c>
      <c r="E692" s="2" t="s">
        <v>53</v>
      </c>
      <c r="F692" s="2" t="s">
        <v>73</v>
      </c>
      <c r="G692" s="2">
        <v>43939</v>
      </c>
      <c r="H692" s="2">
        <v>2486</v>
      </c>
      <c r="I692" s="2">
        <v>152.58000000000001</v>
      </c>
      <c r="J692" s="2">
        <v>97.44</v>
      </c>
      <c r="K692" s="2">
        <v>379313.88</v>
      </c>
      <c r="L692" s="1">
        <f t="shared" si="10"/>
        <v>4</v>
      </c>
    </row>
    <row r="693" spans="1:12" x14ac:dyDescent="0.25">
      <c r="A693" s="4" t="s">
        <v>917</v>
      </c>
      <c r="B693" s="2" t="s">
        <v>65</v>
      </c>
      <c r="C693" s="2" t="s">
        <v>351</v>
      </c>
      <c r="D693" s="2" t="s">
        <v>63</v>
      </c>
      <c r="E693" s="2" t="s">
        <v>53</v>
      </c>
      <c r="F693" s="2" t="s">
        <v>54</v>
      </c>
      <c r="G693" s="2">
        <v>44370</v>
      </c>
      <c r="H693" s="2">
        <v>6603</v>
      </c>
      <c r="I693" s="2">
        <v>205.7</v>
      </c>
      <c r="J693" s="2">
        <v>117.11</v>
      </c>
      <c r="K693" s="2">
        <v>1358237.0999999999</v>
      </c>
      <c r="L693" s="1">
        <f t="shared" si="10"/>
        <v>3</v>
      </c>
    </row>
    <row r="694" spans="1:12" x14ac:dyDescent="0.25">
      <c r="A694" s="4" t="s">
        <v>918</v>
      </c>
      <c r="B694" s="2" t="s">
        <v>50</v>
      </c>
      <c r="C694" s="2" t="s">
        <v>380</v>
      </c>
      <c r="D694" s="2" t="s">
        <v>86</v>
      </c>
      <c r="E694" s="2" t="s">
        <v>53</v>
      </c>
      <c r="F694" s="2" t="s">
        <v>59</v>
      </c>
      <c r="G694" s="2">
        <v>43950</v>
      </c>
      <c r="H694" s="2">
        <v>7733</v>
      </c>
      <c r="I694" s="2">
        <v>651.21</v>
      </c>
      <c r="J694" s="2">
        <v>524.96</v>
      </c>
      <c r="K694" s="2">
        <v>5035806.9300000006</v>
      </c>
      <c r="L694" s="1">
        <f t="shared" si="10"/>
        <v>1</v>
      </c>
    </row>
    <row r="695" spans="1:12" x14ac:dyDescent="0.25">
      <c r="A695" s="4" t="s">
        <v>919</v>
      </c>
      <c r="B695" s="2" t="s">
        <v>65</v>
      </c>
      <c r="C695" s="2" t="s">
        <v>191</v>
      </c>
      <c r="D695" s="2" t="s">
        <v>86</v>
      </c>
      <c r="E695" s="2" t="s">
        <v>53</v>
      </c>
      <c r="F695" s="2" t="s">
        <v>68</v>
      </c>
      <c r="G695" s="2">
        <v>44039</v>
      </c>
      <c r="H695" s="2">
        <v>9004</v>
      </c>
      <c r="I695" s="2">
        <v>651.21</v>
      </c>
      <c r="J695" s="2">
        <v>524.96</v>
      </c>
      <c r="K695" s="2">
        <v>5863494.8400000008</v>
      </c>
      <c r="L695" s="1">
        <f t="shared" si="10"/>
        <v>3</v>
      </c>
    </row>
    <row r="696" spans="1:12" x14ac:dyDescent="0.25">
      <c r="A696" s="4" t="s">
        <v>920</v>
      </c>
      <c r="B696" s="2" t="s">
        <v>108</v>
      </c>
      <c r="C696" s="2" t="s">
        <v>210</v>
      </c>
      <c r="D696" s="2" t="s">
        <v>67</v>
      </c>
      <c r="E696" s="2" t="s">
        <v>58</v>
      </c>
      <c r="F696" s="2" t="s">
        <v>59</v>
      </c>
      <c r="G696" s="2">
        <v>44055</v>
      </c>
      <c r="H696" s="2">
        <v>5580</v>
      </c>
      <c r="I696" s="2">
        <v>9.33</v>
      </c>
      <c r="J696" s="2">
        <v>6.92</v>
      </c>
      <c r="K696" s="2">
        <v>52061.4</v>
      </c>
      <c r="L696" s="1">
        <f t="shared" si="10"/>
        <v>6</v>
      </c>
    </row>
    <row r="697" spans="1:12" x14ac:dyDescent="0.25">
      <c r="A697" s="4" t="s">
        <v>921</v>
      </c>
      <c r="B697" s="2" t="s">
        <v>61</v>
      </c>
      <c r="C697" s="2" t="s">
        <v>155</v>
      </c>
      <c r="D697" s="2" t="s">
        <v>96</v>
      </c>
      <c r="E697" s="2" t="s">
        <v>53</v>
      </c>
      <c r="F697" s="2" t="s">
        <v>59</v>
      </c>
      <c r="G697" s="2">
        <v>44088</v>
      </c>
      <c r="H697" s="2">
        <v>9651</v>
      </c>
      <c r="I697" s="2">
        <v>154.06</v>
      </c>
      <c r="J697" s="2">
        <v>90.93</v>
      </c>
      <c r="K697" s="2">
        <v>1486833.06</v>
      </c>
      <c r="L697" s="1">
        <f t="shared" si="10"/>
        <v>2</v>
      </c>
    </row>
    <row r="698" spans="1:12" x14ac:dyDescent="0.25">
      <c r="A698" s="4" t="s">
        <v>922</v>
      </c>
      <c r="B698" s="2" t="s">
        <v>50</v>
      </c>
      <c r="C698" s="2" t="s">
        <v>356</v>
      </c>
      <c r="D698" s="2" t="s">
        <v>83</v>
      </c>
      <c r="E698" s="2" t="s">
        <v>58</v>
      </c>
      <c r="F698" s="2" t="s">
        <v>59</v>
      </c>
      <c r="G698" s="2">
        <v>44373</v>
      </c>
      <c r="H698" s="2">
        <v>5441</v>
      </c>
      <c r="I698" s="2">
        <v>81.73</v>
      </c>
      <c r="J698" s="2">
        <v>56.67</v>
      </c>
      <c r="K698" s="2">
        <v>444692.93</v>
      </c>
      <c r="L698" s="1">
        <f t="shared" si="10"/>
        <v>1</v>
      </c>
    </row>
    <row r="699" spans="1:12" x14ac:dyDescent="0.25">
      <c r="A699" s="4" t="s">
        <v>923</v>
      </c>
      <c r="B699" s="2" t="s">
        <v>65</v>
      </c>
      <c r="C699" s="2" t="s">
        <v>280</v>
      </c>
      <c r="D699" s="2" t="s">
        <v>96</v>
      </c>
      <c r="E699" s="2" t="s">
        <v>53</v>
      </c>
      <c r="F699" s="2" t="s">
        <v>54</v>
      </c>
      <c r="G699" s="2">
        <v>44768</v>
      </c>
      <c r="H699" s="2">
        <v>4206</v>
      </c>
      <c r="I699" s="2">
        <v>154.06</v>
      </c>
      <c r="J699" s="2">
        <v>90.93</v>
      </c>
      <c r="K699" s="2">
        <v>647976.36</v>
      </c>
      <c r="L699" s="1">
        <f t="shared" si="10"/>
        <v>3</v>
      </c>
    </row>
    <row r="700" spans="1:12" x14ac:dyDescent="0.25">
      <c r="A700" s="4" t="s">
        <v>924</v>
      </c>
      <c r="B700" s="2" t="s">
        <v>108</v>
      </c>
      <c r="C700" s="2" t="s">
        <v>245</v>
      </c>
      <c r="D700" s="2" t="s">
        <v>67</v>
      </c>
      <c r="E700" s="2" t="s">
        <v>53</v>
      </c>
      <c r="F700" s="2" t="s">
        <v>59</v>
      </c>
      <c r="G700" s="2">
        <v>44237</v>
      </c>
      <c r="H700" s="2">
        <v>9232</v>
      </c>
      <c r="I700" s="2">
        <v>9.33</v>
      </c>
      <c r="J700" s="2">
        <v>6.92</v>
      </c>
      <c r="K700" s="2">
        <v>86134.56</v>
      </c>
      <c r="L700" s="1">
        <f t="shared" si="10"/>
        <v>6</v>
      </c>
    </row>
    <row r="701" spans="1:12" x14ac:dyDescent="0.25">
      <c r="A701" s="4" t="s">
        <v>925</v>
      </c>
      <c r="B701" s="2" t="s">
        <v>65</v>
      </c>
      <c r="C701" s="2" t="s">
        <v>284</v>
      </c>
      <c r="D701" s="2" t="s">
        <v>83</v>
      </c>
      <c r="E701" s="2" t="s">
        <v>53</v>
      </c>
      <c r="F701" s="2" t="s">
        <v>54</v>
      </c>
      <c r="G701" s="2">
        <v>44500</v>
      </c>
      <c r="H701" s="2">
        <v>836</v>
      </c>
      <c r="I701" s="2">
        <v>81.73</v>
      </c>
      <c r="J701" s="2">
        <v>56.67</v>
      </c>
      <c r="K701" s="2">
        <v>68326.28</v>
      </c>
      <c r="L701" s="1">
        <f t="shared" si="10"/>
        <v>3</v>
      </c>
    </row>
    <row r="702" spans="1:12" x14ac:dyDescent="0.25">
      <c r="A702" s="4" t="s">
        <v>926</v>
      </c>
      <c r="B702" s="2" t="s">
        <v>50</v>
      </c>
      <c r="C702" s="2" t="s">
        <v>510</v>
      </c>
      <c r="D702" s="2" t="s">
        <v>76</v>
      </c>
      <c r="E702" s="2" t="s">
        <v>58</v>
      </c>
      <c r="F702" s="2" t="s">
        <v>73</v>
      </c>
      <c r="G702" s="2">
        <v>44290</v>
      </c>
      <c r="H702" s="2">
        <v>1366</v>
      </c>
      <c r="I702" s="2">
        <v>47.45</v>
      </c>
      <c r="J702" s="2">
        <v>31.79</v>
      </c>
      <c r="K702" s="2">
        <v>64816.700000000004</v>
      </c>
      <c r="L702" s="1">
        <f t="shared" si="10"/>
        <v>1</v>
      </c>
    </row>
    <row r="703" spans="1:12" x14ac:dyDescent="0.25">
      <c r="A703" s="4" t="s">
        <v>927</v>
      </c>
      <c r="B703" s="2" t="s">
        <v>70</v>
      </c>
      <c r="C703" s="2" t="s">
        <v>770</v>
      </c>
      <c r="D703" s="2" t="s">
        <v>67</v>
      </c>
      <c r="E703" s="2" t="s">
        <v>53</v>
      </c>
      <c r="F703" s="2" t="s">
        <v>68</v>
      </c>
      <c r="G703" s="2">
        <v>44054</v>
      </c>
      <c r="H703" s="2">
        <v>202</v>
      </c>
      <c r="I703" s="2">
        <v>9.33</v>
      </c>
      <c r="J703" s="2">
        <v>6.92</v>
      </c>
      <c r="K703" s="2">
        <v>1884.66</v>
      </c>
      <c r="L703" s="1">
        <f t="shared" si="10"/>
        <v>4</v>
      </c>
    </row>
    <row r="704" spans="1:12" x14ac:dyDescent="0.25">
      <c r="A704" s="4" t="s">
        <v>928</v>
      </c>
      <c r="B704" s="2" t="s">
        <v>108</v>
      </c>
      <c r="C704" s="2" t="s">
        <v>151</v>
      </c>
      <c r="D704" s="2" t="s">
        <v>63</v>
      </c>
      <c r="E704" s="2" t="s">
        <v>53</v>
      </c>
      <c r="F704" s="2" t="s">
        <v>54</v>
      </c>
      <c r="G704" s="2">
        <v>44387</v>
      </c>
      <c r="H704" s="2">
        <v>8756</v>
      </c>
      <c r="I704" s="2">
        <v>205.7</v>
      </c>
      <c r="J704" s="2">
        <v>117.11</v>
      </c>
      <c r="K704" s="2">
        <v>1801109.2</v>
      </c>
      <c r="L704" s="1">
        <f t="shared" si="10"/>
        <v>6</v>
      </c>
    </row>
    <row r="705" spans="1:12" x14ac:dyDescent="0.25">
      <c r="A705" s="4" t="s">
        <v>929</v>
      </c>
      <c r="B705" s="2" t="s">
        <v>108</v>
      </c>
      <c r="C705" s="2" t="s">
        <v>111</v>
      </c>
      <c r="D705" s="2" t="s">
        <v>63</v>
      </c>
      <c r="E705" s="2" t="s">
        <v>53</v>
      </c>
      <c r="F705" s="2" t="s">
        <v>59</v>
      </c>
      <c r="G705" s="2">
        <v>44463</v>
      </c>
      <c r="H705" s="2">
        <v>5470</v>
      </c>
      <c r="I705" s="2">
        <v>205.7</v>
      </c>
      <c r="J705" s="2">
        <v>117.11</v>
      </c>
      <c r="K705" s="2">
        <v>1125179</v>
      </c>
      <c r="L705" s="1">
        <f t="shared" si="10"/>
        <v>6</v>
      </c>
    </row>
    <row r="706" spans="1:12" x14ac:dyDescent="0.25">
      <c r="A706" s="4" t="s">
        <v>930</v>
      </c>
      <c r="B706" s="2" t="s">
        <v>50</v>
      </c>
      <c r="C706" s="2" t="s">
        <v>282</v>
      </c>
      <c r="D706" s="2" t="s">
        <v>128</v>
      </c>
      <c r="E706" s="2" t="s">
        <v>53</v>
      </c>
      <c r="F706" s="2" t="s">
        <v>73</v>
      </c>
      <c r="G706" s="2">
        <v>44648</v>
      </c>
      <c r="H706" s="2">
        <v>818</v>
      </c>
      <c r="I706" s="2">
        <v>668.27</v>
      </c>
      <c r="J706" s="2">
        <v>502.54</v>
      </c>
      <c r="K706" s="2">
        <v>546644.86</v>
      </c>
      <c r="L706" s="1">
        <f t="shared" si="10"/>
        <v>1</v>
      </c>
    </row>
    <row r="707" spans="1:12" x14ac:dyDescent="0.25">
      <c r="A707" s="4" t="s">
        <v>931</v>
      </c>
      <c r="B707" s="2" t="s">
        <v>88</v>
      </c>
      <c r="C707" s="2" t="s">
        <v>325</v>
      </c>
      <c r="D707" s="2" t="s">
        <v>57</v>
      </c>
      <c r="E707" s="2" t="s">
        <v>53</v>
      </c>
      <c r="F707" s="2" t="s">
        <v>54</v>
      </c>
      <c r="G707" s="2">
        <v>43887</v>
      </c>
      <c r="H707" s="2">
        <v>2304</v>
      </c>
      <c r="I707" s="2">
        <v>421.89</v>
      </c>
      <c r="J707" s="2">
        <v>364.69</v>
      </c>
      <c r="K707" s="2">
        <v>972034.55999999994</v>
      </c>
      <c r="L707" s="1">
        <f t="shared" si="10"/>
        <v>5</v>
      </c>
    </row>
    <row r="708" spans="1:12" x14ac:dyDescent="0.25">
      <c r="A708" s="4" t="s">
        <v>932</v>
      </c>
      <c r="B708" s="2" t="s">
        <v>70</v>
      </c>
      <c r="C708" s="2" t="s">
        <v>193</v>
      </c>
      <c r="D708" s="2" t="s">
        <v>52</v>
      </c>
      <c r="E708" s="2" t="s">
        <v>58</v>
      </c>
      <c r="F708" s="2" t="s">
        <v>54</v>
      </c>
      <c r="G708" s="2">
        <v>44407</v>
      </c>
      <c r="H708" s="2">
        <v>9464</v>
      </c>
      <c r="I708" s="2">
        <v>152.58000000000001</v>
      </c>
      <c r="J708" s="2">
        <v>97.44</v>
      </c>
      <c r="K708" s="2">
        <v>1444017.12</v>
      </c>
      <c r="L708" s="1">
        <f t="shared" si="10"/>
        <v>4</v>
      </c>
    </row>
    <row r="709" spans="1:12" x14ac:dyDescent="0.25">
      <c r="A709" s="4" t="s">
        <v>933</v>
      </c>
      <c r="B709" s="2" t="s">
        <v>50</v>
      </c>
      <c r="C709" s="2" t="s">
        <v>370</v>
      </c>
      <c r="D709" s="2" t="s">
        <v>72</v>
      </c>
      <c r="E709" s="2" t="s">
        <v>58</v>
      </c>
      <c r="F709" s="2" t="s">
        <v>59</v>
      </c>
      <c r="G709" s="2">
        <v>43880</v>
      </c>
      <c r="H709" s="2">
        <v>8867</v>
      </c>
      <c r="I709" s="2">
        <v>255.28</v>
      </c>
      <c r="J709" s="2">
        <v>159.41999999999999</v>
      </c>
      <c r="K709" s="2">
        <v>2263567.7600000002</v>
      </c>
      <c r="L709" s="1">
        <f t="shared" si="10"/>
        <v>1</v>
      </c>
    </row>
    <row r="710" spans="1:12" x14ac:dyDescent="0.25">
      <c r="A710" s="4" t="s">
        <v>934</v>
      </c>
      <c r="B710" s="2" t="s">
        <v>65</v>
      </c>
      <c r="C710" s="2" t="s">
        <v>66</v>
      </c>
      <c r="D710" s="2" t="s">
        <v>63</v>
      </c>
      <c r="E710" s="2" t="s">
        <v>53</v>
      </c>
      <c r="F710" s="2" t="s">
        <v>73</v>
      </c>
      <c r="G710" s="2">
        <v>44304</v>
      </c>
      <c r="H710" s="2">
        <v>9110</v>
      </c>
      <c r="I710" s="2">
        <v>205.7</v>
      </c>
      <c r="J710" s="2">
        <v>117.11</v>
      </c>
      <c r="K710" s="2">
        <v>1873927</v>
      </c>
      <c r="L710" s="1">
        <f t="shared" si="10"/>
        <v>3</v>
      </c>
    </row>
    <row r="711" spans="1:12" x14ac:dyDescent="0.25">
      <c r="A711" s="4" t="s">
        <v>935</v>
      </c>
      <c r="B711" s="2" t="s">
        <v>108</v>
      </c>
      <c r="C711" s="2" t="s">
        <v>111</v>
      </c>
      <c r="D711" s="2" t="s">
        <v>96</v>
      </c>
      <c r="E711" s="2" t="s">
        <v>53</v>
      </c>
      <c r="F711" s="2" t="s">
        <v>54</v>
      </c>
      <c r="G711" s="2">
        <v>44169</v>
      </c>
      <c r="H711" s="2">
        <v>5824</v>
      </c>
      <c r="I711" s="2">
        <v>154.06</v>
      </c>
      <c r="J711" s="2">
        <v>90.93</v>
      </c>
      <c r="K711" s="2">
        <v>897245.44000000006</v>
      </c>
      <c r="L711" s="1">
        <f t="shared" si="10"/>
        <v>6</v>
      </c>
    </row>
    <row r="712" spans="1:12" x14ac:dyDescent="0.25">
      <c r="A712" s="4" t="s">
        <v>936</v>
      </c>
      <c r="B712" s="2" t="s">
        <v>61</v>
      </c>
      <c r="C712" s="2" t="s">
        <v>214</v>
      </c>
      <c r="D712" s="2" t="s">
        <v>52</v>
      </c>
      <c r="E712" s="2" t="s">
        <v>58</v>
      </c>
      <c r="F712" s="2" t="s">
        <v>73</v>
      </c>
      <c r="G712" s="2">
        <v>44198</v>
      </c>
      <c r="H712" s="2">
        <v>6669</v>
      </c>
      <c r="I712" s="2">
        <v>152.58000000000001</v>
      </c>
      <c r="J712" s="2">
        <v>97.44</v>
      </c>
      <c r="K712" s="2">
        <v>1017556.0200000001</v>
      </c>
      <c r="L712" s="1">
        <f t="shared" ref="L712:L775" si="11">VLOOKUP(B712,$N$38:$O$43,2,FALSE)</f>
        <v>2</v>
      </c>
    </row>
    <row r="713" spans="1:12" x14ac:dyDescent="0.25">
      <c r="A713" s="4" t="s">
        <v>937</v>
      </c>
      <c r="B713" s="2" t="s">
        <v>65</v>
      </c>
      <c r="C713" s="2" t="s">
        <v>321</v>
      </c>
      <c r="D713" s="2" t="s">
        <v>57</v>
      </c>
      <c r="E713" s="2" t="s">
        <v>58</v>
      </c>
      <c r="F713" s="2" t="s">
        <v>54</v>
      </c>
      <c r="G713" s="2">
        <v>44741</v>
      </c>
      <c r="H713" s="2">
        <v>6338</v>
      </c>
      <c r="I713" s="2">
        <v>421.89</v>
      </c>
      <c r="J713" s="2">
        <v>364.69</v>
      </c>
      <c r="K713" s="2">
        <v>2673938.8199999998</v>
      </c>
      <c r="L713" s="1">
        <f t="shared" si="11"/>
        <v>3</v>
      </c>
    </row>
    <row r="714" spans="1:12" x14ac:dyDescent="0.25">
      <c r="A714" s="4" t="s">
        <v>938</v>
      </c>
      <c r="B714" s="2" t="s">
        <v>61</v>
      </c>
      <c r="C714" s="2" t="s">
        <v>85</v>
      </c>
      <c r="D714" s="2" t="s">
        <v>67</v>
      </c>
      <c r="E714" s="2" t="s">
        <v>58</v>
      </c>
      <c r="F714" s="2" t="s">
        <v>73</v>
      </c>
      <c r="G714" s="2">
        <v>44206</v>
      </c>
      <c r="H714" s="2">
        <v>1555</v>
      </c>
      <c r="I714" s="2">
        <v>9.33</v>
      </c>
      <c r="J714" s="2">
        <v>6.92</v>
      </c>
      <c r="K714" s="2">
        <v>14508.15</v>
      </c>
      <c r="L714" s="1">
        <f t="shared" si="11"/>
        <v>2</v>
      </c>
    </row>
    <row r="715" spans="1:12" x14ac:dyDescent="0.25">
      <c r="A715" s="4" t="s">
        <v>939</v>
      </c>
      <c r="B715" s="2" t="s">
        <v>65</v>
      </c>
      <c r="C715" s="2" t="s">
        <v>338</v>
      </c>
      <c r="D715" s="2" t="s">
        <v>72</v>
      </c>
      <c r="E715" s="2" t="s">
        <v>58</v>
      </c>
      <c r="F715" s="2" t="s">
        <v>73</v>
      </c>
      <c r="G715" s="2">
        <v>44802</v>
      </c>
      <c r="H715" s="2">
        <v>6075</v>
      </c>
      <c r="I715" s="2">
        <v>255.28</v>
      </c>
      <c r="J715" s="2">
        <v>159.41999999999999</v>
      </c>
      <c r="K715" s="2">
        <v>1550826</v>
      </c>
      <c r="L715" s="1">
        <f t="shared" si="11"/>
        <v>3</v>
      </c>
    </row>
    <row r="716" spans="1:12" x14ac:dyDescent="0.25">
      <c r="A716" s="4" t="s">
        <v>940</v>
      </c>
      <c r="B716" s="2" t="s">
        <v>50</v>
      </c>
      <c r="C716" s="2" t="s">
        <v>282</v>
      </c>
      <c r="D716" s="2" t="s">
        <v>67</v>
      </c>
      <c r="E716" s="2" t="s">
        <v>58</v>
      </c>
      <c r="F716" s="2" t="s">
        <v>73</v>
      </c>
      <c r="G716" s="2">
        <v>44708</v>
      </c>
      <c r="H716" s="2">
        <v>5683</v>
      </c>
      <c r="I716" s="2">
        <v>9.33</v>
      </c>
      <c r="J716" s="2">
        <v>6.92</v>
      </c>
      <c r="K716" s="2">
        <v>53022.39</v>
      </c>
      <c r="L716" s="1">
        <f t="shared" si="11"/>
        <v>1</v>
      </c>
    </row>
    <row r="717" spans="1:12" x14ac:dyDescent="0.25">
      <c r="A717" s="4" t="s">
        <v>941</v>
      </c>
      <c r="B717" s="2" t="s">
        <v>108</v>
      </c>
      <c r="C717" s="2" t="s">
        <v>146</v>
      </c>
      <c r="D717" s="2" t="s">
        <v>76</v>
      </c>
      <c r="E717" s="2" t="s">
        <v>53</v>
      </c>
      <c r="F717" s="2" t="s">
        <v>59</v>
      </c>
      <c r="G717" s="2">
        <v>44860</v>
      </c>
      <c r="H717" s="2">
        <v>3197</v>
      </c>
      <c r="I717" s="2">
        <v>47.45</v>
      </c>
      <c r="J717" s="2">
        <v>31.79</v>
      </c>
      <c r="K717" s="2">
        <v>151697.65000000002</v>
      </c>
      <c r="L717" s="1">
        <f t="shared" si="11"/>
        <v>6</v>
      </c>
    </row>
    <row r="718" spans="1:12" x14ac:dyDescent="0.25">
      <c r="A718" s="4" t="s">
        <v>942</v>
      </c>
      <c r="B718" s="2" t="s">
        <v>108</v>
      </c>
      <c r="C718" s="2" t="s">
        <v>420</v>
      </c>
      <c r="D718" s="2" t="s">
        <v>57</v>
      </c>
      <c r="E718" s="2" t="s">
        <v>53</v>
      </c>
      <c r="F718" s="2" t="s">
        <v>73</v>
      </c>
      <c r="G718" s="2">
        <v>44255</v>
      </c>
      <c r="H718" s="2">
        <v>3466</v>
      </c>
      <c r="I718" s="2">
        <v>421.89</v>
      </c>
      <c r="J718" s="2">
        <v>364.69</v>
      </c>
      <c r="K718" s="2">
        <v>1462270.74</v>
      </c>
      <c r="L718" s="1">
        <f t="shared" si="11"/>
        <v>6</v>
      </c>
    </row>
    <row r="719" spans="1:12" x14ac:dyDescent="0.25">
      <c r="A719" s="4" t="s">
        <v>943</v>
      </c>
      <c r="B719" s="2" t="s">
        <v>70</v>
      </c>
      <c r="C719" s="2" t="s">
        <v>265</v>
      </c>
      <c r="D719" s="2" t="s">
        <v>57</v>
      </c>
      <c r="E719" s="2" t="s">
        <v>53</v>
      </c>
      <c r="F719" s="2" t="s">
        <v>68</v>
      </c>
      <c r="G719" s="2">
        <v>44643</v>
      </c>
      <c r="H719" s="2">
        <v>8369</v>
      </c>
      <c r="I719" s="2">
        <v>421.89</v>
      </c>
      <c r="J719" s="2">
        <v>364.69</v>
      </c>
      <c r="K719" s="2">
        <v>3530797.4099999997</v>
      </c>
      <c r="L719" s="1">
        <f t="shared" si="11"/>
        <v>4</v>
      </c>
    </row>
    <row r="720" spans="1:12" x14ac:dyDescent="0.25">
      <c r="A720" s="4" t="s">
        <v>944</v>
      </c>
      <c r="B720" s="2" t="s">
        <v>70</v>
      </c>
      <c r="C720" s="2" t="s">
        <v>651</v>
      </c>
      <c r="D720" s="2" t="s">
        <v>96</v>
      </c>
      <c r="E720" s="2" t="s">
        <v>58</v>
      </c>
      <c r="F720" s="2" t="s">
        <v>54</v>
      </c>
      <c r="G720" s="2">
        <v>44793</v>
      </c>
      <c r="H720" s="2">
        <v>1818</v>
      </c>
      <c r="I720" s="2">
        <v>154.06</v>
      </c>
      <c r="J720" s="2">
        <v>90.93</v>
      </c>
      <c r="K720" s="2">
        <v>280081.08</v>
      </c>
      <c r="L720" s="1">
        <f t="shared" si="11"/>
        <v>4</v>
      </c>
    </row>
    <row r="721" spans="1:12" x14ac:dyDescent="0.25">
      <c r="A721" s="4" t="s">
        <v>945</v>
      </c>
      <c r="B721" s="2" t="s">
        <v>50</v>
      </c>
      <c r="C721" s="2" t="s">
        <v>242</v>
      </c>
      <c r="D721" s="2" t="s">
        <v>57</v>
      </c>
      <c r="E721" s="2" t="s">
        <v>53</v>
      </c>
      <c r="F721" s="2" t="s">
        <v>54</v>
      </c>
      <c r="G721" s="2">
        <v>44139</v>
      </c>
      <c r="H721" s="2">
        <v>4756</v>
      </c>
      <c r="I721" s="2">
        <v>421.89</v>
      </c>
      <c r="J721" s="2">
        <v>364.69</v>
      </c>
      <c r="K721" s="2">
        <v>2006508.8399999999</v>
      </c>
      <c r="L721" s="1">
        <f t="shared" si="11"/>
        <v>1</v>
      </c>
    </row>
    <row r="722" spans="1:12" x14ac:dyDescent="0.25">
      <c r="A722" s="4" t="s">
        <v>946</v>
      </c>
      <c r="B722" s="2" t="s">
        <v>108</v>
      </c>
      <c r="C722" s="2" t="s">
        <v>472</v>
      </c>
      <c r="D722" s="2" t="s">
        <v>72</v>
      </c>
      <c r="E722" s="2" t="s">
        <v>53</v>
      </c>
      <c r="F722" s="2" t="s">
        <v>73</v>
      </c>
      <c r="G722" s="2">
        <v>44353</v>
      </c>
      <c r="H722" s="2">
        <v>154</v>
      </c>
      <c r="I722" s="2">
        <v>255.28</v>
      </c>
      <c r="J722" s="2">
        <v>159.41999999999999</v>
      </c>
      <c r="K722" s="2">
        <v>39313.120000000003</v>
      </c>
      <c r="L722" s="1">
        <f t="shared" si="11"/>
        <v>6</v>
      </c>
    </row>
    <row r="723" spans="1:12" x14ac:dyDescent="0.25">
      <c r="A723" s="4" t="s">
        <v>947</v>
      </c>
      <c r="B723" s="2" t="s">
        <v>50</v>
      </c>
      <c r="C723" s="2" t="s">
        <v>135</v>
      </c>
      <c r="D723" s="2" t="s">
        <v>96</v>
      </c>
      <c r="E723" s="2" t="s">
        <v>58</v>
      </c>
      <c r="F723" s="2" t="s">
        <v>73</v>
      </c>
      <c r="G723" s="2">
        <v>44641</v>
      </c>
      <c r="H723" s="2">
        <v>8020</v>
      </c>
      <c r="I723" s="2">
        <v>154.06</v>
      </c>
      <c r="J723" s="2">
        <v>90.93</v>
      </c>
      <c r="K723" s="2">
        <v>1235561.2</v>
      </c>
      <c r="L723" s="1">
        <f t="shared" si="11"/>
        <v>1</v>
      </c>
    </row>
    <row r="724" spans="1:12" x14ac:dyDescent="0.25">
      <c r="A724" s="4" t="s">
        <v>948</v>
      </c>
      <c r="B724" s="2" t="s">
        <v>65</v>
      </c>
      <c r="C724" s="2" t="s">
        <v>694</v>
      </c>
      <c r="D724" s="2" t="s">
        <v>96</v>
      </c>
      <c r="E724" s="2" t="s">
        <v>58</v>
      </c>
      <c r="F724" s="2" t="s">
        <v>54</v>
      </c>
      <c r="G724" s="2">
        <v>44357</v>
      </c>
      <c r="H724" s="2">
        <v>388</v>
      </c>
      <c r="I724" s="2">
        <v>154.06</v>
      </c>
      <c r="J724" s="2">
        <v>90.93</v>
      </c>
      <c r="K724" s="2">
        <v>59775.28</v>
      </c>
      <c r="L724" s="1">
        <f t="shared" si="11"/>
        <v>3</v>
      </c>
    </row>
    <row r="725" spans="1:12" x14ac:dyDescent="0.25">
      <c r="A725" s="4" t="s">
        <v>949</v>
      </c>
      <c r="B725" s="2" t="s">
        <v>65</v>
      </c>
      <c r="C725" s="2" t="s">
        <v>367</v>
      </c>
      <c r="D725" s="2" t="s">
        <v>96</v>
      </c>
      <c r="E725" s="2" t="s">
        <v>58</v>
      </c>
      <c r="F725" s="2" t="s">
        <v>68</v>
      </c>
      <c r="G725" s="2">
        <v>44569</v>
      </c>
      <c r="H725" s="2">
        <v>6326</v>
      </c>
      <c r="I725" s="2">
        <v>154.06</v>
      </c>
      <c r="J725" s="2">
        <v>90.93</v>
      </c>
      <c r="K725" s="2">
        <v>974583.56</v>
      </c>
      <c r="L725" s="1">
        <f t="shared" si="11"/>
        <v>3</v>
      </c>
    </row>
    <row r="726" spans="1:12" x14ac:dyDescent="0.25">
      <c r="A726" s="4" t="s">
        <v>462</v>
      </c>
      <c r="B726" s="2" t="s">
        <v>50</v>
      </c>
      <c r="C726" s="2" t="s">
        <v>242</v>
      </c>
      <c r="D726" s="2" t="s">
        <v>72</v>
      </c>
      <c r="E726" s="2" t="s">
        <v>53</v>
      </c>
      <c r="F726" s="2" t="s">
        <v>68</v>
      </c>
      <c r="G726" s="2">
        <v>44402</v>
      </c>
      <c r="H726" s="2">
        <v>6933</v>
      </c>
      <c r="I726" s="2">
        <v>255.28</v>
      </c>
      <c r="J726" s="2">
        <v>159.41999999999999</v>
      </c>
      <c r="K726" s="2">
        <v>1769856.24</v>
      </c>
      <c r="L726" s="1">
        <f t="shared" si="11"/>
        <v>1</v>
      </c>
    </row>
    <row r="727" spans="1:12" x14ac:dyDescent="0.25">
      <c r="A727" s="4" t="s">
        <v>950</v>
      </c>
      <c r="B727" s="2" t="s">
        <v>50</v>
      </c>
      <c r="C727" s="2" t="s">
        <v>312</v>
      </c>
      <c r="D727" s="2" t="s">
        <v>57</v>
      </c>
      <c r="E727" s="2" t="s">
        <v>58</v>
      </c>
      <c r="F727" s="2" t="s">
        <v>59</v>
      </c>
      <c r="G727" s="2">
        <v>44695</v>
      </c>
      <c r="H727" s="2">
        <v>339</v>
      </c>
      <c r="I727" s="2">
        <v>421.89</v>
      </c>
      <c r="J727" s="2">
        <v>364.69</v>
      </c>
      <c r="K727" s="2">
        <v>143020.71</v>
      </c>
      <c r="L727" s="1">
        <f t="shared" si="11"/>
        <v>1</v>
      </c>
    </row>
    <row r="728" spans="1:12" x14ac:dyDescent="0.25">
      <c r="A728" s="4" t="s">
        <v>951</v>
      </c>
      <c r="B728" s="2" t="s">
        <v>50</v>
      </c>
      <c r="C728" s="2" t="s">
        <v>691</v>
      </c>
      <c r="D728" s="2" t="s">
        <v>86</v>
      </c>
      <c r="E728" s="2" t="s">
        <v>53</v>
      </c>
      <c r="F728" s="2" t="s">
        <v>54</v>
      </c>
      <c r="G728" s="2">
        <v>44345</v>
      </c>
      <c r="H728" s="2">
        <v>6704</v>
      </c>
      <c r="I728" s="2">
        <v>651.21</v>
      </c>
      <c r="J728" s="2">
        <v>524.96</v>
      </c>
      <c r="K728" s="2">
        <v>4365711.84</v>
      </c>
      <c r="L728" s="1">
        <f t="shared" si="11"/>
        <v>1</v>
      </c>
    </row>
    <row r="729" spans="1:12" x14ac:dyDescent="0.25">
      <c r="A729" s="4" t="s">
        <v>952</v>
      </c>
      <c r="B729" s="2" t="s">
        <v>108</v>
      </c>
      <c r="C729" s="2" t="s">
        <v>953</v>
      </c>
      <c r="D729" s="2" t="s">
        <v>128</v>
      </c>
      <c r="E729" s="2" t="s">
        <v>58</v>
      </c>
      <c r="F729" s="2" t="s">
        <v>54</v>
      </c>
      <c r="G729" s="2">
        <v>43963</v>
      </c>
      <c r="H729" s="2">
        <v>3221</v>
      </c>
      <c r="I729" s="2">
        <v>668.27</v>
      </c>
      <c r="J729" s="2">
        <v>502.54</v>
      </c>
      <c r="K729" s="2">
        <v>2152497.67</v>
      </c>
      <c r="L729" s="1">
        <f t="shared" si="11"/>
        <v>6</v>
      </c>
    </row>
    <row r="730" spans="1:12" x14ac:dyDescent="0.25">
      <c r="A730" s="4" t="s">
        <v>954</v>
      </c>
      <c r="B730" s="2" t="s">
        <v>50</v>
      </c>
      <c r="C730" s="2" t="s">
        <v>216</v>
      </c>
      <c r="D730" s="2" t="s">
        <v>118</v>
      </c>
      <c r="E730" s="2" t="s">
        <v>53</v>
      </c>
      <c r="F730" s="2" t="s">
        <v>54</v>
      </c>
      <c r="G730" s="2">
        <v>44305</v>
      </c>
      <c r="H730" s="2">
        <v>9115</v>
      </c>
      <c r="I730" s="2">
        <v>109.28</v>
      </c>
      <c r="J730" s="2">
        <v>35.840000000000003</v>
      </c>
      <c r="K730" s="2">
        <v>996087.2</v>
      </c>
      <c r="L730" s="1">
        <f t="shared" si="11"/>
        <v>1</v>
      </c>
    </row>
    <row r="731" spans="1:12" x14ac:dyDescent="0.25">
      <c r="A731" s="4" t="s">
        <v>955</v>
      </c>
      <c r="B731" s="2" t="s">
        <v>108</v>
      </c>
      <c r="C731" s="2" t="s">
        <v>420</v>
      </c>
      <c r="D731" s="2" t="s">
        <v>96</v>
      </c>
      <c r="E731" s="2" t="s">
        <v>58</v>
      </c>
      <c r="F731" s="2" t="s">
        <v>73</v>
      </c>
      <c r="G731" s="2">
        <v>44709</v>
      </c>
      <c r="H731" s="2">
        <v>639</v>
      </c>
      <c r="I731" s="2">
        <v>154.06</v>
      </c>
      <c r="J731" s="2">
        <v>90.93</v>
      </c>
      <c r="K731" s="2">
        <v>98444.34</v>
      </c>
      <c r="L731" s="1">
        <f t="shared" si="11"/>
        <v>6</v>
      </c>
    </row>
    <row r="732" spans="1:12" x14ac:dyDescent="0.25">
      <c r="A732" s="4" t="s">
        <v>956</v>
      </c>
      <c r="B732" s="2" t="s">
        <v>108</v>
      </c>
      <c r="C732" s="2" t="s">
        <v>275</v>
      </c>
      <c r="D732" s="2" t="s">
        <v>52</v>
      </c>
      <c r="E732" s="2" t="s">
        <v>53</v>
      </c>
      <c r="F732" s="2" t="s">
        <v>59</v>
      </c>
      <c r="G732" s="2">
        <v>44660</v>
      </c>
      <c r="H732" s="2">
        <v>6079</v>
      </c>
      <c r="I732" s="2">
        <v>152.58000000000001</v>
      </c>
      <c r="J732" s="2">
        <v>97.44</v>
      </c>
      <c r="K732" s="2">
        <v>927533.82000000007</v>
      </c>
      <c r="L732" s="1">
        <f t="shared" si="11"/>
        <v>6</v>
      </c>
    </row>
    <row r="733" spans="1:12" x14ac:dyDescent="0.25">
      <c r="A733" s="4" t="s">
        <v>957</v>
      </c>
      <c r="B733" s="2" t="s">
        <v>108</v>
      </c>
      <c r="C733" s="2" t="s">
        <v>297</v>
      </c>
      <c r="D733" s="2" t="s">
        <v>118</v>
      </c>
      <c r="E733" s="2" t="s">
        <v>53</v>
      </c>
      <c r="F733" s="2" t="s">
        <v>59</v>
      </c>
      <c r="G733" s="2">
        <v>44311</v>
      </c>
      <c r="H733" s="2">
        <v>754</v>
      </c>
      <c r="I733" s="2">
        <v>109.28</v>
      </c>
      <c r="J733" s="2">
        <v>35.840000000000003</v>
      </c>
      <c r="K733" s="2">
        <v>82397.119999999995</v>
      </c>
      <c r="L733" s="1">
        <f t="shared" si="11"/>
        <v>6</v>
      </c>
    </row>
    <row r="734" spans="1:12" x14ac:dyDescent="0.25">
      <c r="A734" s="4" t="s">
        <v>958</v>
      </c>
      <c r="B734" s="2" t="s">
        <v>50</v>
      </c>
      <c r="C734" s="2" t="s">
        <v>267</v>
      </c>
      <c r="D734" s="2" t="s">
        <v>96</v>
      </c>
      <c r="E734" s="2" t="s">
        <v>53</v>
      </c>
      <c r="F734" s="2" t="s">
        <v>73</v>
      </c>
      <c r="G734" s="2">
        <v>43963</v>
      </c>
      <c r="H734" s="2">
        <v>2012</v>
      </c>
      <c r="I734" s="2">
        <v>154.06</v>
      </c>
      <c r="J734" s="2">
        <v>90.93</v>
      </c>
      <c r="K734" s="2">
        <v>309968.72000000003</v>
      </c>
      <c r="L734" s="1">
        <f t="shared" si="11"/>
        <v>1</v>
      </c>
    </row>
    <row r="735" spans="1:12" x14ac:dyDescent="0.25">
      <c r="A735" s="4" t="s">
        <v>959</v>
      </c>
      <c r="B735" s="2" t="s">
        <v>65</v>
      </c>
      <c r="C735" s="2" t="s">
        <v>95</v>
      </c>
      <c r="D735" s="2" t="s">
        <v>72</v>
      </c>
      <c r="E735" s="2" t="s">
        <v>58</v>
      </c>
      <c r="F735" s="2" t="s">
        <v>68</v>
      </c>
      <c r="G735" s="2">
        <v>44584</v>
      </c>
      <c r="H735" s="2">
        <v>4232</v>
      </c>
      <c r="I735" s="2">
        <v>255.28</v>
      </c>
      <c r="J735" s="2">
        <v>159.41999999999999</v>
      </c>
      <c r="K735" s="2">
        <v>1080344.96</v>
      </c>
      <c r="L735" s="1">
        <f t="shared" si="11"/>
        <v>3</v>
      </c>
    </row>
    <row r="736" spans="1:12" x14ac:dyDescent="0.25">
      <c r="A736" s="4" t="s">
        <v>960</v>
      </c>
      <c r="B736" s="2" t="s">
        <v>65</v>
      </c>
      <c r="C736" s="2" t="s">
        <v>100</v>
      </c>
      <c r="D736" s="2" t="s">
        <v>118</v>
      </c>
      <c r="E736" s="2" t="s">
        <v>58</v>
      </c>
      <c r="F736" s="2" t="s">
        <v>59</v>
      </c>
      <c r="G736" s="2">
        <v>44159</v>
      </c>
      <c r="H736" s="2">
        <v>3826</v>
      </c>
      <c r="I736" s="2">
        <v>109.28</v>
      </c>
      <c r="J736" s="2">
        <v>35.840000000000003</v>
      </c>
      <c r="K736" s="2">
        <v>418105.28</v>
      </c>
      <c r="L736" s="1">
        <f t="shared" si="11"/>
        <v>3</v>
      </c>
    </row>
    <row r="737" spans="1:12" x14ac:dyDescent="0.25">
      <c r="A737" s="4" t="s">
        <v>961</v>
      </c>
      <c r="B737" s="2" t="s">
        <v>61</v>
      </c>
      <c r="C737" s="2" t="s">
        <v>388</v>
      </c>
      <c r="D737" s="2" t="s">
        <v>52</v>
      </c>
      <c r="E737" s="2" t="s">
        <v>53</v>
      </c>
      <c r="F737" s="2" t="s">
        <v>59</v>
      </c>
      <c r="G737" s="2">
        <v>44472</v>
      </c>
      <c r="H737" s="2">
        <v>4236</v>
      </c>
      <c r="I737" s="2">
        <v>152.58000000000001</v>
      </c>
      <c r="J737" s="2">
        <v>97.44</v>
      </c>
      <c r="K737" s="2">
        <v>646328.88</v>
      </c>
      <c r="L737" s="1">
        <f t="shared" si="11"/>
        <v>2</v>
      </c>
    </row>
    <row r="738" spans="1:12" x14ac:dyDescent="0.25">
      <c r="A738" s="4" t="s">
        <v>962</v>
      </c>
      <c r="B738" s="2" t="s">
        <v>65</v>
      </c>
      <c r="C738" s="2" t="s">
        <v>457</v>
      </c>
      <c r="D738" s="2" t="s">
        <v>81</v>
      </c>
      <c r="E738" s="2" t="s">
        <v>58</v>
      </c>
      <c r="F738" s="2" t="s">
        <v>59</v>
      </c>
      <c r="G738" s="2">
        <v>44323</v>
      </c>
      <c r="H738" s="2">
        <v>936</v>
      </c>
      <c r="I738" s="2">
        <v>437.2</v>
      </c>
      <c r="J738" s="2">
        <v>263.33</v>
      </c>
      <c r="K738" s="2">
        <v>409219.2</v>
      </c>
      <c r="L738" s="1">
        <f t="shared" si="11"/>
        <v>3</v>
      </c>
    </row>
    <row r="739" spans="1:12" x14ac:dyDescent="0.25">
      <c r="A739" s="4" t="s">
        <v>963</v>
      </c>
      <c r="B739" s="2" t="s">
        <v>65</v>
      </c>
      <c r="C739" s="2" t="s">
        <v>299</v>
      </c>
      <c r="D739" s="2" t="s">
        <v>118</v>
      </c>
      <c r="E739" s="2" t="s">
        <v>53</v>
      </c>
      <c r="F739" s="2" t="s">
        <v>68</v>
      </c>
      <c r="G739" s="2">
        <v>44223</v>
      </c>
      <c r="H739" s="2">
        <v>6431</v>
      </c>
      <c r="I739" s="2">
        <v>109.28</v>
      </c>
      <c r="J739" s="2">
        <v>35.840000000000003</v>
      </c>
      <c r="K739" s="2">
        <v>702779.68</v>
      </c>
      <c r="L739" s="1">
        <f t="shared" si="11"/>
        <v>3</v>
      </c>
    </row>
    <row r="740" spans="1:12" x14ac:dyDescent="0.25">
      <c r="A740" s="4" t="s">
        <v>964</v>
      </c>
      <c r="B740" s="2" t="s">
        <v>50</v>
      </c>
      <c r="C740" s="2" t="s">
        <v>238</v>
      </c>
      <c r="D740" s="2" t="s">
        <v>86</v>
      </c>
      <c r="E740" s="2" t="s">
        <v>58</v>
      </c>
      <c r="F740" s="2" t="s">
        <v>59</v>
      </c>
      <c r="G740" s="2">
        <v>44833</v>
      </c>
      <c r="H740" s="2">
        <v>5257</v>
      </c>
      <c r="I740" s="2">
        <v>651.21</v>
      </c>
      <c r="J740" s="2">
        <v>524.96</v>
      </c>
      <c r="K740" s="2">
        <v>3423410.97</v>
      </c>
      <c r="L740" s="1">
        <f t="shared" si="11"/>
        <v>1</v>
      </c>
    </row>
    <row r="741" spans="1:12" x14ac:dyDescent="0.25">
      <c r="A741" s="4" t="s">
        <v>965</v>
      </c>
      <c r="B741" s="2" t="s">
        <v>61</v>
      </c>
      <c r="C741" s="2" t="s">
        <v>236</v>
      </c>
      <c r="D741" s="2" t="s">
        <v>63</v>
      </c>
      <c r="E741" s="2" t="s">
        <v>58</v>
      </c>
      <c r="F741" s="2" t="s">
        <v>54</v>
      </c>
      <c r="G741" s="2">
        <v>44348</v>
      </c>
      <c r="H741" s="2">
        <v>8981</v>
      </c>
      <c r="I741" s="2">
        <v>205.7</v>
      </c>
      <c r="J741" s="2">
        <v>117.11</v>
      </c>
      <c r="K741" s="2">
        <v>1847391.7</v>
      </c>
      <c r="L741" s="1">
        <f t="shared" si="11"/>
        <v>2</v>
      </c>
    </row>
    <row r="742" spans="1:12" x14ac:dyDescent="0.25">
      <c r="A742" s="4" t="s">
        <v>966</v>
      </c>
      <c r="B742" s="2" t="s">
        <v>108</v>
      </c>
      <c r="C742" s="2" t="s">
        <v>140</v>
      </c>
      <c r="D742" s="2" t="s">
        <v>96</v>
      </c>
      <c r="E742" s="2" t="s">
        <v>58</v>
      </c>
      <c r="F742" s="2" t="s">
        <v>59</v>
      </c>
      <c r="G742" s="2">
        <v>44243</v>
      </c>
      <c r="H742" s="2">
        <v>1201</v>
      </c>
      <c r="I742" s="2">
        <v>154.06</v>
      </c>
      <c r="J742" s="2">
        <v>90.93</v>
      </c>
      <c r="K742" s="2">
        <v>185026.06</v>
      </c>
      <c r="L742" s="1">
        <f t="shared" si="11"/>
        <v>6</v>
      </c>
    </row>
    <row r="743" spans="1:12" x14ac:dyDescent="0.25">
      <c r="A743" s="4" t="s">
        <v>967</v>
      </c>
      <c r="B743" s="2" t="s">
        <v>65</v>
      </c>
      <c r="C743" s="2" t="s">
        <v>765</v>
      </c>
      <c r="D743" s="2" t="s">
        <v>52</v>
      </c>
      <c r="E743" s="2" t="s">
        <v>53</v>
      </c>
      <c r="F743" s="2" t="s">
        <v>68</v>
      </c>
      <c r="G743" s="2">
        <v>44573</v>
      </c>
      <c r="H743" s="2">
        <v>2549</v>
      </c>
      <c r="I743" s="2">
        <v>152.58000000000001</v>
      </c>
      <c r="J743" s="2">
        <v>97.44</v>
      </c>
      <c r="K743" s="2">
        <v>388926.42000000004</v>
      </c>
      <c r="L743" s="1">
        <f t="shared" si="11"/>
        <v>3</v>
      </c>
    </row>
    <row r="744" spans="1:12" x14ac:dyDescent="0.25">
      <c r="A744" s="4" t="s">
        <v>968</v>
      </c>
      <c r="B744" s="2" t="s">
        <v>65</v>
      </c>
      <c r="C744" s="2" t="s">
        <v>291</v>
      </c>
      <c r="D744" s="2" t="s">
        <v>63</v>
      </c>
      <c r="E744" s="2" t="s">
        <v>58</v>
      </c>
      <c r="F744" s="2" t="s">
        <v>68</v>
      </c>
      <c r="G744" s="2">
        <v>44496</v>
      </c>
      <c r="H744" s="2">
        <v>5684</v>
      </c>
      <c r="I744" s="2">
        <v>205.7</v>
      </c>
      <c r="J744" s="2">
        <v>117.11</v>
      </c>
      <c r="K744" s="2">
        <v>1169198.8</v>
      </c>
      <c r="L744" s="1">
        <f t="shared" si="11"/>
        <v>3</v>
      </c>
    </row>
    <row r="745" spans="1:12" x14ac:dyDescent="0.25">
      <c r="A745" s="4" t="s">
        <v>969</v>
      </c>
      <c r="B745" s="2" t="s">
        <v>50</v>
      </c>
      <c r="C745" s="2" t="s">
        <v>51</v>
      </c>
      <c r="D745" s="2" t="s">
        <v>118</v>
      </c>
      <c r="E745" s="2" t="s">
        <v>58</v>
      </c>
      <c r="F745" s="2" t="s">
        <v>68</v>
      </c>
      <c r="G745" s="2">
        <v>43841</v>
      </c>
      <c r="H745" s="2">
        <v>300</v>
      </c>
      <c r="I745" s="2">
        <v>109.28</v>
      </c>
      <c r="J745" s="2">
        <v>35.840000000000003</v>
      </c>
      <c r="K745" s="2">
        <v>32784</v>
      </c>
      <c r="L745" s="1">
        <f t="shared" si="11"/>
        <v>1</v>
      </c>
    </row>
    <row r="746" spans="1:12" x14ac:dyDescent="0.25">
      <c r="A746" s="4" t="s">
        <v>970</v>
      </c>
      <c r="B746" s="2" t="s">
        <v>70</v>
      </c>
      <c r="C746" s="2" t="s">
        <v>193</v>
      </c>
      <c r="D746" s="2" t="s">
        <v>72</v>
      </c>
      <c r="E746" s="2" t="s">
        <v>58</v>
      </c>
      <c r="F746" s="2" t="s">
        <v>59</v>
      </c>
      <c r="G746" s="2">
        <v>44668</v>
      </c>
      <c r="H746" s="2">
        <v>8119</v>
      </c>
      <c r="I746" s="2">
        <v>255.28</v>
      </c>
      <c r="J746" s="2">
        <v>159.41999999999999</v>
      </c>
      <c r="K746" s="2">
        <v>2072618.32</v>
      </c>
      <c r="L746" s="1">
        <f t="shared" si="11"/>
        <v>4</v>
      </c>
    </row>
    <row r="747" spans="1:12" x14ac:dyDescent="0.25">
      <c r="A747" s="4" t="s">
        <v>784</v>
      </c>
      <c r="B747" s="2" t="s">
        <v>108</v>
      </c>
      <c r="C747" s="2" t="s">
        <v>470</v>
      </c>
      <c r="D747" s="2" t="s">
        <v>86</v>
      </c>
      <c r="E747" s="2" t="s">
        <v>53</v>
      </c>
      <c r="F747" s="2" t="s">
        <v>73</v>
      </c>
      <c r="G747" s="2">
        <v>44490</v>
      </c>
      <c r="H747" s="2">
        <v>7898</v>
      </c>
      <c r="I747" s="2">
        <v>651.21</v>
      </c>
      <c r="J747" s="2">
        <v>524.96</v>
      </c>
      <c r="K747" s="2">
        <v>5143256.58</v>
      </c>
      <c r="L747" s="1">
        <f t="shared" si="11"/>
        <v>6</v>
      </c>
    </row>
    <row r="748" spans="1:12" x14ac:dyDescent="0.25">
      <c r="A748" s="4" t="s">
        <v>971</v>
      </c>
      <c r="B748" s="2" t="s">
        <v>65</v>
      </c>
      <c r="C748" s="2" t="s">
        <v>120</v>
      </c>
      <c r="D748" s="2" t="s">
        <v>72</v>
      </c>
      <c r="E748" s="2" t="s">
        <v>58</v>
      </c>
      <c r="F748" s="2" t="s">
        <v>54</v>
      </c>
      <c r="G748" s="2">
        <v>44094</v>
      </c>
      <c r="H748" s="2">
        <v>421</v>
      </c>
      <c r="I748" s="2">
        <v>255.28</v>
      </c>
      <c r="J748" s="2">
        <v>159.41999999999999</v>
      </c>
      <c r="K748" s="2">
        <v>107472.88</v>
      </c>
      <c r="L748" s="1">
        <f t="shared" si="11"/>
        <v>3</v>
      </c>
    </row>
    <row r="749" spans="1:12" x14ac:dyDescent="0.25">
      <c r="A749" s="4" t="s">
        <v>972</v>
      </c>
      <c r="B749" s="2" t="s">
        <v>108</v>
      </c>
      <c r="C749" s="2" t="s">
        <v>183</v>
      </c>
      <c r="D749" s="2" t="s">
        <v>72</v>
      </c>
      <c r="E749" s="2" t="s">
        <v>58</v>
      </c>
      <c r="F749" s="2" t="s">
        <v>59</v>
      </c>
      <c r="G749" s="2">
        <v>43897</v>
      </c>
      <c r="H749" s="2">
        <v>3506</v>
      </c>
      <c r="I749" s="2">
        <v>255.28</v>
      </c>
      <c r="J749" s="2">
        <v>159.41999999999999</v>
      </c>
      <c r="K749" s="2">
        <v>895011.68</v>
      </c>
      <c r="L749" s="1">
        <f t="shared" si="11"/>
        <v>6</v>
      </c>
    </row>
    <row r="750" spans="1:12" x14ac:dyDescent="0.25">
      <c r="A750" s="4" t="s">
        <v>973</v>
      </c>
      <c r="B750" s="2" t="s">
        <v>65</v>
      </c>
      <c r="C750" s="2" t="s">
        <v>270</v>
      </c>
      <c r="D750" s="2" t="s">
        <v>83</v>
      </c>
      <c r="E750" s="2" t="s">
        <v>58</v>
      </c>
      <c r="F750" s="2" t="s">
        <v>68</v>
      </c>
      <c r="G750" s="2">
        <v>44458</v>
      </c>
      <c r="H750" s="2">
        <v>7002</v>
      </c>
      <c r="I750" s="2">
        <v>81.73</v>
      </c>
      <c r="J750" s="2">
        <v>56.67</v>
      </c>
      <c r="K750" s="2">
        <v>572273.46000000008</v>
      </c>
      <c r="L750" s="1">
        <f t="shared" si="11"/>
        <v>3</v>
      </c>
    </row>
    <row r="751" spans="1:12" x14ac:dyDescent="0.25">
      <c r="A751" s="4" t="s">
        <v>974</v>
      </c>
      <c r="B751" s="2" t="s">
        <v>61</v>
      </c>
      <c r="C751" s="2" t="s">
        <v>388</v>
      </c>
      <c r="D751" s="2" t="s">
        <v>128</v>
      </c>
      <c r="E751" s="2" t="s">
        <v>53</v>
      </c>
      <c r="F751" s="2" t="s">
        <v>59</v>
      </c>
      <c r="G751" s="2">
        <v>43877</v>
      </c>
      <c r="H751" s="2">
        <v>7790</v>
      </c>
      <c r="I751" s="2">
        <v>668.27</v>
      </c>
      <c r="J751" s="2">
        <v>502.54</v>
      </c>
      <c r="K751" s="2">
        <v>5205823.3</v>
      </c>
      <c r="L751" s="1">
        <f t="shared" si="11"/>
        <v>2</v>
      </c>
    </row>
    <row r="752" spans="1:12" x14ac:dyDescent="0.25">
      <c r="A752" s="4" t="s">
        <v>975</v>
      </c>
      <c r="B752" s="2" t="s">
        <v>65</v>
      </c>
      <c r="C752" s="2" t="s">
        <v>277</v>
      </c>
      <c r="D752" s="2" t="s">
        <v>67</v>
      </c>
      <c r="E752" s="2" t="s">
        <v>53</v>
      </c>
      <c r="F752" s="2" t="s">
        <v>54</v>
      </c>
      <c r="G752" s="2">
        <v>44573</v>
      </c>
      <c r="H752" s="2">
        <v>4779</v>
      </c>
      <c r="I752" s="2">
        <v>9.33</v>
      </c>
      <c r="J752" s="2">
        <v>6.92</v>
      </c>
      <c r="K752" s="2">
        <v>44588.07</v>
      </c>
      <c r="L752" s="1">
        <f t="shared" si="11"/>
        <v>3</v>
      </c>
    </row>
    <row r="753" spans="1:12" x14ac:dyDescent="0.25">
      <c r="A753" s="4" t="s">
        <v>976</v>
      </c>
      <c r="B753" s="2" t="s">
        <v>65</v>
      </c>
      <c r="C753" s="2" t="s">
        <v>448</v>
      </c>
      <c r="D753" s="2" t="s">
        <v>81</v>
      </c>
      <c r="E753" s="2" t="s">
        <v>58</v>
      </c>
      <c r="F753" s="2" t="s">
        <v>68</v>
      </c>
      <c r="G753" s="2">
        <v>44418</v>
      </c>
      <c r="H753" s="2">
        <v>3912</v>
      </c>
      <c r="I753" s="2">
        <v>437.2</v>
      </c>
      <c r="J753" s="2">
        <v>263.33</v>
      </c>
      <c r="K753" s="2">
        <v>1710326.4</v>
      </c>
      <c r="L753" s="1">
        <f t="shared" si="11"/>
        <v>3</v>
      </c>
    </row>
    <row r="754" spans="1:12" x14ac:dyDescent="0.25">
      <c r="A754" s="4" t="s">
        <v>977</v>
      </c>
      <c r="B754" s="2" t="s">
        <v>65</v>
      </c>
      <c r="C754" s="2" t="s">
        <v>431</v>
      </c>
      <c r="D754" s="2" t="s">
        <v>63</v>
      </c>
      <c r="E754" s="2" t="s">
        <v>58</v>
      </c>
      <c r="F754" s="2" t="s">
        <v>73</v>
      </c>
      <c r="G754" s="2">
        <v>44558</v>
      </c>
      <c r="H754" s="2">
        <v>3164</v>
      </c>
      <c r="I754" s="2">
        <v>205.7</v>
      </c>
      <c r="J754" s="2">
        <v>117.11</v>
      </c>
      <c r="K754" s="2">
        <v>650834.79999999993</v>
      </c>
      <c r="L754" s="1">
        <f t="shared" si="11"/>
        <v>3</v>
      </c>
    </row>
    <row r="755" spans="1:12" x14ac:dyDescent="0.25">
      <c r="A755" s="4" t="s">
        <v>978</v>
      </c>
      <c r="B755" s="2" t="s">
        <v>61</v>
      </c>
      <c r="C755" s="2" t="s">
        <v>78</v>
      </c>
      <c r="D755" s="2" t="s">
        <v>76</v>
      </c>
      <c r="E755" s="2" t="s">
        <v>53</v>
      </c>
      <c r="F755" s="2" t="s">
        <v>68</v>
      </c>
      <c r="G755" s="2">
        <v>44724</v>
      </c>
      <c r="H755" s="2">
        <v>7538</v>
      </c>
      <c r="I755" s="2">
        <v>47.45</v>
      </c>
      <c r="J755" s="2">
        <v>31.79</v>
      </c>
      <c r="K755" s="2">
        <v>357678.10000000003</v>
      </c>
      <c r="L755" s="1">
        <f t="shared" si="11"/>
        <v>2</v>
      </c>
    </row>
    <row r="756" spans="1:12" x14ac:dyDescent="0.25">
      <c r="A756" s="4" t="s">
        <v>979</v>
      </c>
      <c r="B756" s="2" t="s">
        <v>65</v>
      </c>
      <c r="C756" s="2" t="s">
        <v>448</v>
      </c>
      <c r="D756" s="2" t="s">
        <v>81</v>
      </c>
      <c r="E756" s="2" t="s">
        <v>53</v>
      </c>
      <c r="F756" s="2" t="s">
        <v>54</v>
      </c>
      <c r="G756" s="2">
        <v>44792</v>
      </c>
      <c r="H756" s="2">
        <v>4071</v>
      </c>
      <c r="I756" s="2">
        <v>437.2</v>
      </c>
      <c r="J756" s="2">
        <v>263.33</v>
      </c>
      <c r="K756" s="2">
        <v>1779841.2</v>
      </c>
      <c r="L756" s="1">
        <f t="shared" si="11"/>
        <v>3</v>
      </c>
    </row>
    <row r="757" spans="1:12" x14ac:dyDescent="0.25">
      <c r="A757" s="4" t="s">
        <v>980</v>
      </c>
      <c r="B757" s="2" t="s">
        <v>50</v>
      </c>
      <c r="C757" s="2" t="s">
        <v>981</v>
      </c>
      <c r="D757" s="2" t="s">
        <v>96</v>
      </c>
      <c r="E757" s="2" t="s">
        <v>53</v>
      </c>
      <c r="F757" s="2" t="s">
        <v>59</v>
      </c>
      <c r="G757" s="2">
        <v>44262</v>
      </c>
      <c r="H757" s="2">
        <v>6830</v>
      </c>
      <c r="I757" s="2">
        <v>154.06</v>
      </c>
      <c r="J757" s="2">
        <v>90.93</v>
      </c>
      <c r="K757" s="2">
        <v>1052229.8</v>
      </c>
      <c r="L757" s="1">
        <f t="shared" si="11"/>
        <v>1</v>
      </c>
    </row>
    <row r="758" spans="1:12" x14ac:dyDescent="0.25">
      <c r="A758" s="4" t="s">
        <v>982</v>
      </c>
      <c r="B758" s="2" t="s">
        <v>108</v>
      </c>
      <c r="C758" s="2" t="s">
        <v>206</v>
      </c>
      <c r="D758" s="2" t="s">
        <v>76</v>
      </c>
      <c r="E758" s="2" t="s">
        <v>58</v>
      </c>
      <c r="F758" s="2" t="s">
        <v>68</v>
      </c>
      <c r="G758" s="2">
        <v>44870</v>
      </c>
      <c r="H758" s="2">
        <v>1915</v>
      </c>
      <c r="I758" s="2">
        <v>47.45</v>
      </c>
      <c r="J758" s="2">
        <v>31.79</v>
      </c>
      <c r="K758" s="2">
        <v>90866.75</v>
      </c>
      <c r="L758" s="1">
        <f t="shared" si="11"/>
        <v>6</v>
      </c>
    </row>
    <row r="759" spans="1:12" x14ac:dyDescent="0.25">
      <c r="A759" s="4" t="s">
        <v>983</v>
      </c>
      <c r="B759" s="2" t="s">
        <v>50</v>
      </c>
      <c r="C759" s="2" t="s">
        <v>187</v>
      </c>
      <c r="D759" s="2" t="s">
        <v>96</v>
      </c>
      <c r="E759" s="2" t="s">
        <v>58</v>
      </c>
      <c r="F759" s="2" t="s">
        <v>59</v>
      </c>
      <c r="G759" s="2">
        <v>44846</v>
      </c>
      <c r="H759" s="2">
        <v>2454</v>
      </c>
      <c r="I759" s="2">
        <v>154.06</v>
      </c>
      <c r="J759" s="2">
        <v>90.93</v>
      </c>
      <c r="K759" s="2">
        <v>378063.24</v>
      </c>
      <c r="L759" s="1">
        <f t="shared" si="11"/>
        <v>1</v>
      </c>
    </row>
    <row r="760" spans="1:12" x14ac:dyDescent="0.25">
      <c r="A760" s="4" t="s">
        <v>984</v>
      </c>
      <c r="B760" s="2" t="s">
        <v>65</v>
      </c>
      <c r="C760" s="2" t="s">
        <v>342</v>
      </c>
      <c r="D760" s="2" t="s">
        <v>52</v>
      </c>
      <c r="E760" s="2" t="s">
        <v>58</v>
      </c>
      <c r="F760" s="2" t="s">
        <v>68</v>
      </c>
      <c r="G760" s="2">
        <v>44651</v>
      </c>
      <c r="H760" s="2">
        <v>3610</v>
      </c>
      <c r="I760" s="2">
        <v>152.58000000000001</v>
      </c>
      <c r="J760" s="2">
        <v>97.44</v>
      </c>
      <c r="K760" s="2">
        <v>550813.80000000005</v>
      </c>
      <c r="L760" s="1">
        <f t="shared" si="11"/>
        <v>3</v>
      </c>
    </row>
    <row r="761" spans="1:12" x14ac:dyDescent="0.25">
      <c r="A761" s="4" t="s">
        <v>985</v>
      </c>
      <c r="B761" s="2" t="s">
        <v>50</v>
      </c>
      <c r="C761" s="2" t="s">
        <v>546</v>
      </c>
      <c r="D761" s="2" t="s">
        <v>52</v>
      </c>
      <c r="E761" s="2" t="s">
        <v>58</v>
      </c>
      <c r="F761" s="2" t="s">
        <v>68</v>
      </c>
      <c r="G761" s="2">
        <v>44375</v>
      </c>
      <c r="H761" s="2">
        <v>7573</v>
      </c>
      <c r="I761" s="2">
        <v>152.58000000000001</v>
      </c>
      <c r="J761" s="2">
        <v>97.44</v>
      </c>
      <c r="K761" s="2">
        <v>1155488.3400000001</v>
      </c>
      <c r="L761" s="1">
        <f t="shared" si="11"/>
        <v>1</v>
      </c>
    </row>
    <row r="762" spans="1:12" x14ac:dyDescent="0.25">
      <c r="A762" s="4" t="s">
        <v>986</v>
      </c>
      <c r="B762" s="2" t="s">
        <v>65</v>
      </c>
      <c r="C762" s="2" t="s">
        <v>448</v>
      </c>
      <c r="D762" s="2" t="s">
        <v>81</v>
      </c>
      <c r="E762" s="2" t="s">
        <v>53</v>
      </c>
      <c r="F762" s="2" t="s">
        <v>59</v>
      </c>
      <c r="G762" s="2">
        <v>44253</v>
      </c>
      <c r="H762" s="2">
        <v>8569</v>
      </c>
      <c r="I762" s="2">
        <v>437.2</v>
      </c>
      <c r="J762" s="2">
        <v>263.33</v>
      </c>
      <c r="K762" s="2">
        <v>3746366.8</v>
      </c>
      <c r="L762" s="1">
        <f t="shared" si="11"/>
        <v>3</v>
      </c>
    </row>
    <row r="763" spans="1:12" x14ac:dyDescent="0.25">
      <c r="A763" s="4" t="s">
        <v>987</v>
      </c>
      <c r="B763" s="2" t="s">
        <v>70</v>
      </c>
      <c r="C763" s="2" t="s">
        <v>233</v>
      </c>
      <c r="D763" s="2" t="s">
        <v>81</v>
      </c>
      <c r="E763" s="2" t="s">
        <v>58</v>
      </c>
      <c r="F763" s="2" t="s">
        <v>54</v>
      </c>
      <c r="G763" s="2">
        <v>44144</v>
      </c>
      <c r="H763" s="2">
        <v>7852</v>
      </c>
      <c r="I763" s="2">
        <v>437.2</v>
      </c>
      <c r="J763" s="2">
        <v>263.33</v>
      </c>
      <c r="K763" s="2">
        <v>3432894.4</v>
      </c>
      <c r="L763" s="1">
        <f t="shared" si="11"/>
        <v>4</v>
      </c>
    </row>
    <row r="764" spans="1:12" x14ac:dyDescent="0.25">
      <c r="A764" s="4" t="s">
        <v>988</v>
      </c>
      <c r="B764" s="2" t="s">
        <v>65</v>
      </c>
      <c r="C764" s="2" t="s">
        <v>310</v>
      </c>
      <c r="D764" s="2" t="s">
        <v>128</v>
      </c>
      <c r="E764" s="2" t="s">
        <v>58</v>
      </c>
      <c r="F764" s="2" t="s">
        <v>73</v>
      </c>
      <c r="G764" s="2">
        <v>44055</v>
      </c>
      <c r="H764" s="2">
        <v>8707</v>
      </c>
      <c r="I764" s="2">
        <v>668.27</v>
      </c>
      <c r="J764" s="2">
        <v>502.54</v>
      </c>
      <c r="K764" s="2">
        <v>5818626.8899999997</v>
      </c>
      <c r="L764" s="1">
        <f t="shared" si="11"/>
        <v>3</v>
      </c>
    </row>
    <row r="765" spans="1:12" x14ac:dyDescent="0.25">
      <c r="A765" s="4" t="s">
        <v>989</v>
      </c>
      <c r="B765" s="2" t="s">
        <v>65</v>
      </c>
      <c r="C765" s="2" t="s">
        <v>990</v>
      </c>
      <c r="D765" s="2" t="s">
        <v>118</v>
      </c>
      <c r="E765" s="2" t="s">
        <v>58</v>
      </c>
      <c r="F765" s="2" t="s">
        <v>59</v>
      </c>
      <c r="G765" s="2">
        <v>44661</v>
      </c>
      <c r="H765" s="2">
        <v>1454</v>
      </c>
      <c r="I765" s="2">
        <v>109.28</v>
      </c>
      <c r="J765" s="2">
        <v>35.840000000000003</v>
      </c>
      <c r="K765" s="2">
        <v>158893.12</v>
      </c>
      <c r="L765" s="1">
        <f t="shared" si="11"/>
        <v>3</v>
      </c>
    </row>
    <row r="766" spans="1:12" x14ac:dyDescent="0.25">
      <c r="A766" s="4" t="s">
        <v>991</v>
      </c>
      <c r="B766" s="2" t="s">
        <v>61</v>
      </c>
      <c r="C766" s="2" t="s">
        <v>363</v>
      </c>
      <c r="D766" s="2" t="s">
        <v>63</v>
      </c>
      <c r="E766" s="2" t="s">
        <v>53</v>
      </c>
      <c r="F766" s="2" t="s">
        <v>54</v>
      </c>
      <c r="G766" s="2">
        <v>44696</v>
      </c>
      <c r="H766" s="2">
        <v>8439</v>
      </c>
      <c r="I766" s="2">
        <v>205.7</v>
      </c>
      <c r="J766" s="2">
        <v>117.11</v>
      </c>
      <c r="K766" s="2">
        <v>1735902.2999999998</v>
      </c>
      <c r="L766" s="1">
        <f t="shared" si="11"/>
        <v>2</v>
      </c>
    </row>
    <row r="767" spans="1:12" x14ac:dyDescent="0.25">
      <c r="A767" s="4" t="s">
        <v>992</v>
      </c>
      <c r="B767" s="2" t="s">
        <v>65</v>
      </c>
      <c r="C767" s="2" t="s">
        <v>195</v>
      </c>
      <c r="D767" s="2" t="s">
        <v>83</v>
      </c>
      <c r="E767" s="2" t="s">
        <v>53</v>
      </c>
      <c r="F767" s="2" t="s">
        <v>68</v>
      </c>
      <c r="G767" s="2">
        <v>44609</v>
      </c>
      <c r="H767" s="2">
        <v>9043</v>
      </c>
      <c r="I767" s="2">
        <v>81.73</v>
      </c>
      <c r="J767" s="2">
        <v>56.67</v>
      </c>
      <c r="K767" s="2">
        <v>739084.39</v>
      </c>
      <c r="L767" s="1">
        <f t="shared" si="11"/>
        <v>3</v>
      </c>
    </row>
    <row r="768" spans="1:12" x14ac:dyDescent="0.25">
      <c r="A768" s="4" t="s">
        <v>993</v>
      </c>
      <c r="B768" s="2" t="s">
        <v>50</v>
      </c>
      <c r="C768" s="2" t="s">
        <v>238</v>
      </c>
      <c r="D768" s="2" t="s">
        <v>118</v>
      </c>
      <c r="E768" s="2" t="s">
        <v>58</v>
      </c>
      <c r="F768" s="2" t="s">
        <v>59</v>
      </c>
      <c r="G768" s="2">
        <v>43947</v>
      </c>
      <c r="H768" s="2">
        <v>4677</v>
      </c>
      <c r="I768" s="2">
        <v>109.28</v>
      </c>
      <c r="J768" s="2">
        <v>35.840000000000003</v>
      </c>
      <c r="K768" s="2">
        <v>511102.56</v>
      </c>
      <c r="L768" s="1">
        <f t="shared" si="11"/>
        <v>1</v>
      </c>
    </row>
    <row r="769" spans="1:12" x14ac:dyDescent="0.25">
      <c r="A769" s="4" t="s">
        <v>994</v>
      </c>
      <c r="B769" s="2" t="s">
        <v>108</v>
      </c>
      <c r="C769" s="2" t="s">
        <v>208</v>
      </c>
      <c r="D769" s="2" t="s">
        <v>86</v>
      </c>
      <c r="E769" s="2" t="s">
        <v>53</v>
      </c>
      <c r="F769" s="2" t="s">
        <v>54</v>
      </c>
      <c r="G769" s="2">
        <v>43975</v>
      </c>
      <c r="H769" s="2">
        <v>3783</v>
      </c>
      <c r="I769" s="2">
        <v>651.21</v>
      </c>
      <c r="J769" s="2">
        <v>524.96</v>
      </c>
      <c r="K769" s="2">
        <v>2463527.4300000002</v>
      </c>
      <c r="L769" s="1">
        <f t="shared" si="11"/>
        <v>6</v>
      </c>
    </row>
    <row r="770" spans="1:12" x14ac:dyDescent="0.25">
      <c r="A770" s="4" t="s">
        <v>995</v>
      </c>
      <c r="B770" s="2" t="s">
        <v>65</v>
      </c>
      <c r="C770" s="2" t="s">
        <v>319</v>
      </c>
      <c r="D770" s="2" t="s">
        <v>76</v>
      </c>
      <c r="E770" s="2" t="s">
        <v>53</v>
      </c>
      <c r="F770" s="2" t="s">
        <v>73</v>
      </c>
      <c r="G770" s="2">
        <v>44014</v>
      </c>
      <c r="H770" s="2">
        <v>6836</v>
      </c>
      <c r="I770" s="2">
        <v>47.45</v>
      </c>
      <c r="J770" s="2">
        <v>31.79</v>
      </c>
      <c r="K770" s="2">
        <v>324368.2</v>
      </c>
      <c r="L770" s="1">
        <f t="shared" si="11"/>
        <v>3</v>
      </c>
    </row>
    <row r="771" spans="1:12" x14ac:dyDescent="0.25">
      <c r="A771" s="4" t="s">
        <v>996</v>
      </c>
      <c r="B771" s="2" t="s">
        <v>50</v>
      </c>
      <c r="C771" s="2" t="s">
        <v>51</v>
      </c>
      <c r="D771" s="2" t="s">
        <v>52</v>
      </c>
      <c r="E771" s="2" t="s">
        <v>53</v>
      </c>
      <c r="F771" s="2" t="s">
        <v>73</v>
      </c>
      <c r="G771" s="2">
        <v>44054</v>
      </c>
      <c r="H771" s="2">
        <v>1340</v>
      </c>
      <c r="I771" s="2">
        <v>152.58000000000001</v>
      </c>
      <c r="J771" s="2">
        <v>97.44</v>
      </c>
      <c r="K771" s="2">
        <v>204457.2</v>
      </c>
      <c r="L771" s="1">
        <f t="shared" si="11"/>
        <v>1</v>
      </c>
    </row>
    <row r="772" spans="1:12" x14ac:dyDescent="0.25">
      <c r="A772" s="4" t="s">
        <v>997</v>
      </c>
      <c r="B772" s="2" t="s">
        <v>65</v>
      </c>
      <c r="C772" s="2" t="s">
        <v>240</v>
      </c>
      <c r="D772" s="2" t="s">
        <v>86</v>
      </c>
      <c r="E772" s="2" t="s">
        <v>53</v>
      </c>
      <c r="F772" s="2" t="s">
        <v>68</v>
      </c>
      <c r="G772" s="2">
        <v>44232</v>
      </c>
      <c r="H772" s="2">
        <v>6830</v>
      </c>
      <c r="I772" s="2">
        <v>651.21</v>
      </c>
      <c r="J772" s="2">
        <v>524.96</v>
      </c>
      <c r="K772" s="2">
        <v>4447764.3</v>
      </c>
      <c r="L772" s="1">
        <f t="shared" si="11"/>
        <v>3</v>
      </c>
    </row>
    <row r="773" spans="1:12" x14ac:dyDescent="0.25">
      <c r="A773" s="4" t="s">
        <v>998</v>
      </c>
      <c r="B773" s="2" t="s">
        <v>65</v>
      </c>
      <c r="C773" s="2" t="s">
        <v>197</v>
      </c>
      <c r="D773" s="2" t="s">
        <v>72</v>
      </c>
      <c r="E773" s="2" t="s">
        <v>58</v>
      </c>
      <c r="F773" s="2" t="s">
        <v>73</v>
      </c>
      <c r="G773" s="2">
        <v>44310</v>
      </c>
      <c r="H773" s="2">
        <v>9876</v>
      </c>
      <c r="I773" s="2">
        <v>255.28</v>
      </c>
      <c r="J773" s="2">
        <v>159.41999999999999</v>
      </c>
      <c r="K773" s="2">
        <v>2521145.2799999998</v>
      </c>
      <c r="L773" s="1">
        <f t="shared" si="11"/>
        <v>3</v>
      </c>
    </row>
    <row r="774" spans="1:12" x14ac:dyDescent="0.25">
      <c r="A774" s="4" t="s">
        <v>999</v>
      </c>
      <c r="B774" s="2" t="s">
        <v>70</v>
      </c>
      <c r="C774" s="2" t="s">
        <v>233</v>
      </c>
      <c r="D774" s="2" t="s">
        <v>52</v>
      </c>
      <c r="E774" s="2" t="s">
        <v>58</v>
      </c>
      <c r="F774" s="2" t="s">
        <v>59</v>
      </c>
      <c r="G774" s="2">
        <v>44197</v>
      </c>
      <c r="H774" s="2">
        <v>9074</v>
      </c>
      <c r="I774" s="2">
        <v>152.58000000000001</v>
      </c>
      <c r="J774" s="2">
        <v>97.44</v>
      </c>
      <c r="K774" s="2">
        <v>1384510.9200000002</v>
      </c>
      <c r="L774" s="1">
        <f t="shared" si="11"/>
        <v>4</v>
      </c>
    </row>
    <row r="775" spans="1:12" x14ac:dyDescent="0.25">
      <c r="A775" s="4" t="s">
        <v>1000</v>
      </c>
      <c r="B775" s="2" t="s">
        <v>65</v>
      </c>
      <c r="C775" s="2" t="s">
        <v>270</v>
      </c>
      <c r="D775" s="2" t="s">
        <v>63</v>
      </c>
      <c r="E775" s="2" t="s">
        <v>53</v>
      </c>
      <c r="F775" s="2" t="s">
        <v>59</v>
      </c>
      <c r="G775" s="2">
        <v>44470</v>
      </c>
      <c r="H775" s="2">
        <v>55</v>
      </c>
      <c r="I775" s="2">
        <v>205.7</v>
      </c>
      <c r="J775" s="2">
        <v>117.11</v>
      </c>
      <c r="K775" s="2">
        <v>11313.5</v>
      </c>
      <c r="L775" s="1">
        <f t="shared" si="11"/>
        <v>3</v>
      </c>
    </row>
    <row r="776" spans="1:12" x14ac:dyDescent="0.25">
      <c r="A776" s="4" t="s">
        <v>853</v>
      </c>
      <c r="B776" s="2" t="s">
        <v>50</v>
      </c>
      <c r="C776" s="2" t="s">
        <v>135</v>
      </c>
      <c r="D776" s="2" t="s">
        <v>128</v>
      </c>
      <c r="E776" s="2" t="s">
        <v>58</v>
      </c>
      <c r="F776" s="2" t="s">
        <v>59</v>
      </c>
      <c r="G776" s="2">
        <v>44811</v>
      </c>
      <c r="H776" s="2">
        <v>480</v>
      </c>
      <c r="I776" s="2">
        <v>668.27</v>
      </c>
      <c r="J776" s="2">
        <v>502.54</v>
      </c>
      <c r="K776" s="2">
        <v>320769.59999999998</v>
      </c>
      <c r="L776" s="1">
        <f t="shared" ref="L776:L839" si="12">VLOOKUP(B776,$N$38:$O$43,2,FALSE)</f>
        <v>1</v>
      </c>
    </row>
    <row r="777" spans="1:12" x14ac:dyDescent="0.25">
      <c r="A777" s="4" t="s">
        <v>1001</v>
      </c>
      <c r="B777" s="2" t="s">
        <v>50</v>
      </c>
      <c r="C777" s="2" t="s">
        <v>398</v>
      </c>
      <c r="D777" s="2" t="s">
        <v>118</v>
      </c>
      <c r="E777" s="2" t="s">
        <v>53</v>
      </c>
      <c r="F777" s="2" t="s">
        <v>73</v>
      </c>
      <c r="G777" s="2">
        <v>44523</v>
      </c>
      <c r="H777" s="2">
        <v>5042</v>
      </c>
      <c r="I777" s="2">
        <v>109.28</v>
      </c>
      <c r="J777" s="2">
        <v>35.840000000000003</v>
      </c>
      <c r="K777" s="2">
        <v>550989.76</v>
      </c>
      <c r="L777" s="1">
        <f t="shared" si="12"/>
        <v>1</v>
      </c>
    </row>
    <row r="778" spans="1:12" x14ac:dyDescent="0.25">
      <c r="A778" s="4" t="s">
        <v>1002</v>
      </c>
      <c r="B778" s="2" t="s">
        <v>108</v>
      </c>
      <c r="C778" s="2" t="s">
        <v>470</v>
      </c>
      <c r="D778" s="2" t="s">
        <v>63</v>
      </c>
      <c r="E778" s="2" t="s">
        <v>53</v>
      </c>
      <c r="F778" s="2" t="s">
        <v>73</v>
      </c>
      <c r="G778" s="2">
        <v>44103</v>
      </c>
      <c r="H778" s="2">
        <v>464</v>
      </c>
      <c r="I778" s="2">
        <v>205.7</v>
      </c>
      <c r="J778" s="2">
        <v>117.11</v>
      </c>
      <c r="K778" s="2">
        <v>95444.799999999988</v>
      </c>
      <c r="L778" s="1">
        <f t="shared" si="12"/>
        <v>6</v>
      </c>
    </row>
    <row r="779" spans="1:12" x14ac:dyDescent="0.25">
      <c r="A779" s="4" t="s">
        <v>1003</v>
      </c>
      <c r="B779" s="2" t="s">
        <v>65</v>
      </c>
      <c r="C779" s="2" t="s">
        <v>95</v>
      </c>
      <c r="D779" s="2" t="s">
        <v>128</v>
      </c>
      <c r="E779" s="2" t="s">
        <v>58</v>
      </c>
      <c r="F779" s="2" t="s">
        <v>59</v>
      </c>
      <c r="G779" s="2">
        <v>44716</v>
      </c>
      <c r="H779" s="2">
        <v>501</v>
      </c>
      <c r="I779" s="2">
        <v>668.27</v>
      </c>
      <c r="J779" s="2">
        <v>502.54</v>
      </c>
      <c r="K779" s="2">
        <v>334803.27</v>
      </c>
      <c r="L779" s="1">
        <f t="shared" si="12"/>
        <v>3</v>
      </c>
    </row>
    <row r="780" spans="1:12" x14ac:dyDescent="0.25">
      <c r="A780" s="4" t="s">
        <v>1004</v>
      </c>
      <c r="B780" s="2" t="s">
        <v>65</v>
      </c>
      <c r="C780" s="2" t="s">
        <v>865</v>
      </c>
      <c r="D780" s="2" t="s">
        <v>72</v>
      </c>
      <c r="E780" s="2" t="s">
        <v>58</v>
      </c>
      <c r="F780" s="2" t="s">
        <v>54</v>
      </c>
      <c r="G780" s="2">
        <v>44541</v>
      </c>
      <c r="H780" s="2">
        <v>940</v>
      </c>
      <c r="I780" s="2">
        <v>255.28</v>
      </c>
      <c r="J780" s="2">
        <v>159.41999999999999</v>
      </c>
      <c r="K780" s="2">
        <v>239963.2</v>
      </c>
      <c r="L780" s="1">
        <f t="shared" si="12"/>
        <v>3</v>
      </c>
    </row>
    <row r="781" spans="1:12" x14ac:dyDescent="0.25">
      <c r="A781" s="4" t="s">
        <v>1005</v>
      </c>
      <c r="B781" s="2" t="s">
        <v>65</v>
      </c>
      <c r="C781" s="2" t="s">
        <v>493</v>
      </c>
      <c r="D781" s="2" t="s">
        <v>76</v>
      </c>
      <c r="E781" s="2" t="s">
        <v>53</v>
      </c>
      <c r="F781" s="2" t="s">
        <v>59</v>
      </c>
      <c r="G781" s="2">
        <v>44515</v>
      </c>
      <c r="H781" s="2">
        <v>4596</v>
      </c>
      <c r="I781" s="2">
        <v>47.45</v>
      </c>
      <c r="J781" s="2">
        <v>31.79</v>
      </c>
      <c r="K781" s="2">
        <v>218080.2</v>
      </c>
      <c r="L781" s="1">
        <f t="shared" si="12"/>
        <v>3</v>
      </c>
    </row>
    <row r="782" spans="1:12" x14ac:dyDescent="0.25">
      <c r="A782" s="4" t="s">
        <v>1006</v>
      </c>
      <c r="B782" s="2" t="s">
        <v>50</v>
      </c>
      <c r="C782" s="2" t="s">
        <v>282</v>
      </c>
      <c r="D782" s="2" t="s">
        <v>76</v>
      </c>
      <c r="E782" s="2" t="s">
        <v>58</v>
      </c>
      <c r="F782" s="2" t="s">
        <v>73</v>
      </c>
      <c r="G782" s="2">
        <v>44678</v>
      </c>
      <c r="H782" s="2">
        <v>6320</v>
      </c>
      <c r="I782" s="2">
        <v>47.45</v>
      </c>
      <c r="J782" s="2">
        <v>31.79</v>
      </c>
      <c r="K782" s="2">
        <v>299884</v>
      </c>
      <c r="L782" s="1">
        <f t="shared" si="12"/>
        <v>1</v>
      </c>
    </row>
    <row r="783" spans="1:12" x14ac:dyDescent="0.25">
      <c r="A783" s="4" t="s">
        <v>1007</v>
      </c>
      <c r="B783" s="2" t="s">
        <v>70</v>
      </c>
      <c r="C783" s="2" t="s">
        <v>467</v>
      </c>
      <c r="D783" s="2" t="s">
        <v>128</v>
      </c>
      <c r="E783" s="2" t="s">
        <v>58</v>
      </c>
      <c r="F783" s="2" t="s">
        <v>73</v>
      </c>
      <c r="G783" s="2">
        <v>44692</v>
      </c>
      <c r="H783" s="2">
        <v>7991</v>
      </c>
      <c r="I783" s="2">
        <v>668.27</v>
      </c>
      <c r="J783" s="2">
        <v>502.54</v>
      </c>
      <c r="K783" s="2">
        <v>5340145.57</v>
      </c>
      <c r="L783" s="1">
        <f t="shared" si="12"/>
        <v>4</v>
      </c>
    </row>
    <row r="784" spans="1:12" x14ac:dyDescent="0.25">
      <c r="A784" s="4" t="s">
        <v>1008</v>
      </c>
      <c r="B784" s="2" t="s">
        <v>88</v>
      </c>
      <c r="C784" s="2" t="s">
        <v>557</v>
      </c>
      <c r="D784" s="2" t="s">
        <v>86</v>
      </c>
      <c r="E784" s="2" t="s">
        <v>58</v>
      </c>
      <c r="F784" s="2" t="s">
        <v>73</v>
      </c>
      <c r="G784" s="2">
        <v>44370</v>
      </c>
      <c r="H784" s="2">
        <v>3520</v>
      </c>
      <c r="I784" s="2">
        <v>651.21</v>
      </c>
      <c r="J784" s="2">
        <v>524.96</v>
      </c>
      <c r="K784" s="2">
        <v>2292259.2000000002</v>
      </c>
      <c r="L784" s="1">
        <f t="shared" si="12"/>
        <v>5</v>
      </c>
    </row>
    <row r="785" spans="1:12" x14ac:dyDescent="0.25">
      <c r="A785" s="4" t="s">
        <v>1009</v>
      </c>
      <c r="B785" s="2" t="s">
        <v>70</v>
      </c>
      <c r="C785" s="2" t="s">
        <v>233</v>
      </c>
      <c r="D785" s="2" t="s">
        <v>128</v>
      </c>
      <c r="E785" s="2" t="s">
        <v>58</v>
      </c>
      <c r="F785" s="2" t="s">
        <v>73</v>
      </c>
      <c r="G785" s="2">
        <v>44190</v>
      </c>
      <c r="H785" s="2">
        <v>3850</v>
      </c>
      <c r="I785" s="2">
        <v>668.27</v>
      </c>
      <c r="J785" s="2">
        <v>502.54</v>
      </c>
      <c r="K785" s="2">
        <v>2572839.5</v>
      </c>
      <c r="L785" s="1">
        <f t="shared" si="12"/>
        <v>4</v>
      </c>
    </row>
    <row r="786" spans="1:12" x14ac:dyDescent="0.25">
      <c r="A786" s="4" t="s">
        <v>807</v>
      </c>
      <c r="B786" s="2" t="s">
        <v>65</v>
      </c>
      <c r="C786" s="2" t="s">
        <v>66</v>
      </c>
      <c r="D786" s="2" t="s">
        <v>57</v>
      </c>
      <c r="E786" s="2" t="s">
        <v>58</v>
      </c>
      <c r="F786" s="2" t="s">
        <v>68</v>
      </c>
      <c r="G786" s="2">
        <v>44780</v>
      </c>
      <c r="H786" s="2">
        <v>1954</v>
      </c>
      <c r="I786" s="2">
        <v>421.89</v>
      </c>
      <c r="J786" s="2">
        <v>364.69</v>
      </c>
      <c r="K786" s="2">
        <v>824373.05999999994</v>
      </c>
      <c r="L786" s="1">
        <f t="shared" si="12"/>
        <v>3</v>
      </c>
    </row>
    <row r="787" spans="1:12" x14ac:dyDescent="0.25">
      <c r="A787" s="4" t="s">
        <v>1010</v>
      </c>
      <c r="B787" s="2" t="s">
        <v>65</v>
      </c>
      <c r="C787" s="2" t="s">
        <v>122</v>
      </c>
      <c r="D787" s="2" t="s">
        <v>86</v>
      </c>
      <c r="E787" s="2" t="s">
        <v>58</v>
      </c>
      <c r="F787" s="2" t="s">
        <v>68</v>
      </c>
      <c r="G787" s="2">
        <v>44302</v>
      </c>
      <c r="H787" s="2">
        <v>7837</v>
      </c>
      <c r="I787" s="2">
        <v>651.21</v>
      </c>
      <c r="J787" s="2">
        <v>524.96</v>
      </c>
      <c r="K787" s="2">
        <v>5103532.7700000005</v>
      </c>
      <c r="L787" s="1">
        <f t="shared" si="12"/>
        <v>3</v>
      </c>
    </row>
    <row r="788" spans="1:12" x14ac:dyDescent="0.25">
      <c r="A788" s="4" t="s">
        <v>1011</v>
      </c>
      <c r="B788" s="2" t="s">
        <v>65</v>
      </c>
      <c r="C788" s="2" t="s">
        <v>287</v>
      </c>
      <c r="D788" s="2" t="s">
        <v>81</v>
      </c>
      <c r="E788" s="2" t="s">
        <v>53</v>
      </c>
      <c r="F788" s="2" t="s">
        <v>59</v>
      </c>
      <c r="G788" s="2">
        <v>44199</v>
      </c>
      <c r="H788" s="2">
        <v>3535</v>
      </c>
      <c r="I788" s="2">
        <v>437.2</v>
      </c>
      <c r="J788" s="2">
        <v>263.33</v>
      </c>
      <c r="K788" s="2">
        <v>1545502</v>
      </c>
      <c r="L788" s="1">
        <f t="shared" si="12"/>
        <v>3</v>
      </c>
    </row>
    <row r="789" spans="1:12" x14ac:dyDescent="0.25">
      <c r="A789" s="4" t="s">
        <v>1012</v>
      </c>
      <c r="B789" s="2" t="s">
        <v>108</v>
      </c>
      <c r="C789" s="2" t="s">
        <v>245</v>
      </c>
      <c r="D789" s="2" t="s">
        <v>81</v>
      </c>
      <c r="E789" s="2" t="s">
        <v>53</v>
      </c>
      <c r="F789" s="2" t="s">
        <v>68</v>
      </c>
      <c r="G789" s="2">
        <v>44493</v>
      </c>
      <c r="H789" s="2">
        <v>8116</v>
      </c>
      <c r="I789" s="2">
        <v>437.2</v>
      </c>
      <c r="J789" s="2">
        <v>263.33</v>
      </c>
      <c r="K789" s="2">
        <v>3548315.1999999997</v>
      </c>
      <c r="L789" s="1">
        <f t="shared" si="12"/>
        <v>6</v>
      </c>
    </row>
    <row r="790" spans="1:12" x14ac:dyDescent="0.25">
      <c r="A790" s="4" t="s">
        <v>1013</v>
      </c>
      <c r="B790" s="2" t="s">
        <v>70</v>
      </c>
      <c r="C790" s="2" t="s">
        <v>590</v>
      </c>
      <c r="D790" s="2" t="s">
        <v>63</v>
      </c>
      <c r="E790" s="2" t="s">
        <v>53</v>
      </c>
      <c r="F790" s="2" t="s">
        <v>54</v>
      </c>
      <c r="G790" s="2">
        <v>44311</v>
      </c>
      <c r="H790" s="2">
        <v>2678</v>
      </c>
      <c r="I790" s="2">
        <v>205.7</v>
      </c>
      <c r="J790" s="2">
        <v>117.11</v>
      </c>
      <c r="K790" s="2">
        <v>550864.6</v>
      </c>
      <c r="L790" s="1">
        <f t="shared" si="12"/>
        <v>4</v>
      </c>
    </row>
    <row r="791" spans="1:12" x14ac:dyDescent="0.25">
      <c r="A791" s="4" t="s">
        <v>1014</v>
      </c>
      <c r="B791" s="2" t="s">
        <v>50</v>
      </c>
      <c r="C791" s="2" t="s">
        <v>691</v>
      </c>
      <c r="D791" s="2" t="s">
        <v>72</v>
      </c>
      <c r="E791" s="2" t="s">
        <v>53</v>
      </c>
      <c r="F791" s="2" t="s">
        <v>59</v>
      </c>
      <c r="G791" s="2">
        <v>44491</v>
      </c>
      <c r="H791" s="2">
        <v>5351</v>
      </c>
      <c r="I791" s="2">
        <v>255.28</v>
      </c>
      <c r="J791" s="2">
        <v>159.41999999999999</v>
      </c>
      <c r="K791" s="2">
        <v>1366003.28</v>
      </c>
      <c r="L791" s="1">
        <f t="shared" si="12"/>
        <v>1</v>
      </c>
    </row>
    <row r="792" spans="1:12" x14ac:dyDescent="0.25">
      <c r="A792" s="4" t="s">
        <v>1015</v>
      </c>
      <c r="B792" s="2" t="s">
        <v>65</v>
      </c>
      <c r="C792" s="2" t="s">
        <v>225</v>
      </c>
      <c r="D792" s="2" t="s">
        <v>83</v>
      </c>
      <c r="E792" s="2" t="s">
        <v>58</v>
      </c>
      <c r="F792" s="2" t="s">
        <v>54</v>
      </c>
      <c r="G792" s="2">
        <v>43930</v>
      </c>
      <c r="H792" s="2">
        <v>6297</v>
      </c>
      <c r="I792" s="2">
        <v>81.73</v>
      </c>
      <c r="J792" s="2">
        <v>56.67</v>
      </c>
      <c r="K792" s="2">
        <v>514653.81</v>
      </c>
      <c r="L792" s="1">
        <f t="shared" si="12"/>
        <v>3</v>
      </c>
    </row>
    <row r="793" spans="1:12" x14ac:dyDescent="0.25">
      <c r="A793" s="4" t="s">
        <v>1016</v>
      </c>
      <c r="B793" s="2" t="s">
        <v>61</v>
      </c>
      <c r="C793" s="2" t="s">
        <v>85</v>
      </c>
      <c r="D793" s="2" t="s">
        <v>118</v>
      </c>
      <c r="E793" s="2" t="s">
        <v>58</v>
      </c>
      <c r="F793" s="2" t="s">
        <v>73</v>
      </c>
      <c r="G793" s="2">
        <v>44282</v>
      </c>
      <c r="H793" s="2">
        <v>2707</v>
      </c>
      <c r="I793" s="2">
        <v>109.28</v>
      </c>
      <c r="J793" s="2">
        <v>35.840000000000003</v>
      </c>
      <c r="K793" s="2">
        <v>295820.96000000002</v>
      </c>
      <c r="L793" s="1">
        <f t="shared" si="12"/>
        <v>2</v>
      </c>
    </row>
    <row r="794" spans="1:12" x14ac:dyDescent="0.25">
      <c r="A794" s="4" t="s">
        <v>1017</v>
      </c>
      <c r="B794" s="2" t="s">
        <v>65</v>
      </c>
      <c r="C794" s="2" t="s">
        <v>367</v>
      </c>
      <c r="D794" s="2" t="s">
        <v>76</v>
      </c>
      <c r="E794" s="2" t="s">
        <v>58</v>
      </c>
      <c r="F794" s="2" t="s">
        <v>73</v>
      </c>
      <c r="G794" s="2">
        <v>44218</v>
      </c>
      <c r="H794" s="2">
        <v>3805</v>
      </c>
      <c r="I794" s="2">
        <v>47.45</v>
      </c>
      <c r="J794" s="2">
        <v>31.79</v>
      </c>
      <c r="K794" s="2">
        <v>180547.25</v>
      </c>
      <c r="L794" s="1">
        <f t="shared" si="12"/>
        <v>3</v>
      </c>
    </row>
    <row r="795" spans="1:12" x14ac:dyDescent="0.25">
      <c r="A795" s="4" t="s">
        <v>1018</v>
      </c>
      <c r="B795" s="2" t="s">
        <v>50</v>
      </c>
      <c r="C795" s="2" t="s">
        <v>750</v>
      </c>
      <c r="D795" s="2" t="s">
        <v>52</v>
      </c>
      <c r="E795" s="2" t="s">
        <v>53</v>
      </c>
      <c r="F795" s="2" t="s">
        <v>59</v>
      </c>
      <c r="G795" s="2">
        <v>44117</v>
      </c>
      <c r="H795" s="2">
        <v>5846</v>
      </c>
      <c r="I795" s="2">
        <v>152.58000000000001</v>
      </c>
      <c r="J795" s="2">
        <v>97.44</v>
      </c>
      <c r="K795" s="2">
        <v>891982.68</v>
      </c>
      <c r="L795" s="1">
        <f t="shared" si="12"/>
        <v>1</v>
      </c>
    </row>
    <row r="796" spans="1:12" x14ac:dyDescent="0.25">
      <c r="A796" s="4" t="s">
        <v>1019</v>
      </c>
      <c r="B796" s="2" t="s">
        <v>65</v>
      </c>
      <c r="C796" s="2" t="s">
        <v>493</v>
      </c>
      <c r="D796" s="2" t="s">
        <v>52</v>
      </c>
      <c r="E796" s="2" t="s">
        <v>53</v>
      </c>
      <c r="F796" s="2" t="s">
        <v>54</v>
      </c>
      <c r="G796" s="2">
        <v>44510</v>
      </c>
      <c r="H796" s="2">
        <v>7117</v>
      </c>
      <c r="I796" s="2">
        <v>152.58000000000001</v>
      </c>
      <c r="J796" s="2">
        <v>97.44</v>
      </c>
      <c r="K796" s="2">
        <v>1085911.8600000001</v>
      </c>
      <c r="L796" s="1">
        <f t="shared" si="12"/>
        <v>3</v>
      </c>
    </row>
    <row r="797" spans="1:12" x14ac:dyDescent="0.25">
      <c r="A797" s="4" t="s">
        <v>475</v>
      </c>
      <c r="B797" s="2" t="s">
        <v>70</v>
      </c>
      <c r="C797" s="2" t="s">
        <v>75</v>
      </c>
      <c r="D797" s="2" t="s">
        <v>57</v>
      </c>
      <c r="E797" s="2" t="s">
        <v>58</v>
      </c>
      <c r="F797" s="2" t="s">
        <v>59</v>
      </c>
      <c r="G797" s="2">
        <v>44504</v>
      </c>
      <c r="H797" s="2">
        <v>2934</v>
      </c>
      <c r="I797" s="2">
        <v>421.89</v>
      </c>
      <c r="J797" s="2">
        <v>364.69</v>
      </c>
      <c r="K797" s="2">
        <v>1237825.26</v>
      </c>
      <c r="L797" s="1">
        <f t="shared" si="12"/>
        <v>4</v>
      </c>
    </row>
    <row r="798" spans="1:12" x14ac:dyDescent="0.25">
      <c r="A798" s="4" t="s">
        <v>1020</v>
      </c>
      <c r="B798" s="2" t="s">
        <v>50</v>
      </c>
      <c r="C798" s="2" t="s">
        <v>255</v>
      </c>
      <c r="D798" s="2" t="s">
        <v>63</v>
      </c>
      <c r="E798" s="2" t="s">
        <v>53</v>
      </c>
      <c r="F798" s="2" t="s">
        <v>68</v>
      </c>
      <c r="G798" s="2">
        <v>44402</v>
      </c>
      <c r="H798" s="2">
        <v>647</v>
      </c>
      <c r="I798" s="2">
        <v>205.7</v>
      </c>
      <c r="J798" s="2">
        <v>117.11</v>
      </c>
      <c r="K798" s="2">
        <v>133087.9</v>
      </c>
      <c r="L798" s="1">
        <f t="shared" si="12"/>
        <v>1</v>
      </c>
    </row>
    <row r="799" spans="1:12" x14ac:dyDescent="0.25">
      <c r="A799" s="4" t="s">
        <v>1021</v>
      </c>
      <c r="B799" s="2" t="s">
        <v>61</v>
      </c>
      <c r="C799" s="2" t="s">
        <v>131</v>
      </c>
      <c r="D799" s="2" t="s">
        <v>76</v>
      </c>
      <c r="E799" s="2" t="s">
        <v>58</v>
      </c>
      <c r="F799" s="2" t="s">
        <v>59</v>
      </c>
      <c r="G799" s="2">
        <v>44127</v>
      </c>
      <c r="H799" s="2">
        <v>4635</v>
      </c>
      <c r="I799" s="2">
        <v>47.45</v>
      </c>
      <c r="J799" s="2">
        <v>31.79</v>
      </c>
      <c r="K799" s="2">
        <v>219930.75</v>
      </c>
      <c r="L799" s="1">
        <f t="shared" si="12"/>
        <v>2</v>
      </c>
    </row>
    <row r="800" spans="1:12" x14ac:dyDescent="0.25">
      <c r="A800" s="4" t="s">
        <v>1022</v>
      </c>
      <c r="B800" s="2" t="s">
        <v>50</v>
      </c>
      <c r="C800" s="2" t="s">
        <v>356</v>
      </c>
      <c r="D800" s="2" t="s">
        <v>63</v>
      </c>
      <c r="E800" s="2" t="s">
        <v>58</v>
      </c>
      <c r="F800" s="2" t="s">
        <v>59</v>
      </c>
      <c r="G800" s="2">
        <v>44796</v>
      </c>
      <c r="H800" s="2">
        <v>1309</v>
      </c>
      <c r="I800" s="2">
        <v>205.7</v>
      </c>
      <c r="J800" s="2">
        <v>117.11</v>
      </c>
      <c r="K800" s="2">
        <v>269261.3</v>
      </c>
      <c r="L800" s="1">
        <f t="shared" si="12"/>
        <v>1</v>
      </c>
    </row>
    <row r="801" spans="1:12" x14ac:dyDescent="0.25">
      <c r="A801" s="4" t="s">
        <v>1023</v>
      </c>
      <c r="B801" s="2" t="s">
        <v>50</v>
      </c>
      <c r="C801" s="2" t="s">
        <v>691</v>
      </c>
      <c r="D801" s="2" t="s">
        <v>52</v>
      </c>
      <c r="E801" s="2" t="s">
        <v>53</v>
      </c>
      <c r="F801" s="2" t="s">
        <v>73</v>
      </c>
      <c r="G801" s="2">
        <v>44017</v>
      </c>
      <c r="H801" s="2">
        <v>4112</v>
      </c>
      <c r="I801" s="2">
        <v>152.58000000000001</v>
      </c>
      <c r="J801" s="2">
        <v>97.44</v>
      </c>
      <c r="K801" s="2">
        <v>627408.96000000008</v>
      </c>
      <c r="L801" s="1">
        <f t="shared" si="12"/>
        <v>1</v>
      </c>
    </row>
    <row r="802" spans="1:12" x14ac:dyDescent="0.25">
      <c r="A802" s="4" t="s">
        <v>1024</v>
      </c>
      <c r="B802" s="2" t="s">
        <v>88</v>
      </c>
      <c r="C802" s="2" t="s">
        <v>89</v>
      </c>
      <c r="D802" s="2" t="s">
        <v>76</v>
      </c>
      <c r="E802" s="2" t="s">
        <v>53</v>
      </c>
      <c r="F802" s="2" t="s">
        <v>54</v>
      </c>
      <c r="G802" s="2">
        <v>44766</v>
      </c>
      <c r="H802" s="2">
        <v>8517</v>
      </c>
      <c r="I802" s="2">
        <v>47.45</v>
      </c>
      <c r="J802" s="2">
        <v>31.79</v>
      </c>
      <c r="K802" s="2">
        <v>404131.65</v>
      </c>
      <c r="L802" s="1">
        <f t="shared" si="12"/>
        <v>5</v>
      </c>
    </row>
    <row r="803" spans="1:12" x14ac:dyDescent="0.25">
      <c r="A803" s="4" t="s">
        <v>1025</v>
      </c>
      <c r="B803" s="2" t="s">
        <v>50</v>
      </c>
      <c r="C803" s="2" t="s">
        <v>255</v>
      </c>
      <c r="D803" s="2" t="s">
        <v>128</v>
      </c>
      <c r="E803" s="2" t="s">
        <v>53</v>
      </c>
      <c r="F803" s="2" t="s">
        <v>68</v>
      </c>
      <c r="G803" s="2">
        <v>44423</v>
      </c>
      <c r="H803" s="2">
        <v>7030</v>
      </c>
      <c r="I803" s="2">
        <v>668.27</v>
      </c>
      <c r="J803" s="2">
        <v>502.54</v>
      </c>
      <c r="K803" s="2">
        <v>4697938.0999999996</v>
      </c>
      <c r="L803" s="1">
        <f t="shared" si="12"/>
        <v>1</v>
      </c>
    </row>
    <row r="804" spans="1:12" x14ac:dyDescent="0.25">
      <c r="A804" s="4" t="s">
        <v>1026</v>
      </c>
      <c r="B804" s="2" t="s">
        <v>65</v>
      </c>
      <c r="C804" s="2" t="s">
        <v>169</v>
      </c>
      <c r="D804" s="2" t="s">
        <v>83</v>
      </c>
      <c r="E804" s="2" t="s">
        <v>53</v>
      </c>
      <c r="F804" s="2" t="s">
        <v>68</v>
      </c>
      <c r="G804" s="2">
        <v>44691</v>
      </c>
      <c r="H804" s="2">
        <v>4185</v>
      </c>
      <c r="I804" s="2">
        <v>81.73</v>
      </c>
      <c r="J804" s="2">
        <v>56.67</v>
      </c>
      <c r="K804" s="2">
        <v>342040.05</v>
      </c>
      <c r="L804" s="1">
        <f t="shared" si="12"/>
        <v>3</v>
      </c>
    </row>
    <row r="805" spans="1:12" x14ac:dyDescent="0.25">
      <c r="A805" s="4" t="s">
        <v>1027</v>
      </c>
      <c r="B805" s="2" t="s">
        <v>108</v>
      </c>
      <c r="C805" s="2" t="s">
        <v>245</v>
      </c>
      <c r="D805" s="2" t="s">
        <v>118</v>
      </c>
      <c r="E805" s="2" t="s">
        <v>58</v>
      </c>
      <c r="F805" s="2" t="s">
        <v>54</v>
      </c>
      <c r="G805" s="2">
        <v>44811</v>
      </c>
      <c r="H805" s="2">
        <v>1552</v>
      </c>
      <c r="I805" s="2">
        <v>109.28</v>
      </c>
      <c r="J805" s="2">
        <v>35.840000000000003</v>
      </c>
      <c r="K805" s="2">
        <v>169602.56</v>
      </c>
      <c r="L805" s="1">
        <f t="shared" si="12"/>
        <v>6</v>
      </c>
    </row>
    <row r="806" spans="1:12" x14ac:dyDescent="0.25">
      <c r="A806" s="4" t="s">
        <v>1028</v>
      </c>
      <c r="B806" s="2" t="s">
        <v>108</v>
      </c>
      <c r="C806" s="2" t="s">
        <v>189</v>
      </c>
      <c r="D806" s="2" t="s">
        <v>128</v>
      </c>
      <c r="E806" s="2" t="s">
        <v>53</v>
      </c>
      <c r="F806" s="2" t="s">
        <v>73</v>
      </c>
      <c r="G806" s="2">
        <v>44168</v>
      </c>
      <c r="H806" s="2">
        <v>2728</v>
      </c>
      <c r="I806" s="2">
        <v>668.27</v>
      </c>
      <c r="J806" s="2">
        <v>502.54</v>
      </c>
      <c r="K806" s="2">
        <v>1823040.56</v>
      </c>
      <c r="L806" s="1">
        <f t="shared" si="12"/>
        <v>6</v>
      </c>
    </row>
    <row r="807" spans="1:12" x14ac:dyDescent="0.25">
      <c r="A807" s="4" t="s">
        <v>1029</v>
      </c>
      <c r="B807" s="2" t="s">
        <v>65</v>
      </c>
      <c r="C807" s="2" t="s">
        <v>304</v>
      </c>
      <c r="D807" s="2" t="s">
        <v>81</v>
      </c>
      <c r="E807" s="2" t="s">
        <v>58</v>
      </c>
      <c r="F807" s="2" t="s">
        <v>68</v>
      </c>
      <c r="G807" s="2">
        <v>43863</v>
      </c>
      <c r="H807" s="2">
        <v>8343</v>
      </c>
      <c r="I807" s="2">
        <v>437.2</v>
      </c>
      <c r="J807" s="2">
        <v>263.33</v>
      </c>
      <c r="K807" s="2">
        <v>3647559.6</v>
      </c>
      <c r="L807" s="1">
        <f t="shared" si="12"/>
        <v>3</v>
      </c>
    </row>
    <row r="808" spans="1:12" x14ac:dyDescent="0.25">
      <c r="A808" s="4" t="s">
        <v>1030</v>
      </c>
      <c r="B808" s="2" t="s">
        <v>65</v>
      </c>
      <c r="C808" s="2" t="s">
        <v>174</v>
      </c>
      <c r="D808" s="2" t="s">
        <v>83</v>
      </c>
      <c r="E808" s="2" t="s">
        <v>53</v>
      </c>
      <c r="F808" s="2" t="s">
        <v>59</v>
      </c>
      <c r="G808" s="2">
        <v>44097</v>
      </c>
      <c r="H808" s="2">
        <v>1058</v>
      </c>
      <c r="I808" s="2">
        <v>81.73</v>
      </c>
      <c r="J808" s="2">
        <v>56.67</v>
      </c>
      <c r="K808" s="2">
        <v>86470.340000000011</v>
      </c>
      <c r="L808" s="1">
        <f t="shared" si="12"/>
        <v>3</v>
      </c>
    </row>
    <row r="809" spans="1:12" x14ac:dyDescent="0.25">
      <c r="A809" s="4" t="s">
        <v>1031</v>
      </c>
      <c r="B809" s="2" t="s">
        <v>65</v>
      </c>
      <c r="C809" s="2" t="s">
        <v>287</v>
      </c>
      <c r="D809" s="2" t="s">
        <v>83</v>
      </c>
      <c r="E809" s="2" t="s">
        <v>53</v>
      </c>
      <c r="F809" s="2" t="s">
        <v>54</v>
      </c>
      <c r="G809" s="2">
        <v>44699</v>
      </c>
      <c r="H809" s="2">
        <v>566</v>
      </c>
      <c r="I809" s="2">
        <v>81.73</v>
      </c>
      <c r="J809" s="2">
        <v>56.67</v>
      </c>
      <c r="K809" s="2">
        <v>46259.18</v>
      </c>
      <c r="L809" s="1">
        <f t="shared" si="12"/>
        <v>3</v>
      </c>
    </row>
    <row r="810" spans="1:12" x14ac:dyDescent="0.25">
      <c r="A810" s="4" t="s">
        <v>1032</v>
      </c>
      <c r="B810" s="2" t="s">
        <v>50</v>
      </c>
      <c r="C810" s="2" t="s">
        <v>488</v>
      </c>
      <c r="D810" s="2" t="s">
        <v>57</v>
      </c>
      <c r="E810" s="2" t="s">
        <v>53</v>
      </c>
      <c r="F810" s="2" t="s">
        <v>54</v>
      </c>
      <c r="G810" s="2">
        <v>44598</v>
      </c>
      <c r="H810" s="2">
        <v>8591</v>
      </c>
      <c r="I810" s="2">
        <v>421.89</v>
      </c>
      <c r="J810" s="2">
        <v>364.69</v>
      </c>
      <c r="K810" s="2">
        <v>3624456.9899999998</v>
      </c>
      <c r="L810" s="1">
        <f t="shared" si="12"/>
        <v>1</v>
      </c>
    </row>
    <row r="811" spans="1:12" x14ac:dyDescent="0.25">
      <c r="A811" s="4" t="s">
        <v>1033</v>
      </c>
      <c r="B811" s="2" t="s">
        <v>65</v>
      </c>
      <c r="C811" s="2" t="s">
        <v>847</v>
      </c>
      <c r="D811" s="2" t="s">
        <v>128</v>
      </c>
      <c r="E811" s="2" t="s">
        <v>53</v>
      </c>
      <c r="F811" s="2" t="s">
        <v>54</v>
      </c>
      <c r="G811" s="2">
        <v>44436</v>
      </c>
      <c r="H811" s="2">
        <v>3887</v>
      </c>
      <c r="I811" s="2">
        <v>668.27</v>
      </c>
      <c r="J811" s="2">
        <v>502.54</v>
      </c>
      <c r="K811" s="2">
        <v>2597565.4899999998</v>
      </c>
      <c r="L811" s="1">
        <f t="shared" si="12"/>
        <v>3</v>
      </c>
    </row>
    <row r="812" spans="1:12" x14ac:dyDescent="0.25">
      <c r="A812" s="4" t="s">
        <v>1034</v>
      </c>
      <c r="B812" s="2" t="s">
        <v>65</v>
      </c>
      <c r="C812" s="2" t="s">
        <v>284</v>
      </c>
      <c r="D812" s="2" t="s">
        <v>67</v>
      </c>
      <c r="E812" s="2" t="s">
        <v>58</v>
      </c>
      <c r="F812" s="2" t="s">
        <v>54</v>
      </c>
      <c r="G812" s="2">
        <v>43960</v>
      </c>
      <c r="H812" s="2">
        <v>7240</v>
      </c>
      <c r="I812" s="2">
        <v>9.33</v>
      </c>
      <c r="J812" s="2">
        <v>6.92</v>
      </c>
      <c r="K812" s="2">
        <v>67549.2</v>
      </c>
      <c r="L812" s="1">
        <f t="shared" si="12"/>
        <v>3</v>
      </c>
    </row>
    <row r="813" spans="1:12" x14ac:dyDescent="0.25">
      <c r="A813" s="4" t="s">
        <v>129</v>
      </c>
      <c r="B813" s="2" t="s">
        <v>65</v>
      </c>
      <c r="C813" s="2" t="s">
        <v>113</v>
      </c>
      <c r="D813" s="2" t="s">
        <v>83</v>
      </c>
      <c r="E813" s="2" t="s">
        <v>58</v>
      </c>
      <c r="F813" s="2" t="s">
        <v>59</v>
      </c>
      <c r="G813" s="2">
        <v>44628</v>
      </c>
      <c r="H813" s="2">
        <v>6468</v>
      </c>
      <c r="I813" s="2">
        <v>81.73</v>
      </c>
      <c r="J813" s="2">
        <v>56.67</v>
      </c>
      <c r="K813" s="2">
        <v>528629.64</v>
      </c>
      <c r="L813" s="1">
        <f t="shared" si="12"/>
        <v>3</v>
      </c>
    </row>
    <row r="814" spans="1:12" x14ac:dyDescent="0.25">
      <c r="A814" s="4" t="s">
        <v>1035</v>
      </c>
      <c r="B814" s="2" t="s">
        <v>65</v>
      </c>
      <c r="C814" s="2" t="s">
        <v>284</v>
      </c>
      <c r="D814" s="2" t="s">
        <v>83</v>
      </c>
      <c r="E814" s="2" t="s">
        <v>58</v>
      </c>
      <c r="F814" s="2" t="s">
        <v>73</v>
      </c>
      <c r="G814" s="2">
        <v>43869</v>
      </c>
      <c r="H814" s="2">
        <v>1419</v>
      </c>
      <c r="I814" s="2">
        <v>81.73</v>
      </c>
      <c r="J814" s="2">
        <v>56.67</v>
      </c>
      <c r="K814" s="2">
        <v>115974.87000000001</v>
      </c>
      <c r="L814" s="1">
        <f t="shared" si="12"/>
        <v>3</v>
      </c>
    </row>
    <row r="815" spans="1:12" x14ac:dyDescent="0.25">
      <c r="A815" s="4" t="s">
        <v>1036</v>
      </c>
      <c r="B815" s="2" t="s">
        <v>50</v>
      </c>
      <c r="C815" s="2" t="s">
        <v>601</v>
      </c>
      <c r="D815" s="2" t="s">
        <v>86</v>
      </c>
      <c r="E815" s="2" t="s">
        <v>53</v>
      </c>
      <c r="F815" s="2" t="s">
        <v>73</v>
      </c>
      <c r="G815" s="2">
        <v>43958</v>
      </c>
      <c r="H815" s="2">
        <v>8974</v>
      </c>
      <c r="I815" s="2">
        <v>651.21</v>
      </c>
      <c r="J815" s="2">
        <v>524.96</v>
      </c>
      <c r="K815" s="2">
        <v>5843958.54</v>
      </c>
      <c r="L815" s="1">
        <f t="shared" si="12"/>
        <v>1</v>
      </c>
    </row>
    <row r="816" spans="1:12" x14ac:dyDescent="0.25">
      <c r="A816" s="4" t="s">
        <v>1037</v>
      </c>
      <c r="B816" s="2" t="s">
        <v>108</v>
      </c>
      <c r="C816" s="2" t="s">
        <v>206</v>
      </c>
      <c r="D816" s="2" t="s">
        <v>52</v>
      </c>
      <c r="E816" s="2" t="s">
        <v>53</v>
      </c>
      <c r="F816" s="2" t="s">
        <v>59</v>
      </c>
      <c r="G816" s="2">
        <v>44182</v>
      </c>
      <c r="H816" s="2">
        <v>8043</v>
      </c>
      <c r="I816" s="2">
        <v>152.58000000000001</v>
      </c>
      <c r="J816" s="2">
        <v>97.44</v>
      </c>
      <c r="K816" s="2">
        <v>1227200.9400000002</v>
      </c>
      <c r="L816" s="1">
        <f t="shared" si="12"/>
        <v>6</v>
      </c>
    </row>
    <row r="817" spans="1:12" x14ac:dyDescent="0.25">
      <c r="A817" s="4" t="s">
        <v>1038</v>
      </c>
      <c r="B817" s="2" t="s">
        <v>65</v>
      </c>
      <c r="C817" s="2" t="s">
        <v>240</v>
      </c>
      <c r="D817" s="2" t="s">
        <v>76</v>
      </c>
      <c r="E817" s="2" t="s">
        <v>53</v>
      </c>
      <c r="F817" s="2" t="s">
        <v>54</v>
      </c>
      <c r="G817" s="2">
        <v>44501</v>
      </c>
      <c r="H817" s="2">
        <v>4569</v>
      </c>
      <c r="I817" s="2">
        <v>47.45</v>
      </c>
      <c r="J817" s="2">
        <v>31.79</v>
      </c>
      <c r="K817" s="2">
        <v>216799.05000000002</v>
      </c>
      <c r="L817" s="1">
        <f t="shared" si="12"/>
        <v>3</v>
      </c>
    </row>
    <row r="818" spans="1:12" x14ac:dyDescent="0.25">
      <c r="A818" s="4" t="s">
        <v>1039</v>
      </c>
      <c r="B818" s="2" t="s">
        <v>65</v>
      </c>
      <c r="C818" s="2" t="s">
        <v>174</v>
      </c>
      <c r="D818" s="2" t="s">
        <v>67</v>
      </c>
      <c r="E818" s="2" t="s">
        <v>53</v>
      </c>
      <c r="F818" s="2" t="s">
        <v>73</v>
      </c>
      <c r="G818" s="2">
        <v>43973</v>
      </c>
      <c r="H818" s="2">
        <v>6526</v>
      </c>
      <c r="I818" s="2">
        <v>9.33</v>
      </c>
      <c r="J818" s="2">
        <v>6.92</v>
      </c>
      <c r="K818" s="2">
        <v>60887.58</v>
      </c>
      <c r="L818" s="1">
        <f t="shared" si="12"/>
        <v>3</v>
      </c>
    </row>
    <row r="819" spans="1:12" x14ac:dyDescent="0.25">
      <c r="A819" s="4" t="s">
        <v>64</v>
      </c>
      <c r="B819" s="2" t="s">
        <v>65</v>
      </c>
      <c r="C819" s="2" t="s">
        <v>428</v>
      </c>
      <c r="D819" s="2" t="s">
        <v>83</v>
      </c>
      <c r="E819" s="2" t="s">
        <v>53</v>
      </c>
      <c r="F819" s="2" t="s">
        <v>73</v>
      </c>
      <c r="G819" s="2">
        <v>44418</v>
      </c>
      <c r="H819" s="2">
        <v>8917</v>
      </c>
      <c r="I819" s="2">
        <v>81.73</v>
      </c>
      <c r="J819" s="2">
        <v>56.67</v>
      </c>
      <c r="K819" s="2">
        <v>728786.41</v>
      </c>
      <c r="L819" s="1">
        <f t="shared" si="12"/>
        <v>3</v>
      </c>
    </row>
    <row r="820" spans="1:12" x14ac:dyDescent="0.25">
      <c r="A820" s="4" t="s">
        <v>1040</v>
      </c>
      <c r="B820" s="2" t="s">
        <v>65</v>
      </c>
      <c r="C820" s="2" t="s">
        <v>493</v>
      </c>
      <c r="D820" s="2" t="s">
        <v>83</v>
      </c>
      <c r="E820" s="2" t="s">
        <v>58</v>
      </c>
      <c r="F820" s="2" t="s">
        <v>68</v>
      </c>
      <c r="G820" s="2">
        <v>44666</v>
      </c>
      <c r="H820" s="2">
        <v>8781</v>
      </c>
      <c r="I820" s="2">
        <v>81.73</v>
      </c>
      <c r="J820" s="2">
        <v>56.67</v>
      </c>
      <c r="K820" s="2">
        <v>717671.13</v>
      </c>
      <c r="L820" s="1">
        <f t="shared" si="12"/>
        <v>3</v>
      </c>
    </row>
    <row r="821" spans="1:12" x14ac:dyDescent="0.25">
      <c r="A821" s="4" t="s">
        <v>1041</v>
      </c>
      <c r="B821" s="2" t="s">
        <v>65</v>
      </c>
      <c r="C821" s="2" t="s">
        <v>197</v>
      </c>
      <c r="D821" s="2" t="s">
        <v>118</v>
      </c>
      <c r="E821" s="2" t="s">
        <v>58</v>
      </c>
      <c r="F821" s="2" t="s">
        <v>54</v>
      </c>
      <c r="G821" s="2">
        <v>44219</v>
      </c>
      <c r="H821" s="2">
        <v>183</v>
      </c>
      <c r="I821" s="2">
        <v>109.28</v>
      </c>
      <c r="J821" s="2">
        <v>35.840000000000003</v>
      </c>
      <c r="K821" s="2">
        <v>19998.240000000002</v>
      </c>
      <c r="L821" s="1">
        <f t="shared" si="12"/>
        <v>3</v>
      </c>
    </row>
    <row r="822" spans="1:12" x14ac:dyDescent="0.25">
      <c r="A822" s="4" t="s">
        <v>1042</v>
      </c>
      <c r="B822" s="2" t="s">
        <v>65</v>
      </c>
      <c r="C822" s="2" t="s">
        <v>270</v>
      </c>
      <c r="D822" s="2" t="s">
        <v>83</v>
      </c>
      <c r="E822" s="2" t="s">
        <v>58</v>
      </c>
      <c r="F822" s="2" t="s">
        <v>73</v>
      </c>
      <c r="G822" s="2">
        <v>44812</v>
      </c>
      <c r="H822" s="2">
        <v>9222</v>
      </c>
      <c r="I822" s="2">
        <v>81.73</v>
      </c>
      <c r="J822" s="2">
        <v>56.67</v>
      </c>
      <c r="K822" s="2">
        <v>753714.06</v>
      </c>
      <c r="L822" s="1">
        <f t="shared" si="12"/>
        <v>3</v>
      </c>
    </row>
    <row r="823" spans="1:12" x14ac:dyDescent="0.25">
      <c r="A823" s="4" t="s">
        <v>792</v>
      </c>
      <c r="B823" s="2" t="s">
        <v>61</v>
      </c>
      <c r="C823" s="2" t="s">
        <v>62</v>
      </c>
      <c r="D823" s="2" t="s">
        <v>57</v>
      </c>
      <c r="E823" s="2" t="s">
        <v>53</v>
      </c>
      <c r="F823" s="2" t="s">
        <v>59</v>
      </c>
      <c r="G823" s="2">
        <v>44674</v>
      </c>
      <c r="H823" s="2">
        <v>9029</v>
      </c>
      <c r="I823" s="2">
        <v>421.89</v>
      </c>
      <c r="J823" s="2">
        <v>364.69</v>
      </c>
      <c r="K823" s="2">
        <v>3809244.81</v>
      </c>
      <c r="L823" s="1">
        <f t="shared" si="12"/>
        <v>2</v>
      </c>
    </row>
    <row r="824" spans="1:12" x14ac:dyDescent="0.25">
      <c r="A824" s="4" t="s">
        <v>1043</v>
      </c>
      <c r="B824" s="2" t="s">
        <v>70</v>
      </c>
      <c r="C824" s="2" t="s">
        <v>289</v>
      </c>
      <c r="D824" s="2" t="s">
        <v>128</v>
      </c>
      <c r="E824" s="2" t="s">
        <v>58</v>
      </c>
      <c r="F824" s="2" t="s">
        <v>68</v>
      </c>
      <c r="G824" s="2">
        <v>44269</v>
      </c>
      <c r="H824" s="2">
        <v>4765</v>
      </c>
      <c r="I824" s="2">
        <v>668.27</v>
      </c>
      <c r="J824" s="2">
        <v>502.54</v>
      </c>
      <c r="K824" s="2">
        <v>3184306.55</v>
      </c>
      <c r="L824" s="1">
        <f t="shared" si="12"/>
        <v>4</v>
      </c>
    </row>
    <row r="825" spans="1:12" x14ac:dyDescent="0.25">
      <c r="A825" s="4" t="s">
        <v>1044</v>
      </c>
      <c r="B825" s="2" t="s">
        <v>65</v>
      </c>
      <c r="C825" s="2" t="s">
        <v>342</v>
      </c>
      <c r="D825" s="2" t="s">
        <v>86</v>
      </c>
      <c r="E825" s="2" t="s">
        <v>58</v>
      </c>
      <c r="F825" s="2" t="s">
        <v>68</v>
      </c>
      <c r="G825" s="2">
        <v>44728</v>
      </c>
      <c r="H825" s="2">
        <v>8621</v>
      </c>
      <c r="I825" s="2">
        <v>651.21</v>
      </c>
      <c r="J825" s="2">
        <v>524.96</v>
      </c>
      <c r="K825" s="2">
        <v>5614081.4100000001</v>
      </c>
      <c r="L825" s="1">
        <f t="shared" si="12"/>
        <v>3</v>
      </c>
    </row>
    <row r="826" spans="1:12" x14ac:dyDescent="0.25">
      <c r="A826" s="4" t="s">
        <v>1045</v>
      </c>
      <c r="B826" s="2" t="s">
        <v>50</v>
      </c>
      <c r="C826" s="2" t="s">
        <v>187</v>
      </c>
      <c r="D826" s="2" t="s">
        <v>76</v>
      </c>
      <c r="E826" s="2" t="s">
        <v>58</v>
      </c>
      <c r="F826" s="2" t="s">
        <v>59</v>
      </c>
      <c r="G826" s="2">
        <v>44199</v>
      </c>
      <c r="H826" s="2">
        <v>4822</v>
      </c>
      <c r="I826" s="2">
        <v>47.45</v>
      </c>
      <c r="J826" s="2">
        <v>31.79</v>
      </c>
      <c r="K826" s="2">
        <v>228803.90000000002</v>
      </c>
      <c r="L826" s="1">
        <f t="shared" si="12"/>
        <v>1</v>
      </c>
    </row>
    <row r="827" spans="1:12" x14ac:dyDescent="0.25">
      <c r="A827" s="4" t="s">
        <v>1046</v>
      </c>
      <c r="B827" s="2" t="s">
        <v>70</v>
      </c>
      <c r="C827" s="2" t="s">
        <v>375</v>
      </c>
      <c r="D827" s="2" t="s">
        <v>67</v>
      </c>
      <c r="E827" s="2" t="s">
        <v>53</v>
      </c>
      <c r="F827" s="2" t="s">
        <v>59</v>
      </c>
      <c r="G827" s="2">
        <v>44629</v>
      </c>
      <c r="H827" s="2">
        <v>4622</v>
      </c>
      <c r="I827" s="2">
        <v>9.33</v>
      </c>
      <c r="J827" s="2">
        <v>6.92</v>
      </c>
      <c r="K827" s="2">
        <v>43123.26</v>
      </c>
      <c r="L827" s="1">
        <f t="shared" si="12"/>
        <v>4</v>
      </c>
    </row>
    <row r="828" spans="1:12" x14ac:dyDescent="0.25">
      <c r="A828" s="4" t="s">
        <v>1047</v>
      </c>
      <c r="B828" s="2" t="s">
        <v>50</v>
      </c>
      <c r="C828" s="2" t="s">
        <v>691</v>
      </c>
      <c r="D828" s="2" t="s">
        <v>67</v>
      </c>
      <c r="E828" s="2" t="s">
        <v>53</v>
      </c>
      <c r="F828" s="2" t="s">
        <v>54</v>
      </c>
      <c r="G828" s="2">
        <v>43937</v>
      </c>
      <c r="H828" s="2">
        <v>1308</v>
      </c>
      <c r="I828" s="2">
        <v>9.33</v>
      </c>
      <c r="J828" s="2">
        <v>6.92</v>
      </c>
      <c r="K828" s="2">
        <v>12203.64</v>
      </c>
      <c r="L828" s="1">
        <f t="shared" si="12"/>
        <v>1</v>
      </c>
    </row>
    <row r="829" spans="1:12" x14ac:dyDescent="0.25">
      <c r="A829" s="4" t="s">
        <v>1048</v>
      </c>
      <c r="B829" s="2" t="s">
        <v>65</v>
      </c>
      <c r="C829" s="2" t="s">
        <v>990</v>
      </c>
      <c r="D829" s="2" t="s">
        <v>63</v>
      </c>
      <c r="E829" s="2" t="s">
        <v>58</v>
      </c>
      <c r="F829" s="2" t="s">
        <v>54</v>
      </c>
      <c r="G829" s="2">
        <v>43843</v>
      </c>
      <c r="H829" s="2">
        <v>5197</v>
      </c>
      <c r="I829" s="2">
        <v>205.7</v>
      </c>
      <c r="J829" s="2">
        <v>117.11</v>
      </c>
      <c r="K829" s="2">
        <v>1069022.8999999999</v>
      </c>
      <c r="L829" s="1">
        <f t="shared" si="12"/>
        <v>3</v>
      </c>
    </row>
    <row r="830" spans="1:12" x14ac:dyDescent="0.25">
      <c r="A830" s="4" t="s">
        <v>1049</v>
      </c>
      <c r="B830" s="2" t="s">
        <v>70</v>
      </c>
      <c r="C830" s="2" t="s">
        <v>539</v>
      </c>
      <c r="D830" s="2" t="s">
        <v>86</v>
      </c>
      <c r="E830" s="2" t="s">
        <v>53</v>
      </c>
      <c r="F830" s="2" t="s">
        <v>54</v>
      </c>
      <c r="G830" s="2">
        <v>44124</v>
      </c>
      <c r="H830" s="2">
        <v>8637</v>
      </c>
      <c r="I830" s="2">
        <v>651.21</v>
      </c>
      <c r="J830" s="2">
        <v>524.96</v>
      </c>
      <c r="K830" s="2">
        <v>5624500.7700000005</v>
      </c>
      <c r="L830" s="1">
        <f t="shared" si="12"/>
        <v>4</v>
      </c>
    </row>
    <row r="831" spans="1:12" x14ac:dyDescent="0.25">
      <c r="A831" s="4" t="s">
        <v>1050</v>
      </c>
      <c r="B831" s="2" t="s">
        <v>61</v>
      </c>
      <c r="C831" s="2" t="s">
        <v>155</v>
      </c>
      <c r="D831" s="2" t="s">
        <v>63</v>
      </c>
      <c r="E831" s="2" t="s">
        <v>58</v>
      </c>
      <c r="F831" s="2" t="s">
        <v>54</v>
      </c>
      <c r="G831" s="2">
        <v>44184</v>
      </c>
      <c r="H831" s="2">
        <v>1008</v>
      </c>
      <c r="I831" s="2">
        <v>205.7</v>
      </c>
      <c r="J831" s="2">
        <v>117.11</v>
      </c>
      <c r="K831" s="2">
        <v>207345.59999999998</v>
      </c>
      <c r="L831" s="1">
        <f t="shared" si="12"/>
        <v>2</v>
      </c>
    </row>
    <row r="832" spans="1:12" x14ac:dyDescent="0.25">
      <c r="A832" s="4" t="s">
        <v>979</v>
      </c>
      <c r="B832" s="2" t="s">
        <v>50</v>
      </c>
      <c r="C832" s="2" t="s">
        <v>282</v>
      </c>
      <c r="D832" s="2" t="s">
        <v>128</v>
      </c>
      <c r="E832" s="2" t="s">
        <v>53</v>
      </c>
      <c r="F832" s="2" t="s">
        <v>68</v>
      </c>
      <c r="G832" s="2">
        <v>44617</v>
      </c>
      <c r="H832" s="2">
        <v>3723</v>
      </c>
      <c r="I832" s="2">
        <v>668.27</v>
      </c>
      <c r="J832" s="2">
        <v>502.54</v>
      </c>
      <c r="K832" s="2">
        <v>2487969.21</v>
      </c>
      <c r="L832" s="1">
        <f t="shared" si="12"/>
        <v>1</v>
      </c>
    </row>
    <row r="833" spans="1:12" x14ac:dyDescent="0.25">
      <c r="A833" s="4" t="s">
        <v>1051</v>
      </c>
      <c r="B833" s="2" t="s">
        <v>65</v>
      </c>
      <c r="C833" s="2" t="s">
        <v>142</v>
      </c>
      <c r="D833" s="2" t="s">
        <v>72</v>
      </c>
      <c r="E833" s="2" t="s">
        <v>53</v>
      </c>
      <c r="F833" s="2" t="s">
        <v>68</v>
      </c>
      <c r="G833" s="2">
        <v>44597</v>
      </c>
      <c r="H833" s="2">
        <v>5222</v>
      </c>
      <c r="I833" s="2">
        <v>255.28</v>
      </c>
      <c r="J833" s="2">
        <v>159.41999999999999</v>
      </c>
      <c r="K833" s="2">
        <v>1333072.1599999999</v>
      </c>
      <c r="L833" s="1">
        <f t="shared" si="12"/>
        <v>3</v>
      </c>
    </row>
    <row r="834" spans="1:12" x14ac:dyDescent="0.25">
      <c r="A834" s="4" t="s">
        <v>1052</v>
      </c>
      <c r="B834" s="2" t="s">
        <v>108</v>
      </c>
      <c r="C834" s="2" t="s">
        <v>420</v>
      </c>
      <c r="D834" s="2" t="s">
        <v>96</v>
      </c>
      <c r="E834" s="2" t="s">
        <v>53</v>
      </c>
      <c r="F834" s="2" t="s">
        <v>68</v>
      </c>
      <c r="G834" s="2">
        <v>44490</v>
      </c>
      <c r="H834" s="2">
        <v>5979</v>
      </c>
      <c r="I834" s="2">
        <v>154.06</v>
      </c>
      <c r="J834" s="2">
        <v>90.93</v>
      </c>
      <c r="K834" s="2">
        <v>921124.74</v>
      </c>
      <c r="L834" s="1">
        <f t="shared" si="12"/>
        <v>6</v>
      </c>
    </row>
    <row r="835" spans="1:12" x14ac:dyDescent="0.25">
      <c r="A835" s="4" t="s">
        <v>988</v>
      </c>
      <c r="B835" s="2" t="s">
        <v>70</v>
      </c>
      <c r="C835" s="2" t="s">
        <v>627</v>
      </c>
      <c r="D835" s="2" t="s">
        <v>67</v>
      </c>
      <c r="E835" s="2" t="s">
        <v>53</v>
      </c>
      <c r="F835" s="2" t="s">
        <v>54</v>
      </c>
      <c r="G835" s="2">
        <v>44286</v>
      </c>
      <c r="H835" s="2">
        <v>3501</v>
      </c>
      <c r="I835" s="2">
        <v>9.33</v>
      </c>
      <c r="J835" s="2">
        <v>6.92</v>
      </c>
      <c r="K835" s="2">
        <v>32664.33</v>
      </c>
      <c r="L835" s="1">
        <f t="shared" si="12"/>
        <v>4</v>
      </c>
    </row>
    <row r="836" spans="1:12" x14ac:dyDescent="0.25">
      <c r="A836" s="4" t="s">
        <v>1053</v>
      </c>
      <c r="B836" s="2" t="s">
        <v>65</v>
      </c>
      <c r="C836" s="2" t="s">
        <v>100</v>
      </c>
      <c r="D836" s="2" t="s">
        <v>63</v>
      </c>
      <c r="E836" s="2" t="s">
        <v>58</v>
      </c>
      <c r="F836" s="2" t="s">
        <v>68</v>
      </c>
      <c r="G836" s="2">
        <v>44123</v>
      </c>
      <c r="H836" s="2">
        <v>7321</v>
      </c>
      <c r="I836" s="2">
        <v>205.7</v>
      </c>
      <c r="J836" s="2">
        <v>117.11</v>
      </c>
      <c r="K836" s="2">
        <v>1505929.7</v>
      </c>
      <c r="L836" s="1">
        <f t="shared" si="12"/>
        <v>3</v>
      </c>
    </row>
    <row r="837" spans="1:12" x14ac:dyDescent="0.25">
      <c r="A837" s="4" t="s">
        <v>1054</v>
      </c>
      <c r="B837" s="2" t="s">
        <v>50</v>
      </c>
      <c r="C837" s="2" t="s">
        <v>981</v>
      </c>
      <c r="D837" s="2" t="s">
        <v>67</v>
      </c>
      <c r="E837" s="2" t="s">
        <v>58</v>
      </c>
      <c r="F837" s="2" t="s">
        <v>59</v>
      </c>
      <c r="G837" s="2">
        <v>44805</v>
      </c>
      <c r="H837" s="2">
        <v>4009</v>
      </c>
      <c r="I837" s="2">
        <v>9.33</v>
      </c>
      <c r="J837" s="2">
        <v>6.92</v>
      </c>
      <c r="K837" s="2">
        <v>37403.97</v>
      </c>
      <c r="L837" s="1">
        <f t="shared" si="12"/>
        <v>1</v>
      </c>
    </row>
    <row r="838" spans="1:12" x14ac:dyDescent="0.25">
      <c r="A838" s="4" t="s">
        <v>1055</v>
      </c>
      <c r="B838" s="2" t="s">
        <v>65</v>
      </c>
      <c r="C838" s="2" t="s">
        <v>304</v>
      </c>
      <c r="D838" s="2" t="s">
        <v>52</v>
      </c>
      <c r="E838" s="2" t="s">
        <v>53</v>
      </c>
      <c r="F838" s="2" t="s">
        <v>59</v>
      </c>
      <c r="G838" s="2">
        <v>44155</v>
      </c>
      <c r="H838" s="2">
        <v>2163</v>
      </c>
      <c r="I838" s="2">
        <v>152.58000000000001</v>
      </c>
      <c r="J838" s="2">
        <v>97.44</v>
      </c>
      <c r="K838" s="2">
        <v>330030.54000000004</v>
      </c>
      <c r="L838" s="1">
        <f t="shared" si="12"/>
        <v>3</v>
      </c>
    </row>
    <row r="839" spans="1:12" x14ac:dyDescent="0.25">
      <c r="A839" s="4" t="s">
        <v>1056</v>
      </c>
      <c r="B839" s="2" t="s">
        <v>65</v>
      </c>
      <c r="C839" s="2" t="s">
        <v>824</v>
      </c>
      <c r="D839" s="2" t="s">
        <v>72</v>
      </c>
      <c r="E839" s="2" t="s">
        <v>53</v>
      </c>
      <c r="F839" s="2" t="s">
        <v>54</v>
      </c>
      <c r="G839" s="2">
        <v>44837</v>
      </c>
      <c r="H839" s="2">
        <v>7411</v>
      </c>
      <c r="I839" s="2">
        <v>255.28</v>
      </c>
      <c r="J839" s="2">
        <v>159.41999999999999</v>
      </c>
      <c r="K839" s="2">
        <v>1891880.08</v>
      </c>
      <c r="L839" s="1">
        <f t="shared" si="12"/>
        <v>3</v>
      </c>
    </row>
    <row r="840" spans="1:12" x14ac:dyDescent="0.25">
      <c r="A840" s="4" t="s">
        <v>1057</v>
      </c>
      <c r="B840" s="2" t="s">
        <v>108</v>
      </c>
      <c r="C840" s="2" t="s">
        <v>453</v>
      </c>
      <c r="D840" s="2" t="s">
        <v>118</v>
      </c>
      <c r="E840" s="2" t="s">
        <v>58</v>
      </c>
      <c r="F840" s="2" t="s">
        <v>73</v>
      </c>
      <c r="G840" s="2">
        <v>44444</v>
      </c>
      <c r="H840" s="2">
        <v>7417</v>
      </c>
      <c r="I840" s="2">
        <v>109.28</v>
      </c>
      <c r="J840" s="2">
        <v>35.840000000000003</v>
      </c>
      <c r="K840" s="2">
        <v>810529.76</v>
      </c>
      <c r="L840" s="1">
        <f t="shared" ref="L840:L903" si="13">VLOOKUP(B840,$N$38:$O$43,2,FALSE)</f>
        <v>6</v>
      </c>
    </row>
    <row r="841" spans="1:12" x14ac:dyDescent="0.25">
      <c r="A841" s="4" t="s">
        <v>1058</v>
      </c>
      <c r="B841" s="2" t="s">
        <v>65</v>
      </c>
      <c r="C841" s="2" t="s">
        <v>66</v>
      </c>
      <c r="D841" s="2" t="s">
        <v>67</v>
      </c>
      <c r="E841" s="2" t="s">
        <v>58</v>
      </c>
      <c r="F841" s="2" t="s">
        <v>59</v>
      </c>
      <c r="G841" s="2">
        <v>44369</v>
      </c>
      <c r="H841" s="2">
        <v>6871</v>
      </c>
      <c r="I841" s="2">
        <v>9.33</v>
      </c>
      <c r="J841" s="2">
        <v>6.92</v>
      </c>
      <c r="K841" s="2">
        <v>64106.43</v>
      </c>
      <c r="L841" s="1">
        <f t="shared" si="13"/>
        <v>3</v>
      </c>
    </row>
    <row r="842" spans="1:12" x14ac:dyDescent="0.25">
      <c r="A842" s="4" t="s">
        <v>1059</v>
      </c>
      <c r="B842" s="2" t="s">
        <v>50</v>
      </c>
      <c r="C842" s="2" t="s">
        <v>488</v>
      </c>
      <c r="D842" s="2" t="s">
        <v>81</v>
      </c>
      <c r="E842" s="2" t="s">
        <v>53</v>
      </c>
      <c r="F842" s="2" t="s">
        <v>54</v>
      </c>
      <c r="G842" s="2">
        <v>44065</v>
      </c>
      <c r="H842" s="2">
        <v>2498</v>
      </c>
      <c r="I842" s="2">
        <v>437.2</v>
      </c>
      <c r="J842" s="2">
        <v>263.33</v>
      </c>
      <c r="K842" s="2">
        <v>1092125.5999999999</v>
      </c>
      <c r="L842" s="1">
        <f t="shared" si="13"/>
        <v>1</v>
      </c>
    </row>
    <row r="843" spans="1:12" x14ac:dyDescent="0.25">
      <c r="A843" s="4" t="s">
        <v>1060</v>
      </c>
      <c r="B843" s="2" t="s">
        <v>61</v>
      </c>
      <c r="C843" s="2" t="s">
        <v>667</v>
      </c>
      <c r="D843" s="2" t="s">
        <v>57</v>
      </c>
      <c r="E843" s="2" t="s">
        <v>53</v>
      </c>
      <c r="F843" s="2" t="s">
        <v>59</v>
      </c>
      <c r="G843" s="2">
        <v>44695</v>
      </c>
      <c r="H843" s="2">
        <v>8053</v>
      </c>
      <c r="I843" s="2">
        <v>421.89</v>
      </c>
      <c r="J843" s="2">
        <v>364.69</v>
      </c>
      <c r="K843" s="2">
        <v>3397480.17</v>
      </c>
      <c r="L843" s="1">
        <f t="shared" si="13"/>
        <v>2</v>
      </c>
    </row>
    <row r="844" spans="1:12" x14ac:dyDescent="0.25">
      <c r="A844" s="4" t="s">
        <v>1061</v>
      </c>
      <c r="B844" s="2" t="s">
        <v>50</v>
      </c>
      <c r="C844" s="2" t="s">
        <v>601</v>
      </c>
      <c r="D844" s="2" t="s">
        <v>52</v>
      </c>
      <c r="E844" s="2" t="s">
        <v>58</v>
      </c>
      <c r="F844" s="2" t="s">
        <v>68</v>
      </c>
      <c r="G844" s="2">
        <v>44440</v>
      </c>
      <c r="H844" s="2">
        <v>9321</v>
      </c>
      <c r="I844" s="2">
        <v>152.58000000000001</v>
      </c>
      <c r="J844" s="2">
        <v>97.44</v>
      </c>
      <c r="K844" s="2">
        <v>1422198.1800000002</v>
      </c>
      <c r="L844" s="1">
        <f t="shared" si="13"/>
        <v>1</v>
      </c>
    </row>
    <row r="845" spans="1:12" x14ac:dyDescent="0.25">
      <c r="A845" s="4" t="s">
        <v>1062</v>
      </c>
      <c r="B845" s="2" t="s">
        <v>50</v>
      </c>
      <c r="C845" s="2" t="s">
        <v>981</v>
      </c>
      <c r="D845" s="2" t="s">
        <v>63</v>
      </c>
      <c r="E845" s="2" t="s">
        <v>53</v>
      </c>
      <c r="F845" s="2" t="s">
        <v>68</v>
      </c>
      <c r="G845" s="2">
        <v>44236</v>
      </c>
      <c r="H845" s="2">
        <v>9121</v>
      </c>
      <c r="I845" s="2">
        <v>205.7</v>
      </c>
      <c r="J845" s="2">
        <v>117.11</v>
      </c>
      <c r="K845" s="2">
        <v>1876189.7</v>
      </c>
      <c r="L845" s="1">
        <f t="shared" si="13"/>
        <v>1</v>
      </c>
    </row>
    <row r="846" spans="1:12" x14ac:dyDescent="0.25">
      <c r="A846" s="4" t="s">
        <v>1063</v>
      </c>
      <c r="B846" s="2" t="s">
        <v>65</v>
      </c>
      <c r="C846" s="2" t="s">
        <v>448</v>
      </c>
      <c r="D846" s="2" t="s">
        <v>83</v>
      </c>
      <c r="E846" s="2" t="s">
        <v>58</v>
      </c>
      <c r="F846" s="2" t="s">
        <v>68</v>
      </c>
      <c r="G846" s="2">
        <v>44122</v>
      </c>
      <c r="H846" s="2">
        <v>2300</v>
      </c>
      <c r="I846" s="2">
        <v>81.73</v>
      </c>
      <c r="J846" s="2">
        <v>56.67</v>
      </c>
      <c r="K846" s="2">
        <v>187979</v>
      </c>
      <c r="L846" s="1">
        <f t="shared" si="13"/>
        <v>3</v>
      </c>
    </row>
    <row r="847" spans="1:12" x14ac:dyDescent="0.25">
      <c r="A847" s="4" t="s">
        <v>1064</v>
      </c>
      <c r="B847" s="2" t="s">
        <v>70</v>
      </c>
      <c r="C847" s="2" t="s">
        <v>627</v>
      </c>
      <c r="D847" s="2" t="s">
        <v>72</v>
      </c>
      <c r="E847" s="2" t="s">
        <v>58</v>
      </c>
      <c r="F847" s="2" t="s">
        <v>73</v>
      </c>
      <c r="G847" s="2">
        <v>44806</v>
      </c>
      <c r="H847" s="2">
        <v>738</v>
      </c>
      <c r="I847" s="2">
        <v>255.28</v>
      </c>
      <c r="J847" s="2">
        <v>159.41999999999999</v>
      </c>
      <c r="K847" s="2">
        <v>188396.64</v>
      </c>
      <c r="L847" s="1">
        <f t="shared" si="13"/>
        <v>4</v>
      </c>
    </row>
    <row r="848" spans="1:12" x14ac:dyDescent="0.25">
      <c r="A848" s="4" t="s">
        <v>1065</v>
      </c>
      <c r="B848" s="2" t="s">
        <v>50</v>
      </c>
      <c r="C848" s="2" t="s">
        <v>664</v>
      </c>
      <c r="D848" s="2" t="s">
        <v>83</v>
      </c>
      <c r="E848" s="2" t="s">
        <v>58</v>
      </c>
      <c r="F848" s="2" t="s">
        <v>73</v>
      </c>
      <c r="G848" s="2">
        <v>44011</v>
      </c>
      <c r="H848" s="2">
        <v>8347</v>
      </c>
      <c r="I848" s="2">
        <v>81.73</v>
      </c>
      <c r="J848" s="2">
        <v>56.67</v>
      </c>
      <c r="K848" s="2">
        <v>682200.31</v>
      </c>
      <c r="L848" s="1">
        <f t="shared" si="13"/>
        <v>1</v>
      </c>
    </row>
    <row r="849" spans="1:12" x14ac:dyDescent="0.25">
      <c r="A849" s="4" t="s">
        <v>1066</v>
      </c>
      <c r="B849" s="2" t="s">
        <v>61</v>
      </c>
      <c r="C849" s="2" t="s">
        <v>293</v>
      </c>
      <c r="D849" s="2" t="s">
        <v>72</v>
      </c>
      <c r="E849" s="2" t="s">
        <v>58</v>
      </c>
      <c r="F849" s="2" t="s">
        <v>59</v>
      </c>
      <c r="G849" s="2">
        <v>44306</v>
      </c>
      <c r="H849" s="2">
        <v>6070</v>
      </c>
      <c r="I849" s="2">
        <v>255.28</v>
      </c>
      <c r="J849" s="2">
        <v>159.41999999999999</v>
      </c>
      <c r="K849" s="2">
        <v>1549549.6</v>
      </c>
      <c r="L849" s="1">
        <f t="shared" si="13"/>
        <v>2</v>
      </c>
    </row>
    <row r="850" spans="1:12" x14ac:dyDescent="0.25">
      <c r="A850" s="4" t="s">
        <v>1067</v>
      </c>
      <c r="B850" s="2" t="s">
        <v>50</v>
      </c>
      <c r="C850" s="2" t="s">
        <v>179</v>
      </c>
      <c r="D850" s="2" t="s">
        <v>67</v>
      </c>
      <c r="E850" s="2" t="s">
        <v>53</v>
      </c>
      <c r="F850" s="2" t="s">
        <v>73</v>
      </c>
      <c r="G850" s="2">
        <v>44228</v>
      </c>
      <c r="H850" s="2">
        <v>6879</v>
      </c>
      <c r="I850" s="2">
        <v>9.33</v>
      </c>
      <c r="J850" s="2">
        <v>6.92</v>
      </c>
      <c r="K850" s="2">
        <v>64181.07</v>
      </c>
      <c r="L850" s="1">
        <f t="shared" si="13"/>
        <v>1</v>
      </c>
    </row>
    <row r="851" spans="1:12" x14ac:dyDescent="0.25">
      <c r="A851" s="4" t="s">
        <v>1068</v>
      </c>
      <c r="B851" s="2" t="s">
        <v>61</v>
      </c>
      <c r="C851" s="2" t="s">
        <v>459</v>
      </c>
      <c r="D851" s="2" t="s">
        <v>128</v>
      </c>
      <c r="E851" s="2" t="s">
        <v>58</v>
      </c>
      <c r="F851" s="2" t="s">
        <v>59</v>
      </c>
      <c r="G851" s="2">
        <v>44028</v>
      </c>
      <c r="H851" s="2">
        <v>779</v>
      </c>
      <c r="I851" s="2">
        <v>668.27</v>
      </c>
      <c r="J851" s="2">
        <v>502.54</v>
      </c>
      <c r="K851" s="2">
        <v>520582.32999999996</v>
      </c>
      <c r="L851" s="1">
        <f t="shared" si="13"/>
        <v>2</v>
      </c>
    </row>
    <row r="852" spans="1:12" x14ac:dyDescent="0.25">
      <c r="A852" s="4" t="s">
        <v>1069</v>
      </c>
      <c r="B852" s="2" t="s">
        <v>70</v>
      </c>
      <c r="C852" s="2" t="s">
        <v>770</v>
      </c>
      <c r="D852" s="2" t="s">
        <v>67</v>
      </c>
      <c r="E852" s="2" t="s">
        <v>58</v>
      </c>
      <c r="F852" s="2" t="s">
        <v>68</v>
      </c>
      <c r="G852" s="2">
        <v>44105</v>
      </c>
      <c r="H852" s="2">
        <v>9807</v>
      </c>
      <c r="I852" s="2">
        <v>9.33</v>
      </c>
      <c r="J852" s="2">
        <v>6.92</v>
      </c>
      <c r="K852" s="2">
        <v>91499.31</v>
      </c>
      <c r="L852" s="1">
        <f t="shared" si="13"/>
        <v>4</v>
      </c>
    </row>
    <row r="853" spans="1:12" x14ac:dyDescent="0.25">
      <c r="A853" s="4" t="s">
        <v>1070</v>
      </c>
      <c r="B853" s="2" t="s">
        <v>61</v>
      </c>
      <c r="C853" s="2" t="s">
        <v>236</v>
      </c>
      <c r="D853" s="2" t="s">
        <v>81</v>
      </c>
      <c r="E853" s="2" t="s">
        <v>53</v>
      </c>
      <c r="F853" s="2" t="s">
        <v>59</v>
      </c>
      <c r="G853" s="2">
        <v>44482</v>
      </c>
      <c r="H853" s="2">
        <v>3031</v>
      </c>
      <c r="I853" s="2">
        <v>437.2</v>
      </c>
      <c r="J853" s="2">
        <v>263.33</v>
      </c>
      <c r="K853" s="2">
        <v>1325153.2</v>
      </c>
      <c r="L853" s="1">
        <f t="shared" si="13"/>
        <v>2</v>
      </c>
    </row>
    <row r="854" spans="1:12" x14ac:dyDescent="0.25">
      <c r="A854" s="4" t="s">
        <v>1071</v>
      </c>
      <c r="B854" s="2" t="s">
        <v>61</v>
      </c>
      <c r="C854" s="2" t="s">
        <v>417</v>
      </c>
      <c r="D854" s="2" t="s">
        <v>96</v>
      </c>
      <c r="E854" s="2" t="s">
        <v>53</v>
      </c>
      <c r="F854" s="2" t="s">
        <v>59</v>
      </c>
      <c r="G854" s="2">
        <v>44285</v>
      </c>
      <c r="H854" s="2">
        <v>1548</v>
      </c>
      <c r="I854" s="2">
        <v>154.06</v>
      </c>
      <c r="J854" s="2">
        <v>90.93</v>
      </c>
      <c r="K854" s="2">
        <v>238484.88</v>
      </c>
      <c r="L854" s="1">
        <f t="shared" si="13"/>
        <v>2</v>
      </c>
    </row>
    <row r="855" spans="1:12" x14ac:dyDescent="0.25">
      <c r="A855" s="4" t="s">
        <v>1072</v>
      </c>
      <c r="B855" s="2" t="s">
        <v>70</v>
      </c>
      <c r="C855" s="2" t="s">
        <v>651</v>
      </c>
      <c r="D855" s="2" t="s">
        <v>118</v>
      </c>
      <c r="E855" s="2" t="s">
        <v>53</v>
      </c>
      <c r="F855" s="2" t="s">
        <v>68</v>
      </c>
      <c r="G855" s="2">
        <v>44352</v>
      </c>
      <c r="H855" s="2">
        <v>3489</v>
      </c>
      <c r="I855" s="2">
        <v>109.28</v>
      </c>
      <c r="J855" s="2">
        <v>35.840000000000003</v>
      </c>
      <c r="K855" s="2">
        <v>381277.92</v>
      </c>
      <c r="L855" s="1">
        <f t="shared" si="13"/>
        <v>4</v>
      </c>
    </row>
    <row r="856" spans="1:12" x14ac:dyDescent="0.25">
      <c r="A856" s="4" t="s">
        <v>1073</v>
      </c>
      <c r="B856" s="2" t="s">
        <v>108</v>
      </c>
      <c r="C856" s="2" t="s">
        <v>109</v>
      </c>
      <c r="D856" s="2" t="s">
        <v>72</v>
      </c>
      <c r="E856" s="2" t="s">
        <v>58</v>
      </c>
      <c r="F856" s="2" t="s">
        <v>68</v>
      </c>
      <c r="G856" s="2">
        <v>44624</v>
      </c>
      <c r="H856" s="2">
        <v>9014</v>
      </c>
      <c r="I856" s="2">
        <v>255.28</v>
      </c>
      <c r="J856" s="2">
        <v>159.41999999999999</v>
      </c>
      <c r="K856" s="2">
        <v>2301093.92</v>
      </c>
      <c r="L856" s="1">
        <f t="shared" si="13"/>
        <v>6</v>
      </c>
    </row>
    <row r="857" spans="1:12" x14ac:dyDescent="0.25">
      <c r="A857" s="4" t="s">
        <v>1074</v>
      </c>
      <c r="B857" s="2" t="s">
        <v>65</v>
      </c>
      <c r="C857" s="2" t="s">
        <v>448</v>
      </c>
      <c r="D857" s="2" t="s">
        <v>72</v>
      </c>
      <c r="E857" s="2" t="s">
        <v>58</v>
      </c>
      <c r="F857" s="2" t="s">
        <v>54</v>
      </c>
      <c r="G857" s="2">
        <v>44667</v>
      </c>
      <c r="H857" s="2">
        <v>5317</v>
      </c>
      <c r="I857" s="2">
        <v>255.28</v>
      </c>
      <c r="J857" s="2">
        <v>159.41999999999999</v>
      </c>
      <c r="K857" s="2">
        <v>1357323.76</v>
      </c>
      <c r="L857" s="1">
        <f t="shared" si="13"/>
        <v>3</v>
      </c>
    </row>
    <row r="858" spans="1:12" x14ac:dyDescent="0.25">
      <c r="A858" s="4" t="s">
        <v>1075</v>
      </c>
      <c r="B858" s="2" t="s">
        <v>65</v>
      </c>
      <c r="C858" s="2" t="s">
        <v>491</v>
      </c>
      <c r="D858" s="2" t="s">
        <v>67</v>
      </c>
      <c r="E858" s="2" t="s">
        <v>58</v>
      </c>
      <c r="F858" s="2" t="s">
        <v>59</v>
      </c>
      <c r="G858" s="2">
        <v>44196</v>
      </c>
      <c r="H858" s="2">
        <v>1620</v>
      </c>
      <c r="I858" s="2">
        <v>9.33</v>
      </c>
      <c r="J858" s="2">
        <v>6.92</v>
      </c>
      <c r="K858" s="2">
        <v>15114.6</v>
      </c>
      <c r="L858" s="1">
        <f t="shared" si="13"/>
        <v>3</v>
      </c>
    </row>
    <row r="859" spans="1:12" x14ac:dyDescent="0.25">
      <c r="A859" s="4" t="s">
        <v>1076</v>
      </c>
      <c r="B859" s="2" t="s">
        <v>65</v>
      </c>
      <c r="C859" s="2" t="s">
        <v>93</v>
      </c>
      <c r="D859" s="2" t="s">
        <v>86</v>
      </c>
      <c r="E859" s="2" t="s">
        <v>53</v>
      </c>
      <c r="F859" s="2" t="s">
        <v>59</v>
      </c>
      <c r="G859" s="2">
        <v>44635</v>
      </c>
      <c r="H859" s="2">
        <v>4179</v>
      </c>
      <c r="I859" s="2">
        <v>651.21</v>
      </c>
      <c r="J859" s="2">
        <v>524.96</v>
      </c>
      <c r="K859" s="2">
        <v>2721406.5900000003</v>
      </c>
      <c r="L859" s="1">
        <f t="shared" si="13"/>
        <v>3</v>
      </c>
    </row>
    <row r="860" spans="1:12" x14ac:dyDescent="0.25">
      <c r="A860" s="4" t="s">
        <v>1077</v>
      </c>
      <c r="B860" s="2" t="s">
        <v>88</v>
      </c>
      <c r="C860" s="2" t="s">
        <v>89</v>
      </c>
      <c r="D860" s="2" t="s">
        <v>72</v>
      </c>
      <c r="E860" s="2" t="s">
        <v>58</v>
      </c>
      <c r="F860" s="2" t="s">
        <v>59</v>
      </c>
      <c r="G860" s="2">
        <v>44425</v>
      </c>
      <c r="H860" s="2">
        <v>1280</v>
      </c>
      <c r="I860" s="2">
        <v>255.28</v>
      </c>
      <c r="J860" s="2">
        <v>159.41999999999999</v>
      </c>
      <c r="K860" s="2">
        <v>326758.40000000002</v>
      </c>
      <c r="L860" s="1">
        <f t="shared" si="13"/>
        <v>5</v>
      </c>
    </row>
    <row r="861" spans="1:12" x14ac:dyDescent="0.25">
      <c r="A861" s="4" t="s">
        <v>1078</v>
      </c>
      <c r="B861" s="2" t="s">
        <v>108</v>
      </c>
      <c r="C861" s="2" t="s">
        <v>297</v>
      </c>
      <c r="D861" s="2" t="s">
        <v>57</v>
      </c>
      <c r="E861" s="2" t="s">
        <v>53</v>
      </c>
      <c r="F861" s="2" t="s">
        <v>68</v>
      </c>
      <c r="G861" s="2">
        <v>44763</v>
      </c>
      <c r="H861" s="2">
        <v>8240</v>
      </c>
      <c r="I861" s="2">
        <v>421.89</v>
      </c>
      <c r="J861" s="2">
        <v>364.69</v>
      </c>
      <c r="K861" s="2">
        <v>3476373.6</v>
      </c>
      <c r="L861" s="1">
        <f t="shared" si="13"/>
        <v>6</v>
      </c>
    </row>
    <row r="862" spans="1:12" x14ac:dyDescent="0.25">
      <c r="A862" s="4" t="s">
        <v>1079</v>
      </c>
      <c r="B862" s="2" t="s">
        <v>70</v>
      </c>
      <c r="C862" s="2" t="s">
        <v>160</v>
      </c>
      <c r="D862" s="2" t="s">
        <v>72</v>
      </c>
      <c r="E862" s="2" t="s">
        <v>53</v>
      </c>
      <c r="F862" s="2" t="s">
        <v>73</v>
      </c>
      <c r="G862" s="2">
        <v>43862</v>
      </c>
      <c r="H862" s="2">
        <v>2408</v>
      </c>
      <c r="I862" s="2">
        <v>255.28</v>
      </c>
      <c r="J862" s="2">
        <v>159.41999999999999</v>
      </c>
      <c r="K862" s="2">
        <v>614714.24</v>
      </c>
      <c r="L862" s="1">
        <f t="shared" si="13"/>
        <v>4</v>
      </c>
    </row>
    <row r="863" spans="1:12" x14ac:dyDescent="0.25">
      <c r="A863" s="4" t="s">
        <v>1080</v>
      </c>
      <c r="B863" s="2" t="s">
        <v>65</v>
      </c>
      <c r="C863" s="2" t="s">
        <v>344</v>
      </c>
      <c r="D863" s="2" t="s">
        <v>72</v>
      </c>
      <c r="E863" s="2" t="s">
        <v>53</v>
      </c>
      <c r="F863" s="2" t="s">
        <v>59</v>
      </c>
      <c r="G863" s="2">
        <v>44779</v>
      </c>
      <c r="H863" s="2">
        <v>8163</v>
      </c>
      <c r="I863" s="2">
        <v>255.28</v>
      </c>
      <c r="J863" s="2">
        <v>159.41999999999999</v>
      </c>
      <c r="K863" s="2">
        <v>2083850.64</v>
      </c>
      <c r="L863" s="1">
        <f t="shared" si="13"/>
        <v>3</v>
      </c>
    </row>
    <row r="864" spans="1:12" x14ac:dyDescent="0.25">
      <c r="A864" s="4" t="s">
        <v>509</v>
      </c>
      <c r="B864" s="2" t="s">
        <v>65</v>
      </c>
      <c r="C864" s="2" t="s">
        <v>106</v>
      </c>
      <c r="D864" s="2" t="s">
        <v>83</v>
      </c>
      <c r="E864" s="2" t="s">
        <v>53</v>
      </c>
      <c r="F864" s="2" t="s">
        <v>73</v>
      </c>
      <c r="G864" s="2">
        <v>44454</v>
      </c>
      <c r="H864" s="2">
        <v>1917</v>
      </c>
      <c r="I864" s="2">
        <v>81.73</v>
      </c>
      <c r="J864" s="2">
        <v>56.67</v>
      </c>
      <c r="K864" s="2">
        <v>156676.41</v>
      </c>
      <c r="L864" s="1">
        <f t="shared" si="13"/>
        <v>3</v>
      </c>
    </row>
    <row r="865" spans="1:12" x14ac:dyDescent="0.25">
      <c r="A865" s="4" t="s">
        <v>1081</v>
      </c>
      <c r="B865" s="2" t="s">
        <v>108</v>
      </c>
      <c r="C865" s="2" t="s">
        <v>208</v>
      </c>
      <c r="D865" s="2" t="s">
        <v>76</v>
      </c>
      <c r="E865" s="2" t="s">
        <v>53</v>
      </c>
      <c r="F865" s="2" t="s">
        <v>54</v>
      </c>
      <c r="G865" s="2">
        <v>44671</v>
      </c>
      <c r="H865" s="2">
        <v>7113</v>
      </c>
      <c r="I865" s="2">
        <v>47.45</v>
      </c>
      <c r="J865" s="2">
        <v>31.79</v>
      </c>
      <c r="K865" s="2">
        <v>337511.85000000003</v>
      </c>
      <c r="L865" s="1">
        <f t="shared" si="13"/>
        <v>6</v>
      </c>
    </row>
    <row r="866" spans="1:12" x14ac:dyDescent="0.25">
      <c r="A866" s="4" t="s">
        <v>1082</v>
      </c>
      <c r="B866" s="2" t="s">
        <v>50</v>
      </c>
      <c r="C866" s="2" t="s">
        <v>430</v>
      </c>
      <c r="D866" s="2" t="s">
        <v>76</v>
      </c>
      <c r="E866" s="2" t="s">
        <v>53</v>
      </c>
      <c r="F866" s="2" t="s">
        <v>68</v>
      </c>
      <c r="G866" s="2">
        <v>44230</v>
      </c>
      <c r="H866" s="2">
        <v>9223</v>
      </c>
      <c r="I866" s="2">
        <v>47.45</v>
      </c>
      <c r="J866" s="2">
        <v>31.79</v>
      </c>
      <c r="K866" s="2">
        <v>437631.35000000003</v>
      </c>
      <c r="L866" s="1">
        <f t="shared" si="13"/>
        <v>1</v>
      </c>
    </row>
    <row r="867" spans="1:12" x14ac:dyDescent="0.25">
      <c r="A867" s="4" t="s">
        <v>1083</v>
      </c>
      <c r="B867" s="2" t="s">
        <v>61</v>
      </c>
      <c r="C867" s="2" t="s">
        <v>388</v>
      </c>
      <c r="D867" s="2" t="s">
        <v>128</v>
      </c>
      <c r="E867" s="2" t="s">
        <v>53</v>
      </c>
      <c r="F867" s="2" t="s">
        <v>59</v>
      </c>
      <c r="G867" s="2">
        <v>44688</v>
      </c>
      <c r="H867" s="2">
        <v>753</v>
      </c>
      <c r="I867" s="2">
        <v>668.27</v>
      </c>
      <c r="J867" s="2">
        <v>502.54</v>
      </c>
      <c r="K867" s="2">
        <v>503207.31</v>
      </c>
      <c r="L867" s="1">
        <f t="shared" si="13"/>
        <v>2</v>
      </c>
    </row>
    <row r="868" spans="1:12" x14ac:dyDescent="0.25">
      <c r="A868" s="4" t="s">
        <v>1084</v>
      </c>
      <c r="B868" s="2" t="s">
        <v>88</v>
      </c>
      <c r="C868" s="2" t="s">
        <v>439</v>
      </c>
      <c r="D868" s="2" t="s">
        <v>76</v>
      </c>
      <c r="E868" s="2" t="s">
        <v>53</v>
      </c>
      <c r="F868" s="2" t="s">
        <v>73</v>
      </c>
      <c r="G868" s="2">
        <v>44614</v>
      </c>
      <c r="H868" s="2">
        <v>6239</v>
      </c>
      <c r="I868" s="2">
        <v>47.45</v>
      </c>
      <c r="J868" s="2">
        <v>31.79</v>
      </c>
      <c r="K868" s="2">
        <v>296040.55000000005</v>
      </c>
      <c r="L868" s="1">
        <f t="shared" si="13"/>
        <v>5</v>
      </c>
    </row>
    <row r="869" spans="1:12" x14ac:dyDescent="0.25">
      <c r="A869" s="4" t="s">
        <v>1085</v>
      </c>
      <c r="B869" s="2" t="s">
        <v>65</v>
      </c>
      <c r="C869" s="2" t="s">
        <v>367</v>
      </c>
      <c r="D869" s="2" t="s">
        <v>83</v>
      </c>
      <c r="E869" s="2" t="s">
        <v>53</v>
      </c>
      <c r="F869" s="2" t="s">
        <v>59</v>
      </c>
      <c r="G869" s="2">
        <v>44294</v>
      </c>
      <c r="H869" s="2">
        <v>7248</v>
      </c>
      <c r="I869" s="2">
        <v>81.73</v>
      </c>
      <c r="J869" s="2">
        <v>56.67</v>
      </c>
      <c r="K869" s="2">
        <v>592379.04</v>
      </c>
      <c r="L869" s="1">
        <f t="shared" si="13"/>
        <v>3</v>
      </c>
    </row>
    <row r="870" spans="1:12" x14ac:dyDescent="0.25">
      <c r="A870" s="4" t="s">
        <v>1086</v>
      </c>
      <c r="B870" s="2" t="s">
        <v>108</v>
      </c>
      <c r="C870" s="2" t="s">
        <v>208</v>
      </c>
      <c r="D870" s="2" t="s">
        <v>67</v>
      </c>
      <c r="E870" s="2" t="s">
        <v>58</v>
      </c>
      <c r="F870" s="2" t="s">
        <v>73</v>
      </c>
      <c r="G870" s="2">
        <v>44158</v>
      </c>
      <c r="H870" s="2">
        <v>7379</v>
      </c>
      <c r="I870" s="2">
        <v>9.33</v>
      </c>
      <c r="J870" s="2">
        <v>6.92</v>
      </c>
      <c r="K870" s="2">
        <v>68846.070000000007</v>
      </c>
      <c r="L870" s="1">
        <f t="shared" si="13"/>
        <v>6</v>
      </c>
    </row>
    <row r="871" spans="1:12" x14ac:dyDescent="0.25">
      <c r="A871" s="4" t="s">
        <v>1087</v>
      </c>
      <c r="B871" s="2" t="s">
        <v>70</v>
      </c>
      <c r="C871" s="2" t="s">
        <v>289</v>
      </c>
      <c r="D871" s="2" t="s">
        <v>128</v>
      </c>
      <c r="E871" s="2" t="s">
        <v>58</v>
      </c>
      <c r="F871" s="2" t="s">
        <v>54</v>
      </c>
      <c r="G871" s="2">
        <v>44262</v>
      </c>
      <c r="H871" s="2">
        <v>7261</v>
      </c>
      <c r="I871" s="2">
        <v>668.27</v>
      </c>
      <c r="J871" s="2">
        <v>502.54</v>
      </c>
      <c r="K871" s="2">
        <v>4852308.47</v>
      </c>
      <c r="L871" s="1">
        <f t="shared" si="13"/>
        <v>4</v>
      </c>
    </row>
    <row r="872" spans="1:12" x14ac:dyDescent="0.25">
      <c r="A872" s="4" t="s">
        <v>1088</v>
      </c>
      <c r="B872" s="2" t="s">
        <v>61</v>
      </c>
      <c r="C872" s="2" t="s">
        <v>102</v>
      </c>
      <c r="D872" s="2" t="s">
        <v>67</v>
      </c>
      <c r="E872" s="2" t="s">
        <v>53</v>
      </c>
      <c r="F872" s="2" t="s">
        <v>54</v>
      </c>
      <c r="G872" s="2">
        <v>44807</v>
      </c>
      <c r="H872" s="2">
        <v>9557</v>
      </c>
      <c r="I872" s="2">
        <v>9.33</v>
      </c>
      <c r="J872" s="2">
        <v>6.92</v>
      </c>
      <c r="K872" s="2">
        <v>89166.81</v>
      </c>
      <c r="L872" s="1">
        <f t="shared" si="13"/>
        <v>2</v>
      </c>
    </row>
    <row r="873" spans="1:12" x14ac:dyDescent="0.25">
      <c r="A873" s="4" t="s">
        <v>1089</v>
      </c>
      <c r="B873" s="2" t="s">
        <v>61</v>
      </c>
      <c r="C873" s="2" t="s">
        <v>85</v>
      </c>
      <c r="D873" s="2" t="s">
        <v>128</v>
      </c>
      <c r="E873" s="2" t="s">
        <v>53</v>
      </c>
      <c r="F873" s="2" t="s">
        <v>59</v>
      </c>
      <c r="G873" s="2">
        <v>44578</v>
      </c>
      <c r="H873" s="2">
        <v>3958</v>
      </c>
      <c r="I873" s="2">
        <v>668.27</v>
      </c>
      <c r="J873" s="2">
        <v>502.54</v>
      </c>
      <c r="K873" s="2">
        <v>2645012.66</v>
      </c>
      <c r="L873" s="1">
        <f t="shared" si="13"/>
        <v>2</v>
      </c>
    </row>
    <row r="874" spans="1:12" x14ac:dyDescent="0.25">
      <c r="A874" s="4" t="s">
        <v>1090</v>
      </c>
      <c r="B874" s="2" t="s">
        <v>108</v>
      </c>
      <c r="C874" s="2" t="s">
        <v>115</v>
      </c>
      <c r="D874" s="2" t="s">
        <v>63</v>
      </c>
      <c r="E874" s="2" t="s">
        <v>53</v>
      </c>
      <c r="F874" s="2" t="s">
        <v>59</v>
      </c>
      <c r="G874" s="2">
        <v>44592</v>
      </c>
      <c r="H874" s="2">
        <v>2187</v>
      </c>
      <c r="I874" s="2">
        <v>205.7</v>
      </c>
      <c r="J874" s="2">
        <v>117.11</v>
      </c>
      <c r="K874" s="2">
        <v>449865.89999999997</v>
      </c>
      <c r="L874" s="1">
        <f t="shared" si="13"/>
        <v>6</v>
      </c>
    </row>
    <row r="875" spans="1:12" x14ac:dyDescent="0.25">
      <c r="A875" s="4" t="s">
        <v>1091</v>
      </c>
      <c r="B875" s="2" t="s">
        <v>50</v>
      </c>
      <c r="C875" s="2" t="s">
        <v>135</v>
      </c>
      <c r="D875" s="2" t="s">
        <v>63</v>
      </c>
      <c r="E875" s="2" t="s">
        <v>58</v>
      </c>
      <c r="F875" s="2" t="s">
        <v>68</v>
      </c>
      <c r="G875" s="2">
        <v>44448</v>
      </c>
      <c r="H875" s="2">
        <v>3001</v>
      </c>
      <c r="I875" s="2">
        <v>205.7</v>
      </c>
      <c r="J875" s="2">
        <v>117.11</v>
      </c>
      <c r="K875" s="2">
        <v>617305.69999999995</v>
      </c>
      <c r="L875" s="1">
        <f t="shared" si="13"/>
        <v>1</v>
      </c>
    </row>
    <row r="876" spans="1:12" x14ac:dyDescent="0.25">
      <c r="A876" s="4" t="s">
        <v>1092</v>
      </c>
      <c r="B876" s="2" t="s">
        <v>65</v>
      </c>
      <c r="C876" s="2" t="s">
        <v>125</v>
      </c>
      <c r="D876" s="2" t="s">
        <v>118</v>
      </c>
      <c r="E876" s="2" t="s">
        <v>53</v>
      </c>
      <c r="F876" s="2" t="s">
        <v>73</v>
      </c>
      <c r="G876" s="2">
        <v>43892</v>
      </c>
      <c r="H876" s="2">
        <v>7184</v>
      </c>
      <c r="I876" s="2">
        <v>109.28</v>
      </c>
      <c r="J876" s="2">
        <v>35.840000000000003</v>
      </c>
      <c r="K876" s="2">
        <v>785067.52000000002</v>
      </c>
      <c r="L876" s="1">
        <f t="shared" si="13"/>
        <v>3</v>
      </c>
    </row>
    <row r="877" spans="1:12" x14ac:dyDescent="0.25">
      <c r="A877" s="4" t="s">
        <v>1093</v>
      </c>
      <c r="B877" s="2" t="s">
        <v>70</v>
      </c>
      <c r="C877" s="2" t="s">
        <v>375</v>
      </c>
      <c r="D877" s="2" t="s">
        <v>96</v>
      </c>
      <c r="E877" s="2" t="s">
        <v>58</v>
      </c>
      <c r="F877" s="2" t="s">
        <v>59</v>
      </c>
      <c r="G877" s="2">
        <v>44381</v>
      </c>
      <c r="H877" s="2">
        <v>2555</v>
      </c>
      <c r="I877" s="2">
        <v>154.06</v>
      </c>
      <c r="J877" s="2">
        <v>90.93</v>
      </c>
      <c r="K877" s="2">
        <v>393623.3</v>
      </c>
      <c r="L877" s="1">
        <f t="shared" si="13"/>
        <v>4</v>
      </c>
    </row>
    <row r="878" spans="1:12" x14ac:dyDescent="0.25">
      <c r="A878" s="4" t="s">
        <v>1094</v>
      </c>
      <c r="B878" s="2" t="s">
        <v>65</v>
      </c>
      <c r="C878" s="2" t="s">
        <v>319</v>
      </c>
      <c r="D878" s="2" t="s">
        <v>52</v>
      </c>
      <c r="E878" s="2" t="s">
        <v>53</v>
      </c>
      <c r="F878" s="2" t="s">
        <v>59</v>
      </c>
      <c r="G878" s="2">
        <v>44390</v>
      </c>
      <c r="H878" s="2">
        <v>8961</v>
      </c>
      <c r="I878" s="2">
        <v>152.58000000000001</v>
      </c>
      <c r="J878" s="2">
        <v>97.44</v>
      </c>
      <c r="K878" s="2">
        <v>1367269.3800000001</v>
      </c>
      <c r="L878" s="1">
        <f t="shared" si="13"/>
        <v>3</v>
      </c>
    </row>
    <row r="879" spans="1:12" x14ac:dyDescent="0.25">
      <c r="A879" s="4" t="s">
        <v>1095</v>
      </c>
      <c r="B879" s="2" t="s">
        <v>61</v>
      </c>
      <c r="C879" s="2" t="s">
        <v>667</v>
      </c>
      <c r="D879" s="2" t="s">
        <v>96</v>
      </c>
      <c r="E879" s="2" t="s">
        <v>53</v>
      </c>
      <c r="F879" s="2" t="s">
        <v>59</v>
      </c>
      <c r="G879" s="2">
        <v>44104</v>
      </c>
      <c r="H879" s="2">
        <v>3283</v>
      </c>
      <c r="I879" s="2">
        <v>154.06</v>
      </c>
      <c r="J879" s="2">
        <v>90.93</v>
      </c>
      <c r="K879" s="2">
        <v>505778.98</v>
      </c>
      <c r="L879" s="1">
        <f t="shared" si="13"/>
        <v>2</v>
      </c>
    </row>
    <row r="880" spans="1:12" x14ac:dyDescent="0.25">
      <c r="A880" s="4" t="s">
        <v>1096</v>
      </c>
      <c r="B880" s="2" t="s">
        <v>70</v>
      </c>
      <c r="C880" s="2" t="s">
        <v>643</v>
      </c>
      <c r="D880" s="2" t="s">
        <v>128</v>
      </c>
      <c r="E880" s="2" t="s">
        <v>58</v>
      </c>
      <c r="F880" s="2" t="s">
        <v>68</v>
      </c>
      <c r="G880" s="2">
        <v>43857</v>
      </c>
      <c r="H880" s="2">
        <v>4433</v>
      </c>
      <c r="I880" s="2">
        <v>668.27</v>
      </c>
      <c r="J880" s="2">
        <v>502.54</v>
      </c>
      <c r="K880" s="2">
        <v>2962440.91</v>
      </c>
      <c r="L880" s="1">
        <f t="shared" si="13"/>
        <v>4</v>
      </c>
    </row>
    <row r="881" spans="1:12" x14ac:dyDescent="0.25">
      <c r="A881" s="4" t="s">
        <v>1097</v>
      </c>
      <c r="B881" s="2" t="s">
        <v>70</v>
      </c>
      <c r="C881" s="2" t="s">
        <v>157</v>
      </c>
      <c r="D881" s="2" t="s">
        <v>52</v>
      </c>
      <c r="E881" s="2" t="s">
        <v>58</v>
      </c>
      <c r="F881" s="2" t="s">
        <v>59</v>
      </c>
      <c r="G881" s="2">
        <v>44649</v>
      </c>
      <c r="H881" s="2">
        <v>8351</v>
      </c>
      <c r="I881" s="2">
        <v>152.58000000000001</v>
      </c>
      <c r="J881" s="2">
        <v>97.44</v>
      </c>
      <c r="K881" s="2">
        <v>1274195.58</v>
      </c>
      <c r="L881" s="1">
        <f t="shared" si="13"/>
        <v>4</v>
      </c>
    </row>
    <row r="882" spans="1:12" x14ac:dyDescent="0.25">
      <c r="A882" s="4" t="s">
        <v>1098</v>
      </c>
      <c r="B882" s="2" t="s">
        <v>50</v>
      </c>
      <c r="C882" s="2" t="s">
        <v>709</v>
      </c>
      <c r="D882" s="2" t="s">
        <v>57</v>
      </c>
      <c r="E882" s="2" t="s">
        <v>58</v>
      </c>
      <c r="F882" s="2" t="s">
        <v>68</v>
      </c>
      <c r="G882" s="2">
        <v>44498</v>
      </c>
      <c r="H882" s="2">
        <v>3013</v>
      </c>
      <c r="I882" s="2">
        <v>421.89</v>
      </c>
      <c r="J882" s="2">
        <v>364.69</v>
      </c>
      <c r="K882" s="2">
        <v>1271154.57</v>
      </c>
      <c r="L882" s="1">
        <f t="shared" si="13"/>
        <v>1</v>
      </c>
    </row>
    <row r="883" spans="1:12" x14ac:dyDescent="0.25">
      <c r="A883" s="4" t="s">
        <v>1099</v>
      </c>
      <c r="B883" s="2" t="s">
        <v>88</v>
      </c>
      <c r="C883" s="2" t="s">
        <v>89</v>
      </c>
      <c r="D883" s="2" t="s">
        <v>86</v>
      </c>
      <c r="E883" s="2" t="s">
        <v>58</v>
      </c>
      <c r="F883" s="2" t="s">
        <v>68</v>
      </c>
      <c r="G883" s="2">
        <v>44177</v>
      </c>
      <c r="H883" s="2">
        <v>3422</v>
      </c>
      <c r="I883" s="2">
        <v>651.21</v>
      </c>
      <c r="J883" s="2">
        <v>524.96</v>
      </c>
      <c r="K883" s="2">
        <v>2228440.62</v>
      </c>
      <c r="L883" s="1">
        <f t="shared" si="13"/>
        <v>5</v>
      </c>
    </row>
    <row r="884" spans="1:12" x14ac:dyDescent="0.25">
      <c r="A884" s="4" t="s">
        <v>1100</v>
      </c>
      <c r="B884" s="2" t="s">
        <v>65</v>
      </c>
      <c r="C884" s="2" t="s">
        <v>122</v>
      </c>
      <c r="D884" s="2" t="s">
        <v>81</v>
      </c>
      <c r="E884" s="2" t="s">
        <v>53</v>
      </c>
      <c r="F884" s="2" t="s">
        <v>54</v>
      </c>
      <c r="G884" s="2">
        <v>44605</v>
      </c>
      <c r="H884" s="2">
        <v>6615</v>
      </c>
      <c r="I884" s="2">
        <v>437.2</v>
      </c>
      <c r="J884" s="2">
        <v>263.33</v>
      </c>
      <c r="K884" s="2">
        <v>2892078</v>
      </c>
      <c r="L884" s="1">
        <f t="shared" si="13"/>
        <v>3</v>
      </c>
    </row>
    <row r="885" spans="1:12" x14ac:dyDescent="0.25">
      <c r="A885" s="4" t="s">
        <v>1101</v>
      </c>
      <c r="B885" s="2" t="s">
        <v>50</v>
      </c>
      <c r="C885" s="2" t="s">
        <v>488</v>
      </c>
      <c r="D885" s="2" t="s">
        <v>86</v>
      </c>
      <c r="E885" s="2" t="s">
        <v>53</v>
      </c>
      <c r="F885" s="2" t="s">
        <v>59</v>
      </c>
      <c r="G885" s="2">
        <v>44241</v>
      </c>
      <c r="H885" s="2">
        <v>6660</v>
      </c>
      <c r="I885" s="2">
        <v>651.21</v>
      </c>
      <c r="J885" s="2">
        <v>524.96</v>
      </c>
      <c r="K885" s="2">
        <v>4337058.6000000006</v>
      </c>
      <c r="L885" s="1">
        <f t="shared" si="13"/>
        <v>1</v>
      </c>
    </row>
    <row r="886" spans="1:12" x14ac:dyDescent="0.25">
      <c r="A886" s="4" t="s">
        <v>1102</v>
      </c>
      <c r="B886" s="2" t="s">
        <v>65</v>
      </c>
      <c r="C886" s="2" t="s">
        <v>847</v>
      </c>
      <c r="D886" s="2" t="s">
        <v>86</v>
      </c>
      <c r="E886" s="2" t="s">
        <v>53</v>
      </c>
      <c r="F886" s="2" t="s">
        <v>73</v>
      </c>
      <c r="G886" s="2">
        <v>44819</v>
      </c>
      <c r="H886" s="2">
        <v>9655</v>
      </c>
      <c r="I886" s="2">
        <v>651.21</v>
      </c>
      <c r="J886" s="2">
        <v>524.96</v>
      </c>
      <c r="K886" s="2">
        <v>6287432.5500000007</v>
      </c>
      <c r="L886" s="1">
        <f t="shared" si="13"/>
        <v>3</v>
      </c>
    </row>
    <row r="887" spans="1:12" x14ac:dyDescent="0.25">
      <c r="A887" s="4" t="s">
        <v>917</v>
      </c>
      <c r="B887" s="2" t="s">
        <v>70</v>
      </c>
      <c r="C887" s="2" t="s">
        <v>104</v>
      </c>
      <c r="D887" s="2" t="s">
        <v>118</v>
      </c>
      <c r="E887" s="2" t="s">
        <v>53</v>
      </c>
      <c r="F887" s="2" t="s">
        <v>59</v>
      </c>
      <c r="G887" s="2">
        <v>44568</v>
      </c>
      <c r="H887" s="2">
        <v>8729</v>
      </c>
      <c r="I887" s="2">
        <v>109.28</v>
      </c>
      <c r="J887" s="2">
        <v>35.840000000000003</v>
      </c>
      <c r="K887" s="2">
        <v>953905.12</v>
      </c>
      <c r="L887" s="1">
        <f t="shared" si="13"/>
        <v>4</v>
      </c>
    </row>
    <row r="888" spans="1:12" x14ac:dyDescent="0.25">
      <c r="A888" s="4" t="s">
        <v>1103</v>
      </c>
      <c r="B888" s="2" t="s">
        <v>50</v>
      </c>
      <c r="C888" s="2" t="s">
        <v>312</v>
      </c>
      <c r="D888" s="2" t="s">
        <v>83</v>
      </c>
      <c r="E888" s="2" t="s">
        <v>58</v>
      </c>
      <c r="F888" s="2" t="s">
        <v>54</v>
      </c>
      <c r="G888" s="2">
        <v>43951</v>
      </c>
      <c r="H888" s="2">
        <v>9045</v>
      </c>
      <c r="I888" s="2">
        <v>81.73</v>
      </c>
      <c r="J888" s="2">
        <v>56.67</v>
      </c>
      <c r="K888" s="2">
        <v>739247.85000000009</v>
      </c>
      <c r="L888" s="1">
        <f t="shared" si="13"/>
        <v>1</v>
      </c>
    </row>
    <row r="889" spans="1:12" x14ac:dyDescent="0.25">
      <c r="A889" s="4" t="s">
        <v>1104</v>
      </c>
      <c r="B889" s="2" t="s">
        <v>50</v>
      </c>
      <c r="C889" s="2" t="s">
        <v>238</v>
      </c>
      <c r="D889" s="2" t="s">
        <v>67</v>
      </c>
      <c r="E889" s="2" t="s">
        <v>53</v>
      </c>
      <c r="F889" s="2" t="s">
        <v>54</v>
      </c>
      <c r="G889" s="2">
        <v>44101</v>
      </c>
      <c r="H889" s="2">
        <v>2794</v>
      </c>
      <c r="I889" s="2">
        <v>9.33</v>
      </c>
      <c r="J889" s="2">
        <v>6.92</v>
      </c>
      <c r="K889" s="2">
        <v>26068.02</v>
      </c>
      <c r="L889" s="1">
        <f t="shared" si="13"/>
        <v>1</v>
      </c>
    </row>
    <row r="890" spans="1:12" x14ac:dyDescent="0.25">
      <c r="A890" s="4" t="s">
        <v>1105</v>
      </c>
      <c r="B890" s="2" t="s">
        <v>65</v>
      </c>
      <c r="C890" s="2" t="s">
        <v>327</v>
      </c>
      <c r="D890" s="2" t="s">
        <v>52</v>
      </c>
      <c r="E890" s="2" t="s">
        <v>53</v>
      </c>
      <c r="F890" s="2" t="s">
        <v>68</v>
      </c>
      <c r="G890" s="2">
        <v>44209</v>
      </c>
      <c r="H890" s="2">
        <v>4200</v>
      </c>
      <c r="I890" s="2">
        <v>152.58000000000001</v>
      </c>
      <c r="J890" s="2">
        <v>97.44</v>
      </c>
      <c r="K890" s="2">
        <v>640836</v>
      </c>
      <c r="L890" s="1">
        <f t="shared" si="13"/>
        <v>3</v>
      </c>
    </row>
    <row r="891" spans="1:12" x14ac:dyDescent="0.25">
      <c r="A891" s="4" t="s">
        <v>1106</v>
      </c>
      <c r="B891" s="2" t="s">
        <v>88</v>
      </c>
      <c r="C891" s="2" t="s">
        <v>557</v>
      </c>
      <c r="D891" s="2" t="s">
        <v>57</v>
      </c>
      <c r="E891" s="2" t="s">
        <v>58</v>
      </c>
      <c r="F891" s="2" t="s">
        <v>68</v>
      </c>
      <c r="G891" s="2">
        <v>44135</v>
      </c>
      <c r="H891" s="2">
        <v>4517</v>
      </c>
      <c r="I891" s="2">
        <v>421.89</v>
      </c>
      <c r="J891" s="2">
        <v>364.69</v>
      </c>
      <c r="K891" s="2">
        <v>1905677.13</v>
      </c>
      <c r="L891" s="1">
        <f t="shared" si="13"/>
        <v>5</v>
      </c>
    </row>
    <row r="892" spans="1:12" x14ac:dyDescent="0.25">
      <c r="A892" s="4" t="s">
        <v>1107</v>
      </c>
      <c r="B892" s="2" t="s">
        <v>50</v>
      </c>
      <c r="C892" s="2" t="s">
        <v>488</v>
      </c>
      <c r="D892" s="2" t="s">
        <v>63</v>
      </c>
      <c r="E892" s="2" t="s">
        <v>58</v>
      </c>
      <c r="F892" s="2" t="s">
        <v>68</v>
      </c>
      <c r="G892" s="2">
        <v>43885</v>
      </c>
      <c r="H892" s="2">
        <v>7033</v>
      </c>
      <c r="I892" s="2">
        <v>205.7</v>
      </c>
      <c r="J892" s="2">
        <v>117.11</v>
      </c>
      <c r="K892" s="2">
        <v>1446688.0999999999</v>
      </c>
      <c r="L892" s="1">
        <f t="shared" si="13"/>
        <v>1</v>
      </c>
    </row>
    <row r="893" spans="1:12" x14ac:dyDescent="0.25">
      <c r="A893" s="4" t="s">
        <v>1108</v>
      </c>
      <c r="B893" s="2" t="s">
        <v>65</v>
      </c>
      <c r="C893" s="2" t="s">
        <v>225</v>
      </c>
      <c r="D893" s="2" t="s">
        <v>128</v>
      </c>
      <c r="E893" s="2" t="s">
        <v>53</v>
      </c>
      <c r="F893" s="2" t="s">
        <v>54</v>
      </c>
      <c r="G893" s="2">
        <v>44134</v>
      </c>
      <c r="H893" s="2">
        <v>2065</v>
      </c>
      <c r="I893" s="2">
        <v>668.27</v>
      </c>
      <c r="J893" s="2">
        <v>502.54</v>
      </c>
      <c r="K893" s="2">
        <v>1379977.55</v>
      </c>
      <c r="L893" s="1">
        <f t="shared" si="13"/>
        <v>3</v>
      </c>
    </row>
    <row r="894" spans="1:12" x14ac:dyDescent="0.25">
      <c r="A894" s="4" t="s">
        <v>1109</v>
      </c>
      <c r="B894" s="2" t="s">
        <v>50</v>
      </c>
      <c r="C894" s="2" t="s">
        <v>546</v>
      </c>
      <c r="D894" s="2" t="s">
        <v>76</v>
      </c>
      <c r="E894" s="2" t="s">
        <v>58</v>
      </c>
      <c r="F894" s="2" t="s">
        <v>59</v>
      </c>
      <c r="G894" s="2">
        <v>44661</v>
      </c>
      <c r="H894" s="2">
        <v>1960</v>
      </c>
      <c r="I894" s="2">
        <v>47.45</v>
      </c>
      <c r="J894" s="2">
        <v>31.79</v>
      </c>
      <c r="K894" s="2">
        <v>93002</v>
      </c>
      <c r="L894" s="1">
        <f t="shared" si="13"/>
        <v>1</v>
      </c>
    </row>
    <row r="895" spans="1:12" x14ac:dyDescent="0.25">
      <c r="A895" s="4" t="s">
        <v>1110</v>
      </c>
      <c r="B895" s="2" t="s">
        <v>65</v>
      </c>
      <c r="C895" s="2" t="s">
        <v>319</v>
      </c>
      <c r="D895" s="2" t="s">
        <v>118</v>
      </c>
      <c r="E895" s="2" t="s">
        <v>58</v>
      </c>
      <c r="F895" s="2" t="s">
        <v>73</v>
      </c>
      <c r="G895" s="2">
        <v>44869</v>
      </c>
      <c r="H895" s="2">
        <v>6099</v>
      </c>
      <c r="I895" s="2">
        <v>109.28</v>
      </c>
      <c r="J895" s="2">
        <v>35.840000000000003</v>
      </c>
      <c r="K895" s="2">
        <v>666498.72</v>
      </c>
      <c r="L895" s="1">
        <f t="shared" si="13"/>
        <v>3</v>
      </c>
    </row>
    <row r="896" spans="1:12" x14ac:dyDescent="0.25">
      <c r="A896" s="4" t="s">
        <v>1111</v>
      </c>
      <c r="B896" s="2" t="s">
        <v>65</v>
      </c>
      <c r="C896" s="2" t="s">
        <v>162</v>
      </c>
      <c r="D896" s="2" t="s">
        <v>52</v>
      </c>
      <c r="E896" s="2" t="s">
        <v>58</v>
      </c>
      <c r="F896" s="2" t="s">
        <v>73</v>
      </c>
      <c r="G896" s="2">
        <v>44308</v>
      </c>
      <c r="H896" s="2">
        <v>5893</v>
      </c>
      <c r="I896" s="2">
        <v>152.58000000000001</v>
      </c>
      <c r="J896" s="2">
        <v>97.44</v>
      </c>
      <c r="K896" s="2">
        <v>899153.94000000006</v>
      </c>
      <c r="L896" s="1">
        <f t="shared" si="13"/>
        <v>3</v>
      </c>
    </row>
    <row r="897" spans="1:12" x14ac:dyDescent="0.25">
      <c r="A897" s="4" t="s">
        <v>1112</v>
      </c>
      <c r="B897" s="2" t="s">
        <v>50</v>
      </c>
      <c r="C897" s="2" t="s">
        <v>220</v>
      </c>
      <c r="D897" s="2" t="s">
        <v>128</v>
      </c>
      <c r="E897" s="2" t="s">
        <v>53</v>
      </c>
      <c r="F897" s="2" t="s">
        <v>54</v>
      </c>
      <c r="G897" s="2">
        <v>44240</v>
      </c>
      <c r="H897" s="2">
        <v>9785</v>
      </c>
      <c r="I897" s="2">
        <v>668.27</v>
      </c>
      <c r="J897" s="2">
        <v>502.54</v>
      </c>
      <c r="K897" s="2">
        <v>6539021.9500000002</v>
      </c>
      <c r="L897" s="1">
        <f t="shared" si="13"/>
        <v>1</v>
      </c>
    </row>
    <row r="898" spans="1:12" x14ac:dyDescent="0.25">
      <c r="A898" s="4" t="s">
        <v>1113</v>
      </c>
      <c r="B898" s="2" t="s">
        <v>50</v>
      </c>
      <c r="C898" s="2" t="s">
        <v>302</v>
      </c>
      <c r="D898" s="2" t="s">
        <v>76</v>
      </c>
      <c r="E898" s="2" t="s">
        <v>53</v>
      </c>
      <c r="F898" s="2" t="s">
        <v>59</v>
      </c>
      <c r="G898" s="2">
        <v>43987</v>
      </c>
      <c r="H898" s="2">
        <v>8248</v>
      </c>
      <c r="I898" s="2">
        <v>47.45</v>
      </c>
      <c r="J898" s="2">
        <v>31.79</v>
      </c>
      <c r="K898" s="2">
        <v>391367.60000000003</v>
      </c>
      <c r="L898" s="1">
        <f t="shared" si="13"/>
        <v>1</v>
      </c>
    </row>
    <row r="899" spans="1:12" x14ac:dyDescent="0.25">
      <c r="A899" s="4" t="s">
        <v>878</v>
      </c>
      <c r="B899" s="2" t="s">
        <v>65</v>
      </c>
      <c r="C899" s="2" t="s">
        <v>91</v>
      </c>
      <c r="D899" s="2" t="s">
        <v>76</v>
      </c>
      <c r="E899" s="2" t="s">
        <v>53</v>
      </c>
      <c r="F899" s="2" t="s">
        <v>54</v>
      </c>
      <c r="G899" s="2">
        <v>44584</v>
      </c>
      <c r="H899" s="2">
        <v>8787</v>
      </c>
      <c r="I899" s="2">
        <v>47.45</v>
      </c>
      <c r="J899" s="2">
        <v>31.79</v>
      </c>
      <c r="K899" s="2">
        <v>416943.15</v>
      </c>
      <c r="L899" s="1">
        <f t="shared" si="13"/>
        <v>3</v>
      </c>
    </row>
    <row r="900" spans="1:12" x14ac:dyDescent="0.25">
      <c r="A900" s="4" t="s">
        <v>1114</v>
      </c>
      <c r="B900" s="2" t="s">
        <v>108</v>
      </c>
      <c r="C900" s="2" t="s">
        <v>953</v>
      </c>
      <c r="D900" s="2" t="s">
        <v>63</v>
      </c>
      <c r="E900" s="2" t="s">
        <v>53</v>
      </c>
      <c r="F900" s="2" t="s">
        <v>59</v>
      </c>
      <c r="G900" s="2">
        <v>44078</v>
      </c>
      <c r="H900" s="2">
        <v>937</v>
      </c>
      <c r="I900" s="2">
        <v>205.7</v>
      </c>
      <c r="J900" s="2">
        <v>117.11</v>
      </c>
      <c r="K900" s="2">
        <v>192740.9</v>
      </c>
      <c r="L900" s="1">
        <f t="shared" si="13"/>
        <v>6</v>
      </c>
    </row>
    <row r="901" spans="1:12" x14ac:dyDescent="0.25">
      <c r="A901" s="4" t="s">
        <v>561</v>
      </c>
      <c r="B901" s="2" t="s">
        <v>65</v>
      </c>
      <c r="C901" s="2" t="s">
        <v>344</v>
      </c>
      <c r="D901" s="2" t="s">
        <v>128</v>
      </c>
      <c r="E901" s="2" t="s">
        <v>53</v>
      </c>
      <c r="F901" s="2" t="s">
        <v>54</v>
      </c>
      <c r="G901" s="2">
        <v>44322</v>
      </c>
      <c r="H901" s="2">
        <v>1268</v>
      </c>
      <c r="I901" s="2">
        <v>668.27</v>
      </c>
      <c r="J901" s="2">
        <v>502.54</v>
      </c>
      <c r="K901" s="2">
        <v>847366.36</v>
      </c>
      <c r="L901" s="1">
        <f t="shared" si="13"/>
        <v>3</v>
      </c>
    </row>
    <row r="902" spans="1:12" x14ac:dyDescent="0.25">
      <c r="A902" s="4" t="s">
        <v>1115</v>
      </c>
      <c r="B902" s="2" t="s">
        <v>65</v>
      </c>
      <c r="C902" s="2" t="s">
        <v>291</v>
      </c>
      <c r="D902" s="2" t="s">
        <v>72</v>
      </c>
      <c r="E902" s="2" t="s">
        <v>58</v>
      </c>
      <c r="F902" s="2" t="s">
        <v>68</v>
      </c>
      <c r="G902" s="2">
        <v>44178</v>
      </c>
      <c r="H902" s="2">
        <v>8376</v>
      </c>
      <c r="I902" s="2">
        <v>255.28</v>
      </c>
      <c r="J902" s="2">
        <v>159.41999999999999</v>
      </c>
      <c r="K902" s="2">
        <v>2138225.2799999998</v>
      </c>
      <c r="L902" s="1">
        <f t="shared" si="13"/>
        <v>3</v>
      </c>
    </row>
    <row r="903" spans="1:12" x14ac:dyDescent="0.25">
      <c r="A903" s="4" t="s">
        <v>1116</v>
      </c>
      <c r="B903" s="2" t="s">
        <v>65</v>
      </c>
      <c r="C903" s="2" t="s">
        <v>338</v>
      </c>
      <c r="D903" s="2" t="s">
        <v>63</v>
      </c>
      <c r="E903" s="2" t="s">
        <v>53</v>
      </c>
      <c r="F903" s="2" t="s">
        <v>68</v>
      </c>
      <c r="G903" s="2">
        <v>44225</v>
      </c>
      <c r="H903" s="2">
        <v>7893</v>
      </c>
      <c r="I903" s="2">
        <v>205.7</v>
      </c>
      <c r="J903" s="2">
        <v>117.11</v>
      </c>
      <c r="K903" s="2">
        <v>1623590.0999999999</v>
      </c>
      <c r="L903" s="1">
        <f t="shared" si="13"/>
        <v>3</v>
      </c>
    </row>
    <row r="904" spans="1:12" x14ac:dyDescent="0.25">
      <c r="A904" s="4" t="s">
        <v>1117</v>
      </c>
      <c r="B904" s="2" t="s">
        <v>70</v>
      </c>
      <c r="C904" s="2" t="s">
        <v>265</v>
      </c>
      <c r="D904" s="2" t="s">
        <v>72</v>
      </c>
      <c r="E904" s="2" t="s">
        <v>58</v>
      </c>
      <c r="F904" s="2" t="s">
        <v>54</v>
      </c>
      <c r="G904" s="2">
        <v>44143</v>
      </c>
      <c r="H904" s="2">
        <v>7478</v>
      </c>
      <c r="I904" s="2">
        <v>255.28</v>
      </c>
      <c r="J904" s="2">
        <v>159.41999999999999</v>
      </c>
      <c r="K904" s="2">
        <v>1908983.84</v>
      </c>
      <c r="L904" s="1">
        <f t="shared" ref="L904:L967" si="14">VLOOKUP(B904,$N$38:$O$43,2,FALSE)</f>
        <v>4</v>
      </c>
    </row>
    <row r="905" spans="1:12" x14ac:dyDescent="0.25">
      <c r="A905" s="4" t="s">
        <v>1118</v>
      </c>
      <c r="B905" s="2" t="s">
        <v>61</v>
      </c>
      <c r="C905" s="2" t="s">
        <v>417</v>
      </c>
      <c r="D905" s="2" t="s">
        <v>52</v>
      </c>
      <c r="E905" s="2" t="s">
        <v>58</v>
      </c>
      <c r="F905" s="2" t="s">
        <v>59</v>
      </c>
      <c r="G905" s="2">
        <v>44281</v>
      </c>
      <c r="H905" s="2">
        <v>1825</v>
      </c>
      <c r="I905" s="2">
        <v>152.58000000000001</v>
      </c>
      <c r="J905" s="2">
        <v>97.44</v>
      </c>
      <c r="K905" s="2">
        <v>278458.5</v>
      </c>
      <c r="L905" s="1">
        <f t="shared" si="14"/>
        <v>2</v>
      </c>
    </row>
    <row r="906" spans="1:12" x14ac:dyDescent="0.25">
      <c r="A906" s="4" t="s">
        <v>1119</v>
      </c>
      <c r="B906" s="2" t="s">
        <v>70</v>
      </c>
      <c r="C906" s="2" t="s">
        <v>539</v>
      </c>
      <c r="D906" s="2" t="s">
        <v>86</v>
      </c>
      <c r="E906" s="2" t="s">
        <v>53</v>
      </c>
      <c r="F906" s="2" t="s">
        <v>68</v>
      </c>
      <c r="G906" s="2">
        <v>44092</v>
      </c>
      <c r="H906" s="2">
        <v>7657</v>
      </c>
      <c r="I906" s="2">
        <v>651.21</v>
      </c>
      <c r="J906" s="2">
        <v>524.96</v>
      </c>
      <c r="K906" s="2">
        <v>4986314.9700000007</v>
      </c>
      <c r="L906" s="1">
        <f t="shared" si="14"/>
        <v>4</v>
      </c>
    </row>
    <row r="907" spans="1:12" x14ac:dyDescent="0.25">
      <c r="A907" s="4" t="s">
        <v>1120</v>
      </c>
      <c r="B907" s="2" t="s">
        <v>65</v>
      </c>
      <c r="C907" s="2" t="s">
        <v>659</v>
      </c>
      <c r="D907" s="2" t="s">
        <v>57</v>
      </c>
      <c r="E907" s="2" t="s">
        <v>53</v>
      </c>
      <c r="F907" s="2" t="s">
        <v>68</v>
      </c>
      <c r="G907" s="2">
        <v>44739</v>
      </c>
      <c r="H907" s="2">
        <v>8730</v>
      </c>
      <c r="I907" s="2">
        <v>421.89</v>
      </c>
      <c r="J907" s="2">
        <v>364.69</v>
      </c>
      <c r="K907" s="2">
        <v>3683099.6999999997</v>
      </c>
      <c r="L907" s="1">
        <f t="shared" si="14"/>
        <v>3</v>
      </c>
    </row>
    <row r="908" spans="1:12" x14ac:dyDescent="0.25">
      <c r="A908" s="4" t="s">
        <v>1121</v>
      </c>
      <c r="B908" s="2" t="s">
        <v>108</v>
      </c>
      <c r="C908" s="2" t="s">
        <v>453</v>
      </c>
      <c r="D908" s="2" t="s">
        <v>76</v>
      </c>
      <c r="E908" s="2" t="s">
        <v>58</v>
      </c>
      <c r="F908" s="2" t="s">
        <v>68</v>
      </c>
      <c r="G908" s="2">
        <v>44404</v>
      </c>
      <c r="H908" s="2">
        <v>828</v>
      </c>
      <c r="I908" s="2">
        <v>47.45</v>
      </c>
      <c r="J908" s="2">
        <v>31.79</v>
      </c>
      <c r="K908" s="2">
        <v>39288.600000000006</v>
      </c>
      <c r="L908" s="1">
        <f t="shared" si="14"/>
        <v>6</v>
      </c>
    </row>
    <row r="909" spans="1:12" x14ac:dyDescent="0.25">
      <c r="A909" s="4" t="s">
        <v>1122</v>
      </c>
      <c r="B909" s="2" t="s">
        <v>65</v>
      </c>
      <c r="C909" s="2" t="s">
        <v>257</v>
      </c>
      <c r="D909" s="2" t="s">
        <v>86</v>
      </c>
      <c r="E909" s="2" t="s">
        <v>58</v>
      </c>
      <c r="F909" s="2" t="s">
        <v>68</v>
      </c>
      <c r="G909" s="2">
        <v>44021</v>
      </c>
      <c r="H909" s="2">
        <v>6770</v>
      </c>
      <c r="I909" s="2">
        <v>651.21</v>
      </c>
      <c r="J909" s="2">
        <v>524.96</v>
      </c>
      <c r="K909" s="2">
        <v>4408691.7</v>
      </c>
      <c r="L909" s="1">
        <f t="shared" si="14"/>
        <v>3</v>
      </c>
    </row>
    <row r="910" spans="1:12" x14ac:dyDescent="0.25">
      <c r="A910" s="4" t="s">
        <v>1123</v>
      </c>
      <c r="B910" s="2" t="s">
        <v>50</v>
      </c>
      <c r="C910" s="2" t="s">
        <v>476</v>
      </c>
      <c r="D910" s="2" t="s">
        <v>96</v>
      </c>
      <c r="E910" s="2" t="s">
        <v>53</v>
      </c>
      <c r="F910" s="2" t="s">
        <v>59</v>
      </c>
      <c r="G910" s="2">
        <v>44675</v>
      </c>
      <c r="H910" s="2">
        <v>1404</v>
      </c>
      <c r="I910" s="2">
        <v>154.06</v>
      </c>
      <c r="J910" s="2">
        <v>90.93</v>
      </c>
      <c r="K910" s="2">
        <v>216300.24</v>
      </c>
      <c r="L910" s="1">
        <f t="shared" si="14"/>
        <v>1</v>
      </c>
    </row>
    <row r="911" spans="1:12" x14ac:dyDescent="0.25">
      <c r="A911" s="4" t="s">
        <v>1124</v>
      </c>
      <c r="B911" s="2" t="s">
        <v>70</v>
      </c>
      <c r="C911" s="2" t="s">
        <v>643</v>
      </c>
      <c r="D911" s="2" t="s">
        <v>86</v>
      </c>
      <c r="E911" s="2" t="s">
        <v>53</v>
      </c>
      <c r="F911" s="2" t="s">
        <v>68</v>
      </c>
      <c r="G911" s="2">
        <v>43941</v>
      </c>
      <c r="H911" s="2">
        <v>6610</v>
      </c>
      <c r="I911" s="2">
        <v>651.21</v>
      </c>
      <c r="J911" s="2">
        <v>524.96</v>
      </c>
      <c r="K911" s="2">
        <v>4304498.1000000006</v>
      </c>
      <c r="L911" s="1">
        <f t="shared" si="14"/>
        <v>4</v>
      </c>
    </row>
    <row r="912" spans="1:12" x14ac:dyDescent="0.25">
      <c r="A912" s="4" t="s">
        <v>1013</v>
      </c>
      <c r="B912" s="2" t="s">
        <v>50</v>
      </c>
      <c r="C912" s="2" t="s">
        <v>302</v>
      </c>
      <c r="D912" s="2" t="s">
        <v>72</v>
      </c>
      <c r="E912" s="2" t="s">
        <v>58</v>
      </c>
      <c r="F912" s="2" t="s">
        <v>73</v>
      </c>
      <c r="G912" s="2">
        <v>44762</v>
      </c>
      <c r="H912" s="2">
        <v>6299</v>
      </c>
      <c r="I912" s="2">
        <v>255.28</v>
      </c>
      <c r="J912" s="2">
        <v>159.41999999999999</v>
      </c>
      <c r="K912" s="2">
        <v>1608008.72</v>
      </c>
      <c r="L912" s="1">
        <f t="shared" si="14"/>
        <v>1</v>
      </c>
    </row>
    <row r="913" spans="1:12" x14ac:dyDescent="0.25">
      <c r="A913" s="4" t="s">
        <v>1125</v>
      </c>
      <c r="B913" s="2" t="s">
        <v>50</v>
      </c>
      <c r="C913" s="2" t="s">
        <v>242</v>
      </c>
      <c r="D913" s="2" t="s">
        <v>57</v>
      </c>
      <c r="E913" s="2" t="s">
        <v>53</v>
      </c>
      <c r="F913" s="2" t="s">
        <v>59</v>
      </c>
      <c r="G913" s="2">
        <v>44487</v>
      </c>
      <c r="H913" s="2">
        <v>1414</v>
      </c>
      <c r="I913" s="2">
        <v>421.89</v>
      </c>
      <c r="J913" s="2">
        <v>364.69</v>
      </c>
      <c r="K913" s="2">
        <v>596552.46</v>
      </c>
      <c r="L913" s="1">
        <f t="shared" si="14"/>
        <v>1</v>
      </c>
    </row>
    <row r="914" spans="1:12" x14ac:dyDescent="0.25">
      <c r="A914" s="4" t="s">
        <v>1126</v>
      </c>
      <c r="B914" s="2" t="s">
        <v>50</v>
      </c>
      <c r="C914" s="2" t="s">
        <v>212</v>
      </c>
      <c r="D914" s="2" t="s">
        <v>63</v>
      </c>
      <c r="E914" s="2" t="s">
        <v>58</v>
      </c>
      <c r="F914" s="2" t="s">
        <v>73</v>
      </c>
      <c r="G914" s="2">
        <v>44785</v>
      </c>
      <c r="H914" s="2">
        <v>4928</v>
      </c>
      <c r="I914" s="2">
        <v>205.7</v>
      </c>
      <c r="J914" s="2">
        <v>117.11</v>
      </c>
      <c r="K914" s="2">
        <v>1013689.6</v>
      </c>
      <c r="L914" s="1">
        <f t="shared" si="14"/>
        <v>1</v>
      </c>
    </row>
    <row r="915" spans="1:12" x14ac:dyDescent="0.25">
      <c r="A915" s="4" t="s">
        <v>1127</v>
      </c>
      <c r="B915" s="2" t="s">
        <v>50</v>
      </c>
      <c r="C915" s="2" t="s">
        <v>187</v>
      </c>
      <c r="D915" s="2" t="s">
        <v>63</v>
      </c>
      <c r="E915" s="2" t="s">
        <v>53</v>
      </c>
      <c r="F915" s="2" t="s">
        <v>54</v>
      </c>
      <c r="G915" s="2">
        <v>44864</v>
      </c>
      <c r="H915" s="2">
        <v>6846</v>
      </c>
      <c r="I915" s="2">
        <v>205.7</v>
      </c>
      <c r="J915" s="2">
        <v>117.11</v>
      </c>
      <c r="K915" s="2">
        <v>1408222.2</v>
      </c>
      <c r="L915" s="1">
        <f t="shared" si="14"/>
        <v>1</v>
      </c>
    </row>
    <row r="916" spans="1:12" x14ac:dyDescent="0.25">
      <c r="A916" s="4" t="s">
        <v>1128</v>
      </c>
      <c r="B916" s="2" t="s">
        <v>88</v>
      </c>
      <c r="C916" s="2" t="s">
        <v>325</v>
      </c>
      <c r="D916" s="2" t="s">
        <v>57</v>
      </c>
      <c r="E916" s="2" t="s">
        <v>53</v>
      </c>
      <c r="F916" s="2" t="s">
        <v>73</v>
      </c>
      <c r="G916" s="2">
        <v>44078</v>
      </c>
      <c r="H916" s="2">
        <v>9205</v>
      </c>
      <c r="I916" s="2">
        <v>421.89</v>
      </c>
      <c r="J916" s="2">
        <v>364.69</v>
      </c>
      <c r="K916" s="2">
        <v>3883497.4499999997</v>
      </c>
      <c r="L916" s="1">
        <f t="shared" si="14"/>
        <v>5</v>
      </c>
    </row>
    <row r="917" spans="1:12" x14ac:dyDescent="0.25">
      <c r="A917" s="4" t="s">
        <v>547</v>
      </c>
      <c r="B917" s="2" t="s">
        <v>61</v>
      </c>
      <c r="C917" s="2" t="s">
        <v>417</v>
      </c>
      <c r="D917" s="2" t="s">
        <v>86</v>
      </c>
      <c r="E917" s="2" t="s">
        <v>53</v>
      </c>
      <c r="F917" s="2" t="s">
        <v>54</v>
      </c>
      <c r="G917" s="2">
        <v>44537</v>
      </c>
      <c r="H917" s="2">
        <v>1071</v>
      </c>
      <c r="I917" s="2">
        <v>651.21</v>
      </c>
      <c r="J917" s="2">
        <v>524.96</v>
      </c>
      <c r="K917" s="2">
        <v>697445.91</v>
      </c>
      <c r="L917" s="1">
        <f t="shared" si="14"/>
        <v>2</v>
      </c>
    </row>
    <row r="918" spans="1:12" x14ac:dyDescent="0.25">
      <c r="A918" s="4" t="s">
        <v>1129</v>
      </c>
      <c r="B918" s="2" t="s">
        <v>50</v>
      </c>
      <c r="C918" s="2" t="s">
        <v>216</v>
      </c>
      <c r="D918" s="2" t="s">
        <v>52</v>
      </c>
      <c r="E918" s="2" t="s">
        <v>58</v>
      </c>
      <c r="F918" s="2" t="s">
        <v>54</v>
      </c>
      <c r="G918" s="2">
        <v>44324</v>
      </c>
      <c r="H918" s="2">
        <v>3543</v>
      </c>
      <c r="I918" s="2">
        <v>152.58000000000001</v>
      </c>
      <c r="J918" s="2">
        <v>97.44</v>
      </c>
      <c r="K918" s="2">
        <v>540590.94000000006</v>
      </c>
      <c r="L918" s="1">
        <f t="shared" si="14"/>
        <v>1</v>
      </c>
    </row>
    <row r="919" spans="1:12" x14ac:dyDescent="0.25">
      <c r="A919" s="4" t="s">
        <v>1130</v>
      </c>
      <c r="B919" s="2" t="s">
        <v>65</v>
      </c>
      <c r="C919" s="2" t="s">
        <v>358</v>
      </c>
      <c r="D919" s="2" t="s">
        <v>83</v>
      </c>
      <c r="E919" s="2" t="s">
        <v>53</v>
      </c>
      <c r="F919" s="2" t="s">
        <v>73</v>
      </c>
      <c r="G919" s="2">
        <v>44278</v>
      </c>
      <c r="H919" s="2">
        <v>4751</v>
      </c>
      <c r="I919" s="2">
        <v>81.73</v>
      </c>
      <c r="J919" s="2">
        <v>56.67</v>
      </c>
      <c r="K919" s="2">
        <v>388299.23000000004</v>
      </c>
      <c r="L919" s="1">
        <f t="shared" si="14"/>
        <v>3</v>
      </c>
    </row>
    <row r="920" spans="1:12" x14ac:dyDescent="0.25">
      <c r="A920" s="4" t="s">
        <v>1131</v>
      </c>
      <c r="B920" s="2" t="s">
        <v>88</v>
      </c>
      <c r="C920" s="2" t="s">
        <v>89</v>
      </c>
      <c r="D920" s="2" t="s">
        <v>57</v>
      </c>
      <c r="E920" s="2" t="s">
        <v>58</v>
      </c>
      <c r="F920" s="2" t="s">
        <v>73</v>
      </c>
      <c r="G920" s="2">
        <v>44339</v>
      </c>
      <c r="H920" s="2">
        <v>4857</v>
      </c>
      <c r="I920" s="2">
        <v>421.89</v>
      </c>
      <c r="J920" s="2">
        <v>364.69</v>
      </c>
      <c r="K920" s="2">
        <v>2049119.73</v>
      </c>
      <c r="L920" s="1">
        <f t="shared" si="14"/>
        <v>5</v>
      </c>
    </row>
    <row r="921" spans="1:12" x14ac:dyDescent="0.25">
      <c r="A921" s="4" t="s">
        <v>313</v>
      </c>
      <c r="B921" s="2" t="s">
        <v>65</v>
      </c>
      <c r="C921" s="2" t="s">
        <v>865</v>
      </c>
      <c r="D921" s="2" t="s">
        <v>86</v>
      </c>
      <c r="E921" s="2" t="s">
        <v>58</v>
      </c>
      <c r="F921" s="2" t="s">
        <v>54</v>
      </c>
      <c r="G921" s="2">
        <v>44074</v>
      </c>
      <c r="H921" s="2">
        <v>1052</v>
      </c>
      <c r="I921" s="2">
        <v>651.21</v>
      </c>
      <c r="J921" s="2">
        <v>524.96</v>
      </c>
      <c r="K921" s="2">
        <v>685072.92</v>
      </c>
      <c r="L921" s="1">
        <f t="shared" si="14"/>
        <v>3</v>
      </c>
    </row>
    <row r="922" spans="1:12" x14ac:dyDescent="0.25">
      <c r="A922" s="4" t="s">
        <v>1132</v>
      </c>
      <c r="B922" s="2" t="s">
        <v>50</v>
      </c>
      <c r="C922" s="2" t="s">
        <v>849</v>
      </c>
      <c r="D922" s="2" t="s">
        <v>118</v>
      </c>
      <c r="E922" s="2" t="s">
        <v>53</v>
      </c>
      <c r="F922" s="2" t="s">
        <v>73</v>
      </c>
      <c r="G922" s="2">
        <v>44239</v>
      </c>
      <c r="H922" s="2">
        <v>2560</v>
      </c>
      <c r="I922" s="2">
        <v>109.28</v>
      </c>
      <c r="J922" s="2">
        <v>35.840000000000003</v>
      </c>
      <c r="K922" s="2">
        <v>279756.79999999999</v>
      </c>
      <c r="L922" s="1">
        <f t="shared" si="14"/>
        <v>1</v>
      </c>
    </row>
    <row r="923" spans="1:12" x14ac:dyDescent="0.25">
      <c r="A923" s="4" t="s">
        <v>1133</v>
      </c>
      <c r="B923" s="2" t="s">
        <v>50</v>
      </c>
      <c r="C923" s="2" t="s">
        <v>380</v>
      </c>
      <c r="D923" s="2" t="s">
        <v>96</v>
      </c>
      <c r="E923" s="2" t="s">
        <v>58</v>
      </c>
      <c r="F923" s="2" t="s">
        <v>73</v>
      </c>
      <c r="G923" s="2">
        <v>44174</v>
      </c>
      <c r="H923" s="2">
        <v>5637</v>
      </c>
      <c r="I923" s="2">
        <v>154.06</v>
      </c>
      <c r="J923" s="2">
        <v>90.93</v>
      </c>
      <c r="K923" s="2">
        <v>868436.22</v>
      </c>
      <c r="L923" s="1">
        <f t="shared" si="14"/>
        <v>1</v>
      </c>
    </row>
    <row r="924" spans="1:12" x14ac:dyDescent="0.25">
      <c r="A924" s="4" t="s">
        <v>1134</v>
      </c>
      <c r="B924" s="2" t="s">
        <v>65</v>
      </c>
      <c r="C924" s="2" t="s">
        <v>327</v>
      </c>
      <c r="D924" s="2" t="s">
        <v>86</v>
      </c>
      <c r="E924" s="2" t="s">
        <v>58</v>
      </c>
      <c r="F924" s="2" t="s">
        <v>68</v>
      </c>
      <c r="G924" s="2">
        <v>44405</v>
      </c>
      <c r="H924" s="2">
        <v>8568</v>
      </c>
      <c r="I924" s="2">
        <v>651.21</v>
      </c>
      <c r="J924" s="2">
        <v>524.96</v>
      </c>
      <c r="K924" s="2">
        <v>5579567.2800000003</v>
      </c>
      <c r="L924" s="1">
        <f t="shared" si="14"/>
        <v>3</v>
      </c>
    </row>
    <row r="925" spans="1:12" x14ac:dyDescent="0.25">
      <c r="A925" s="4" t="s">
        <v>1135</v>
      </c>
      <c r="B925" s="2" t="s">
        <v>65</v>
      </c>
      <c r="C925" s="2" t="s">
        <v>396</v>
      </c>
      <c r="D925" s="2" t="s">
        <v>83</v>
      </c>
      <c r="E925" s="2" t="s">
        <v>58</v>
      </c>
      <c r="F925" s="2" t="s">
        <v>59</v>
      </c>
      <c r="G925" s="2">
        <v>44043</v>
      </c>
      <c r="H925" s="2">
        <v>6670</v>
      </c>
      <c r="I925" s="2">
        <v>81.73</v>
      </c>
      <c r="J925" s="2">
        <v>56.67</v>
      </c>
      <c r="K925" s="2">
        <v>545139.1</v>
      </c>
      <c r="L925" s="1">
        <f t="shared" si="14"/>
        <v>3</v>
      </c>
    </row>
    <row r="926" spans="1:12" x14ac:dyDescent="0.25">
      <c r="A926" s="4" t="s">
        <v>1136</v>
      </c>
      <c r="B926" s="2" t="s">
        <v>65</v>
      </c>
      <c r="C926" s="2" t="s">
        <v>174</v>
      </c>
      <c r="D926" s="2" t="s">
        <v>63</v>
      </c>
      <c r="E926" s="2" t="s">
        <v>53</v>
      </c>
      <c r="F926" s="2" t="s">
        <v>73</v>
      </c>
      <c r="G926" s="2">
        <v>44432</v>
      </c>
      <c r="H926" s="2">
        <v>7293</v>
      </c>
      <c r="I926" s="2">
        <v>205.7</v>
      </c>
      <c r="J926" s="2">
        <v>117.11</v>
      </c>
      <c r="K926" s="2">
        <v>1500170.0999999999</v>
      </c>
      <c r="L926" s="1">
        <f t="shared" si="14"/>
        <v>3</v>
      </c>
    </row>
    <row r="927" spans="1:12" x14ac:dyDescent="0.25">
      <c r="A927" s="4" t="s">
        <v>1137</v>
      </c>
      <c r="B927" s="2" t="s">
        <v>88</v>
      </c>
      <c r="C927" s="2" t="s">
        <v>439</v>
      </c>
      <c r="D927" s="2" t="s">
        <v>96</v>
      </c>
      <c r="E927" s="2" t="s">
        <v>58</v>
      </c>
      <c r="F927" s="2" t="s">
        <v>73</v>
      </c>
      <c r="G927" s="2">
        <v>44453</v>
      </c>
      <c r="H927" s="2">
        <v>4816</v>
      </c>
      <c r="I927" s="2">
        <v>154.06</v>
      </c>
      <c r="J927" s="2">
        <v>90.93</v>
      </c>
      <c r="K927" s="2">
        <v>741952.96</v>
      </c>
      <c r="L927" s="1">
        <f t="shared" si="14"/>
        <v>5</v>
      </c>
    </row>
    <row r="928" spans="1:12" x14ac:dyDescent="0.25">
      <c r="A928" s="4" t="s">
        <v>1138</v>
      </c>
      <c r="B928" s="2" t="s">
        <v>61</v>
      </c>
      <c r="C928" s="2" t="s">
        <v>293</v>
      </c>
      <c r="D928" s="2" t="s">
        <v>96</v>
      </c>
      <c r="E928" s="2" t="s">
        <v>53</v>
      </c>
      <c r="F928" s="2" t="s">
        <v>54</v>
      </c>
      <c r="G928" s="2">
        <v>44177</v>
      </c>
      <c r="H928" s="2">
        <v>5651</v>
      </c>
      <c r="I928" s="2">
        <v>154.06</v>
      </c>
      <c r="J928" s="2">
        <v>90.93</v>
      </c>
      <c r="K928" s="2">
        <v>870593.06</v>
      </c>
      <c r="L928" s="1">
        <f t="shared" si="14"/>
        <v>2</v>
      </c>
    </row>
    <row r="929" spans="1:12" x14ac:dyDescent="0.25">
      <c r="A929" s="4" t="s">
        <v>1139</v>
      </c>
      <c r="B929" s="2" t="s">
        <v>65</v>
      </c>
      <c r="C929" s="2" t="s">
        <v>342</v>
      </c>
      <c r="D929" s="2" t="s">
        <v>67</v>
      </c>
      <c r="E929" s="2" t="s">
        <v>53</v>
      </c>
      <c r="F929" s="2" t="s">
        <v>54</v>
      </c>
      <c r="G929" s="2">
        <v>44347</v>
      </c>
      <c r="H929" s="2">
        <v>3239</v>
      </c>
      <c r="I929" s="2">
        <v>9.33</v>
      </c>
      <c r="J929" s="2">
        <v>6.92</v>
      </c>
      <c r="K929" s="2">
        <v>30219.87</v>
      </c>
      <c r="L929" s="1">
        <f t="shared" si="14"/>
        <v>3</v>
      </c>
    </row>
    <row r="930" spans="1:12" x14ac:dyDescent="0.25">
      <c r="A930" s="4" t="s">
        <v>1140</v>
      </c>
      <c r="B930" s="2" t="s">
        <v>50</v>
      </c>
      <c r="C930" s="2" t="s">
        <v>510</v>
      </c>
      <c r="D930" s="2" t="s">
        <v>63</v>
      </c>
      <c r="E930" s="2" t="s">
        <v>58</v>
      </c>
      <c r="F930" s="2" t="s">
        <v>54</v>
      </c>
      <c r="G930" s="2">
        <v>44804</v>
      </c>
      <c r="H930" s="2">
        <v>3054</v>
      </c>
      <c r="I930" s="2">
        <v>205.7</v>
      </c>
      <c r="J930" s="2">
        <v>117.11</v>
      </c>
      <c r="K930" s="2">
        <v>628207.79999999993</v>
      </c>
      <c r="L930" s="1">
        <f t="shared" si="14"/>
        <v>1</v>
      </c>
    </row>
    <row r="931" spans="1:12" x14ac:dyDescent="0.25">
      <c r="A931" s="4" t="s">
        <v>1141</v>
      </c>
      <c r="B931" s="2" t="s">
        <v>70</v>
      </c>
      <c r="C931" s="2" t="s">
        <v>643</v>
      </c>
      <c r="D931" s="2" t="s">
        <v>76</v>
      </c>
      <c r="E931" s="2" t="s">
        <v>58</v>
      </c>
      <c r="F931" s="2" t="s">
        <v>68</v>
      </c>
      <c r="G931" s="2">
        <v>43974</v>
      </c>
      <c r="H931" s="2">
        <v>7601</v>
      </c>
      <c r="I931" s="2">
        <v>47.45</v>
      </c>
      <c r="J931" s="2">
        <v>31.79</v>
      </c>
      <c r="K931" s="2">
        <v>360667.45</v>
      </c>
      <c r="L931" s="1">
        <f t="shared" si="14"/>
        <v>4</v>
      </c>
    </row>
    <row r="932" spans="1:12" x14ac:dyDescent="0.25">
      <c r="A932" s="4" t="s">
        <v>1142</v>
      </c>
      <c r="B932" s="2" t="s">
        <v>65</v>
      </c>
      <c r="C932" s="2" t="s">
        <v>248</v>
      </c>
      <c r="D932" s="2" t="s">
        <v>57</v>
      </c>
      <c r="E932" s="2" t="s">
        <v>58</v>
      </c>
      <c r="F932" s="2" t="s">
        <v>73</v>
      </c>
      <c r="G932" s="2">
        <v>44603</v>
      </c>
      <c r="H932" s="2">
        <v>1417</v>
      </c>
      <c r="I932" s="2">
        <v>421.89</v>
      </c>
      <c r="J932" s="2">
        <v>364.69</v>
      </c>
      <c r="K932" s="2">
        <v>597818.13</v>
      </c>
      <c r="L932" s="1">
        <f t="shared" si="14"/>
        <v>3</v>
      </c>
    </row>
    <row r="933" spans="1:12" x14ac:dyDescent="0.25">
      <c r="A933" s="4" t="s">
        <v>1143</v>
      </c>
      <c r="B933" s="2" t="s">
        <v>50</v>
      </c>
      <c r="C933" s="2" t="s">
        <v>398</v>
      </c>
      <c r="D933" s="2" t="s">
        <v>83</v>
      </c>
      <c r="E933" s="2" t="s">
        <v>53</v>
      </c>
      <c r="F933" s="2" t="s">
        <v>68</v>
      </c>
      <c r="G933" s="2">
        <v>43843</v>
      </c>
      <c r="H933" s="2">
        <v>6069</v>
      </c>
      <c r="I933" s="2">
        <v>81.73</v>
      </c>
      <c r="J933" s="2">
        <v>56.67</v>
      </c>
      <c r="K933" s="2">
        <v>496019.37</v>
      </c>
      <c r="L933" s="1">
        <f t="shared" si="14"/>
        <v>1</v>
      </c>
    </row>
    <row r="934" spans="1:12" x14ac:dyDescent="0.25">
      <c r="A934" s="4" t="s">
        <v>1144</v>
      </c>
      <c r="B934" s="2" t="s">
        <v>65</v>
      </c>
      <c r="C934" s="2" t="s">
        <v>80</v>
      </c>
      <c r="D934" s="2" t="s">
        <v>72</v>
      </c>
      <c r="E934" s="2" t="s">
        <v>53</v>
      </c>
      <c r="F934" s="2" t="s">
        <v>73</v>
      </c>
      <c r="G934" s="2">
        <v>44214</v>
      </c>
      <c r="H934" s="2">
        <v>5155</v>
      </c>
      <c r="I934" s="2">
        <v>255.28</v>
      </c>
      <c r="J934" s="2">
        <v>159.41999999999999</v>
      </c>
      <c r="K934" s="2">
        <v>1315968.3999999999</v>
      </c>
      <c r="L934" s="1">
        <f t="shared" si="14"/>
        <v>3</v>
      </c>
    </row>
    <row r="935" spans="1:12" x14ac:dyDescent="0.25">
      <c r="A935" s="4" t="s">
        <v>1145</v>
      </c>
      <c r="B935" s="2" t="s">
        <v>108</v>
      </c>
      <c r="C935" s="2" t="s">
        <v>210</v>
      </c>
      <c r="D935" s="2" t="s">
        <v>96</v>
      </c>
      <c r="E935" s="2" t="s">
        <v>58</v>
      </c>
      <c r="F935" s="2" t="s">
        <v>73</v>
      </c>
      <c r="G935" s="2">
        <v>44726</v>
      </c>
      <c r="H935" s="2">
        <v>9305</v>
      </c>
      <c r="I935" s="2">
        <v>154.06</v>
      </c>
      <c r="J935" s="2">
        <v>90.93</v>
      </c>
      <c r="K935" s="2">
        <v>1433528.3</v>
      </c>
      <c r="L935" s="1">
        <f t="shared" si="14"/>
        <v>6</v>
      </c>
    </row>
    <row r="936" spans="1:12" x14ac:dyDescent="0.25">
      <c r="A936" s="4" t="s">
        <v>685</v>
      </c>
      <c r="B936" s="2" t="s">
        <v>108</v>
      </c>
      <c r="C936" s="2" t="s">
        <v>208</v>
      </c>
      <c r="D936" s="2" t="s">
        <v>63</v>
      </c>
      <c r="E936" s="2" t="s">
        <v>58</v>
      </c>
      <c r="F936" s="2" t="s">
        <v>59</v>
      </c>
      <c r="G936" s="2">
        <v>44539</v>
      </c>
      <c r="H936" s="2">
        <v>1181</v>
      </c>
      <c r="I936" s="2">
        <v>205.7</v>
      </c>
      <c r="J936" s="2">
        <v>117.11</v>
      </c>
      <c r="K936" s="2">
        <v>242931.69999999998</v>
      </c>
      <c r="L936" s="1">
        <f t="shared" si="14"/>
        <v>6</v>
      </c>
    </row>
    <row r="937" spans="1:12" x14ac:dyDescent="0.25">
      <c r="A937" s="4" t="s">
        <v>1146</v>
      </c>
      <c r="B937" s="2" t="s">
        <v>65</v>
      </c>
      <c r="C937" s="2" t="s">
        <v>544</v>
      </c>
      <c r="D937" s="2" t="s">
        <v>52</v>
      </c>
      <c r="E937" s="2" t="s">
        <v>53</v>
      </c>
      <c r="F937" s="2" t="s">
        <v>59</v>
      </c>
      <c r="G937" s="2">
        <v>44523</v>
      </c>
      <c r="H937" s="2">
        <v>474</v>
      </c>
      <c r="I937" s="2">
        <v>152.58000000000001</v>
      </c>
      <c r="J937" s="2">
        <v>97.44</v>
      </c>
      <c r="K937" s="2">
        <v>72322.920000000013</v>
      </c>
      <c r="L937" s="1">
        <f t="shared" si="14"/>
        <v>3</v>
      </c>
    </row>
    <row r="938" spans="1:12" x14ac:dyDescent="0.25">
      <c r="A938" s="4" t="s">
        <v>947</v>
      </c>
      <c r="B938" s="2" t="s">
        <v>65</v>
      </c>
      <c r="C938" s="2" t="s">
        <v>865</v>
      </c>
      <c r="D938" s="2" t="s">
        <v>76</v>
      </c>
      <c r="E938" s="2" t="s">
        <v>58</v>
      </c>
      <c r="F938" s="2" t="s">
        <v>73</v>
      </c>
      <c r="G938" s="2">
        <v>44652</v>
      </c>
      <c r="H938" s="2">
        <v>8909</v>
      </c>
      <c r="I938" s="2">
        <v>47.45</v>
      </c>
      <c r="J938" s="2">
        <v>31.79</v>
      </c>
      <c r="K938" s="2">
        <v>422732.05000000005</v>
      </c>
      <c r="L938" s="1">
        <f t="shared" si="14"/>
        <v>3</v>
      </c>
    </row>
    <row r="939" spans="1:12" x14ac:dyDescent="0.25">
      <c r="A939" s="4" t="s">
        <v>1147</v>
      </c>
      <c r="B939" s="2" t="s">
        <v>65</v>
      </c>
      <c r="C939" s="2" t="s">
        <v>148</v>
      </c>
      <c r="D939" s="2" t="s">
        <v>118</v>
      </c>
      <c r="E939" s="2" t="s">
        <v>58</v>
      </c>
      <c r="F939" s="2" t="s">
        <v>68</v>
      </c>
      <c r="G939" s="2">
        <v>44525</v>
      </c>
      <c r="H939" s="2">
        <v>5240</v>
      </c>
      <c r="I939" s="2">
        <v>109.28</v>
      </c>
      <c r="J939" s="2">
        <v>35.840000000000003</v>
      </c>
      <c r="K939" s="2">
        <v>572627.19999999995</v>
      </c>
      <c r="L939" s="1">
        <f t="shared" si="14"/>
        <v>3</v>
      </c>
    </row>
    <row r="940" spans="1:12" x14ac:dyDescent="0.25">
      <c r="A940" s="4" t="s">
        <v>1148</v>
      </c>
      <c r="B940" s="2" t="s">
        <v>61</v>
      </c>
      <c r="C940" s="2" t="s">
        <v>102</v>
      </c>
      <c r="D940" s="2" t="s">
        <v>86</v>
      </c>
      <c r="E940" s="2" t="s">
        <v>53</v>
      </c>
      <c r="F940" s="2" t="s">
        <v>59</v>
      </c>
      <c r="G940" s="2">
        <v>43888</v>
      </c>
      <c r="H940" s="2">
        <v>253</v>
      </c>
      <c r="I940" s="2">
        <v>651.21</v>
      </c>
      <c r="J940" s="2">
        <v>524.96</v>
      </c>
      <c r="K940" s="2">
        <v>164756.13</v>
      </c>
      <c r="L940" s="1">
        <f t="shared" si="14"/>
        <v>2</v>
      </c>
    </row>
    <row r="941" spans="1:12" x14ac:dyDescent="0.25">
      <c r="A941" s="4" t="s">
        <v>1149</v>
      </c>
      <c r="B941" s="2" t="s">
        <v>50</v>
      </c>
      <c r="C941" s="2" t="s">
        <v>430</v>
      </c>
      <c r="D941" s="2" t="s">
        <v>67</v>
      </c>
      <c r="E941" s="2" t="s">
        <v>58</v>
      </c>
      <c r="F941" s="2" t="s">
        <v>68</v>
      </c>
      <c r="G941" s="2">
        <v>44199</v>
      </c>
      <c r="H941" s="2">
        <v>1766</v>
      </c>
      <c r="I941" s="2">
        <v>9.33</v>
      </c>
      <c r="J941" s="2">
        <v>6.92</v>
      </c>
      <c r="K941" s="2">
        <v>16476.78</v>
      </c>
      <c r="L941" s="1">
        <f t="shared" si="14"/>
        <v>1</v>
      </c>
    </row>
    <row r="942" spans="1:12" x14ac:dyDescent="0.25">
      <c r="A942" s="4" t="s">
        <v>1150</v>
      </c>
      <c r="B942" s="2" t="s">
        <v>65</v>
      </c>
      <c r="C942" s="2" t="s">
        <v>310</v>
      </c>
      <c r="D942" s="2" t="s">
        <v>81</v>
      </c>
      <c r="E942" s="2" t="s">
        <v>58</v>
      </c>
      <c r="F942" s="2" t="s">
        <v>73</v>
      </c>
      <c r="G942" s="2">
        <v>43932</v>
      </c>
      <c r="H942" s="2">
        <v>9628</v>
      </c>
      <c r="I942" s="2">
        <v>437.2</v>
      </c>
      <c r="J942" s="2">
        <v>263.33</v>
      </c>
      <c r="K942" s="2">
        <v>4209361.5999999996</v>
      </c>
      <c r="L942" s="1">
        <f t="shared" si="14"/>
        <v>3</v>
      </c>
    </row>
    <row r="943" spans="1:12" x14ac:dyDescent="0.25">
      <c r="A943" s="4" t="s">
        <v>1151</v>
      </c>
      <c r="B943" s="2" t="s">
        <v>88</v>
      </c>
      <c r="C943" s="2" t="s">
        <v>89</v>
      </c>
      <c r="D943" s="2" t="s">
        <v>86</v>
      </c>
      <c r="E943" s="2" t="s">
        <v>53</v>
      </c>
      <c r="F943" s="2" t="s">
        <v>59</v>
      </c>
      <c r="G943" s="2">
        <v>44316</v>
      </c>
      <c r="H943" s="2">
        <v>718</v>
      </c>
      <c r="I943" s="2">
        <v>651.21</v>
      </c>
      <c r="J943" s="2">
        <v>524.96</v>
      </c>
      <c r="K943" s="2">
        <v>467568.78</v>
      </c>
      <c r="L943" s="1">
        <f t="shared" si="14"/>
        <v>5</v>
      </c>
    </row>
    <row r="944" spans="1:12" x14ac:dyDescent="0.25">
      <c r="A944" s="4" t="s">
        <v>1152</v>
      </c>
      <c r="B944" s="2" t="s">
        <v>65</v>
      </c>
      <c r="C944" s="2" t="s">
        <v>334</v>
      </c>
      <c r="D944" s="2" t="s">
        <v>128</v>
      </c>
      <c r="E944" s="2" t="s">
        <v>58</v>
      </c>
      <c r="F944" s="2" t="s">
        <v>68</v>
      </c>
      <c r="G944" s="2">
        <v>44640</v>
      </c>
      <c r="H944" s="2">
        <v>3947</v>
      </c>
      <c r="I944" s="2">
        <v>668.27</v>
      </c>
      <c r="J944" s="2">
        <v>502.54</v>
      </c>
      <c r="K944" s="2">
        <v>2637661.69</v>
      </c>
      <c r="L944" s="1">
        <f t="shared" si="14"/>
        <v>3</v>
      </c>
    </row>
    <row r="945" spans="1:12" x14ac:dyDescent="0.25">
      <c r="A945" s="4" t="s">
        <v>1153</v>
      </c>
      <c r="B945" s="2" t="s">
        <v>50</v>
      </c>
      <c r="C945" s="2" t="s">
        <v>356</v>
      </c>
      <c r="D945" s="2" t="s">
        <v>72</v>
      </c>
      <c r="E945" s="2" t="s">
        <v>53</v>
      </c>
      <c r="F945" s="2" t="s">
        <v>54</v>
      </c>
      <c r="G945" s="2">
        <v>44863</v>
      </c>
      <c r="H945" s="2">
        <v>5258</v>
      </c>
      <c r="I945" s="2">
        <v>255.28</v>
      </c>
      <c r="J945" s="2">
        <v>159.41999999999999</v>
      </c>
      <c r="K945" s="2">
        <v>1342262.24</v>
      </c>
      <c r="L945" s="1">
        <f t="shared" si="14"/>
        <v>1</v>
      </c>
    </row>
    <row r="946" spans="1:12" x14ac:dyDescent="0.25">
      <c r="A946" s="4" t="s">
        <v>480</v>
      </c>
      <c r="B946" s="2" t="s">
        <v>65</v>
      </c>
      <c r="C946" s="2" t="s">
        <v>148</v>
      </c>
      <c r="D946" s="2" t="s">
        <v>72</v>
      </c>
      <c r="E946" s="2" t="s">
        <v>53</v>
      </c>
      <c r="F946" s="2" t="s">
        <v>59</v>
      </c>
      <c r="G946" s="2">
        <v>44044</v>
      </c>
      <c r="H946" s="2">
        <v>2625</v>
      </c>
      <c r="I946" s="2">
        <v>255.28</v>
      </c>
      <c r="J946" s="2">
        <v>159.41999999999999</v>
      </c>
      <c r="K946" s="2">
        <v>670110</v>
      </c>
      <c r="L946" s="1">
        <f t="shared" si="14"/>
        <v>3</v>
      </c>
    </row>
    <row r="947" spans="1:12" x14ac:dyDescent="0.25">
      <c r="A947" s="4" t="s">
        <v>1154</v>
      </c>
      <c r="B947" s="2" t="s">
        <v>50</v>
      </c>
      <c r="C947" s="2" t="s">
        <v>601</v>
      </c>
      <c r="D947" s="2" t="s">
        <v>57</v>
      </c>
      <c r="E947" s="2" t="s">
        <v>58</v>
      </c>
      <c r="F947" s="2" t="s">
        <v>59</v>
      </c>
      <c r="G947" s="2">
        <v>44001</v>
      </c>
      <c r="H947" s="2">
        <v>1052</v>
      </c>
      <c r="I947" s="2">
        <v>421.89</v>
      </c>
      <c r="J947" s="2">
        <v>364.69</v>
      </c>
      <c r="K947" s="2">
        <v>443828.27999999997</v>
      </c>
      <c r="L947" s="1">
        <f t="shared" si="14"/>
        <v>1</v>
      </c>
    </row>
    <row r="948" spans="1:12" x14ac:dyDescent="0.25">
      <c r="A948" s="4" t="s">
        <v>1155</v>
      </c>
      <c r="B948" s="2" t="s">
        <v>65</v>
      </c>
      <c r="C948" s="2" t="s">
        <v>66</v>
      </c>
      <c r="D948" s="2" t="s">
        <v>72</v>
      </c>
      <c r="E948" s="2" t="s">
        <v>58</v>
      </c>
      <c r="F948" s="2" t="s">
        <v>59</v>
      </c>
      <c r="G948" s="2">
        <v>44610</v>
      </c>
      <c r="H948" s="2">
        <v>7575</v>
      </c>
      <c r="I948" s="2">
        <v>255.28</v>
      </c>
      <c r="J948" s="2">
        <v>159.41999999999999</v>
      </c>
      <c r="K948" s="2">
        <v>1933746</v>
      </c>
      <c r="L948" s="1">
        <f t="shared" si="14"/>
        <v>3</v>
      </c>
    </row>
    <row r="949" spans="1:12" x14ac:dyDescent="0.25">
      <c r="A949" s="4" t="s">
        <v>1016</v>
      </c>
      <c r="B949" s="2" t="s">
        <v>65</v>
      </c>
      <c r="C949" s="2" t="s">
        <v>358</v>
      </c>
      <c r="D949" s="2" t="s">
        <v>67</v>
      </c>
      <c r="E949" s="2" t="s">
        <v>58</v>
      </c>
      <c r="F949" s="2" t="s">
        <v>73</v>
      </c>
      <c r="G949" s="2">
        <v>44328</v>
      </c>
      <c r="H949" s="2">
        <v>6263</v>
      </c>
      <c r="I949" s="2">
        <v>9.33</v>
      </c>
      <c r="J949" s="2">
        <v>6.92</v>
      </c>
      <c r="K949" s="2">
        <v>58433.79</v>
      </c>
      <c r="L949" s="1">
        <f t="shared" si="14"/>
        <v>3</v>
      </c>
    </row>
    <row r="950" spans="1:12" x14ac:dyDescent="0.25">
      <c r="A950" s="4" t="s">
        <v>1156</v>
      </c>
      <c r="B950" s="2" t="s">
        <v>70</v>
      </c>
      <c r="C950" s="2" t="s">
        <v>172</v>
      </c>
      <c r="D950" s="2" t="s">
        <v>57</v>
      </c>
      <c r="E950" s="2" t="s">
        <v>58</v>
      </c>
      <c r="F950" s="2" t="s">
        <v>54</v>
      </c>
      <c r="G950" s="2">
        <v>43847</v>
      </c>
      <c r="H950" s="2">
        <v>3212</v>
      </c>
      <c r="I950" s="2">
        <v>421.89</v>
      </c>
      <c r="J950" s="2">
        <v>364.69</v>
      </c>
      <c r="K950" s="2">
        <v>1355110.68</v>
      </c>
      <c r="L950" s="1">
        <f t="shared" si="14"/>
        <v>4</v>
      </c>
    </row>
    <row r="951" spans="1:12" x14ac:dyDescent="0.25">
      <c r="A951" s="4" t="s">
        <v>1157</v>
      </c>
      <c r="B951" s="2" t="s">
        <v>50</v>
      </c>
      <c r="C951" s="2" t="s">
        <v>260</v>
      </c>
      <c r="D951" s="2" t="s">
        <v>67</v>
      </c>
      <c r="E951" s="2" t="s">
        <v>58</v>
      </c>
      <c r="F951" s="2" t="s">
        <v>68</v>
      </c>
      <c r="G951" s="2">
        <v>44527</v>
      </c>
      <c r="H951" s="2">
        <v>1554</v>
      </c>
      <c r="I951" s="2">
        <v>9.33</v>
      </c>
      <c r="J951" s="2">
        <v>6.92</v>
      </c>
      <c r="K951" s="2">
        <v>14498.82</v>
      </c>
      <c r="L951" s="1">
        <f t="shared" si="14"/>
        <v>1</v>
      </c>
    </row>
    <row r="952" spans="1:12" x14ac:dyDescent="0.25">
      <c r="A952" s="4" t="s">
        <v>1143</v>
      </c>
      <c r="B952" s="2" t="s">
        <v>50</v>
      </c>
      <c r="C952" s="2" t="s">
        <v>242</v>
      </c>
      <c r="D952" s="2" t="s">
        <v>118</v>
      </c>
      <c r="E952" s="2" t="s">
        <v>53</v>
      </c>
      <c r="F952" s="2" t="s">
        <v>73</v>
      </c>
      <c r="G952" s="2">
        <v>44743</v>
      </c>
      <c r="H952" s="2">
        <v>6450</v>
      </c>
      <c r="I952" s="2">
        <v>109.28</v>
      </c>
      <c r="J952" s="2">
        <v>35.840000000000003</v>
      </c>
      <c r="K952" s="2">
        <v>704856</v>
      </c>
      <c r="L952" s="1">
        <f t="shared" si="14"/>
        <v>1</v>
      </c>
    </row>
    <row r="953" spans="1:12" x14ac:dyDescent="0.25">
      <c r="A953" s="4" t="s">
        <v>1158</v>
      </c>
      <c r="B953" s="2" t="s">
        <v>65</v>
      </c>
      <c r="C953" s="2" t="s">
        <v>191</v>
      </c>
      <c r="D953" s="2" t="s">
        <v>96</v>
      </c>
      <c r="E953" s="2" t="s">
        <v>53</v>
      </c>
      <c r="F953" s="2" t="s">
        <v>68</v>
      </c>
      <c r="G953" s="2">
        <v>44584</v>
      </c>
      <c r="H953" s="2">
        <v>91</v>
      </c>
      <c r="I953" s="2">
        <v>154.06</v>
      </c>
      <c r="J953" s="2">
        <v>90.93</v>
      </c>
      <c r="K953" s="2">
        <v>14019.460000000001</v>
      </c>
      <c r="L953" s="1">
        <f t="shared" si="14"/>
        <v>3</v>
      </c>
    </row>
    <row r="954" spans="1:12" x14ac:dyDescent="0.25">
      <c r="A954" s="4" t="s">
        <v>1159</v>
      </c>
      <c r="B954" s="2" t="s">
        <v>50</v>
      </c>
      <c r="C954" s="2" t="s">
        <v>750</v>
      </c>
      <c r="D954" s="2" t="s">
        <v>76</v>
      </c>
      <c r="E954" s="2" t="s">
        <v>58</v>
      </c>
      <c r="F954" s="2" t="s">
        <v>73</v>
      </c>
      <c r="G954" s="2">
        <v>44286</v>
      </c>
      <c r="H954" s="2">
        <v>6702</v>
      </c>
      <c r="I954" s="2">
        <v>47.45</v>
      </c>
      <c r="J954" s="2">
        <v>31.79</v>
      </c>
      <c r="K954" s="2">
        <v>318009.90000000002</v>
      </c>
      <c r="L954" s="1">
        <f t="shared" si="14"/>
        <v>1</v>
      </c>
    </row>
    <row r="955" spans="1:12" x14ac:dyDescent="0.25">
      <c r="A955" s="4" t="s">
        <v>1160</v>
      </c>
      <c r="B955" s="2" t="s">
        <v>70</v>
      </c>
      <c r="C955" s="2" t="s">
        <v>375</v>
      </c>
      <c r="D955" s="2" t="s">
        <v>76</v>
      </c>
      <c r="E955" s="2" t="s">
        <v>53</v>
      </c>
      <c r="F955" s="2" t="s">
        <v>68</v>
      </c>
      <c r="G955" s="2">
        <v>44750</v>
      </c>
      <c r="H955" s="2">
        <v>7538</v>
      </c>
      <c r="I955" s="2">
        <v>47.45</v>
      </c>
      <c r="J955" s="2">
        <v>31.79</v>
      </c>
      <c r="K955" s="2">
        <v>357678.10000000003</v>
      </c>
      <c r="L955" s="1">
        <f t="shared" si="14"/>
        <v>4</v>
      </c>
    </row>
    <row r="956" spans="1:12" x14ac:dyDescent="0.25">
      <c r="A956" s="4" t="s">
        <v>1161</v>
      </c>
      <c r="B956" s="2" t="s">
        <v>65</v>
      </c>
      <c r="C956" s="2" t="s">
        <v>148</v>
      </c>
      <c r="D956" s="2" t="s">
        <v>72</v>
      </c>
      <c r="E956" s="2" t="s">
        <v>58</v>
      </c>
      <c r="F956" s="2" t="s">
        <v>68</v>
      </c>
      <c r="G956" s="2">
        <v>43897</v>
      </c>
      <c r="H956" s="2">
        <v>5884</v>
      </c>
      <c r="I956" s="2">
        <v>255.28</v>
      </c>
      <c r="J956" s="2">
        <v>159.41999999999999</v>
      </c>
      <c r="K956" s="2">
        <v>1502067.52</v>
      </c>
      <c r="L956" s="1">
        <f t="shared" si="14"/>
        <v>3</v>
      </c>
    </row>
    <row r="957" spans="1:12" x14ac:dyDescent="0.25">
      <c r="A957" s="4" t="s">
        <v>1162</v>
      </c>
      <c r="B957" s="2" t="s">
        <v>61</v>
      </c>
      <c r="C957" s="2" t="s">
        <v>85</v>
      </c>
      <c r="D957" s="2" t="s">
        <v>96</v>
      </c>
      <c r="E957" s="2" t="s">
        <v>58</v>
      </c>
      <c r="F957" s="2" t="s">
        <v>59</v>
      </c>
      <c r="G957" s="2">
        <v>44490</v>
      </c>
      <c r="H957" s="2">
        <v>2058</v>
      </c>
      <c r="I957" s="2">
        <v>154.06</v>
      </c>
      <c r="J957" s="2">
        <v>90.93</v>
      </c>
      <c r="K957" s="2">
        <v>317055.48</v>
      </c>
      <c r="L957" s="1">
        <f t="shared" si="14"/>
        <v>2</v>
      </c>
    </row>
    <row r="958" spans="1:12" x14ac:dyDescent="0.25">
      <c r="A958" s="4" t="s">
        <v>1163</v>
      </c>
      <c r="B958" s="2" t="s">
        <v>108</v>
      </c>
      <c r="C958" s="2" t="s">
        <v>472</v>
      </c>
      <c r="D958" s="2" t="s">
        <v>83</v>
      </c>
      <c r="E958" s="2" t="s">
        <v>58</v>
      </c>
      <c r="F958" s="2" t="s">
        <v>68</v>
      </c>
      <c r="G958" s="2">
        <v>44219</v>
      </c>
      <c r="H958" s="2">
        <v>8408</v>
      </c>
      <c r="I958" s="2">
        <v>81.73</v>
      </c>
      <c r="J958" s="2">
        <v>56.67</v>
      </c>
      <c r="K958" s="2">
        <v>687185.84000000008</v>
      </c>
      <c r="L958" s="1">
        <f t="shared" si="14"/>
        <v>6</v>
      </c>
    </row>
    <row r="959" spans="1:12" x14ac:dyDescent="0.25">
      <c r="A959" s="4" t="s">
        <v>1164</v>
      </c>
      <c r="B959" s="2" t="s">
        <v>70</v>
      </c>
      <c r="C959" s="2" t="s">
        <v>160</v>
      </c>
      <c r="D959" s="2" t="s">
        <v>128</v>
      </c>
      <c r="E959" s="2" t="s">
        <v>58</v>
      </c>
      <c r="F959" s="2" t="s">
        <v>59</v>
      </c>
      <c r="G959" s="2">
        <v>44575</v>
      </c>
      <c r="H959" s="2">
        <v>4315</v>
      </c>
      <c r="I959" s="2">
        <v>668.27</v>
      </c>
      <c r="J959" s="2">
        <v>502.54</v>
      </c>
      <c r="K959" s="2">
        <v>2883585.05</v>
      </c>
      <c r="L959" s="1">
        <f t="shared" si="14"/>
        <v>4</v>
      </c>
    </row>
    <row r="960" spans="1:12" x14ac:dyDescent="0.25">
      <c r="A960" s="4" t="s">
        <v>1165</v>
      </c>
      <c r="B960" s="2" t="s">
        <v>108</v>
      </c>
      <c r="C960" s="2" t="s">
        <v>140</v>
      </c>
      <c r="D960" s="2" t="s">
        <v>63</v>
      </c>
      <c r="E960" s="2" t="s">
        <v>58</v>
      </c>
      <c r="F960" s="2" t="s">
        <v>68</v>
      </c>
      <c r="G960" s="2">
        <v>44064</v>
      </c>
      <c r="H960" s="2">
        <v>1189</v>
      </c>
      <c r="I960" s="2">
        <v>205.7</v>
      </c>
      <c r="J960" s="2">
        <v>117.11</v>
      </c>
      <c r="K960" s="2">
        <v>244577.3</v>
      </c>
      <c r="L960" s="1">
        <f t="shared" si="14"/>
        <v>6</v>
      </c>
    </row>
    <row r="961" spans="1:12" x14ac:dyDescent="0.25">
      <c r="A961" s="4" t="s">
        <v>1166</v>
      </c>
      <c r="B961" s="2" t="s">
        <v>50</v>
      </c>
      <c r="C961" s="2" t="s">
        <v>414</v>
      </c>
      <c r="D961" s="2" t="s">
        <v>83</v>
      </c>
      <c r="E961" s="2" t="s">
        <v>53</v>
      </c>
      <c r="F961" s="2" t="s">
        <v>73</v>
      </c>
      <c r="G961" s="2">
        <v>43948</v>
      </c>
      <c r="H961" s="2">
        <v>7473</v>
      </c>
      <c r="I961" s="2">
        <v>81.73</v>
      </c>
      <c r="J961" s="2">
        <v>56.67</v>
      </c>
      <c r="K961" s="2">
        <v>610768.29</v>
      </c>
      <c r="L961" s="1">
        <f t="shared" si="14"/>
        <v>1</v>
      </c>
    </row>
    <row r="962" spans="1:12" x14ac:dyDescent="0.25">
      <c r="A962" s="4" t="s">
        <v>1167</v>
      </c>
      <c r="B962" s="2" t="s">
        <v>61</v>
      </c>
      <c r="C962" s="2" t="s">
        <v>459</v>
      </c>
      <c r="D962" s="2" t="s">
        <v>128</v>
      </c>
      <c r="E962" s="2" t="s">
        <v>53</v>
      </c>
      <c r="F962" s="2" t="s">
        <v>59</v>
      </c>
      <c r="G962" s="2">
        <v>44593</v>
      </c>
      <c r="H962" s="2">
        <v>3641</v>
      </c>
      <c r="I962" s="2">
        <v>668.27</v>
      </c>
      <c r="J962" s="2">
        <v>502.54</v>
      </c>
      <c r="K962" s="2">
        <v>2433171.0699999998</v>
      </c>
      <c r="L962" s="1">
        <f t="shared" si="14"/>
        <v>2</v>
      </c>
    </row>
    <row r="963" spans="1:12" x14ac:dyDescent="0.25">
      <c r="A963" s="4" t="s">
        <v>1168</v>
      </c>
      <c r="B963" s="2" t="s">
        <v>65</v>
      </c>
      <c r="C963" s="2" t="s">
        <v>100</v>
      </c>
      <c r="D963" s="2" t="s">
        <v>118</v>
      </c>
      <c r="E963" s="2" t="s">
        <v>58</v>
      </c>
      <c r="F963" s="2" t="s">
        <v>73</v>
      </c>
      <c r="G963" s="2">
        <v>43902</v>
      </c>
      <c r="H963" s="2">
        <v>7198</v>
      </c>
      <c r="I963" s="2">
        <v>109.28</v>
      </c>
      <c r="J963" s="2">
        <v>35.840000000000003</v>
      </c>
      <c r="K963" s="2">
        <v>786597.44000000006</v>
      </c>
      <c r="L963" s="1">
        <f t="shared" si="14"/>
        <v>3</v>
      </c>
    </row>
    <row r="964" spans="1:12" x14ac:dyDescent="0.25">
      <c r="A964" s="4" t="s">
        <v>1169</v>
      </c>
      <c r="B964" s="2" t="s">
        <v>50</v>
      </c>
      <c r="C964" s="2" t="s">
        <v>267</v>
      </c>
      <c r="D964" s="2" t="s">
        <v>81</v>
      </c>
      <c r="E964" s="2" t="s">
        <v>58</v>
      </c>
      <c r="F964" s="2" t="s">
        <v>54</v>
      </c>
      <c r="G964" s="2">
        <v>44099</v>
      </c>
      <c r="H964" s="2">
        <v>7678</v>
      </c>
      <c r="I964" s="2">
        <v>437.2</v>
      </c>
      <c r="J964" s="2">
        <v>263.33</v>
      </c>
      <c r="K964" s="2">
        <v>3356821.6</v>
      </c>
      <c r="L964" s="1">
        <f t="shared" si="14"/>
        <v>1</v>
      </c>
    </row>
    <row r="965" spans="1:12" x14ac:dyDescent="0.25">
      <c r="A965" s="4" t="s">
        <v>1170</v>
      </c>
      <c r="B965" s="2" t="s">
        <v>61</v>
      </c>
      <c r="C965" s="2" t="s">
        <v>388</v>
      </c>
      <c r="D965" s="2" t="s">
        <v>96</v>
      </c>
      <c r="E965" s="2" t="s">
        <v>58</v>
      </c>
      <c r="F965" s="2" t="s">
        <v>59</v>
      </c>
      <c r="G965" s="2">
        <v>43903</v>
      </c>
      <c r="H965" s="2">
        <v>1651</v>
      </c>
      <c r="I965" s="2">
        <v>154.06</v>
      </c>
      <c r="J965" s="2">
        <v>90.93</v>
      </c>
      <c r="K965" s="2">
        <v>254353.06</v>
      </c>
      <c r="L965" s="1">
        <f t="shared" si="14"/>
        <v>2</v>
      </c>
    </row>
    <row r="966" spans="1:12" x14ac:dyDescent="0.25">
      <c r="A966" s="4" t="s">
        <v>1171</v>
      </c>
      <c r="B966" s="2" t="s">
        <v>50</v>
      </c>
      <c r="C966" s="2" t="s">
        <v>212</v>
      </c>
      <c r="D966" s="2" t="s">
        <v>96</v>
      </c>
      <c r="E966" s="2" t="s">
        <v>53</v>
      </c>
      <c r="F966" s="2" t="s">
        <v>73</v>
      </c>
      <c r="G966" s="2">
        <v>44266</v>
      </c>
      <c r="H966" s="2">
        <v>7715</v>
      </c>
      <c r="I966" s="2">
        <v>154.06</v>
      </c>
      <c r="J966" s="2">
        <v>90.93</v>
      </c>
      <c r="K966" s="2">
        <v>1188572.8999999999</v>
      </c>
      <c r="L966" s="1">
        <f t="shared" si="14"/>
        <v>1</v>
      </c>
    </row>
    <row r="967" spans="1:12" x14ac:dyDescent="0.25">
      <c r="A967" s="4" t="s">
        <v>1172</v>
      </c>
      <c r="B967" s="2" t="s">
        <v>70</v>
      </c>
      <c r="C967" s="2" t="s">
        <v>265</v>
      </c>
      <c r="D967" s="2" t="s">
        <v>86</v>
      </c>
      <c r="E967" s="2" t="s">
        <v>53</v>
      </c>
      <c r="F967" s="2" t="s">
        <v>59</v>
      </c>
      <c r="G967" s="2">
        <v>44722</v>
      </c>
      <c r="H967" s="2">
        <v>1499</v>
      </c>
      <c r="I967" s="2">
        <v>651.21</v>
      </c>
      <c r="J967" s="2">
        <v>524.96</v>
      </c>
      <c r="K967" s="2">
        <v>976163.79</v>
      </c>
      <c r="L967" s="1">
        <f t="shared" si="14"/>
        <v>4</v>
      </c>
    </row>
    <row r="968" spans="1:12" x14ac:dyDescent="0.25">
      <c r="A968" s="4" t="s">
        <v>684</v>
      </c>
      <c r="B968" s="2" t="s">
        <v>50</v>
      </c>
      <c r="C968" s="2" t="s">
        <v>661</v>
      </c>
      <c r="D968" s="2" t="s">
        <v>57</v>
      </c>
      <c r="E968" s="2" t="s">
        <v>53</v>
      </c>
      <c r="F968" s="2" t="s">
        <v>68</v>
      </c>
      <c r="G968" s="2">
        <v>43907</v>
      </c>
      <c r="H968" s="2">
        <v>664</v>
      </c>
      <c r="I968" s="2">
        <v>421.89</v>
      </c>
      <c r="J968" s="2">
        <v>364.69</v>
      </c>
      <c r="K968" s="2">
        <v>280134.95999999996</v>
      </c>
      <c r="L968" s="1">
        <f t="shared" ref="L968:L1006" si="15">VLOOKUP(B968,$N$38:$O$43,2,FALSE)</f>
        <v>1</v>
      </c>
    </row>
    <row r="969" spans="1:12" x14ac:dyDescent="0.25">
      <c r="A969" s="4" t="s">
        <v>1173</v>
      </c>
      <c r="B969" s="2" t="s">
        <v>65</v>
      </c>
      <c r="C969" s="2" t="s">
        <v>113</v>
      </c>
      <c r="D969" s="2" t="s">
        <v>128</v>
      </c>
      <c r="E969" s="2" t="s">
        <v>53</v>
      </c>
      <c r="F969" s="2" t="s">
        <v>68</v>
      </c>
      <c r="G969" s="2">
        <v>44259</v>
      </c>
      <c r="H969" s="2">
        <v>9904</v>
      </c>
      <c r="I969" s="2">
        <v>668.27</v>
      </c>
      <c r="J969" s="2">
        <v>502.54</v>
      </c>
      <c r="K969" s="2">
        <v>6618546.0800000001</v>
      </c>
      <c r="L969" s="1">
        <f t="shared" si="15"/>
        <v>3</v>
      </c>
    </row>
    <row r="970" spans="1:12" x14ac:dyDescent="0.25">
      <c r="A970" s="4" t="s">
        <v>1174</v>
      </c>
      <c r="B970" s="2" t="s">
        <v>61</v>
      </c>
      <c r="C970" s="2" t="s">
        <v>236</v>
      </c>
      <c r="D970" s="2" t="s">
        <v>52</v>
      </c>
      <c r="E970" s="2" t="s">
        <v>53</v>
      </c>
      <c r="F970" s="2" t="s">
        <v>68</v>
      </c>
      <c r="G970" s="2">
        <v>44184</v>
      </c>
      <c r="H970" s="2">
        <v>5941</v>
      </c>
      <c r="I970" s="2">
        <v>152.58000000000001</v>
      </c>
      <c r="J970" s="2">
        <v>97.44</v>
      </c>
      <c r="K970" s="2">
        <v>906477.78</v>
      </c>
      <c r="L970" s="1">
        <f t="shared" si="15"/>
        <v>2</v>
      </c>
    </row>
    <row r="971" spans="1:12" x14ac:dyDescent="0.25">
      <c r="A971" s="4" t="s">
        <v>1175</v>
      </c>
      <c r="B971" s="2" t="s">
        <v>50</v>
      </c>
      <c r="C971" s="2" t="s">
        <v>356</v>
      </c>
      <c r="D971" s="2" t="s">
        <v>118</v>
      </c>
      <c r="E971" s="2" t="s">
        <v>53</v>
      </c>
      <c r="F971" s="2" t="s">
        <v>73</v>
      </c>
      <c r="G971" s="2">
        <v>44849</v>
      </c>
      <c r="H971" s="2">
        <v>2531</v>
      </c>
      <c r="I971" s="2">
        <v>109.28</v>
      </c>
      <c r="J971" s="2">
        <v>35.840000000000003</v>
      </c>
      <c r="K971" s="2">
        <v>276587.68</v>
      </c>
      <c r="L971" s="1">
        <f t="shared" si="15"/>
        <v>1</v>
      </c>
    </row>
    <row r="972" spans="1:12" x14ac:dyDescent="0.25">
      <c r="A972" s="4" t="s">
        <v>1176</v>
      </c>
      <c r="B972" s="2" t="s">
        <v>70</v>
      </c>
      <c r="C972" s="2" t="s">
        <v>265</v>
      </c>
      <c r="D972" s="2" t="s">
        <v>81</v>
      </c>
      <c r="E972" s="2" t="s">
        <v>58</v>
      </c>
      <c r="F972" s="2" t="s">
        <v>59</v>
      </c>
      <c r="G972" s="2">
        <v>44433</v>
      </c>
      <c r="H972" s="2">
        <v>5460</v>
      </c>
      <c r="I972" s="2">
        <v>437.2</v>
      </c>
      <c r="J972" s="2">
        <v>263.33</v>
      </c>
      <c r="K972" s="2">
        <v>2387112</v>
      </c>
      <c r="L972" s="1">
        <f t="shared" si="15"/>
        <v>4</v>
      </c>
    </row>
    <row r="973" spans="1:12" x14ac:dyDescent="0.25">
      <c r="A973" s="4" t="s">
        <v>94</v>
      </c>
      <c r="B973" s="2" t="s">
        <v>65</v>
      </c>
      <c r="C973" s="2" t="s">
        <v>195</v>
      </c>
      <c r="D973" s="2" t="s">
        <v>76</v>
      </c>
      <c r="E973" s="2" t="s">
        <v>53</v>
      </c>
      <c r="F973" s="2" t="s">
        <v>68</v>
      </c>
      <c r="G973" s="2">
        <v>43872</v>
      </c>
      <c r="H973" s="2">
        <v>7544</v>
      </c>
      <c r="I973" s="2">
        <v>47.45</v>
      </c>
      <c r="J973" s="2">
        <v>31.79</v>
      </c>
      <c r="K973" s="2">
        <v>357962.80000000005</v>
      </c>
      <c r="L973" s="1">
        <f t="shared" si="15"/>
        <v>3</v>
      </c>
    </row>
    <row r="974" spans="1:12" x14ac:dyDescent="0.25">
      <c r="A974" s="4" t="s">
        <v>1177</v>
      </c>
      <c r="B974" s="2" t="s">
        <v>61</v>
      </c>
      <c r="C974" s="2" t="s">
        <v>85</v>
      </c>
      <c r="D974" s="2" t="s">
        <v>96</v>
      </c>
      <c r="E974" s="2" t="s">
        <v>53</v>
      </c>
      <c r="F974" s="2" t="s">
        <v>59</v>
      </c>
      <c r="G974" s="2">
        <v>44249</v>
      </c>
      <c r="H974" s="2">
        <v>3633</v>
      </c>
      <c r="I974" s="2">
        <v>154.06</v>
      </c>
      <c r="J974" s="2">
        <v>90.93</v>
      </c>
      <c r="K974" s="2">
        <v>559699.98</v>
      </c>
      <c r="L974" s="1">
        <f t="shared" si="15"/>
        <v>2</v>
      </c>
    </row>
    <row r="975" spans="1:12" x14ac:dyDescent="0.25">
      <c r="A975" s="4" t="s">
        <v>1178</v>
      </c>
      <c r="B975" s="2" t="s">
        <v>65</v>
      </c>
      <c r="C975" s="2" t="s">
        <v>396</v>
      </c>
      <c r="D975" s="2" t="s">
        <v>81</v>
      </c>
      <c r="E975" s="2" t="s">
        <v>53</v>
      </c>
      <c r="F975" s="2" t="s">
        <v>73</v>
      </c>
      <c r="G975" s="2">
        <v>44185</v>
      </c>
      <c r="H975" s="2">
        <v>5607</v>
      </c>
      <c r="I975" s="2">
        <v>437.2</v>
      </c>
      <c r="J975" s="2">
        <v>263.33</v>
      </c>
      <c r="K975" s="2">
        <v>2451380.4</v>
      </c>
      <c r="L975" s="1">
        <f t="shared" si="15"/>
        <v>3</v>
      </c>
    </row>
    <row r="976" spans="1:12" x14ac:dyDescent="0.25">
      <c r="A976" s="4" t="s">
        <v>1179</v>
      </c>
      <c r="B976" s="2" t="s">
        <v>70</v>
      </c>
      <c r="C976" s="2" t="s">
        <v>104</v>
      </c>
      <c r="D976" s="2" t="s">
        <v>83</v>
      </c>
      <c r="E976" s="2" t="s">
        <v>58</v>
      </c>
      <c r="F976" s="2" t="s">
        <v>54</v>
      </c>
      <c r="G976" s="2">
        <v>44535</v>
      </c>
      <c r="H976" s="2">
        <v>7376</v>
      </c>
      <c r="I976" s="2">
        <v>81.73</v>
      </c>
      <c r="J976" s="2">
        <v>56.67</v>
      </c>
      <c r="K976" s="2">
        <v>602840.48</v>
      </c>
      <c r="L976" s="1">
        <f t="shared" si="15"/>
        <v>4</v>
      </c>
    </row>
    <row r="977" spans="1:12" x14ac:dyDescent="0.25">
      <c r="A977" s="4" t="s">
        <v>1180</v>
      </c>
      <c r="B977" s="2" t="s">
        <v>65</v>
      </c>
      <c r="C977" s="2" t="s">
        <v>174</v>
      </c>
      <c r="D977" s="2" t="s">
        <v>67</v>
      </c>
      <c r="E977" s="2" t="s">
        <v>58</v>
      </c>
      <c r="F977" s="2" t="s">
        <v>73</v>
      </c>
      <c r="G977" s="2">
        <v>44733</v>
      </c>
      <c r="H977" s="2">
        <v>9884</v>
      </c>
      <c r="I977" s="2">
        <v>9.33</v>
      </c>
      <c r="J977" s="2">
        <v>6.92</v>
      </c>
      <c r="K977" s="2">
        <v>92217.72</v>
      </c>
      <c r="L977" s="1">
        <f t="shared" si="15"/>
        <v>3</v>
      </c>
    </row>
    <row r="978" spans="1:12" x14ac:dyDescent="0.25">
      <c r="A978" s="4" t="s">
        <v>1181</v>
      </c>
      <c r="B978" s="2" t="s">
        <v>65</v>
      </c>
      <c r="C978" s="2" t="s">
        <v>428</v>
      </c>
      <c r="D978" s="2" t="s">
        <v>81</v>
      </c>
      <c r="E978" s="2" t="s">
        <v>58</v>
      </c>
      <c r="F978" s="2" t="s">
        <v>73</v>
      </c>
      <c r="G978" s="2">
        <v>44364</v>
      </c>
      <c r="H978" s="2">
        <v>6103</v>
      </c>
      <c r="I978" s="2">
        <v>437.2</v>
      </c>
      <c r="J978" s="2">
        <v>263.33</v>
      </c>
      <c r="K978" s="2">
        <v>2668231.6</v>
      </c>
      <c r="L978" s="1">
        <f t="shared" si="15"/>
        <v>3</v>
      </c>
    </row>
    <row r="979" spans="1:12" x14ac:dyDescent="0.25">
      <c r="A979" s="4" t="s">
        <v>1182</v>
      </c>
      <c r="B979" s="2" t="s">
        <v>65</v>
      </c>
      <c r="C979" s="2" t="s">
        <v>95</v>
      </c>
      <c r="D979" s="2" t="s">
        <v>128</v>
      </c>
      <c r="E979" s="2" t="s">
        <v>53</v>
      </c>
      <c r="F979" s="2" t="s">
        <v>59</v>
      </c>
      <c r="G979" s="2">
        <v>44721</v>
      </c>
      <c r="H979" s="2">
        <v>6039</v>
      </c>
      <c r="I979" s="2">
        <v>668.27</v>
      </c>
      <c r="J979" s="2">
        <v>502.54</v>
      </c>
      <c r="K979" s="2">
        <v>4035682.53</v>
      </c>
      <c r="L979" s="1">
        <f t="shared" si="15"/>
        <v>3</v>
      </c>
    </row>
    <row r="980" spans="1:12" x14ac:dyDescent="0.25">
      <c r="A980" s="4" t="s">
        <v>84</v>
      </c>
      <c r="B980" s="2" t="s">
        <v>70</v>
      </c>
      <c r="C980" s="2" t="s">
        <v>579</v>
      </c>
      <c r="D980" s="2" t="s">
        <v>76</v>
      </c>
      <c r="E980" s="2" t="s">
        <v>58</v>
      </c>
      <c r="F980" s="2" t="s">
        <v>73</v>
      </c>
      <c r="G980" s="2">
        <v>44115</v>
      </c>
      <c r="H980" s="2">
        <v>1727</v>
      </c>
      <c r="I980" s="2">
        <v>47.45</v>
      </c>
      <c r="J980" s="2">
        <v>31.79</v>
      </c>
      <c r="K980" s="2">
        <v>81946.150000000009</v>
      </c>
      <c r="L980" s="1">
        <f t="shared" si="15"/>
        <v>4</v>
      </c>
    </row>
    <row r="981" spans="1:12" x14ac:dyDescent="0.25">
      <c r="A981" s="4" t="s">
        <v>1183</v>
      </c>
      <c r="B981" s="2" t="s">
        <v>61</v>
      </c>
      <c r="C981" s="2" t="s">
        <v>155</v>
      </c>
      <c r="D981" s="2" t="s">
        <v>52</v>
      </c>
      <c r="E981" s="2" t="s">
        <v>53</v>
      </c>
      <c r="F981" s="2" t="s">
        <v>54</v>
      </c>
      <c r="G981" s="2">
        <v>44657</v>
      </c>
      <c r="H981" s="2">
        <v>2236</v>
      </c>
      <c r="I981" s="2">
        <v>152.58000000000001</v>
      </c>
      <c r="J981" s="2">
        <v>97.44</v>
      </c>
      <c r="K981" s="2">
        <v>341168.88</v>
      </c>
      <c r="L981" s="1">
        <f t="shared" si="15"/>
        <v>2</v>
      </c>
    </row>
    <row r="982" spans="1:12" x14ac:dyDescent="0.25">
      <c r="A982" s="4" t="s">
        <v>1184</v>
      </c>
      <c r="B982" s="2" t="s">
        <v>65</v>
      </c>
      <c r="C982" s="2" t="s">
        <v>847</v>
      </c>
      <c r="D982" s="2" t="s">
        <v>86</v>
      </c>
      <c r="E982" s="2" t="s">
        <v>53</v>
      </c>
      <c r="F982" s="2" t="s">
        <v>59</v>
      </c>
      <c r="G982" s="2">
        <v>44429</v>
      </c>
      <c r="H982" s="2">
        <v>8663</v>
      </c>
      <c r="I982" s="2">
        <v>651.21</v>
      </c>
      <c r="J982" s="2">
        <v>524.96</v>
      </c>
      <c r="K982" s="2">
        <v>5641432.2300000004</v>
      </c>
      <c r="L982" s="1">
        <f t="shared" si="15"/>
        <v>3</v>
      </c>
    </row>
    <row r="983" spans="1:12" x14ac:dyDescent="0.25">
      <c r="A983" s="4" t="s">
        <v>1185</v>
      </c>
      <c r="B983" s="2" t="s">
        <v>108</v>
      </c>
      <c r="C983" s="2" t="s">
        <v>763</v>
      </c>
      <c r="D983" s="2" t="s">
        <v>128</v>
      </c>
      <c r="E983" s="2" t="s">
        <v>53</v>
      </c>
      <c r="F983" s="2" t="s">
        <v>68</v>
      </c>
      <c r="G983" s="2">
        <v>44269</v>
      </c>
      <c r="H983" s="2">
        <v>9139</v>
      </c>
      <c r="I983" s="2">
        <v>668.27</v>
      </c>
      <c r="J983" s="2">
        <v>502.54</v>
      </c>
      <c r="K983" s="2">
        <v>6107319.5300000003</v>
      </c>
      <c r="L983" s="1">
        <f t="shared" si="15"/>
        <v>6</v>
      </c>
    </row>
    <row r="984" spans="1:12" x14ac:dyDescent="0.25">
      <c r="A984" s="4" t="s">
        <v>1186</v>
      </c>
      <c r="B984" s="2" t="s">
        <v>108</v>
      </c>
      <c r="C984" s="2" t="s">
        <v>166</v>
      </c>
      <c r="D984" s="2" t="s">
        <v>67</v>
      </c>
      <c r="E984" s="2" t="s">
        <v>58</v>
      </c>
      <c r="F984" s="2" t="s">
        <v>68</v>
      </c>
      <c r="G984" s="2">
        <v>44119</v>
      </c>
      <c r="H984" s="2">
        <v>3824</v>
      </c>
      <c r="I984" s="2">
        <v>9.33</v>
      </c>
      <c r="J984" s="2">
        <v>6.92</v>
      </c>
      <c r="K984" s="2">
        <v>35677.919999999998</v>
      </c>
      <c r="L984" s="1">
        <f t="shared" si="15"/>
        <v>6</v>
      </c>
    </row>
    <row r="985" spans="1:12" x14ac:dyDescent="0.25">
      <c r="A985" s="4" t="s">
        <v>1187</v>
      </c>
      <c r="B985" s="2" t="s">
        <v>108</v>
      </c>
      <c r="C985" s="2" t="s">
        <v>117</v>
      </c>
      <c r="D985" s="2" t="s">
        <v>72</v>
      </c>
      <c r="E985" s="2" t="s">
        <v>58</v>
      </c>
      <c r="F985" s="2" t="s">
        <v>59</v>
      </c>
      <c r="G985" s="2">
        <v>44589</v>
      </c>
      <c r="H985" s="2">
        <v>9912</v>
      </c>
      <c r="I985" s="2">
        <v>255.28</v>
      </c>
      <c r="J985" s="2">
        <v>159.41999999999999</v>
      </c>
      <c r="K985" s="2">
        <v>2530335.36</v>
      </c>
      <c r="L985" s="1">
        <f t="shared" si="15"/>
        <v>6</v>
      </c>
    </row>
    <row r="986" spans="1:12" x14ac:dyDescent="0.25">
      <c r="A986" s="4" t="s">
        <v>1188</v>
      </c>
      <c r="B986" s="2" t="s">
        <v>50</v>
      </c>
      <c r="C986" s="2" t="s">
        <v>430</v>
      </c>
      <c r="D986" s="2" t="s">
        <v>57</v>
      </c>
      <c r="E986" s="2" t="s">
        <v>53</v>
      </c>
      <c r="F986" s="2" t="s">
        <v>68</v>
      </c>
      <c r="G986" s="2">
        <v>44348</v>
      </c>
      <c r="H986" s="2">
        <v>6626</v>
      </c>
      <c r="I986" s="2">
        <v>421.89</v>
      </c>
      <c r="J986" s="2">
        <v>364.69</v>
      </c>
      <c r="K986" s="2">
        <v>2795443.14</v>
      </c>
      <c r="L986" s="1">
        <f t="shared" si="15"/>
        <v>1</v>
      </c>
    </row>
    <row r="987" spans="1:12" x14ac:dyDescent="0.25">
      <c r="A987" s="4" t="s">
        <v>1189</v>
      </c>
      <c r="B987" s="2" t="s">
        <v>61</v>
      </c>
      <c r="C987" s="2" t="s">
        <v>236</v>
      </c>
      <c r="D987" s="2" t="s">
        <v>96</v>
      </c>
      <c r="E987" s="2" t="s">
        <v>53</v>
      </c>
      <c r="F987" s="2" t="s">
        <v>54</v>
      </c>
      <c r="G987" s="2">
        <v>44822</v>
      </c>
      <c r="H987" s="2">
        <v>220</v>
      </c>
      <c r="I987" s="2">
        <v>154.06</v>
      </c>
      <c r="J987" s="2">
        <v>90.93</v>
      </c>
      <c r="K987" s="2">
        <v>33893.199999999997</v>
      </c>
      <c r="L987" s="1">
        <f t="shared" si="15"/>
        <v>2</v>
      </c>
    </row>
    <row r="988" spans="1:12" x14ac:dyDescent="0.25">
      <c r="A988" s="4" t="s">
        <v>1190</v>
      </c>
      <c r="B988" s="2" t="s">
        <v>50</v>
      </c>
      <c r="C988" s="2" t="s">
        <v>179</v>
      </c>
      <c r="D988" s="2" t="s">
        <v>76</v>
      </c>
      <c r="E988" s="2" t="s">
        <v>58</v>
      </c>
      <c r="F988" s="2" t="s">
        <v>73</v>
      </c>
      <c r="G988" s="2">
        <v>44450</v>
      </c>
      <c r="H988" s="2">
        <v>8981</v>
      </c>
      <c r="I988" s="2">
        <v>47.45</v>
      </c>
      <c r="J988" s="2">
        <v>31.79</v>
      </c>
      <c r="K988" s="2">
        <v>426148.45</v>
      </c>
      <c r="L988" s="1">
        <f t="shared" si="15"/>
        <v>1</v>
      </c>
    </row>
    <row r="989" spans="1:12" x14ac:dyDescent="0.25">
      <c r="A989" s="4" t="s">
        <v>1191</v>
      </c>
      <c r="B989" s="2" t="s">
        <v>50</v>
      </c>
      <c r="C989" s="2" t="s">
        <v>242</v>
      </c>
      <c r="D989" s="2" t="s">
        <v>76</v>
      </c>
      <c r="E989" s="2" t="s">
        <v>58</v>
      </c>
      <c r="F989" s="2" t="s">
        <v>59</v>
      </c>
      <c r="G989" s="2">
        <v>44432</v>
      </c>
      <c r="H989" s="2">
        <v>8226</v>
      </c>
      <c r="I989" s="2">
        <v>47.45</v>
      </c>
      <c r="J989" s="2">
        <v>31.79</v>
      </c>
      <c r="K989" s="2">
        <v>390323.7</v>
      </c>
      <c r="L989" s="1">
        <f t="shared" si="15"/>
        <v>1</v>
      </c>
    </row>
    <row r="990" spans="1:12" x14ac:dyDescent="0.25">
      <c r="A990" s="4" t="s">
        <v>699</v>
      </c>
      <c r="B990" s="2" t="s">
        <v>65</v>
      </c>
      <c r="C990" s="2" t="s">
        <v>334</v>
      </c>
      <c r="D990" s="2" t="s">
        <v>86</v>
      </c>
      <c r="E990" s="2" t="s">
        <v>53</v>
      </c>
      <c r="F990" s="2" t="s">
        <v>73</v>
      </c>
      <c r="G990" s="2">
        <v>44023</v>
      </c>
      <c r="H990" s="2">
        <v>5304</v>
      </c>
      <c r="I990" s="2">
        <v>651.21</v>
      </c>
      <c r="J990" s="2">
        <v>524.96</v>
      </c>
      <c r="K990" s="2">
        <v>3454017.8400000003</v>
      </c>
      <c r="L990" s="1">
        <f t="shared" si="15"/>
        <v>3</v>
      </c>
    </row>
    <row r="991" spans="1:12" x14ac:dyDescent="0.25">
      <c r="A991" s="4" t="s">
        <v>1192</v>
      </c>
      <c r="B991" s="2" t="s">
        <v>61</v>
      </c>
      <c r="C991" s="2" t="s">
        <v>85</v>
      </c>
      <c r="D991" s="2" t="s">
        <v>52</v>
      </c>
      <c r="E991" s="2" t="s">
        <v>53</v>
      </c>
      <c r="F991" s="2" t="s">
        <v>54</v>
      </c>
      <c r="G991" s="2">
        <v>44191</v>
      </c>
      <c r="H991" s="2">
        <v>4594</v>
      </c>
      <c r="I991" s="2">
        <v>152.58000000000001</v>
      </c>
      <c r="J991" s="2">
        <v>97.44</v>
      </c>
      <c r="K991" s="2">
        <v>700952.52</v>
      </c>
      <c r="L991" s="1">
        <f t="shared" si="15"/>
        <v>2</v>
      </c>
    </row>
    <row r="992" spans="1:12" x14ac:dyDescent="0.25">
      <c r="A992" s="4" t="s">
        <v>1193</v>
      </c>
      <c r="B992" s="2" t="s">
        <v>65</v>
      </c>
      <c r="C992" s="2" t="s">
        <v>125</v>
      </c>
      <c r="D992" s="2" t="s">
        <v>81</v>
      </c>
      <c r="E992" s="2" t="s">
        <v>58</v>
      </c>
      <c r="F992" s="2" t="s">
        <v>68</v>
      </c>
      <c r="G992" s="2">
        <v>43966</v>
      </c>
      <c r="H992" s="2">
        <v>2509</v>
      </c>
      <c r="I992" s="2">
        <v>437.2</v>
      </c>
      <c r="J992" s="2">
        <v>263.33</v>
      </c>
      <c r="K992" s="2">
        <v>1096934.8</v>
      </c>
      <c r="L992" s="1">
        <f t="shared" si="15"/>
        <v>3</v>
      </c>
    </row>
    <row r="993" spans="1:12" x14ac:dyDescent="0.25">
      <c r="A993" s="4" t="s">
        <v>1194</v>
      </c>
      <c r="B993" s="2" t="s">
        <v>50</v>
      </c>
      <c r="C993" s="2" t="s">
        <v>181</v>
      </c>
      <c r="D993" s="2" t="s">
        <v>118</v>
      </c>
      <c r="E993" s="2" t="s">
        <v>53</v>
      </c>
      <c r="F993" s="2" t="s">
        <v>54</v>
      </c>
      <c r="G993" s="2">
        <v>44087</v>
      </c>
      <c r="H993" s="2">
        <v>2489</v>
      </c>
      <c r="I993" s="2">
        <v>109.28</v>
      </c>
      <c r="J993" s="2">
        <v>35.840000000000003</v>
      </c>
      <c r="K993" s="2">
        <v>271997.92</v>
      </c>
      <c r="L993" s="1">
        <f t="shared" si="15"/>
        <v>1</v>
      </c>
    </row>
    <row r="994" spans="1:12" x14ac:dyDescent="0.25">
      <c r="A994" s="4" t="s">
        <v>1195</v>
      </c>
      <c r="B994" s="2" t="s">
        <v>50</v>
      </c>
      <c r="C994" s="2" t="s">
        <v>201</v>
      </c>
      <c r="D994" s="2" t="s">
        <v>57</v>
      </c>
      <c r="E994" s="2" t="s">
        <v>58</v>
      </c>
      <c r="F994" s="2" t="s">
        <v>73</v>
      </c>
      <c r="G994" s="2">
        <v>44399</v>
      </c>
      <c r="H994" s="2">
        <v>10</v>
      </c>
      <c r="I994" s="2">
        <v>421.89</v>
      </c>
      <c r="J994" s="2">
        <v>364.69</v>
      </c>
      <c r="K994" s="2">
        <v>4218.8999999999996</v>
      </c>
      <c r="L994" s="1">
        <f t="shared" si="15"/>
        <v>1</v>
      </c>
    </row>
    <row r="995" spans="1:12" x14ac:dyDescent="0.25">
      <c r="A995" s="4" t="s">
        <v>1196</v>
      </c>
      <c r="B995" s="2" t="s">
        <v>50</v>
      </c>
      <c r="C995" s="2" t="s">
        <v>216</v>
      </c>
      <c r="D995" s="2" t="s">
        <v>96</v>
      </c>
      <c r="E995" s="2" t="s">
        <v>53</v>
      </c>
      <c r="F995" s="2" t="s">
        <v>68</v>
      </c>
      <c r="G995" s="2">
        <v>44369</v>
      </c>
      <c r="H995" s="2">
        <v>7575</v>
      </c>
      <c r="I995" s="2">
        <v>154.06</v>
      </c>
      <c r="J995" s="2">
        <v>90.93</v>
      </c>
      <c r="K995" s="2">
        <v>1167004.5</v>
      </c>
      <c r="L995" s="1">
        <f t="shared" si="15"/>
        <v>1</v>
      </c>
    </row>
    <row r="996" spans="1:12" x14ac:dyDescent="0.25">
      <c r="A996" s="4" t="s">
        <v>1197</v>
      </c>
      <c r="B996" s="2" t="s">
        <v>108</v>
      </c>
      <c r="C996" s="2" t="s">
        <v>146</v>
      </c>
      <c r="D996" s="2" t="s">
        <v>81</v>
      </c>
      <c r="E996" s="2" t="s">
        <v>58</v>
      </c>
      <c r="F996" s="2" t="s">
        <v>54</v>
      </c>
      <c r="G996" s="2">
        <v>44656</v>
      </c>
      <c r="H996" s="2">
        <v>9721</v>
      </c>
      <c r="I996" s="2">
        <v>437.2</v>
      </c>
      <c r="J996" s="2">
        <v>263.33</v>
      </c>
      <c r="K996" s="2">
        <v>4250021.2</v>
      </c>
      <c r="L996" s="1">
        <f t="shared" si="15"/>
        <v>6</v>
      </c>
    </row>
    <row r="997" spans="1:12" x14ac:dyDescent="0.25">
      <c r="A997" s="4" t="s">
        <v>1198</v>
      </c>
      <c r="B997" s="2" t="s">
        <v>65</v>
      </c>
      <c r="C997" s="2" t="s">
        <v>113</v>
      </c>
      <c r="D997" s="2" t="s">
        <v>52</v>
      </c>
      <c r="E997" s="2" t="s">
        <v>53</v>
      </c>
      <c r="F997" s="2" t="s">
        <v>68</v>
      </c>
      <c r="G997" s="2">
        <v>44502</v>
      </c>
      <c r="H997" s="2">
        <v>8015</v>
      </c>
      <c r="I997" s="2">
        <v>152.58000000000001</v>
      </c>
      <c r="J997" s="2">
        <v>97.44</v>
      </c>
      <c r="K997" s="2">
        <v>1222928.7000000002</v>
      </c>
      <c r="L997" s="1">
        <f t="shared" si="15"/>
        <v>3</v>
      </c>
    </row>
    <row r="998" spans="1:12" x14ac:dyDescent="0.25">
      <c r="A998" s="4" t="s">
        <v>1199</v>
      </c>
      <c r="B998" s="2" t="s">
        <v>50</v>
      </c>
      <c r="C998" s="2" t="s">
        <v>127</v>
      </c>
      <c r="D998" s="2" t="s">
        <v>76</v>
      </c>
      <c r="E998" s="2" t="s">
        <v>58</v>
      </c>
      <c r="F998" s="2" t="s">
        <v>68</v>
      </c>
      <c r="G998" s="2">
        <v>44335</v>
      </c>
      <c r="H998" s="2">
        <v>6056</v>
      </c>
      <c r="I998" s="2">
        <v>47.45</v>
      </c>
      <c r="J998" s="2">
        <v>31.79</v>
      </c>
      <c r="K998" s="2">
        <v>287357.2</v>
      </c>
      <c r="L998" s="1">
        <f t="shared" si="15"/>
        <v>1</v>
      </c>
    </row>
    <row r="999" spans="1:12" x14ac:dyDescent="0.25">
      <c r="A999" s="4" t="s">
        <v>1200</v>
      </c>
      <c r="B999" s="2" t="s">
        <v>88</v>
      </c>
      <c r="C999" s="2" t="s">
        <v>439</v>
      </c>
      <c r="D999" s="2" t="s">
        <v>67</v>
      </c>
      <c r="E999" s="2" t="s">
        <v>53</v>
      </c>
      <c r="F999" s="2" t="s">
        <v>73</v>
      </c>
      <c r="G999" s="2">
        <v>44212</v>
      </c>
      <c r="H999" s="2">
        <v>4474</v>
      </c>
      <c r="I999" s="2">
        <v>9.33</v>
      </c>
      <c r="J999" s="2">
        <v>6.92</v>
      </c>
      <c r="K999" s="2">
        <v>41742.42</v>
      </c>
      <c r="L999" s="1">
        <f t="shared" si="15"/>
        <v>5</v>
      </c>
    </row>
    <row r="1000" spans="1:12" x14ac:dyDescent="0.25">
      <c r="A1000" s="4" t="s">
        <v>1201</v>
      </c>
      <c r="B1000" s="2" t="s">
        <v>50</v>
      </c>
      <c r="C1000" s="2" t="s">
        <v>661</v>
      </c>
      <c r="D1000" s="2" t="s">
        <v>81</v>
      </c>
      <c r="E1000" s="2" t="s">
        <v>53</v>
      </c>
      <c r="F1000" s="2" t="s">
        <v>68</v>
      </c>
      <c r="G1000" s="2">
        <v>44336</v>
      </c>
      <c r="H1000" s="2">
        <v>5930</v>
      </c>
      <c r="I1000" s="2">
        <v>437.2</v>
      </c>
      <c r="J1000" s="2">
        <v>263.33</v>
      </c>
      <c r="K1000" s="2">
        <v>2592596</v>
      </c>
      <c r="L1000" s="1">
        <f t="shared" si="15"/>
        <v>1</v>
      </c>
    </row>
    <row r="1001" spans="1:12" x14ac:dyDescent="0.25">
      <c r="A1001" s="4" t="s">
        <v>1202</v>
      </c>
      <c r="B1001" s="2" t="s">
        <v>70</v>
      </c>
      <c r="C1001" s="2" t="s">
        <v>579</v>
      </c>
      <c r="D1001" s="2" t="s">
        <v>67</v>
      </c>
      <c r="E1001" s="2" t="s">
        <v>53</v>
      </c>
      <c r="F1001" s="2" t="s">
        <v>59</v>
      </c>
      <c r="G1001" s="2">
        <v>44533</v>
      </c>
      <c r="H1001" s="2">
        <v>115</v>
      </c>
      <c r="I1001" s="2">
        <v>9.33</v>
      </c>
      <c r="J1001" s="2">
        <v>6.92</v>
      </c>
      <c r="K1001" s="2">
        <v>1072.95</v>
      </c>
      <c r="L1001" s="1">
        <f t="shared" si="15"/>
        <v>4</v>
      </c>
    </row>
    <row r="1002" spans="1:12" x14ac:dyDescent="0.25">
      <c r="A1002" s="4" t="s">
        <v>1203</v>
      </c>
      <c r="B1002" s="2" t="s">
        <v>65</v>
      </c>
      <c r="C1002" s="2" t="s">
        <v>291</v>
      </c>
      <c r="D1002" s="2" t="s">
        <v>76</v>
      </c>
      <c r="E1002" s="2" t="s">
        <v>58</v>
      </c>
      <c r="F1002" s="2" t="s">
        <v>59</v>
      </c>
      <c r="G1002" s="2">
        <v>44777</v>
      </c>
      <c r="H1002" s="2">
        <v>8755</v>
      </c>
      <c r="I1002" s="2">
        <v>47.45</v>
      </c>
      <c r="J1002" s="2">
        <v>31.79</v>
      </c>
      <c r="K1002" s="2">
        <v>415424.75</v>
      </c>
      <c r="L1002" s="1">
        <f t="shared" si="15"/>
        <v>3</v>
      </c>
    </row>
    <row r="1003" spans="1:12" x14ac:dyDescent="0.25">
      <c r="A1003" s="4" t="s">
        <v>1204</v>
      </c>
      <c r="B1003" s="2" t="s">
        <v>108</v>
      </c>
      <c r="C1003" s="2" t="s">
        <v>210</v>
      </c>
      <c r="D1003" s="2" t="s">
        <v>83</v>
      </c>
      <c r="E1003" s="2" t="s">
        <v>53</v>
      </c>
      <c r="F1003" s="2" t="s">
        <v>54</v>
      </c>
      <c r="G1003" s="2">
        <v>44668</v>
      </c>
      <c r="H1003" s="2">
        <v>604</v>
      </c>
      <c r="I1003" s="2">
        <v>81.73</v>
      </c>
      <c r="J1003" s="2">
        <v>56.67</v>
      </c>
      <c r="K1003" s="2">
        <v>49364.920000000006</v>
      </c>
      <c r="L1003" s="1">
        <f t="shared" si="15"/>
        <v>6</v>
      </c>
    </row>
    <row r="1004" spans="1:12" x14ac:dyDescent="0.25">
      <c r="A1004" s="4" t="s">
        <v>1205</v>
      </c>
      <c r="B1004" s="2" t="s">
        <v>108</v>
      </c>
      <c r="C1004" s="2" t="s">
        <v>472</v>
      </c>
      <c r="D1004" s="2" t="s">
        <v>67</v>
      </c>
      <c r="E1004" s="2" t="s">
        <v>58</v>
      </c>
      <c r="F1004" s="2" t="s">
        <v>73</v>
      </c>
      <c r="G1004" s="2">
        <v>43950</v>
      </c>
      <c r="H1004" s="2">
        <v>6447</v>
      </c>
      <c r="I1004" s="2">
        <v>9.33</v>
      </c>
      <c r="J1004" s="2">
        <v>6.92</v>
      </c>
      <c r="K1004" s="2">
        <v>60150.51</v>
      </c>
      <c r="L1004" s="1">
        <f t="shared" si="15"/>
        <v>6</v>
      </c>
    </row>
    <row r="1005" spans="1:12" x14ac:dyDescent="0.25">
      <c r="A1005" s="4" t="s">
        <v>1206</v>
      </c>
      <c r="B1005" s="2" t="s">
        <v>50</v>
      </c>
      <c r="C1005" s="2" t="s">
        <v>855</v>
      </c>
      <c r="D1005" s="2" t="s">
        <v>96</v>
      </c>
      <c r="E1005" s="2" t="s">
        <v>58</v>
      </c>
      <c r="F1005" s="2" t="s">
        <v>68</v>
      </c>
      <c r="G1005" s="2">
        <v>44083</v>
      </c>
      <c r="H1005" s="2">
        <v>4103</v>
      </c>
      <c r="I1005" s="2">
        <v>154.06</v>
      </c>
      <c r="J1005" s="2">
        <v>90.93</v>
      </c>
      <c r="K1005" s="2">
        <v>632108.18000000005</v>
      </c>
      <c r="L1005" s="1">
        <f t="shared" si="15"/>
        <v>1</v>
      </c>
    </row>
    <row r="1006" spans="1:12" x14ac:dyDescent="0.25">
      <c r="A1006" s="4" t="s">
        <v>1207</v>
      </c>
      <c r="B1006" s="2" t="s">
        <v>65</v>
      </c>
      <c r="C1006" s="2" t="s">
        <v>174</v>
      </c>
      <c r="D1006" s="2" t="s">
        <v>118</v>
      </c>
      <c r="E1006" s="2" t="s">
        <v>53</v>
      </c>
      <c r="F1006" s="2" t="s">
        <v>54</v>
      </c>
      <c r="G1006" s="2">
        <v>44583</v>
      </c>
      <c r="H1006" s="2">
        <v>3420</v>
      </c>
      <c r="I1006" s="2">
        <v>109.28</v>
      </c>
      <c r="J1006" s="2">
        <v>35.840000000000003</v>
      </c>
      <c r="K1006" s="2">
        <v>373737.6</v>
      </c>
      <c r="L1006" s="1">
        <f t="shared" si="15"/>
        <v>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7BD27-8600-4F98-B82C-C4DBFD3E1152}">
  <dimension ref="A16:C23"/>
  <sheetViews>
    <sheetView tabSelected="1" workbookViewId="0">
      <selection activeCell="A16" sqref="A16"/>
    </sheetView>
  </sheetViews>
  <sheetFormatPr baseColWidth="10" defaultRowHeight="15" x14ac:dyDescent="0.25"/>
  <cols>
    <col min="1" max="1" width="21.7109375" bestFit="1" customWidth="1"/>
    <col min="2" max="2" width="21.5703125" bestFit="1" customWidth="1"/>
    <col min="3" max="3" width="21.28515625" bestFit="1" customWidth="1"/>
  </cols>
  <sheetData>
    <row r="16" spans="1:3" x14ac:dyDescent="0.25">
      <c r="A16" s="15" t="s">
        <v>1219</v>
      </c>
      <c r="B16" t="s">
        <v>1221</v>
      </c>
      <c r="C16" t="s">
        <v>1222</v>
      </c>
    </row>
    <row r="17" spans="1:3" x14ac:dyDescent="0.25">
      <c r="A17" s="16" t="s">
        <v>65</v>
      </c>
      <c r="B17" s="17">
        <v>5190.0984042553191</v>
      </c>
      <c r="C17" s="17">
        <v>2792.8926039068256</v>
      </c>
    </row>
    <row r="18" spans="1:3" x14ac:dyDescent="0.25">
      <c r="A18" s="16" t="s">
        <v>108</v>
      </c>
      <c r="B18" s="17">
        <v>5024.450617283951</v>
      </c>
      <c r="C18" s="17">
        <v>2991.4978135298134</v>
      </c>
    </row>
    <row r="19" spans="1:3" x14ac:dyDescent="0.25">
      <c r="A19" s="16" t="s">
        <v>61</v>
      </c>
      <c r="B19" s="17">
        <v>4922.9684210526311</v>
      </c>
      <c r="C19" s="17">
        <v>2967.9050368067365</v>
      </c>
    </row>
    <row r="20" spans="1:3" x14ac:dyDescent="0.25">
      <c r="A20" s="16" t="s">
        <v>70</v>
      </c>
      <c r="B20" s="17">
        <v>5267.8039215686276</v>
      </c>
      <c r="C20" s="17">
        <v>2770.5062912196108</v>
      </c>
    </row>
    <row r="21" spans="1:3" x14ac:dyDescent="0.25">
      <c r="A21" s="16" t="s">
        <v>50</v>
      </c>
      <c r="B21" s="17">
        <v>4746.9375</v>
      </c>
      <c r="C21" s="17">
        <v>2670.3515040296138</v>
      </c>
    </row>
    <row r="22" spans="1:3" x14ac:dyDescent="0.25">
      <c r="A22" s="16" t="s">
        <v>88</v>
      </c>
      <c r="B22" s="17">
        <v>4591.2</v>
      </c>
      <c r="C22" s="17">
        <v>3055.7685067207999</v>
      </c>
    </row>
    <row r="23" spans="1:3" x14ac:dyDescent="0.25">
      <c r="A23" s="16" t="s">
        <v>1220</v>
      </c>
      <c r="B23" s="17">
        <v>5024.4809999999998</v>
      </c>
      <c r="C23" s="17">
        <v>2818.8565681834525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4BB405BDC3EF4F929A5CF29171F1C3" ma:contentTypeVersion="3" ma:contentTypeDescription="Crear nuevo documento." ma:contentTypeScope="" ma:versionID="fc3f33a25b25d43db3592436fecbb4ef">
  <xsd:schema xmlns:xsd="http://www.w3.org/2001/XMLSchema" xmlns:xs="http://www.w3.org/2001/XMLSchema" xmlns:p="http://schemas.microsoft.com/office/2006/metadata/properties" xmlns:ns2="52b29843-5e74-4c04-b167-9de14232097b" targetNamespace="http://schemas.microsoft.com/office/2006/metadata/properties" ma:root="true" ma:fieldsID="7ce7b5deb29b8568d70b29a92dae182b" ns2:_="">
    <xsd:import namespace="52b29843-5e74-4c04-b167-9de14232097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29843-5e74-4c04-b167-9de142320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C27AC67-41D7-473B-9D7B-EDE552B782F6}"/>
</file>

<file path=customXml/itemProps2.xml><?xml version="1.0" encoding="utf-8"?>
<ds:datastoreItem xmlns:ds="http://schemas.openxmlformats.org/officeDocument/2006/customXml" ds:itemID="{2C6B6DED-FA55-4923-A9A2-7277ABDBD033}"/>
</file>

<file path=customXml/itemProps3.xml><?xml version="1.0" encoding="utf-8"?>
<ds:datastoreItem xmlns:ds="http://schemas.openxmlformats.org/officeDocument/2006/customXml" ds:itemID="{5231F15E-2E55-4C9C-88D0-AC69F2F9F8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E1</vt:lpstr>
      <vt:lpstr>E2</vt:lpstr>
      <vt:lpstr>E3</vt:lpstr>
      <vt:lpstr>E4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 Ríos Prado</dc:creator>
  <cp:lastModifiedBy>Rosa Ríos Prado</cp:lastModifiedBy>
  <dcterms:created xsi:type="dcterms:W3CDTF">2025-01-15T10:48:31Z</dcterms:created>
  <dcterms:modified xsi:type="dcterms:W3CDTF">2026-02-16T12:24:04Z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0x0101009D4BB405BDC3EF4F929A5CF29171F1C3</vt:lpwstr>
  </property>
</Properties>
</file>