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scar\Documents\poo\m1\Ejercicios\20191108\"/>
    </mc:Choice>
  </mc:AlternateContent>
  <bookViews>
    <workbookView xWindow="0" yWindow="0" windowWidth="28800" windowHeight="12330" tabRatio="522"/>
  </bookViews>
  <sheets>
    <sheet name="ARTICULOS" sheetId="1" r:id="rId1"/>
    <sheet name="TABLAS" sheetId="2" r:id="rId2"/>
    <sheet name="CATEGORIAS" sheetId="3" r:id="rId3"/>
    <sheet name="PROCEDENCIA" sheetId="4" r:id="rId4"/>
  </sheets>
  <definedNames>
    <definedName name="_xlnm._FilterDatabase" localSheetId="0" hidden="1">ARTICULOS!$A$3:$J$73</definedName>
    <definedName name="_xlnm._FilterDatabase" localSheetId="1" hidden="1">TABLAS!$E$3:$H$18</definedName>
    <definedName name="_xlnm.Extract" localSheetId="0">ARTICULOS!$D$80</definedName>
    <definedName name="_xlnm.Criteria" localSheetId="0">ARTICULOS!$D$77:$D$78</definedName>
  </definedNames>
  <calcPr calcId="162913"/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4" i="1"/>
</calcChain>
</file>

<file path=xl/sharedStrings.xml><?xml version="1.0" encoding="utf-8"?>
<sst xmlns="http://schemas.openxmlformats.org/spreadsheetml/2006/main" count="361" uniqueCount="134">
  <si>
    <t>ARTICULO</t>
  </si>
  <si>
    <t>UNIDAD</t>
  </si>
  <si>
    <t>UNIDAD MEDIDA</t>
  </si>
  <si>
    <t>NUMERO</t>
  </si>
  <si>
    <t>DESCRIPCION</t>
  </si>
  <si>
    <t>BARILLA HIERRO</t>
  </si>
  <si>
    <t>KILO</t>
  </si>
  <si>
    <t>CONSTRUCCION</t>
  </si>
  <si>
    <t>PORTLAND</t>
  </si>
  <si>
    <t>MARCA</t>
  </si>
  <si>
    <t>HIERROSA</t>
  </si>
  <si>
    <t>50 KILOS</t>
  </si>
  <si>
    <t>BOLSA</t>
  </si>
  <si>
    <t>ANCAP</t>
  </si>
  <si>
    <t>ARTIGAS</t>
  </si>
  <si>
    <t>ARTICOL</t>
  </si>
  <si>
    <t>A</t>
  </si>
  <si>
    <t>STOK</t>
  </si>
  <si>
    <t>PRECIO * UM</t>
  </si>
  <si>
    <t>PROPIA</t>
  </si>
  <si>
    <t>SANITARIA</t>
  </si>
  <si>
    <t>CAMARA SANITARIA</t>
  </si>
  <si>
    <t>15 C/TAPA CUADRADA</t>
  </si>
  <si>
    <t>30 C/TAPA CUADRADA</t>
  </si>
  <si>
    <t>45 C/TAPA CUADRADA</t>
  </si>
  <si>
    <t>CLAVOS</t>
  </si>
  <si>
    <t>2 PULGADAS GALVANIZADOS</t>
  </si>
  <si>
    <t>ACEROSA</t>
  </si>
  <si>
    <t>FERRETERIA</t>
  </si>
  <si>
    <t>3 PULGADAS GALVANIZADOS</t>
  </si>
  <si>
    <t>4 PULGADAS GALVANIZADOS</t>
  </si>
  <si>
    <t>CODO SANITARIO</t>
  </si>
  <si>
    <t>LISO 6 MM</t>
  </si>
  <si>
    <t>LISO 8 MM</t>
  </si>
  <si>
    <t>LISO 10 MM</t>
  </si>
  <si>
    <t>ESTRIADO 6 MM</t>
  </si>
  <si>
    <t>ESTRIADO 8 MM</t>
  </si>
  <si>
    <t>ESTRIADO 10 MM</t>
  </si>
  <si>
    <t>ETHERNIT</t>
  </si>
  <si>
    <t>10 CM PVC</t>
  </si>
  <si>
    <t>12 CM PVC</t>
  </si>
  <si>
    <t>15 CM PVC</t>
  </si>
  <si>
    <t>20 CM PVC</t>
  </si>
  <si>
    <t>CAÑO SANITARIO</t>
  </si>
  <si>
    <t>10 CM PVC 3M</t>
  </si>
  <si>
    <t>12 CM PVC 3M</t>
  </si>
  <si>
    <t>15 CM PVC 3M</t>
  </si>
  <si>
    <t>20 CM PVC 3M</t>
  </si>
  <si>
    <t>C</t>
  </si>
  <si>
    <t>CANILLA</t>
  </si>
  <si>
    <t>BRONCENSA</t>
  </si>
  <si>
    <t>CROMANSA</t>
  </si>
  <si>
    <t>CLASICA CROMADA</t>
  </si>
  <si>
    <t>CLASICA BRONCE</t>
  </si>
  <si>
    <t>LAVATORIO CROMADA</t>
  </si>
  <si>
    <t>LAVATORIO BRONCE</t>
  </si>
  <si>
    <t>PEGAMENTO</t>
  </si>
  <si>
    <t>0,5 KILO</t>
  </si>
  <si>
    <t>PEGAMIL</t>
  </si>
  <si>
    <t>TACOS FISHER</t>
  </si>
  <si>
    <t>6 MM</t>
  </si>
  <si>
    <t>8 MM</t>
  </si>
  <si>
    <t>10 MM</t>
  </si>
  <si>
    <t>12 MM</t>
  </si>
  <si>
    <t>FERRETSA</t>
  </si>
  <si>
    <t>TORNILLOS</t>
  </si>
  <si>
    <t>6 MM P/MADERA</t>
  </si>
  <si>
    <t>8 MM P/MADERA</t>
  </si>
  <si>
    <t>10 MM P/MADERA</t>
  </si>
  <si>
    <t>12 MM P/MADERA</t>
  </si>
  <si>
    <t>6 MM P/CHAPA</t>
  </si>
  <si>
    <t>8 MM P/CHAPA</t>
  </si>
  <si>
    <t>10 MM P/CHAPA</t>
  </si>
  <si>
    <t>4 MM P/CHAPA</t>
  </si>
  <si>
    <t>ESPUMAPLAST</t>
  </si>
  <si>
    <t>2 CM ESPESOR</t>
  </si>
  <si>
    <t>1 CM ESPESOR</t>
  </si>
  <si>
    <t>3 CM ESPESOR</t>
  </si>
  <si>
    <t>PLASTSA</t>
  </si>
  <si>
    <t>LADRILLOS</t>
  </si>
  <si>
    <t>CAMPO</t>
  </si>
  <si>
    <t>PLATEADOS</t>
  </si>
  <si>
    <t>BLOQUES</t>
  </si>
  <si>
    <t>TICHOLOS</t>
  </si>
  <si>
    <t>TEJAS</t>
  </si>
  <si>
    <t>FRANCESA</t>
  </si>
  <si>
    <t>COLONIAL</t>
  </si>
  <si>
    <t>COMUN HORMIGON</t>
  </si>
  <si>
    <t>COMUN COCIDO</t>
  </si>
  <si>
    <t>MOLDESSA</t>
  </si>
  <si>
    <t>ARENA</t>
  </si>
  <si>
    <t>TERCIADA</t>
  </si>
  <si>
    <t>FINA</t>
  </si>
  <si>
    <t>GRUESA</t>
  </si>
  <si>
    <t>PEDREGULLO</t>
  </si>
  <si>
    <t>LIMPIO</t>
  </si>
  <si>
    <t>SUCIO</t>
  </si>
  <si>
    <t>ARENERASA</t>
  </si>
  <si>
    <t>METRO</t>
  </si>
  <si>
    <t>CAL</t>
  </si>
  <si>
    <t>PINTURA</t>
  </si>
  <si>
    <t>PLASTICA 4 LT</t>
  </si>
  <si>
    <t>PLASTICA 20 LT</t>
  </si>
  <si>
    <t>ACRILICA 1 LT</t>
  </si>
  <si>
    <t>ACRILICA 4 LT</t>
  </si>
  <si>
    <t>ACRILICA 20 LT</t>
  </si>
  <si>
    <t>INCA</t>
  </si>
  <si>
    <t>PINTURERIA</t>
  </si>
  <si>
    <t>REMOVEDOR</t>
  </si>
  <si>
    <t>1 LT</t>
  </si>
  <si>
    <t>BELCO</t>
  </si>
  <si>
    <t>B</t>
  </si>
  <si>
    <t>LIJA</t>
  </si>
  <si>
    <t>NRO-RUBRO</t>
  </si>
  <si>
    <t>DESCRIPCION-RUBRO</t>
  </si>
  <si>
    <t>CODIGO UNIDAD</t>
  </si>
  <si>
    <t>LISTA MARCAS:</t>
  </si>
  <si>
    <t>LISTA UNIDAD DE MEDIDA:</t>
  </si>
  <si>
    <t>LISTA RUBROS:</t>
  </si>
  <si>
    <t>LISTA DE ARTICULOS:</t>
  </si>
  <si>
    <t>DESCUENTO-1</t>
  </si>
  <si>
    <t>CATEGORIA</t>
  </si>
  <si>
    <t>D</t>
  </si>
  <si>
    <t>E</t>
  </si>
  <si>
    <t>AJUSTE-1</t>
  </si>
  <si>
    <t>ORIGEN</t>
  </si>
  <si>
    <t>URUGUAY</t>
  </si>
  <si>
    <t>ARGENTINA</t>
  </si>
  <si>
    <t>BRASIL</t>
  </si>
  <si>
    <t>LISTA AJUSTES:</t>
  </si>
  <si>
    <t>CODIGO-PAIS</t>
  </si>
  <si>
    <t>LISTA DE PAISES ORIGEN:</t>
  </si>
  <si>
    <t>AJUSTE-2</t>
  </si>
  <si>
    <t>DESCUENTO-2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</si>
</sst>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9" fontId="0" fillId="0" borderId="1" xfId="0" applyNumberFormat="1" applyBorder="1"/>
    <xf numFmtId="2" fontId="0" fillId="0" borderId="0" xfId="0" applyNumberFormat="1"/>
    <xf numFmtId="2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abSelected="1" zoomScale="80" workbookViewId="0"/>
  </sheetViews>
  <sheetFormatPr baseColWidth="10" defaultRowHeight="12.75" x14ac:dyDescent="0.2"/>
  <cols>
    <col min="2" max="2" width="21" customWidth="1"/>
    <col min="3" max="3" width="27.42578125" customWidth="1"/>
    <col min="4" max="5" width="14.7109375" customWidth="1"/>
    <col min="6" max="6" width="22.42578125" customWidth="1"/>
    <col min="7" max="7" width="16.7109375" customWidth="1"/>
    <col min="8" max="8" width="17.140625" customWidth="1"/>
    <col min="9" max="9" width="16.42578125" customWidth="1"/>
    <col min="11" max="11" width="15.140625" customWidth="1"/>
    <col min="12" max="12" width="14.7109375" customWidth="1"/>
    <col min="13" max="14" width="15.85546875" customWidth="1"/>
    <col min="15" max="15" width="15.42578125" customWidth="1"/>
  </cols>
  <sheetData>
    <row r="1" spans="1:15" x14ac:dyDescent="0.2">
      <c r="A1" s="4" t="s">
        <v>119</v>
      </c>
    </row>
    <row r="2" spans="1:15" x14ac:dyDescent="0.2">
      <c r="A2" s="4"/>
    </row>
    <row r="3" spans="1:15" s="1" customFormat="1" x14ac:dyDescent="0.2">
      <c r="A3" s="1" t="s">
        <v>3</v>
      </c>
      <c r="B3" s="1" t="s">
        <v>0</v>
      </c>
      <c r="C3" s="1" t="s">
        <v>4</v>
      </c>
      <c r="D3" s="1" t="s">
        <v>9</v>
      </c>
      <c r="E3" s="1" t="s">
        <v>113</v>
      </c>
      <c r="F3" s="1" t="s">
        <v>114</v>
      </c>
      <c r="G3" s="1" t="s">
        <v>115</v>
      </c>
      <c r="H3" s="1" t="s">
        <v>2</v>
      </c>
      <c r="I3" s="1" t="s">
        <v>18</v>
      </c>
      <c r="J3" s="1" t="s">
        <v>17</v>
      </c>
      <c r="K3" s="1" t="s">
        <v>120</v>
      </c>
      <c r="L3" s="1" t="s">
        <v>125</v>
      </c>
      <c r="M3" s="1" t="s">
        <v>124</v>
      </c>
      <c r="N3" s="1" t="s">
        <v>132</v>
      </c>
      <c r="O3" s="1" t="s">
        <v>133</v>
      </c>
    </row>
    <row r="4" spans="1:15" x14ac:dyDescent="0.2">
      <c r="A4">
        <v>1</v>
      </c>
      <c r="B4" t="s">
        <v>5</v>
      </c>
      <c r="C4" t="s">
        <v>32</v>
      </c>
      <c r="D4" t="s">
        <v>10</v>
      </c>
      <c r="E4">
        <v>1</v>
      </c>
      <c r="F4" t="str">
        <f>VLOOKUP(E4,TABLAS!$A$4:$C$7,2,0)</f>
        <v>CONSTRUCCION</v>
      </c>
      <c r="G4">
        <f>HLOOKUP(H4,TABLAS!$K$3:$N$4,2,0)</f>
        <v>2</v>
      </c>
      <c r="H4" t="s">
        <v>6</v>
      </c>
      <c r="I4">
        <v>12</v>
      </c>
      <c r="J4">
        <v>30</v>
      </c>
      <c r="K4" s="6">
        <f>I4*VLOOKUP(ARTICULOS!D4,TABLAS!$E$4:$H$18,4,0)</f>
        <v>0.12</v>
      </c>
      <c r="L4" t="str">
        <f>VLOOKUP(VLOOKUP(D4,TABLAS!$E$4:$H$18,3,0),PROCEDENCIA!$A$4:$C$6,2,0)</f>
        <v>BRASIL</v>
      </c>
      <c r="M4" s="6">
        <f>I4*(1-VLOOKUP(VLOOKUP(ARTICULOS!D4,TABLAS!$E$4:$H$18,2,0),CATEGORIAS!$A$4:$B$8,2,0))</f>
        <v>11.040000000000001</v>
      </c>
      <c r="N4" s="6">
        <f>I4*IF(L4="URUGUAY",1,(1-VLOOKUP(L4,PROCEDENCIA!$B$4:$C$6,2,0)))</f>
        <v>10.199999999999999</v>
      </c>
      <c r="O4" s="7">
        <f>IF(OR(L4="ARGENTINA",L4="URUGUAY"),IF(OR(VLOOKUP(D4,TABLAS!E$4:$H$18,2,0)="E",VLOOKUP(D4,TABLAS!E$4:$H$18,2,0)="D"),I4*(VLOOKUP(D4,TABLAS!E$4:$H$18,4,0)),0),0)</f>
        <v>0</v>
      </c>
    </row>
    <row r="5" spans="1:15" x14ac:dyDescent="0.2">
      <c r="A5">
        <v>2</v>
      </c>
      <c r="B5" t="s">
        <v>5</v>
      </c>
      <c r="C5" t="s">
        <v>33</v>
      </c>
      <c r="D5" t="s">
        <v>10</v>
      </c>
      <c r="E5">
        <v>1</v>
      </c>
      <c r="F5" t="str">
        <f>VLOOKUP(E5,TABLAS!$A$4:$C$7,2,0)</f>
        <v>CONSTRUCCION</v>
      </c>
      <c r="G5">
        <f>HLOOKUP(H5,TABLAS!$K$3:$N$4,2,0)</f>
        <v>2</v>
      </c>
      <c r="H5" t="s">
        <v>6</v>
      </c>
      <c r="I5">
        <v>14</v>
      </c>
      <c r="J5">
        <v>40</v>
      </c>
      <c r="K5" s="6">
        <f>I5*VLOOKUP(ARTICULOS!D5,TABLAS!$E$4:$H$18,4,0)</f>
        <v>0.14000000000000001</v>
      </c>
      <c r="L5" t="str">
        <f>VLOOKUP(VLOOKUP(D5,TABLAS!$E$4:$H$18,3,0),PROCEDENCIA!$A$4:$C$6,2,0)</f>
        <v>BRASIL</v>
      </c>
      <c r="M5" s="6">
        <f>I5*(1-VLOOKUP(VLOOKUP(ARTICULOS!D5,TABLAS!$E$4:$H$18,2,0),CATEGORIAS!$A$4:$B$8,2,0))</f>
        <v>12.88</v>
      </c>
      <c r="N5" s="6">
        <f>I5*IF(L5="URUGUAY",1,(1-VLOOKUP(L5,PROCEDENCIA!$B$4:$C$6,2,0)))</f>
        <v>11.9</v>
      </c>
      <c r="O5" s="7">
        <f>IF(OR(L5="ARGENTINA",L5="URUGUAY"),IF(OR(VLOOKUP(D5,TABLAS!E$4:$H$18,2,0)="E",VLOOKUP(D5,TABLAS!E$4:$H$18,2,0)="D"),I5*(VLOOKUP(D5,TABLAS!E$4:$H$18,4,0)),0),0)</f>
        <v>0</v>
      </c>
    </row>
    <row r="6" spans="1:15" x14ac:dyDescent="0.2">
      <c r="A6">
        <v>3</v>
      </c>
      <c r="B6" t="s">
        <v>5</v>
      </c>
      <c r="C6" t="s">
        <v>34</v>
      </c>
      <c r="D6" t="s">
        <v>10</v>
      </c>
      <c r="E6">
        <v>1</v>
      </c>
      <c r="F6" t="str">
        <f>VLOOKUP(E6,TABLAS!$A$4:$C$7,2,0)</f>
        <v>CONSTRUCCION</v>
      </c>
      <c r="G6">
        <f>HLOOKUP(H6,TABLAS!$K$3:$N$4,2,0)</f>
        <v>2</v>
      </c>
      <c r="H6" t="s">
        <v>6</v>
      </c>
      <c r="I6">
        <v>16</v>
      </c>
      <c r="J6">
        <v>38</v>
      </c>
      <c r="K6" s="6">
        <f>I6*VLOOKUP(ARTICULOS!D6,TABLAS!$E$4:$H$18,4,0)</f>
        <v>0.16</v>
      </c>
      <c r="L6" t="str">
        <f>VLOOKUP(VLOOKUP(D6,TABLAS!$E$4:$H$18,3,0),PROCEDENCIA!$A$4:$C$6,2,0)</f>
        <v>BRASIL</v>
      </c>
      <c r="M6" s="6">
        <f>I6*(1-VLOOKUP(VLOOKUP(ARTICULOS!D6,TABLAS!$E$4:$H$18,2,0),CATEGORIAS!$A$4:$B$8,2,0))</f>
        <v>14.72</v>
      </c>
      <c r="N6" s="6">
        <f>I6*IF(L6="URUGUAY",1,(1-VLOOKUP(L6,PROCEDENCIA!$B$4:$C$6,2,0)))</f>
        <v>13.6</v>
      </c>
      <c r="O6" s="7">
        <f>IF(OR(L6="ARGENTINA",L6="URUGUAY"),IF(OR(VLOOKUP(D6,TABLAS!E$4:$H$18,2,0)="E",VLOOKUP(D6,TABLAS!E$4:$H$18,2,0)="D"),I6*(VLOOKUP(D6,TABLAS!E$4:$H$18,4,0)),0),0)</f>
        <v>0</v>
      </c>
    </row>
    <row r="7" spans="1:15" x14ac:dyDescent="0.2">
      <c r="A7">
        <v>4</v>
      </c>
      <c r="B7" t="s">
        <v>5</v>
      </c>
      <c r="C7" t="s">
        <v>35</v>
      </c>
      <c r="D7" t="s">
        <v>10</v>
      </c>
      <c r="E7">
        <v>1</v>
      </c>
      <c r="F7" t="str">
        <f>VLOOKUP(E7,TABLAS!$A$4:$C$7,2,0)</f>
        <v>CONSTRUCCION</v>
      </c>
      <c r="G7">
        <f>HLOOKUP(H7,TABLAS!$K$3:$N$4,2,0)</f>
        <v>2</v>
      </c>
      <c r="H7" t="s">
        <v>6</v>
      </c>
      <c r="I7">
        <v>15</v>
      </c>
      <c r="J7">
        <v>55</v>
      </c>
      <c r="K7" s="6">
        <f>I7*VLOOKUP(ARTICULOS!D7,TABLAS!$E$4:$H$18,4,0)</f>
        <v>0.15</v>
      </c>
      <c r="L7" t="str">
        <f>VLOOKUP(VLOOKUP(D7,TABLAS!$E$4:$H$18,3,0),PROCEDENCIA!$A$4:$C$6,2,0)</f>
        <v>BRASIL</v>
      </c>
      <c r="M7" s="6">
        <f>I7*(1-VLOOKUP(VLOOKUP(ARTICULOS!D7,TABLAS!$E$4:$H$18,2,0),CATEGORIAS!$A$4:$B$8,2,0))</f>
        <v>13.8</v>
      </c>
      <c r="N7" s="6">
        <f>I7*IF(L7="URUGUAY",1,(1-VLOOKUP(L7,PROCEDENCIA!$B$4:$C$6,2,0)))</f>
        <v>12.75</v>
      </c>
      <c r="O7" s="7">
        <f>IF(OR(L7="ARGENTINA",L7="URUGUAY"),IF(OR(VLOOKUP(D7,TABLAS!E$4:$H$18,2,0)="E",VLOOKUP(D7,TABLAS!E$4:$H$18,2,0)="D"),I7*(VLOOKUP(D7,TABLAS!E$4:$H$18,4,0)),0),0)</f>
        <v>0</v>
      </c>
    </row>
    <row r="8" spans="1:15" x14ac:dyDescent="0.2">
      <c r="A8">
        <v>5</v>
      </c>
      <c r="B8" t="s">
        <v>5</v>
      </c>
      <c r="C8" t="s">
        <v>36</v>
      </c>
      <c r="D8" t="s">
        <v>10</v>
      </c>
      <c r="E8">
        <v>1</v>
      </c>
      <c r="F8" t="str">
        <f>VLOOKUP(E8,TABLAS!$A$4:$C$7,2,0)</f>
        <v>CONSTRUCCION</v>
      </c>
      <c r="G8">
        <f>HLOOKUP(H8,TABLAS!$K$3:$N$4,2,0)</f>
        <v>2</v>
      </c>
      <c r="H8" t="s">
        <v>6</v>
      </c>
      <c r="I8">
        <v>17</v>
      </c>
      <c r="J8">
        <v>41</v>
      </c>
      <c r="K8" s="6">
        <f>I8*VLOOKUP(ARTICULOS!D8,TABLAS!$E$4:$H$18,4,0)</f>
        <v>0.17</v>
      </c>
      <c r="L8" t="str">
        <f>VLOOKUP(VLOOKUP(D8,TABLAS!$E$4:$H$18,3,0),PROCEDENCIA!$A$4:$C$6,2,0)</f>
        <v>BRASIL</v>
      </c>
      <c r="M8" s="6">
        <f>I8*(1-VLOOKUP(VLOOKUP(ARTICULOS!D8,TABLAS!$E$4:$H$18,2,0),CATEGORIAS!$A$4:$B$8,2,0))</f>
        <v>15.64</v>
      </c>
      <c r="N8" s="6">
        <f>I8*IF(L8="URUGUAY",1,(1-VLOOKUP(L8,PROCEDENCIA!$B$4:$C$6,2,0)))</f>
        <v>14.45</v>
      </c>
      <c r="O8" s="7">
        <f>IF(OR(L8="ARGENTINA",L8="URUGUAY"),IF(OR(VLOOKUP(D8,TABLAS!E$4:$H$18,2,0)="E",VLOOKUP(D8,TABLAS!E$4:$H$18,2,0)="D"),I8*(VLOOKUP(D8,TABLAS!E$4:$H$18,4,0)),0),0)</f>
        <v>0</v>
      </c>
    </row>
    <row r="9" spans="1:15" x14ac:dyDescent="0.2">
      <c r="A9">
        <v>6</v>
      </c>
      <c r="B9" t="s">
        <v>5</v>
      </c>
      <c r="C9" t="s">
        <v>37</v>
      </c>
      <c r="D9" t="s">
        <v>10</v>
      </c>
      <c r="E9">
        <v>1</v>
      </c>
      <c r="F9" t="str">
        <f>VLOOKUP(E9,TABLAS!$A$4:$C$7,2,0)</f>
        <v>CONSTRUCCION</v>
      </c>
      <c r="G9">
        <f>HLOOKUP(H9,TABLAS!$K$3:$N$4,2,0)</f>
        <v>2</v>
      </c>
      <c r="H9" t="s">
        <v>6</v>
      </c>
      <c r="I9">
        <v>19</v>
      </c>
      <c r="J9">
        <v>38</v>
      </c>
      <c r="K9" s="6">
        <f>I9*VLOOKUP(ARTICULOS!D9,TABLAS!$E$4:$H$18,4,0)</f>
        <v>0.19</v>
      </c>
      <c r="L9" t="str">
        <f>VLOOKUP(VLOOKUP(D9,TABLAS!$E$4:$H$18,3,0),PROCEDENCIA!$A$4:$C$6,2,0)</f>
        <v>BRASIL</v>
      </c>
      <c r="M9" s="6">
        <f>I9*(1-VLOOKUP(VLOOKUP(ARTICULOS!D9,TABLAS!$E$4:$H$18,2,0),CATEGORIAS!$A$4:$B$8,2,0))</f>
        <v>17.48</v>
      </c>
      <c r="N9" s="6">
        <f>I9*IF(L9="URUGUAY",1,(1-VLOOKUP(L9,PROCEDENCIA!$B$4:$C$6,2,0)))</f>
        <v>16.149999999999999</v>
      </c>
      <c r="O9" s="7">
        <f>IF(OR(L9="ARGENTINA",L9="URUGUAY"),IF(OR(VLOOKUP(D9,TABLAS!E$4:$H$18,2,0)="E",VLOOKUP(D9,TABLAS!E$4:$H$18,2,0)="D"),I9*(VLOOKUP(D9,TABLAS!E$4:$H$18,4,0)),0),0)</f>
        <v>0</v>
      </c>
    </row>
    <row r="10" spans="1:15" x14ac:dyDescent="0.2">
      <c r="A10">
        <v>7</v>
      </c>
      <c r="B10" t="s">
        <v>8</v>
      </c>
      <c r="C10" t="s">
        <v>11</v>
      </c>
      <c r="D10" t="s">
        <v>13</v>
      </c>
      <c r="E10">
        <v>1</v>
      </c>
      <c r="F10" t="str">
        <f>VLOOKUP(E10,TABLAS!$A$4:$C$7,2,0)</f>
        <v>CONSTRUCCION</v>
      </c>
      <c r="G10">
        <f>HLOOKUP(H10,TABLAS!$K$3:$N$4,2,0)</f>
        <v>1</v>
      </c>
      <c r="H10" t="s">
        <v>12</v>
      </c>
      <c r="I10">
        <v>85</v>
      </c>
      <c r="J10">
        <v>345</v>
      </c>
      <c r="K10" s="6">
        <f>I10*VLOOKUP(ARTICULOS!D10,TABLAS!$E$4:$H$18,4,0)</f>
        <v>2.5499999999999998</v>
      </c>
      <c r="L10" t="str">
        <f>VLOOKUP(VLOOKUP(D10,TABLAS!$E$4:$H$18,3,0),PROCEDENCIA!$A$4:$C$6,2,0)</f>
        <v>URUGUAY</v>
      </c>
      <c r="M10" s="6">
        <f>I10*(1-VLOOKUP(VLOOKUP(ARTICULOS!D10,TABLAS!$E$4:$H$18,2,0),CATEGORIAS!$A$4:$B$8,2,0))</f>
        <v>79.05</v>
      </c>
      <c r="N10" s="6">
        <f>I10*IF(L10="URUGUAY",1,(1-VLOOKUP(L10,PROCEDENCIA!$B$4:$C$6,2,0)))</f>
        <v>85</v>
      </c>
      <c r="O10" s="7">
        <f>IF(OR(L10="ARGENTINA",L10="URUGUAY"),IF(OR(VLOOKUP(D10,TABLAS!E$4:$H$18,2,0)="E",VLOOKUP(D10,TABLAS!E$4:$H$18,2,0)="D"),I10*(VLOOKUP(D10,TABLAS!E$4:$H$18,4,0)),0),0)</f>
        <v>0</v>
      </c>
    </row>
    <row r="11" spans="1:15" x14ac:dyDescent="0.2">
      <c r="A11">
        <v>8</v>
      </c>
      <c r="B11" t="s">
        <v>8</v>
      </c>
      <c r="C11" t="s">
        <v>11</v>
      </c>
      <c r="D11" t="s">
        <v>14</v>
      </c>
      <c r="E11">
        <v>1</v>
      </c>
      <c r="F11" t="str">
        <f>VLOOKUP(E11,TABLAS!$A$4:$C$7,2,0)</f>
        <v>CONSTRUCCION</v>
      </c>
      <c r="G11">
        <f>HLOOKUP(H11,TABLAS!$K$3:$N$4,2,0)</f>
        <v>1</v>
      </c>
      <c r="H11" t="s">
        <v>12</v>
      </c>
      <c r="I11">
        <v>87.5</v>
      </c>
      <c r="J11">
        <v>283</v>
      </c>
      <c r="K11" s="6">
        <f>I11*VLOOKUP(ARTICULOS!D11,TABLAS!$E$4:$H$18,4,0)</f>
        <v>3.5</v>
      </c>
      <c r="L11" t="str">
        <f>VLOOKUP(VLOOKUP(D11,TABLAS!$E$4:$H$18,3,0),PROCEDENCIA!$A$4:$C$6,2,0)</f>
        <v>URUGUAY</v>
      </c>
      <c r="M11" s="6">
        <f>I11*(1-VLOOKUP(VLOOKUP(ARTICULOS!D11,TABLAS!$E$4:$H$18,2,0),CATEGORIAS!$A$4:$B$8,2,0))</f>
        <v>81.375</v>
      </c>
      <c r="N11" s="6">
        <f>I11*IF(L11="URUGUAY",1,(1-VLOOKUP(L11,PROCEDENCIA!$B$4:$C$6,2,0)))</f>
        <v>87.5</v>
      </c>
      <c r="O11" s="7">
        <f>IF(OR(L11="ARGENTINA",L11="URUGUAY"),IF(OR(VLOOKUP(D11,TABLAS!E$4:$H$18,2,0)="E",VLOOKUP(D11,TABLAS!E$4:$H$18,2,0)="D"),I11*(VLOOKUP(D11,TABLAS!E$4:$H$18,4,0)),0),0)</f>
        <v>0</v>
      </c>
    </row>
    <row r="12" spans="1:15" x14ac:dyDescent="0.2">
      <c r="A12">
        <v>9</v>
      </c>
      <c r="B12" t="s">
        <v>15</v>
      </c>
      <c r="C12" t="s">
        <v>11</v>
      </c>
      <c r="D12" t="s">
        <v>14</v>
      </c>
      <c r="E12">
        <v>1</v>
      </c>
      <c r="F12" t="str">
        <f>VLOOKUP(E12,TABLAS!$A$4:$C$7,2,0)</f>
        <v>CONSTRUCCION</v>
      </c>
      <c r="G12">
        <f>HLOOKUP(H12,TABLAS!$K$3:$N$4,2,0)</f>
        <v>1</v>
      </c>
      <c r="H12" t="s">
        <v>12</v>
      </c>
      <c r="I12">
        <v>66</v>
      </c>
      <c r="J12">
        <v>148</v>
      </c>
      <c r="K12" s="6">
        <f>I12*VLOOKUP(ARTICULOS!D12,TABLAS!$E$4:$H$18,4,0)</f>
        <v>2.64</v>
      </c>
      <c r="L12" t="str">
        <f>VLOOKUP(VLOOKUP(D12,TABLAS!$E$4:$H$18,3,0),PROCEDENCIA!$A$4:$C$6,2,0)</f>
        <v>URUGUAY</v>
      </c>
      <c r="M12" s="6">
        <f>I12*(1-VLOOKUP(VLOOKUP(ARTICULOS!D12,TABLAS!$E$4:$H$18,2,0),CATEGORIAS!$A$4:$B$8,2,0))</f>
        <v>61.379999999999995</v>
      </c>
      <c r="N12" s="6">
        <f>I12*IF(L12="URUGUAY",1,(1-VLOOKUP(L12,PROCEDENCIA!$B$4:$C$6,2,0)))</f>
        <v>66</v>
      </c>
      <c r="O12" s="7">
        <f>IF(OR(L12="ARGENTINA",L12="URUGUAY"),IF(OR(VLOOKUP(D12,TABLAS!E$4:$H$18,2,0)="E",VLOOKUP(D12,TABLAS!E$4:$H$18,2,0)="D"),I12*(VLOOKUP(D12,TABLAS!E$4:$H$18,4,0)),0),0)</f>
        <v>0</v>
      </c>
    </row>
    <row r="13" spans="1:15" x14ac:dyDescent="0.2">
      <c r="A13">
        <v>10</v>
      </c>
      <c r="B13" t="s">
        <v>15</v>
      </c>
      <c r="C13" t="s">
        <v>11</v>
      </c>
      <c r="D13" t="s">
        <v>13</v>
      </c>
      <c r="E13">
        <v>1</v>
      </c>
      <c r="F13" t="str">
        <f>VLOOKUP(E13,TABLAS!$A$4:$C$7,2,0)</f>
        <v>CONSTRUCCION</v>
      </c>
      <c r="G13">
        <f>HLOOKUP(H13,TABLAS!$K$3:$N$4,2,0)</f>
        <v>1</v>
      </c>
      <c r="H13" t="s">
        <v>12</v>
      </c>
      <c r="I13">
        <v>65.5</v>
      </c>
      <c r="J13">
        <v>108</v>
      </c>
      <c r="K13" s="6">
        <f>I13*VLOOKUP(ARTICULOS!D13,TABLAS!$E$4:$H$18,4,0)</f>
        <v>1.9649999999999999</v>
      </c>
      <c r="L13" t="str">
        <f>VLOOKUP(VLOOKUP(D13,TABLAS!$E$4:$H$18,3,0),PROCEDENCIA!$A$4:$C$6,2,0)</f>
        <v>URUGUAY</v>
      </c>
      <c r="M13" s="6">
        <f>I13*(1-VLOOKUP(VLOOKUP(ARTICULOS!D13,TABLAS!$E$4:$H$18,2,0),CATEGORIAS!$A$4:$B$8,2,0))</f>
        <v>60.914999999999999</v>
      </c>
      <c r="N13" s="6">
        <f>I13*IF(L13="URUGUAY",1,(1-VLOOKUP(L13,PROCEDENCIA!$B$4:$C$6,2,0)))</f>
        <v>65.5</v>
      </c>
      <c r="O13" s="7">
        <f>IF(OR(L13="ARGENTINA",L13="URUGUAY"),IF(OR(VLOOKUP(D13,TABLAS!E$4:$H$18,2,0)="E",VLOOKUP(D13,TABLAS!E$4:$H$18,2,0)="D"),I13*(VLOOKUP(D13,TABLAS!E$4:$H$18,4,0)),0),0)</f>
        <v>0</v>
      </c>
    </row>
    <row r="14" spans="1:15" x14ac:dyDescent="0.2">
      <c r="A14">
        <v>11</v>
      </c>
      <c r="B14" t="s">
        <v>99</v>
      </c>
      <c r="C14" t="s">
        <v>11</v>
      </c>
      <c r="D14" t="s">
        <v>14</v>
      </c>
      <c r="E14">
        <v>1</v>
      </c>
      <c r="F14" t="str">
        <f>VLOOKUP(E14,TABLAS!$A$4:$C$7,2,0)</f>
        <v>CONSTRUCCION</v>
      </c>
      <c r="G14">
        <f>HLOOKUP(H14,TABLAS!$K$3:$N$4,2,0)</f>
        <v>1</v>
      </c>
      <c r="H14" t="s">
        <v>12</v>
      </c>
      <c r="I14">
        <v>44</v>
      </c>
      <c r="J14">
        <v>56</v>
      </c>
      <c r="K14" s="6">
        <f>I14*VLOOKUP(ARTICULOS!D14,TABLAS!$E$4:$H$18,4,0)</f>
        <v>1.76</v>
      </c>
      <c r="L14" t="str">
        <f>VLOOKUP(VLOOKUP(D14,TABLAS!$E$4:$H$18,3,0),PROCEDENCIA!$A$4:$C$6,2,0)</f>
        <v>URUGUAY</v>
      </c>
      <c r="M14" s="6">
        <f>I14*(1-VLOOKUP(VLOOKUP(ARTICULOS!D14,TABLAS!$E$4:$H$18,2,0),CATEGORIAS!$A$4:$B$8,2,0))</f>
        <v>40.919999999999995</v>
      </c>
      <c r="N14" s="6">
        <f>I14*IF(L14="URUGUAY",1,(1-VLOOKUP(L14,PROCEDENCIA!$B$4:$C$6,2,0)))</f>
        <v>44</v>
      </c>
      <c r="O14" s="7">
        <f>IF(OR(L14="ARGENTINA",L14="URUGUAY"),IF(OR(VLOOKUP(D14,TABLAS!E$4:$H$18,2,0)="E",VLOOKUP(D14,TABLAS!E$4:$H$18,2,0)="D"),I14*(VLOOKUP(D14,TABLAS!E$4:$H$18,4,0)),0),0)</f>
        <v>0</v>
      </c>
    </row>
    <row r="15" spans="1:15" x14ac:dyDescent="0.2">
      <c r="A15">
        <v>12</v>
      </c>
      <c r="B15" t="s">
        <v>99</v>
      </c>
      <c r="C15" t="s">
        <v>11</v>
      </c>
      <c r="D15" t="s">
        <v>13</v>
      </c>
      <c r="E15">
        <v>1</v>
      </c>
      <c r="F15" t="str">
        <f>VLOOKUP(E15,TABLAS!$A$4:$C$7,2,0)</f>
        <v>CONSTRUCCION</v>
      </c>
      <c r="G15">
        <f>HLOOKUP(H15,TABLAS!$K$3:$N$4,2,0)</f>
        <v>1</v>
      </c>
      <c r="H15" t="s">
        <v>12</v>
      </c>
      <c r="I15">
        <v>43</v>
      </c>
      <c r="J15">
        <v>43</v>
      </c>
      <c r="K15" s="6">
        <f>I15*VLOOKUP(ARTICULOS!D15,TABLAS!$E$4:$H$18,4,0)</f>
        <v>1.29</v>
      </c>
      <c r="L15" t="str">
        <f>VLOOKUP(VLOOKUP(D15,TABLAS!$E$4:$H$18,3,0),PROCEDENCIA!$A$4:$C$6,2,0)</f>
        <v>URUGUAY</v>
      </c>
      <c r="M15" s="6">
        <f>I15*(1-VLOOKUP(VLOOKUP(ARTICULOS!D15,TABLAS!$E$4:$H$18,2,0),CATEGORIAS!$A$4:$B$8,2,0))</f>
        <v>39.989999999999995</v>
      </c>
      <c r="N15" s="6">
        <f>I15*IF(L15="URUGUAY",1,(1-VLOOKUP(L15,PROCEDENCIA!$B$4:$C$6,2,0)))</f>
        <v>43</v>
      </c>
      <c r="O15" s="7">
        <f>IF(OR(L15="ARGENTINA",L15="URUGUAY"),IF(OR(VLOOKUP(D15,TABLAS!E$4:$H$18,2,0)="E",VLOOKUP(D15,TABLAS!E$4:$H$18,2,0)="D"),I15*(VLOOKUP(D15,TABLAS!E$4:$H$18,4,0)),0),0)</f>
        <v>0</v>
      </c>
    </row>
    <row r="16" spans="1:15" x14ac:dyDescent="0.2">
      <c r="A16">
        <v>13</v>
      </c>
      <c r="B16" t="s">
        <v>21</v>
      </c>
      <c r="C16" t="s">
        <v>22</v>
      </c>
      <c r="D16" t="s">
        <v>19</v>
      </c>
      <c r="E16">
        <v>4</v>
      </c>
      <c r="F16" t="str">
        <f>VLOOKUP(E16,TABLAS!$A$4:$C$7,2,0)</f>
        <v>SANITARIA</v>
      </c>
      <c r="G16">
        <f>HLOOKUP(H16,TABLAS!$K$3:$N$4,2,0)</f>
        <v>4</v>
      </c>
      <c r="H16" t="s">
        <v>1</v>
      </c>
      <c r="I16">
        <v>15</v>
      </c>
      <c r="J16">
        <v>10</v>
      </c>
      <c r="K16" s="6">
        <f>I16*VLOOKUP(ARTICULOS!D16,TABLAS!$E$4:$H$18,4,0)</f>
        <v>0.3</v>
      </c>
      <c r="L16" t="str">
        <f>VLOOKUP(VLOOKUP(D16,TABLAS!$E$4:$H$18,3,0),PROCEDENCIA!$A$4:$C$6,2,0)</f>
        <v>URUGUAY</v>
      </c>
      <c r="M16" s="6">
        <f>I16*(1-VLOOKUP(VLOOKUP(ARTICULOS!D16,TABLAS!$E$4:$H$18,2,0),CATEGORIAS!$A$4:$B$8,2,0))</f>
        <v>14.399999999999999</v>
      </c>
      <c r="N16" s="6">
        <f>I16*IF(L16="URUGUAY",1,(1-VLOOKUP(L16,PROCEDENCIA!$B$4:$C$6,2,0)))</f>
        <v>15</v>
      </c>
      <c r="O16" s="7">
        <f>IF(OR(L16="ARGENTINA",L16="URUGUAY"),IF(OR(VLOOKUP(D16,TABLAS!E$4:$H$18,2,0)="E",VLOOKUP(D16,TABLAS!E$4:$H$18,2,0)="D"),I16*(VLOOKUP(D16,TABLAS!E$4:$H$18,4,0)),0),0)</f>
        <v>0</v>
      </c>
    </row>
    <row r="17" spans="1:15" x14ac:dyDescent="0.2">
      <c r="A17">
        <v>14</v>
      </c>
      <c r="B17" t="s">
        <v>21</v>
      </c>
      <c r="C17" t="s">
        <v>23</v>
      </c>
      <c r="D17" t="s">
        <v>19</v>
      </c>
      <c r="E17">
        <v>4</v>
      </c>
      <c r="F17" t="str">
        <f>VLOOKUP(E17,TABLAS!$A$4:$C$7,2,0)</f>
        <v>SANITARIA</v>
      </c>
      <c r="G17">
        <f>HLOOKUP(H17,TABLAS!$K$3:$N$4,2,0)</f>
        <v>4</v>
      </c>
      <c r="H17" t="s">
        <v>1</v>
      </c>
      <c r="I17">
        <v>25</v>
      </c>
      <c r="J17">
        <v>15</v>
      </c>
      <c r="K17" s="6">
        <f>I17*VLOOKUP(ARTICULOS!D17,TABLAS!$E$4:$H$18,4,0)</f>
        <v>0.5</v>
      </c>
      <c r="L17" t="str">
        <f>VLOOKUP(VLOOKUP(D17,TABLAS!$E$4:$H$18,3,0),PROCEDENCIA!$A$4:$C$6,2,0)</f>
        <v>URUGUAY</v>
      </c>
      <c r="M17" s="6">
        <f>I17*(1-VLOOKUP(VLOOKUP(ARTICULOS!D17,TABLAS!$E$4:$H$18,2,0),CATEGORIAS!$A$4:$B$8,2,0))</f>
        <v>24</v>
      </c>
      <c r="N17" s="6">
        <f>I17*IF(L17="URUGUAY",1,(1-VLOOKUP(L17,PROCEDENCIA!$B$4:$C$6,2,0)))</f>
        <v>25</v>
      </c>
      <c r="O17" s="7">
        <f>IF(OR(L17="ARGENTINA",L17="URUGUAY"),IF(OR(VLOOKUP(D17,TABLAS!E$4:$H$18,2,0)="E",VLOOKUP(D17,TABLAS!E$4:$H$18,2,0)="D"),I17*(VLOOKUP(D17,TABLAS!E$4:$H$18,4,0)),0),0)</f>
        <v>0</v>
      </c>
    </row>
    <row r="18" spans="1:15" x14ac:dyDescent="0.2">
      <c r="A18">
        <v>15</v>
      </c>
      <c r="B18" t="s">
        <v>21</v>
      </c>
      <c r="C18" t="s">
        <v>24</v>
      </c>
      <c r="D18" t="s">
        <v>19</v>
      </c>
      <c r="E18">
        <v>4</v>
      </c>
      <c r="F18" t="str">
        <f>VLOOKUP(E18,TABLAS!$A$4:$C$7,2,0)</f>
        <v>SANITARIA</v>
      </c>
      <c r="G18">
        <f>HLOOKUP(H18,TABLAS!$K$3:$N$4,2,0)</f>
        <v>4</v>
      </c>
      <c r="H18" t="s">
        <v>1</v>
      </c>
      <c r="I18">
        <v>35</v>
      </c>
      <c r="J18">
        <v>12</v>
      </c>
      <c r="K18" s="6">
        <f>I18*VLOOKUP(ARTICULOS!D18,TABLAS!$E$4:$H$18,4,0)</f>
        <v>0.70000000000000007</v>
      </c>
      <c r="L18" t="str">
        <f>VLOOKUP(VLOOKUP(D18,TABLAS!$E$4:$H$18,3,0),PROCEDENCIA!$A$4:$C$6,2,0)</f>
        <v>URUGUAY</v>
      </c>
      <c r="M18" s="6">
        <f>I18*(1-VLOOKUP(VLOOKUP(ARTICULOS!D18,TABLAS!$E$4:$H$18,2,0),CATEGORIAS!$A$4:$B$8,2,0))</f>
        <v>33.6</v>
      </c>
      <c r="N18" s="6">
        <f>I18*IF(L18="URUGUAY",1,(1-VLOOKUP(L18,PROCEDENCIA!$B$4:$C$6,2,0)))</f>
        <v>35</v>
      </c>
      <c r="O18" s="7">
        <f>IF(OR(L18="ARGENTINA",L18="URUGUAY"),IF(OR(VLOOKUP(D18,TABLAS!E$4:$H$18,2,0)="E",VLOOKUP(D18,TABLAS!E$4:$H$18,2,0)="D"),I18*(VLOOKUP(D18,TABLAS!E$4:$H$18,4,0)),0),0)</f>
        <v>0</v>
      </c>
    </row>
    <row r="19" spans="1:15" x14ac:dyDescent="0.2">
      <c r="A19">
        <v>16</v>
      </c>
      <c r="B19" t="s">
        <v>25</v>
      </c>
      <c r="C19" t="s">
        <v>26</v>
      </c>
      <c r="D19" t="s">
        <v>27</v>
      </c>
      <c r="E19">
        <v>3</v>
      </c>
      <c r="F19" t="str">
        <f>VLOOKUP(E19,TABLAS!$A$4:$C$7,2,0)</f>
        <v>FERRETERIA</v>
      </c>
      <c r="G19">
        <f>HLOOKUP(H19,TABLAS!$K$3:$N$4,2,0)</f>
        <v>2</v>
      </c>
      <c r="H19" t="s">
        <v>6</v>
      </c>
      <c r="I19">
        <v>20</v>
      </c>
      <c r="J19">
        <v>18</v>
      </c>
      <c r="K19" s="6">
        <f>I19*VLOOKUP(ARTICULOS!D19,TABLAS!$E$4:$H$18,4,0)</f>
        <v>0.6</v>
      </c>
      <c r="L19" t="str">
        <f>VLOOKUP(VLOOKUP(D19,TABLAS!$E$4:$H$18,3,0),PROCEDENCIA!$A$4:$C$6,2,0)</f>
        <v>BRASIL</v>
      </c>
      <c r="M19" s="6">
        <f>I19*(1-VLOOKUP(VLOOKUP(ARTICULOS!D19,TABLAS!$E$4:$H$18,2,0),CATEGORIAS!$A$4:$B$8,2,0))</f>
        <v>18.400000000000002</v>
      </c>
      <c r="N19" s="6">
        <f>I19*IF(L19="URUGUAY",1,(1-VLOOKUP(L19,PROCEDENCIA!$B$4:$C$6,2,0)))</f>
        <v>17</v>
      </c>
      <c r="O19" s="7">
        <f>IF(OR(L19="ARGENTINA",L19="URUGUAY"),IF(OR(VLOOKUP(D19,TABLAS!E$4:$H$18,2,0)="E",VLOOKUP(D19,TABLAS!E$4:$H$18,2,0)="D"),I19*(VLOOKUP(D19,TABLAS!E$4:$H$18,4,0)),0),0)</f>
        <v>0</v>
      </c>
    </row>
    <row r="20" spans="1:15" x14ac:dyDescent="0.2">
      <c r="A20">
        <v>17</v>
      </c>
      <c r="B20" t="s">
        <v>25</v>
      </c>
      <c r="C20" t="s">
        <v>29</v>
      </c>
      <c r="D20" t="s">
        <v>27</v>
      </c>
      <c r="E20">
        <v>3</v>
      </c>
      <c r="F20" t="str">
        <f>VLOOKUP(E20,TABLAS!$A$4:$C$7,2,0)</f>
        <v>FERRETERIA</v>
      </c>
      <c r="G20">
        <f>HLOOKUP(H20,TABLAS!$K$3:$N$4,2,0)</f>
        <v>2</v>
      </c>
      <c r="H20" t="s">
        <v>6</v>
      </c>
      <c r="I20">
        <v>25</v>
      </c>
      <c r="J20">
        <v>14</v>
      </c>
      <c r="K20" s="6">
        <f>I20*VLOOKUP(ARTICULOS!D20,TABLAS!$E$4:$H$18,4,0)</f>
        <v>0.75</v>
      </c>
      <c r="L20" t="str">
        <f>VLOOKUP(VLOOKUP(D20,TABLAS!$E$4:$H$18,3,0),PROCEDENCIA!$A$4:$C$6,2,0)</f>
        <v>BRASIL</v>
      </c>
      <c r="M20" s="6">
        <f>I20*(1-VLOOKUP(VLOOKUP(ARTICULOS!D20,TABLAS!$E$4:$H$18,2,0),CATEGORIAS!$A$4:$B$8,2,0))</f>
        <v>23</v>
      </c>
      <c r="N20" s="6">
        <f>I20*IF(L20="URUGUAY",1,(1-VLOOKUP(L20,PROCEDENCIA!$B$4:$C$6,2,0)))</f>
        <v>21.25</v>
      </c>
      <c r="O20" s="7">
        <f>IF(OR(L20="ARGENTINA",L20="URUGUAY"),IF(OR(VLOOKUP(D20,TABLAS!E$4:$H$18,2,0)="E",VLOOKUP(D20,TABLAS!E$4:$H$18,2,0)="D"),I20*(VLOOKUP(D20,TABLAS!E$4:$H$18,4,0)),0),0)</f>
        <v>0</v>
      </c>
    </row>
    <row r="21" spans="1:15" x14ac:dyDescent="0.2">
      <c r="A21">
        <v>18</v>
      </c>
      <c r="B21" t="s">
        <v>25</v>
      </c>
      <c r="C21" t="s">
        <v>30</v>
      </c>
      <c r="D21" t="s">
        <v>27</v>
      </c>
      <c r="E21">
        <v>3</v>
      </c>
      <c r="F21" t="str">
        <f>VLOOKUP(E21,TABLAS!$A$4:$C$7,2,0)</f>
        <v>FERRETERIA</v>
      </c>
      <c r="G21">
        <f>HLOOKUP(H21,TABLAS!$K$3:$N$4,2,0)</f>
        <v>2</v>
      </c>
      <c r="H21" t="s">
        <v>6</v>
      </c>
      <c r="I21">
        <v>30</v>
      </c>
      <c r="J21">
        <v>12</v>
      </c>
      <c r="K21" s="6">
        <f>I21*VLOOKUP(ARTICULOS!D21,TABLAS!$E$4:$H$18,4,0)</f>
        <v>0.89999999999999991</v>
      </c>
      <c r="L21" t="str">
        <f>VLOOKUP(VLOOKUP(D21,TABLAS!$E$4:$H$18,3,0),PROCEDENCIA!$A$4:$C$6,2,0)</f>
        <v>BRASIL</v>
      </c>
      <c r="M21" s="6">
        <f>I21*(1-VLOOKUP(VLOOKUP(ARTICULOS!D21,TABLAS!$E$4:$H$18,2,0),CATEGORIAS!$A$4:$B$8,2,0))</f>
        <v>27.6</v>
      </c>
      <c r="N21" s="6">
        <f>I21*IF(L21="URUGUAY",1,(1-VLOOKUP(L21,PROCEDENCIA!$B$4:$C$6,2,0)))</f>
        <v>25.5</v>
      </c>
      <c r="O21" s="7">
        <f>IF(OR(L21="ARGENTINA",L21="URUGUAY"),IF(OR(VLOOKUP(D21,TABLAS!E$4:$H$18,2,0)="E",VLOOKUP(D21,TABLAS!E$4:$H$18,2,0)="D"),I21*(VLOOKUP(D21,TABLAS!E$4:$H$18,4,0)),0),0)</f>
        <v>0</v>
      </c>
    </row>
    <row r="22" spans="1:15" x14ac:dyDescent="0.2">
      <c r="A22">
        <v>19</v>
      </c>
      <c r="B22" t="s">
        <v>31</v>
      </c>
      <c r="C22" t="s">
        <v>39</v>
      </c>
      <c r="D22" t="s">
        <v>38</v>
      </c>
      <c r="E22">
        <v>4</v>
      </c>
      <c r="F22" t="str">
        <f>VLOOKUP(E22,TABLAS!$A$4:$C$7,2,0)</f>
        <v>SANITARIA</v>
      </c>
      <c r="G22">
        <f>HLOOKUP(H22,TABLAS!$K$3:$N$4,2,0)</f>
        <v>4</v>
      </c>
      <c r="H22" t="s">
        <v>1</v>
      </c>
      <c r="I22">
        <v>12</v>
      </c>
      <c r="J22">
        <v>18</v>
      </c>
      <c r="K22" s="6">
        <f>I22*VLOOKUP(ARTICULOS!D22,TABLAS!$E$4:$H$18,4,0)</f>
        <v>0.60000000000000009</v>
      </c>
      <c r="L22" t="str">
        <f>VLOOKUP(VLOOKUP(D22,TABLAS!$E$4:$H$18,3,0),PROCEDENCIA!$A$4:$C$6,2,0)</f>
        <v>URUGUAY</v>
      </c>
      <c r="M22" s="6">
        <f>I22*(1-VLOOKUP(VLOOKUP(ARTICULOS!D22,TABLAS!$E$4:$H$18,2,0),CATEGORIAS!$A$4:$B$8,2,0))</f>
        <v>10.68</v>
      </c>
      <c r="N22" s="6">
        <f>I22*IF(L22="URUGUAY",1,(1-VLOOKUP(L22,PROCEDENCIA!$B$4:$C$6,2,0)))</f>
        <v>12</v>
      </c>
      <c r="O22" s="7">
        <f>IF(OR(L22="ARGENTINA",L22="URUGUAY"),IF(OR(VLOOKUP(D22,TABLAS!E$4:$H$18,2,0)="E",VLOOKUP(D22,TABLAS!E$4:$H$18,2,0)="D"),I22*(VLOOKUP(D22,TABLAS!E$4:$H$18,4,0)),0),0)</f>
        <v>0.60000000000000009</v>
      </c>
    </row>
    <row r="23" spans="1:15" x14ac:dyDescent="0.2">
      <c r="A23">
        <v>20</v>
      </c>
      <c r="B23" t="s">
        <v>31</v>
      </c>
      <c r="C23" t="s">
        <v>40</v>
      </c>
      <c r="D23" t="s">
        <v>38</v>
      </c>
      <c r="E23">
        <v>4</v>
      </c>
      <c r="F23" t="str">
        <f>VLOOKUP(E23,TABLAS!$A$4:$C$7,2,0)</f>
        <v>SANITARIA</v>
      </c>
      <c r="G23">
        <f>HLOOKUP(H23,TABLAS!$K$3:$N$4,2,0)</f>
        <v>4</v>
      </c>
      <c r="H23" t="s">
        <v>1</v>
      </c>
      <c r="I23">
        <v>14</v>
      </c>
      <c r="J23">
        <v>16</v>
      </c>
      <c r="K23" s="6">
        <f>I23*VLOOKUP(ARTICULOS!D23,TABLAS!$E$4:$H$18,4,0)</f>
        <v>0.70000000000000007</v>
      </c>
      <c r="L23" t="str">
        <f>VLOOKUP(VLOOKUP(D23,TABLAS!$E$4:$H$18,3,0),PROCEDENCIA!$A$4:$C$6,2,0)</f>
        <v>URUGUAY</v>
      </c>
      <c r="M23" s="6">
        <f>I23*(1-VLOOKUP(VLOOKUP(ARTICULOS!D23,TABLAS!$E$4:$H$18,2,0),CATEGORIAS!$A$4:$B$8,2,0))</f>
        <v>12.46</v>
      </c>
      <c r="N23" s="6">
        <f>I23*IF(L23="URUGUAY",1,(1-VLOOKUP(L23,PROCEDENCIA!$B$4:$C$6,2,0)))</f>
        <v>14</v>
      </c>
      <c r="O23" s="7">
        <f>IF(OR(L23="ARGENTINA",L23="URUGUAY"),IF(OR(VLOOKUP(D23,TABLAS!E$4:$H$18,2,0)="E",VLOOKUP(D23,TABLAS!E$4:$H$18,2,0)="D"),I23*(VLOOKUP(D23,TABLAS!E$4:$H$18,4,0)),0),0)</f>
        <v>0.70000000000000007</v>
      </c>
    </row>
    <row r="24" spans="1:15" x14ac:dyDescent="0.2">
      <c r="A24">
        <v>21</v>
      </c>
      <c r="B24" t="s">
        <v>31</v>
      </c>
      <c r="C24" t="s">
        <v>41</v>
      </c>
      <c r="D24" t="s">
        <v>38</v>
      </c>
      <c r="E24">
        <v>4</v>
      </c>
      <c r="F24" t="str">
        <f>VLOOKUP(E24,TABLAS!$A$4:$C$7,2,0)</f>
        <v>SANITARIA</v>
      </c>
      <c r="G24">
        <f>HLOOKUP(H24,TABLAS!$K$3:$N$4,2,0)</f>
        <v>4</v>
      </c>
      <c r="H24" t="s">
        <v>1</v>
      </c>
      <c r="I24">
        <v>17</v>
      </c>
      <c r="J24">
        <v>18</v>
      </c>
      <c r="K24" s="6">
        <f>I24*VLOOKUP(ARTICULOS!D24,TABLAS!$E$4:$H$18,4,0)</f>
        <v>0.85000000000000009</v>
      </c>
      <c r="L24" t="str">
        <f>VLOOKUP(VLOOKUP(D24,TABLAS!$E$4:$H$18,3,0),PROCEDENCIA!$A$4:$C$6,2,0)</f>
        <v>URUGUAY</v>
      </c>
      <c r="M24" s="6">
        <f>I24*(1-VLOOKUP(VLOOKUP(ARTICULOS!D24,TABLAS!$E$4:$H$18,2,0),CATEGORIAS!$A$4:$B$8,2,0))</f>
        <v>15.13</v>
      </c>
      <c r="N24" s="6">
        <f>I24*IF(L24="URUGUAY",1,(1-VLOOKUP(L24,PROCEDENCIA!$B$4:$C$6,2,0)))</f>
        <v>17</v>
      </c>
      <c r="O24" s="7">
        <f>IF(OR(L24="ARGENTINA",L24="URUGUAY"),IF(OR(VLOOKUP(D24,TABLAS!E$4:$H$18,2,0)="E",VLOOKUP(D24,TABLAS!E$4:$H$18,2,0)="D"),I24*(VLOOKUP(D24,TABLAS!E$4:$H$18,4,0)),0),0)</f>
        <v>0.85000000000000009</v>
      </c>
    </row>
    <row r="25" spans="1:15" x14ac:dyDescent="0.2">
      <c r="A25">
        <v>22</v>
      </c>
      <c r="B25" t="s">
        <v>31</v>
      </c>
      <c r="C25" t="s">
        <v>42</v>
      </c>
      <c r="D25" t="s">
        <v>38</v>
      </c>
      <c r="E25">
        <v>4</v>
      </c>
      <c r="F25" t="str">
        <f>VLOOKUP(E25,TABLAS!$A$4:$C$7,2,0)</f>
        <v>SANITARIA</v>
      </c>
      <c r="G25">
        <f>HLOOKUP(H25,TABLAS!$K$3:$N$4,2,0)</f>
        <v>4</v>
      </c>
      <c r="H25" t="s">
        <v>1</v>
      </c>
      <c r="I25">
        <v>17</v>
      </c>
      <c r="J25">
        <v>19</v>
      </c>
      <c r="K25" s="6">
        <f>I25*VLOOKUP(ARTICULOS!D25,TABLAS!$E$4:$H$18,4,0)</f>
        <v>0.85000000000000009</v>
      </c>
      <c r="L25" t="str">
        <f>VLOOKUP(VLOOKUP(D25,TABLAS!$E$4:$H$18,3,0),PROCEDENCIA!$A$4:$C$6,2,0)</f>
        <v>URUGUAY</v>
      </c>
      <c r="M25" s="6">
        <f>I25*(1-VLOOKUP(VLOOKUP(ARTICULOS!D25,TABLAS!$E$4:$H$18,2,0),CATEGORIAS!$A$4:$B$8,2,0))</f>
        <v>15.13</v>
      </c>
      <c r="N25" s="6">
        <f>I25*IF(L25="URUGUAY",1,(1-VLOOKUP(L25,PROCEDENCIA!$B$4:$C$6,2,0)))</f>
        <v>17</v>
      </c>
      <c r="O25" s="7">
        <f>IF(OR(L25="ARGENTINA",L25="URUGUAY"),IF(OR(VLOOKUP(D25,TABLAS!E$4:$H$18,2,0)="E",VLOOKUP(D25,TABLAS!E$4:$H$18,2,0)="D"),I25*(VLOOKUP(D25,TABLAS!E$4:$H$18,4,0)),0),0)</f>
        <v>0.85000000000000009</v>
      </c>
    </row>
    <row r="26" spans="1:15" x14ac:dyDescent="0.2">
      <c r="A26">
        <v>23</v>
      </c>
      <c r="B26" t="s">
        <v>43</v>
      </c>
      <c r="C26" t="s">
        <v>44</v>
      </c>
      <c r="D26" t="s">
        <v>38</v>
      </c>
      <c r="E26">
        <v>4</v>
      </c>
      <c r="F26" t="str">
        <f>VLOOKUP(E26,TABLAS!$A$4:$C$7,2,0)</f>
        <v>SANITARIA</v>
      </c>
      <c r="G26">
        <f>HLOOKUP(H26,TABLAS!$K$3:$N$4,2,0)</f>
        <v>4</v>
      </c>
      <c r="H26" t="s">
        <v>1</v>
      </c>
      <c r="I26">
        <v>75</v>
      </c>
      <c r="J26">
        <v>45</v>
      </c>
      <c r="K26" s="6">
        <f>I26*VLOOKUP(ARTICULOS!D26,TABLAS!$E$4:$H$18,4,0)</f>
        <v>3.75</v>
      </c>
      <c r="L26" t="str">
        <f>VLOOKUP(VLOOKUP(D26,TABLAS!$E$4:$H$18,3,0),PROCEDENCIA!$A$4:$C$6,2,0)</f>
        <v>URUGUAY</v>
      </c>
      <c r="M26" s="6">
        <f>I26*(1-VLOOKUP(VLOOKUP(ARTICULOS!D26,TABLAS!$E$4:$H$18,2,0),CATEGORIAS!$A$4:$B$8,2,0))</f>
        <v>66.75</v>
      </c>
      <c r="N26" s="6">
        <f>I26*IF(L26="URUGUAY",1,(1-VLOOKUP(L26,PROCEDENCIA!$B$4:$C$6,2,0)))</f>
        <v>75</v>
      </c>
      <c r="O26" s="7">
        <f>IF(OR(L26="ARGENTINA",L26="URUGUAY"),IF(OR(VLOOKUP(D26,TABLAS!E$4:$H$18,2,0)="E",VLOOKUP(D26,TABLAS!E$4:$H$18,2,0)="D"),I26*(VLOOKUP(D26,TABLAS!E$4:$H$18,4,0)),0),0)</f>
        <v>3.75</v>
      </c>
    </row>
    <row r="27" spans="1:15" x14ac:dyDescent="0.2">
      <c r="A27">
        <v>24</v>
      </c>
      <c r="B27" t="s">
        <v>43</v>
      </c>
      <c r="C27" t="s">
        <v>45</v>
      </c>
      <c r="D27" t="s">
        <v>38</v>
      </c>
      <c r="E27">
        <v>4</v>
      </c>
      <c r="F27" t="str">
        <f>VLOOKUP(E27,TABLAS!$A$4:$C$7,2,0)</f>
        <v>SANITARIA</v>
      </c>
      <c r="G27">
        <f>HLOOKUP(H27,TABLAS!$K$3:$N$4,2,0)</f>
        <v>4</v>
      </c>
      <c r="H27" t="s">
        <v>1</v>
      </c>
      <c r="I27">
        <v>78</v>
      </c>
      <c r="J27">
        <v>38</v>
      </c>
      <c r="K27" s="6">
        <f>I27*VLOOKUP(ARTICULOS!D27,TABLAS!$E$4:$H$18,4,0)</f>
        <v>3.9000000000000004</v>
      </c>
      <c r="L27" t="str">
        <f>VLOOKUP(VLOOKUP(D27,TABLAS!$E$4:$H$18,3,0),PROCEDENCIA!$A$4:$C$6,2,0)</f>
        <v>URUGUAY</v>
      </c>
      <c r="M27" s="6">
        <f>I27*(1-VLOOKUP(VLOOKUP(ARTICULOS!D27,TABLAS!$E$4:$H$18,2,0),CATEGORIAS!$A$4:$B$8,2,0))</f>
        <v>69.42</v>
      </c>
      <c r="N27" s="6">
        <f>I27*IF(L27="URUGUAY",1,(1-VLOOKUP(L27,PROCEDENCIA!$B$4:$C$6,2,0)))</f>
        <v>78</v>
      </c>
      <c r="O27" s="7">
        <f>IF(OR(L27="ARGENTINA",L27="URUGUAY"),IF(OR(VLOOKUP(D27,TABLAS!E$4:$H$18,2,0)="E",VLOOKUP(D27,TABLAS!E$4:$H$18,2,0)="D"),I27*(VLOOKUP(D27,TABLAS!E$4:$H$18,4,0)),0),0)</f>
        <v>3.9000000000000004</v>
      </c>
    </row>
    <row r="28" spans="1:15" x14ac:dyDescent="0.2">
      <c r="A28">
        <v>25</v>
      </c>
      <c r="B28" t="s">
        <v>43</v>
      </c>
      <c r="C28" t="s">
        <v>46</v>
      </c>
      <c r="D28" t="s">
        <v>38</v>
      </c>
      <c r="E28">
        <v>4</v>
      </c>
      <c r="F28" t="str">
        <f>VLOOKUP(E28,TABLAS!$A$4:$C$7,2,0)</f>
        <v>SANITARIA</v>
      </c>
      <c r="G28">
        <f>HLOOKUP(H28,TABLAS!$K$3:$N$4,2,0)</f>
        <v>4</v>
      </c>
      <c r="H28" t="s">
        <v>1</v>
      </c>
      <c r="I28">
        <v>86</v>
      </c>
      <c r="J28">
        <v>29</v>
      </c>
      <c r="K28" s="6">
        <f>I28*VLOOKUP(ARTICULOS!D28,TABLAS!$E$4:$H$18,4,0)</f>
        <v>4.3</v>
      </c>
      <c r="L28" t="str">
        <f>VLOOKUP(VLOOKUP(D28,TABLAS!$E$4:$H$18,3,0),PROCEDENCIA!$A$4:$C$6,2,0)</f>
        <v>URUGUAY</v>
      </c>
      <c r="M28" s="6">
        <f>I28*(1-VLOOKUP(VLOOKUP(ARTICULOS!D28,TABLAS!$E$4:$H$18,2,0),CATEGORIAS!$A$4:$B$8,2,0))</f>
        <v>76.540000000000006</v>
      </c>
      <c r="N28" s="6">
        <f>I28*IF(L28="URUGUAY",1,(1-VLOOKUP(L28,PROCEDENCIA!$B$4:$C$6,2,0)))</f>
        <v>86</v>
      </c>
      <c r="O28" s="7">
        <f>IF(OR(L28="ARGENTINA",L28="URUGUAY"),IF(OR(VLOOKUP(D28,TABLAS!E$4:$H$18,2,0)="E",VLOOKUP(D28,TABLAS!E$4:$H$18,2,0)="D"),I28*(VLOOKUP(D28,TABLAS!E$4:$H$18,4,0)),0),0)</f>
        <v>4.3</v>
      </c>
    </row>
    <row r="29" spans="1:15" x14ac:dyDescent="0.2">
      <c r="A29">
        <v>26</v>
      </c>
      <c r="B29" t="s">
        <v>43</v>
      </c>
      <c r="C29" t="s">
        <v>47</v>
      </c>
      <c r="D29" t="s">
        <v>38</v>
      </c>
      <c r="E29">
        <v>4</v>
      </c>
      <c r="F29" t="str">
        <f>VLOOKUP(E29,TABLAS!$A$4:$C$7,2,0)</f>
        <v>SANITARIA</v>
      </c>
      <c r="G29">
        <f>HLOOKUP(H29,TABLAS!$K$3:$N$4,2,0)</f>
        <v>4</v>
      </c>
      <c r="H29" t="s">
        <v>1</v>
      </c>
      <c r="I29">
        <v>97</v>
      </c>
      <c r="J29">
        <v>31</v>
      </c>
      <c r="K29" s="6">
        <f>I29*VLOOKUP(ARTICULOS!D29,TABLAS!$E$4:$H$18,4,0)</f>
        <v>4.8500000000000005</v>
      </c>
      <c r="L29" t="str">
        <f>VLOOKUP(VLOOKUP(D29,TABLAS!$E$4:$H$18,3,0),PROCEDENCIA!$A$4:$C$6,2,0)</f>
        <v>URUGUAY</v>
      </c>
      <c r="M29" s="6">
        <f>I29*(1-VLOOKUP(VLOOKUP(ARTICULOS!D29,TABLAS!$E$4:$H$18,2,0),CATEGORIAS!$A$4:$B$8,2,0))</f>
        <v>86.33</v>
      </c>
      <c r="N29" s="6">
        <f>I29*IF(L29="URUGUAY",1,(1-VLOOKUP(L29,PROCEDENCIA!$B$4:$C$6,2,0)))</f>
        <v>97</v>
      </c>
      <c r="O29" s="7">
        <f>IF(OR(L29="ARGENTINA",L29="URUGUAY"),IF(OR(VLOOKUP(D29,TABLAS!E$4:$H$18,2,0)="E",VLOOKUP(D29,TABLAS!E$4:$H$18,2,0)="D"),I29*(VLOOKUP(D29,TABLAS!E$4:$H$18,4,0)),0),0)</f>
        <v>4.8500000000000005</v>
      </c>
    </row>
    <row r="30" spans="1:15" x14ac:dyDescent="0.2">
      <c r="A30">
        <v>27</v>
      </c>
      <c r="B30" t="s">
        <v>49</v>
      </c>
      <c r="C30" t="s">
        <v>52</v>
      </c>
      <c r="D30" t="s">
        <v>51</v>
      </c>
      <c r="E30">
        <v>4</v>
      </c>
      <c r="F30" t="str">
        <f>VLOOKUP(E30,TABLAS!$A$4:$C$7,2,0)</f>
        <v>SANITARIA</v>
      </c>
      <c r="G30">
        <f>HLOOKUP(H30,TABLAS!$K$3:$N$4,2,0)</f>
        <v>4</v>
      </c>
      <c r="H30" t="s">
        <v>1</v>
      </c>
      <c r="I30">
        <v>120</v>
      </c>
      <c r="J30">
        <v>8</v>
      </c>
      <c r="K30" s="6">
        <f>I30*VLOOKUP(ARTICULOS!D30,TABLAS!$E$4:$H$18,4,0)</f>
        <v>9.6</v>
      </c>
      <c r="L30" t="str">
        <f>VLOOKUP(VLOOKUP(D30,TABLAS!$E$4:$H$18,3,0),PROCEDENCIA!$A$4:$C$6,2,0)</f>
        <v>ARGENTINA</v>
      </c>
      <c r="M30" s="6">
        <f>I30*(1-VLOOKUP(VLOOKUP(ARTICULOS!D30,TABLAS!$E$4:$H$18,2,0),CATEGORIAS!$A$4:$B$8,2,0))</f>
        <v>110.4</v>
      </c>
      <c r="N30" s="6">
        <f>I30*IF(L30="URUGUAY",1,(1-VLOOKUP(L30,PROCEDENCIA!$B$4:$C$6,2,0)))</f>
        <v>108</v>
      </c>
      <c r="O30" s="7">
        <f>IF(OR(L30="ARGENTINA",L30="URUGUAY"),IF(OR(VLOOKUP(D30,TABLAS!E$4:$H$18,2,0)="E",VLOOKUP(D30,TABLAS!E$4:$H$18,2,0)="D"),I30*(VLOOKUP(D30,TABLAS!E$4:$H$18,4,0)),0),0)</f>
        <v>0</v>
      </c>
    </row>
    <row r="31" spans="1:15" x14ac:dyDescent="0.2">
      <c r="A31">
        <v>28</v>
      </c>
      <c r="B31" t="s">
        <v>49</v>
      </c>
      <c r="C31" t="s">
        <v>53</v>
      </c>
      <c r="D31" t="s">
        <v>50</v>
      </c>
      <c r="E31">
        <v>4</v>
      </c>
      <c r="F31" t="str">
        <f>VLOOKUP(E31,TABLAS!$A$4:$C$7,2,0)</f>
        <v>SANITARIA</v>
      </c>
      <c r="G31">
        <f>HLOOKUP(H31,TABLAS!$K$3:$N$4,2,0)</f>
        <v>4</v>
      </c>
      <c r="H31" t="s">
        <v>1</v>
      </c>
      <c r="I31">
        <v>108</v>
      </c>
      <c r="J31">
        <v>6</v>
      </c>
      <c r="K31" s="6">
        <f>I31*VLOOKUP(ARTICULOS!D31,TABLAS!$E$4:$H$18,4,0)</f>
        <v>7.5600000000000005</v>
      </c>
      <c r="L31" t="str">
        <f>VLOOKUP(VLOOKUP(D31,TABLAS!$E$4:$H$18,3,0),PROCEDENCIA!$A$4:$C$6,2,0)</f>
        <v>ARGENTINA</v>
      </c>
      <c r="M31" s="6">
        <f>I31*(1-VLOOKUP(VLOOKUP(ARTICULOS!D31,TABLAS!$E$4:$H$18,2,0),CATEGORIAS!$A$4:$B$8,2,0))</f>
        <v>99.36</v>
      </c>
      <c r="N31" s="6">
        <f>I31*IF(L31="URUGUAY",1,(1-VLOOKUP(L31,PROCEDENCIA!$B$4:$C$6,2,0)))</f>
        <v>97.2</v>
      </c>
      <c r="O31" s="7">
        <f>IF(OR(L31="ARGENTINA",L31="URUGUAY"),IF(OR(VLOOKUP(D31,TABLAS!E$4:$H$18,2,0)="E",VLOOKUP(D31,TABLAS!E$4:$H$18,2,0)="D"),I31*(VLOOKUP(D31,TABLAS!E$4:$H$18,4,0)),0),0)</f>
        <v>0</v>
      </c>
    </row>
    <row r="32" spans="1:15" x14ac:dyDescent="0.2">
      <c r="A32">
        <v>29</v>
      </c>
      <c r="B32" t="s">
        <v>49</v>
      </c>
      <c r="C32" t="s">
        <v>54</v>
      </c>
      <c r="D32" t="s">
        <v>51</v>
      </c>
      <c r="E32">
        <v>4</v>
      </c>
      <c r="F32" t="str">
        <f>VLOOKUP(E32,TABLAS!$A$4:$C$7,2,0)</f>
        <v>SANITARIA</v>
      </c>
      <c r="G32">
        <f>HLOOKUP(H32,TABLAS!$K$3:$N$4,2,0)</f>
        <v>4</v>
      </c>
      <c r="H32" t="s">
        <v>1</v>
      </c>
      <c r="I32">
        <v>145</v>
      </c>
      <c r="J32">
        <v>11</v>
      </c>
      <c r="K32" s="6">
        <f>I32*VLOOKUP(ARTICULOS!D32,TABLAS!$E$4:$H$18,4,0)</f>
        <v>11.6</v>
      </c>
      <c r="L32" t="str">
        <f>VLOOKUP(VLOOKUP(D32,TABLAS!$E$4:$H$18,3,0),PROCEDENCIA!$A$4:$C$6,2,0)</f>
        <v>ARGENTINA</v>
      </c>
      <c r="M32" s="6">
        <f>I32*(1-VLOOKUP(VLOOKUP(ARTICULOS!D32,TABLAS!$E$4:$H$18,2,0),CATEGORIAS!$A$4:$B$8,2,0))</f>
        <v>133.4</v>
      </c>
      <c r="N32" s="6">
        <f>I32*IF(L32="URUGUAY",1,(1-VLOOKUP(L32,PROCEDENCIA!$B$4:$C$6,2,0)))</f>
        <v>130.5</v>
      </c>
      <c r="O32" s="7">
        <f>IF(OR(L32="ARGENTINA",L32="URUGUAY"),IF(OR(VLOOKUP(D32,TABLAS!E$4:$H$18,2,0)="E",VLOOKUP(D32,TABLAS!E$4:$H$18,2,0)="D"),I32*(VLOOKUP(D32,TABLAS!E$4:$H$18,4,0)),0),0)</f>
        <v>0</v>
      </c>
    </row>
    <row r="33" spans="1:15" x14ac:dyDescent="0.2">
      <c r="A33">
        <v>30</v>
      </c>
      <c r="B33" t="s">
        <v>49</v>
      </c>
      <c r="C33" t="s">
        <v>55</v>
      </c>
      <c r="D33" t="s">
        <v>50</v>
      </c>
      <c r="E33">
        <v>4</v>
      </c>
      <c r="F33" t="str">
        <f>VLOOKUP(E33,TABLAS!$A$4:$C$7,2,0)</f>
        <v>SANITARIA</v>
      </c>
      <c r="G33">
        <f>HLOOKUP(H33,TABLAS!$K$3:$N$4,2,0)</f>
        <v>4</v>
      </c>
      <c r="H33" t="s">
        <v>1</v>
      </c>
      <c r="I33">
        <v>121</v>
      </c>
      <c r="J33">
        <v>21</v>
      </c>
      <c r="K33" s="6">
        <f>I33*VLOOKUP(ARTICULOS!D33,TABLAS!$E$4:$H$18,4,0)</f>
        <v>8.4700000000000006</v>
      </c>
      <c r="L33" t="str">
        <f>VLOOKUP(VLOOKUP(D33,TABLAS!$E$4:$H$18,3,0),PROCEDENCIA!$A$4:$C$6,2,0)</f>
        <v>ARGENTINA</v>
      </c>
      <c r="M33" s="6">
        <f>I33*(1-VLOOKUP(VLOOKUP(ARTICULOS!D33,TABLAS!$E$4:$H$18,2,0),CATEGORIAS!$A$4:$B$8,2,0))</f>
        <v>111.32000000000001</v>
      </c>
      <c r="N33" s="6">
        <f>I33*IF(L33="URUGUAY",1,(1-VLOOKUP(L33,PROCEDENCIA!$B$4:$C$6,2,0)))</f>
        <v>108.9</v>
      </c>
      <c r="O33" s="7">
        <f>IF(OR(L33="ARGENTINA",L33="URUGUAY"),IF(OR(VLOOKUP(D33,TABLAS!E$4:$H$18,2,0)="E",VLOOKUP(D33,TABLAS!E$4:$H$18,2,0)="D"),I33*(VLOOKUP(D33,TABLAS!E$4:$H$18,4,0)),0),0)</f>
        <v>0</v>
      </c>
    </row>
    <row r="34" spans="1:15" x14ac:dyDescent="0.2">
      <c r="A34">
        <v>31</v>
      </c>
      <c r="B34" t="s">
        <v>56</v>
      </c>
      <c r="C34" t="s">
        <v>57</v>
      </c>
      <c r="D34" t="s">
        <v>58</v>
      </c>
      <c r="E34">
        <v>3</v>
      </c>
      <c r="F34" t="str">
        <f>VLOOKUP(E34,TABLAS!$A$4:$C$7,2,0)</f>
        <v>FERRETERIA</v>
      </c>
      <c r="G34">
        <f>HLOOKUP(H34,TABLAS!$K$3:$N$4,2,0)</f>
        <v>4</v>
      </c>
      <c r="H34" t="s">
        <v>1</v>
      </c>
      <c r="I34">
        <v>48</v>
      </c>
      <c r="J34">
        <v>8</v>
      </c>
      <c r="K34" s="6">
        <f>I34*VLOOKUP(ARTICULOS!D34,TABLAS!$E$4:$H$18,4,0)</f>
        <v>2.88</v>
      </c>
      <c r="L34" t="str">
        <f>VLOOKUP(VLOOKUP(D34,TABLAS!$E$4:$H$18,3,0),PROCEDENCIA!$A$4:$C$6,2,0)</f>
        <v>ARGENTINA</v>
      </c>
      <c r="M34" s="6">
        <f>I34*(1-VLOOKUP(VLOOKUP(ARTICULOS!D34,TABLAS!$E$4:$H$18,2,0),CATEGORIAS!$A$4:$B$8,2,0))</f>
        <v>45.12</v>
      </c>
      <c r="N34" s="6">
        <f>I34*IF(L34="URUGUAY",1,(1-VLOOKUP(L34,PROCEDENCIA!$B$4:$C$6,2,0)))</f>
        <v>43.2</v>
      </c>
      <c r="O34" s="7">
        <f>IF(OR(L34="ARGENTINA",L34="URUGUAY"),IF(OR(VLOOKUP(D34,TABLAS!E$4:$H$18,2,0)="E",VLOOKUP(D34,TABLAS!E$4:$H$18,2,0)="D"),I34*(VLOOKUP(D34,TABLAS!E$4:$H$18,4,0)),0),0)</f>
        <v>2.88</v>
      </c>
    </row>
    <row r="35" spans="1:15" x14ac:dyDescent="0.2">
      <c r="A35">
        <v>32</v>
      </c>
      <c r="B35" t="s">
        <v>59</v>
      </c>
      <c r="C35" t="s">
        <v>60</v>
      </c>
      <c r="D35" t="s">
        <v>64</v>
      </c>
      <c r="E35">
        <v>3</v>
      </c>
      <c r="F35" t="str">
        <f>VLOOKUP(E35,TABLAS!$A$4:$C$7,2,0)</f>
        <v>FERRETERIA</v>
      </c>
      <c r="G35">
        <f>HLOOKUP(H35,TABLAS!$K$3:$N$4,2,0)</f>
        <v>4</v>
      </c>
      <c r="H35" t="s">
        <v>1</v>
      </c>
      <c r="I35">
        <v>2</v>
      </c>
      <c r="J35">
        <v>650</v>
      </c>
      <c r="K35" s="6">
        <f>I35*VLOOKUP(ARTICULOS!D35,TABLAS!$E$4:$H$18,4,0)</f>
        <v>0.1</v>
      </c>
      <c r="L35" t="str">
        <f>VLOOKUP(VLOOKUP(D35,TABLAS!$E$4:$H$18,3,0),PROCEDENCIA!$A$4:$C$6,2,0)</f>
        <v>BRASIL</v>
      </c>
      <c r="M35" s="6">
        <f>I35*(1-VLOOKUP(VLOOKUP(ARTICULOS!D35,TABLAS!$E$4:$H$18,2,0),CATEGORIAS!$A$4:$B$8,2,0))</f>
        <v>1.84</v>
      </c>
      <c r="N35" s="6">
        <f>I35*IF(L35="URUGUAY",1,(1-VLOOKUP(L35,PROCEDENCIA!$B$4:$C$6,2,0)))</f>
        <v>1.7</v>
      </c>
      <c r="O35" s="7">
        <f>IF(OR(L35="ARGENTINA",L35="URUGUAY"),IF(OR(VLOOKUP(D35,TABLAS!E$4:$H$18,2,0)="E",VLOOKUP(D35,TABLAS!E$4:$H$18,2,0)="D"),I35*(VLOOKUP(D35,TABLAS!E$4:$H$18,4,0)),0),0)</f>
        <v>0</v>
      </c>
    </row>
    <row r="36" spans="1:15" x14ac:dyDescent="0.2">
      <c r="A36">
        <v>33</v>
      </c>
      <c r="B36" t="s">
        <v>59</v>
      </c>
      <c r="C36" t="s">
        <v>61</v>
      </c>
      <c r="D36" t="s">
        <v>64</v>
      </c>
      <c r="E36">
        <v>3</v>
      </c>
      <c r="F36" t="str">
        <f>VLOOKUP(E36,TABLAS!$A$4:$C$7,2,0)</f>
        <v>FERRETERIA</v>
      </c>
      <c r="G36">
        <f>HLOOKUP(H36,TABLAS!$K$3:$N$4,2,0)</f>
        <v>4</v>
      </c>
      <c r="H36" t="s">
        <v>1</v>
      </c>
      <c r="I36">
        <v>3</v>
      </c>
      <c r="J36">
        <v>742</v>
      </c>
      <c r="K36" s="6">
        <f>I36*VLOOKUP(ARTICULOS!D36,TABLAS!$E$4:$H$18,4,0)</f>
        <v>0.15000000000000002</v>
      </c>
      <c r="L36" t="str">
        <f>VLOOKUP(VLOOKUP(D36,TABLAS!$E$4:$H$18,3,0),PROCEDENCIA!$A$4:$C$6,2,0)</f>
        <v>BRASIL</v>
      </c>
      <c r="M36" s="6">
        <f>I36*(1-VLOOKUP(VLOOKUP(ARTICULOS!D36,TABLAS!$E$4:$H$18,2,0),CATEGORIAS!$A$4:$B$8,2,0))</f>
        <v>2.7600000000000002</v>
      </c>
      <c r="N36" s="6">
        <f>I36*IF(L36="URUGUAY",1,(1-VLOOKUP(L36,PROCEDENCIA!$B$4:$C$6,2,0)))</f>
        <v>2.5499999999999998</v>
      </c>
      <c r="O36" s="7">
        <f>IF(OR(L36="ARGENTINA",L36="URUGUAY"),IF(OR(VLOOKUP(D36,TABLAS!E$4:$H$18,2,0)="E",VLOOKUP(D36,TABLAS!E$4:$H$18,2,0)="D"),I36*(VLOOKUP(D36,TABLAS!E$4:$H$18,4,0)),0),0)</f>
        <v>0</v>
      </c>
    </row>
    <row r="37" spans="1:15" x14ac:dyDescent="0.2">
      <c r="A37">
        <v>34</v>
      </c>
      <c r="B37" t="s">
        <v>59</v>
      </c>
      <c r="C37" t="s">
        <v>62</v>
      </c>
      <c r="D37" t="s">
        <v>64</v>
      </c>
      <c r="E37">
        <v>3</v>
      </c>
      <c r="F37" t="str">
        <f>VLOOKUP(E37,TABLAS!$A$4:$C$7,2,0)</f>
        <v>FERRETERIA</v>
      </c>
      <c r="G37">
        <f>HLOOKUP(H37,TABLAS!$K$3:$N$4,2,0)</f>
        <v>4</v>
      </c>
      <c r="H37" t="s">
        <v>1</v>
      </c>
      <c r="I37">
        <v>4</v>
      </c>
      <c r="J37">
        <v>366</v>
      </c>
      <c r="K37" s="6">
        <f>I37*VLOOKUP(ARTICULOS!D37,TABLAS!$E$4:$H$18,4,0)</f>
        <v>0.2</v>
      </c>
      <c r="L37" t="str">
        <f>VLOOKUP(VLOOKUP(D37,TABLAS!$E$4:$H$18,3,0),PROCEDENCIA!$A$4:$C$6,2,0)</f>
        <v>BRASIL</v>
      </c>
      <c r="M37" s="6">
        <f>I37*(1-VLOOKUP(VLOOKUP(ARTICULOS!D37,TABLAS!$E$4:$H$18,2,0),CATEGORIAS!$A$4:$B$8,2,0))</f>
        <v>3.68</v>
      </c>
      <c r="N37" s="6">
        <f>I37*IF(L37="URUGUAY",1,(1-VLOOKUP(L37,PROCEDENCIA!$B$4:$C$6,2,0)))</f>
        <v>3.4</v>
      </c>
      <c r="O37" s="7">
        <f>IF(OR(L37="ARGENTINA",L37="URUGUAY"),IF(OR(VLOOKUP(D37,TABLAS!E$4:$H$18,2,0)="E",VLOOKUP(D37,TABLAS!E$4:$H$18,2,0)="D"),I37*(VLOOKUP(D37,TABLAS!E$4:$H$18,4,0)),0),0)</f>
        <v>0</v>
      </c>
    </row>
    <row r="38" spans="1:15" x14ac:dyDescent="0.2">
      <c r="A38">
        <v>35</v>
      </c>
      <c r="B38" t="s">
        <v>59</v>
      </c>
      <c r="C38" t="s">
        <v>63</v>
      </c>
      <c r="D38" t="s">
        <v>64</v>
      </c>
      <c r="E38">
        <v>3</v>
      </c>
      <c r="F38" t="str">
        <f>VLOOKUP(E38,TABLAS!$A$4:$C$7,2,0)</f>
        <v>FERRETERIA</v>
      </c>
      <c r="G38">
        <f>HLOOKUP(H38,TABLAS!$K$3:$N$4,2,0)</f>
        <v>4</v>
      </c>
      <c r="H38" t="s">
        <v>1</v>
      </c>
      <c r="I38">
        <v>5</v>
      </c>
      <c r="J38">
        <v>451</v>
      </c>
      <c r="K38" s="6">
        <f>I38*VLOOKUP(ARTICULOS!D38,TABLAS!$E$4:$H$18,4,0)</f>
        <v>0.25</v>
      </c>
      <c r="L38" t="str">
        <f>VLOOKUP(VLOOKUP(D38,TABLAS!$E$4:$H$18,3,0),PROCEDENCIA!$A$4:$C$6,2,0)</f>
        <v>BRASIL</v>
      </c>
      <c r="M38" s="6">
        <f>I38*(1-VLOOKUP(VLOOKUP(ARTICULOS!D38,TABLAS!$E$4:$H$18,2,0),CATEGORIAS!$A$4:$B$8,2,0))</f>
        <v>4.6000000000000005</v>
      </c>
      <c r="N38" s="6">
        <f>I38*IF(L38="URUGUAY",1,(1-VLOOKUP(L38,PROCEDENCIA!$B$4:$C$6,2,0)))</f>
        <v>4.25</v>
      </c>
      <c r="O38" s="7">
        <f>IF(OR(L38="ARGENTINA",L38="URUGUAY"),IF(OR(VLOOKUP(D38,TABLAS!E$4:$H$18,2,0)="E",VLOOKUP(D38,TABLAS!E$4:$H$18,2,0)="D"),I38*(VLOOKUP(D38,TABLAS!E$4:$H$18,4,0)),0),0)</f>
        <v>0</v>
      </c>
    </row>
    <row r="39" spans="1:15" x14ac:dyDescent="0.2">
      <c r="A39">
        <v>36</v>
      </c>
      <c r="B39" t="s">
        <v>65</v>
      </c>
      <c r="C39" t="s">
        <v>66</v>
      </c>
      <c r="D39" t="s">
        <v>64</v>
      </c>
      <c r="E39">
        <v>3</v>
      </c>
      <c r="F39" t="str">
        <f>VLOOKUP(E39,TABLAS!$A$4:$C$7,2,0)</f>
        <v>FERRETERIA</v>
      </c>
      <c r="G39">
        <f>HLOOKUP(H39,TABLAS!$K$3:$N$4,2,0)</f>
        <v>4</v>
      </c>
      <c r="H39" t="s">
        <v>1</v>
      </c>
      <c r="I39">
        <v>3</v>
      </c>
      <c r="J39">
        <v>563</v>
      </c>
      <c r="K39" s="6">
        <f>I39*VLOOKUP(ARTICULOS!D39,TABLAS!$E$4:$H$18,4,0)</f>
        <v>0.15000000000000002</v>
      </c>
      <c r="L39" t="str">
        <f>VLOOKUP(VLOOKUP(D39,TABLAS!$E$4:$H$18,3,0),PROCEDENCIA!$A$4:$C$6,2,0)</f>
        <v>BRASIL</v>
      </c>
      <c r="M39" s="6">
        <f>I39*(1-VLOOKUP(VLOOKUP(ARTICULOS!D39,TABLAS!$E$4:$H$18,2,0),CATEGORIAS!$A$4:$B$8,2,0))</f>
        <v>2.7600000000000002</v>
      </c>
      <c r="N39" s="6">
        <f>I39*IF(L39="URUGUAY",1,(1-VLOOKUP(L39,PROCEDENCIA!$B$4:$C$6,2,0)))</f>
        <v>2.5499999999999998</v>
      </c>
      <c r="O39" s="7">
        <f>IF(OR(L39="ARGENTINA",L39="URUGUAY"),IF(OR(VLOOKUP(D39,TABLAS!E$4:$H$18,2,0)="E",VLOOKUP(D39,TABLAS!E$4:$H$18,2,0)="D"),I39*(VLOOKUP(D39,TABLAS!E$4:$H$18,4,0)),0),0)</f>
        <v>0</v>
      </c>
    </row>
    <row r="40" spans="1:15" x14ac:dyDescent="0.2">
      <c r="A40">
        <v>37</v>
      </c>
      <c r="B40" t="s">
        <v>65</v>
      </c>
      <c r="C40" t="s">
        <v>67</v>
      </c>
      <c r="D40" t="s">
        <v>64</v>
      </c>
      <c r="E40">
        <v>3</v>
      </c>
      <c r="F40" t="str">
        <f>VLOOKUP(E40,TABLAS!$A$4:$C$7,2,0)</f>
        <v>FERRETERIA</v>
      </c>
      <c r="G40">
        <f>HLOOKUP(H40,TABLAS!$K$3:$N$4,2,0)</f>
        <v>4</v>
      </c>
      <c r="H40" t="s">
        <v>1</v>
      </c>
      <c r="I40">
        <v>4</v>
      </c>
      <c r="J40">
        <v>421</v>
      </c>
      <c r="K40" s="6">
        <f>I40*VLOOKUP(ARTICULOS!D40,TABLAS!$E$4:$H$18,4,0)</f>
        <v>0.2</v>
      </c>
      <c r="L40" t="str">
        <f>VLOOKUP(VLOOKUP(D40,TABLAS!$E$4:$H$18,3,0),PROCEDENCIA!$A$4:$C$6,2,0)</f>
        <v>BRASIL</v>
      </c>
      <c r="M40" s="6">
        <f>I40*(1-VLOOKUP(VLOOKUP(ARTICULOS!D40,TABLAS!$E$4:$H$18,2,0),CATEGORIAS!$A$4:$B$8,2,0))</f>
        <v>3.68</v>
      </c>
      <c r="N40" s="6">
        <f>I40*IF(L40="URUGUAY",1,(1-VLOOKUP(L40,PROCEDENCIA!$B$4:$C$6,2,0)))</f>
        <v>3.4</v>
      </c>
      <c r="O40" s="7">
        <f>IF(OR(L40="ARGENTINA",L40="URUGUAY"),IF(OR(VLOOKUP(D40,TABLAS!E$4:$H$18,2,0)="E",VLOOKUP(D40,TABLAS!E$4:$H$18,2,0)="D"),I40*(VLOOKUP(D40,TABLAS!E$4:$H$18,4,0)),0),0)</f>
        <v>0</v>
      </c>
    </row>
    <row r="41" spans="1:15" x14ac:dyDescent="0.2">
      <c r="A41">
        <v>38</v>
      </c>
      <c r="B41" t="s">
        <v>65</v>
      </c>
      <c r="C41" t="s">
        <v>68</v>
      </c>
      <c r="D41" t="s">
        <v>64</v>
      </c>
      <c r="E41">
        <v>3</v>
      </c>
      <c r="F41" t="str">
        <f>VLOOKUP(E41,TABLAS!$A$4:$C$7,2,0)</f>
        <v>FERRETERIA</v>
      </c>
      <c r="G41">
        <f>HLOOKUP(H41,TABLAS!$K$3:$N$4,2,0)</f>
        <v>4</v>
      </c>
      <c r="H41" t="s">
        <v>1</v>
      </c>
      <c r="I41">
        <v>5</v>
      </c>
      <c r="J41">
        <v>257</v>
      </c>
      <c r="K41" s="6">
        <f>I41*VLOOKUP(ARTICULOS!D41,TABLAS!$E$4:$H$18,4,0)</f>
        <v>0.25</v>
      </c>
      <c r="L41" t="str">
        <f>VLOOKUP(VLOOKUP(D41,TABLAS!$E$4:$H$18,3,0),PROCEDENCIA!$A$4:$C$6,2,0)</f>
        <v>BRASIL</v>
      </c>
      <c r="M41" s="6">
        <f>I41*(1-VLOOKUP(VLOOKUP(ARTICULOS!D41,TABLAS!$E$4:$H$18,2,0),CATEGORIAS!$A$4:$B$8,2,0))</f>
        <v>4.6000000000000005</v>
      </c>
      <c r="N41" s="6">
        <f>I41*IF(L41="URUGUAY",1,(1-VLOOKUP(L41,PROCEDENCIA!$B$4:$C$6,2,0)))</f>
        <v>4.25</v>
      </c>
      <c r="O41" s="7">
        <f>IF(OR(L41="ARGENTINA",L41="URUGUAY"),IF(OR(VLOOKUP(D41,TABLAS!E$4:$H$18,2,0)="E",VLOOKUP(D41,TABLAS!E$4:$H$18,2,0)="D"),I41*(VLOOKUP(D41,TABLAS!E$4:$H$18,4,0)),0),0)</f>
        <v>0</v>
      </c>
    </row>
    <row r="42" spans="1:15" x14ac:dyDescent="0.2">
      <c r="A42">
        <v>39</v>
      </c>
      <c r="B42" t="s">
        <v>65</v>
      </c>
      <c r="C42" t="s">
        <v>69</v>
      </c>
      <c r="D42" t="s">
        <v>64</v>
      </c>
      <c r="E42">
        <v>3</v>
      </c>
      <c r="F42" t="str">
        <f>VLOOKUP(E42,TABLAS!$A$4:$C$7,2,0)</f>
        <v>FERRETERIA</v>
      </c>
      <c r="G42">
        <f>HLOOKUP(H42,TABLAS!$K$3:$N$4,2,0)</f>
        <v>4</v>
      </c>
      <c r="H42" t="s">
        <v>1</v>
      </c>
      <c r="I42">
        <v>6</v>
      </c>
      <c r="J42">
        <v>412</v>
      </c>
      <c r="K42" s="6">
        <f>I42*VLOOKUP(ARTICULOS!D42,TABLAS!$E$4:$H$18,4,0)</f>
        <v>0.30000000000000004</v>
      </c>
      <c r="L42" t="str">
        <f>VLOOKUP(VLOOKUP(D42,TABLAS!$E$4:$H$18,3,0),PROCEDENCIA!$A$4:$C$6,2,0)</f>
        <v>BRASIL</v>
      </c>
      <c r="M42" s="6">
        <f>I42*(1-VLOOKUP(VLOOKUP(ARTICULOS!D42,TABLAS!$E$4:$H$18,2,0),CATEGORIAS!$A$4:$B$8,2,0))</f>
        <v>5.5200000000000005</v>
      </c>
      <c r="N42" s="6">
        <f>I42*IF(L42="URUGUAY",1,(1-VLOOKUP(L42,PROCEDENCIA!$B$4:$C$6,2,0)))</f>
        <v>5.0999999999999996</v>
      </c>
      <c r="O42" s="7">
        <f>IF(OR(L42="ARGENTINA",L42="URUGUAY"),IF(OR(VLOOKUP(D42,TABLAS!E$4:$H$18,2,0)="E",VLOOKUP(D42,TABLAS!E$4:$H$18,2,0)="D"),I42*(VLOOKUP(D42,TABLAS!E$4:$H$18,4,0)),0),0)</f>
        <v>0</v>
      </c>
    </row>
    <row r="43" spans="1:15" x14ac:dyDescent="0.2">
      <c r="A43">
        <v>40</v>
      </c>
      <c r="B43" t="s">
        <v>65</v>
      </c>
      <c r="C43" t="s">
        <v>73</v>
      </c>
      <c r="D43" t="s">
        <v>64</v>
      </c>
      <c r="E43">
        <v>3</v>
      </c>
      <c r="F43" t="str">
        <f>VLOOKUP(E43,TABLAS!$A$4:$C$7,2,0)</f>
        <v>FERRETERIA</v>
      </c>
      <c r="G43">
        <f>HLOOKUP(H43,TABLAS!$K$3:$N$4,2,0)</f>
        <v>4</v>
      </c>
      <c r="H43" t="s">
        <v>1</v>
      </c>
      <c r="I43">
        <v>3</v>
      </c>
      <c r="J43">
        <v>314</v>
      </c>
      <c r="K43" s="6">
        <f>I43*VLOOKUP(ARTICULOS!D43,TABLAS!$E$4:$H$18,4,0)</f>
        <v>0.15000000000000002</v>
      </c>
      <c r="L43" t="str">
        <f>VLOOKUP(VLOOKUP(D43,TABLAS!$E$4:$H$18,3,0),PROCEDENCIA!$A$4:$C$6,2,0)</f>
        <v>BRASIL</v>
      </c>
      <c r="M43" s="6">
        <f>I43*(1-VLOOKUP(VLOOKUP(ARTICULOS!D43,TABLAS!$E$4:$H$18,2,0),CATEGORIAS!$A$4:$B$8,2,0))</f>
        <v>2.7600000000000002</v>
      </c>
      <c r="N43" s="6">
        <f>I43*IF(L43="URUGUAY",1,(1-VLOOKUP(L43,PROCEDENCIA!$B$4:$C$6,2,0)))</f>
        <v>2.5499999999999998</v>
      </c>
      <c r="O43" s="7">
        <f>IF(OR(L43="ARGENTINA",L43="URUGUAY"),IF(OR(VLOOKUP(D43,TABLAS!E$4:$H$18,2,0)="E",VLOOKUP(D43,TABLAS!E$4:$H$18,2,0)="D"),I43*(VLOOKUP(D43,TABLAS!E$4:$H$18,4,0)),0),0)</f>
        <v>0</v>
      </c>
    </row>
    <row r="44" spans="1:15" x14ac:dyDescent="0.2">
      <c r="A44">
        <v>41</v>
      </c>
      <c r="B44" t="s">
        <v>65</v>
      </c>
      <c r="C44" t="s">
        <v>70</v>
      </c>
      <c r="D44" t="s">
        <v>64</v>
      </c>
      <c r="E44">
        <v>3</v>
      </c>
      <c r="F44" t="str">
        <f>VLOOKUP(E44,TABLAS!$A$4:$C$7,2,0)</f>
        <v>FERRETERIA</v>
      </c>
      <c r="G44">
        <f>HLOOKUP(H44,TABLAS!$K$3:$N$4,2,0)</f>
        <v>4</v>
      </c>
      <c r="H44" t="s">
        <v>1</v>
      </c>
      <c r="I44">
        <v>4</v>
      </c>
      <c r="J44">
        <v>208</v>
      </c>
      <c r="K44" s="6">
        <f>I44*VLOOKUP(ARTICULOS!D44,TABLAS!$E$4:$H$18,4,0)</f>
        <v>0.2</v>
      </c>
      <c r="L44" t="str">
        <f>VLOOKUP(VLOOKUP(D44,TABLAS!$E$4:$H$18,3,0),PROCEDENCIA!$A$4:$C$6,2,0)</f>
        <v>BRASIL</v>
      </c>
      <c r="M44" s="6">
        <f>I44*(1-VLOOKUP(VLOOKUP(ARTICULOS!D44,TABLAS!$E$4:$H$18,2,0),CATEGORIAS!$A$4:$B$8,2,0))</f>
        <v>3.68</v>
      </c>
      <c r="N44" s="6">
        <f>I44*IF(L44="URUGUAY",1,(1-VLOOKUP(L44,PROCEDENCIA!$B$4:$C$6,2,0)))</f>
        <v>3.4</v>
      </c>
      <c r="O44" s="7">
        <f>IF(OR(L44="ARGENTINA",L44="URUGUAY"),IF(OR(VLOOKUP(D44,TABLAS!E$4:$H$18,2,0)="E",VLOOKUP(D44,TABLAS!E$4:$H$18,2,0)="D"),I44*(VLOOKUP(D44,TABLAS!E$4:$H$18,4,0)),0),0)</f>
        <v>0</v>
      </c>
    </row>
    <row r="45" spans="1:15" x14ac:dyDescent="0.2">
      <c r="A45">
        <v>42</v>
      </c>
      <c r="B45" t="s">
        <v>65</v>
      </c>
      <c r="C45" t="s">
        <v>71</v>
      </c>
      <c r="D45" t="s">
        <v>64</v>
      </c>
      <c r="E45">
        <v>3</v>
      </c>
      <c r="F45" t="str">
        <f>VLOOKUP(E45,TABLAS!$A$4:$C$7,2,0)</f>
        <v>FERRETERIA</v>
      </c>
      <c r="G45">
        <f>HLOOKUP(H45,TABLAS!$K$3:$N$4,2,0)</f>
        <v>4</v>
      </c>
      <c r="H45" t="s">
        <v>1</v>
      </c>
      <c r="I45">
        <v>5</v>
      </c>
      <c r="J45">
        <v>547</v>
      </c>
      <c r="K45" s="6">
        <f>I45*VLOOKUP(ARTICULOS!D45,TABLAS!$E$4:$H$18,4,0)</f>
        <v>0.25</v>
      </c>
      <c r="L45" t="str">
        <f>VLOOKUP(VLOOKUP(D45,TABLAS!$E$4:$H$18,3,0),PROCEDENCIA!$A$4:$C$6,2,0)</f>
        <v>BRASIL</v>
      </c>
      <c r="M45" s="6">
        <f>I45*(1-VLOOKUP(VLOOKUP(ARTICULOS!D45,TABLAS!$E$4:$H$18,2,0),CATEGORIAS!$A$4:$B$8,2,0))</f>
        <v>4.6000000000000005</v>
      </c>
      <c r="N45" s="6">
        <f>I45*IF(L45="URUGUAY",1,(1-VLOOKUP(L45,PROCEDENCIA!$B$4:$C$6,2,0)))</f>
        <v>4.25</v>
      </c>
      <c r="O45" s="7">
        <f>IF(OR(L45="ARGENTINA",L45="URUGUAY"),IF(OR(VLOOKUP(D45,TABLAS!E$4:$H$18,2,0)="E",VLOOKUP(D45,TABLAS!E$4:$H$18,2,0)="D"),I45*(VLOOKUP(D45,TABLAS!E$4:$H$18,4,0)),0),0)</f>
        <v>0</v>
      </c>
    </row>
    <row r="46" spans="1:15" x14ac:dyDescent="0.2">
      <c r="A46">
        <v>43</v>
      </c>
      <c r="B46" t="s">
        <v>65</v>
      </c>
      <c r="C46" t="s">
        <v>72</v>
      </c>
      <c r="D46" t="s">
        <v>64</v>
      </c>
      <c r="E46">
        <v>3</v>
      </c>
      <c r="F46" t="str">
        <f>VLOOKUP(E46,TABLAS!$A$4:$C$7,2,0)</f>
        <v>FERRETERIA</v>
      </c>
      <c r="G46">
        <f>HLOOKUP(H46,TABLAS!$K$3:$N$4,2,0)</f>
        <v>4</v>
      </c>
      <c r="H46" t="s">
        <v>1</v>
      </c>
      <c r="I46">
        <v>6</v>
      </c>
      <c r="J46">
        <v>189</v>
      </c>
      <c r="K46" s="6">
        <f>I46*VLOOKUP(ARTICULOS!D46,TABLAS!$E$4:$H$18,4,0)</f>
        <v>0.30000000000000004</v>
      </c>
      <c r="L46" t="str">
        <f>VLOOKUP(VLOOKUP(D46,TABLAS!$E$4:$H$18,3,0),PROCEDENCIA!$A$4:$C$6,2,0)</f>
        <v>BRASIL</v>
      </c>
      <c r="M46" s="6">
        <f>I46*(1-VLOOKUP(VLOOKUP(ARTICULOS!D46,TABLAS!$E$4:$H$18,2,0),CATEGORIAS!$A$4:$B$8,2,0))</f>
        <v>5.5200000000000005</v>
      </c>
      <c r="N46" s="6">
        <f>I46*IF(L46="URUGUAY",1,(1-VLOOKUP(L46,PROCEDENCIA!$B$4:$C$6,2,0)))</f>
        <v>5.0999999999999996</v>
      </c>
      <c r="O46" s="7">
        <f>IF(OR(L46="ARGENTINA",L46="URUGUAY"),IF(OR(VLOOKUP(D46,TABLAS!E$4:$H$18,2,0)="E",VLOOKUP(D46,TABLAS!E$4:$H$18,2,0)="D"),I46*(VLOOKUP(D46,TABLAS!E$4:$H$18,4,0)),0),0)</f>
        <v>0</v>
      </c>
    </row>
    <row r="47" spans="1:15" x14ac:dyDescent="0.2">
      <c r="A47">
        <v>44</v>
      </c>
      <c r="B47" t="s">
        <v>74</v>
      </c>
      <c r="C47" t="s">
        <v>76</v>
      </c>
      <c r="D47" t="s">
        <v>78</v>
      </c>
      <c r="E47">
        <v>1</v>
      </c>
      <c r="F47" t="str">
        <f>VLOOKUP(E47,TABLAS!$A$4:$C$7,2,0)</f>
        <v>CONSTRUCCION</v>
      </c>
      <c r="G47">
        <f>HLOOKUP(H47,TABLAS!$K$3:$N$4,2,0)</f>
        <v>4</v>
      </c>
      <c r="H47" t="s">
        <v>1</v>
      </c>
      <c r="I47">
        <v>11</v>
      </c>
      <c r="J47">
        <v>72</v>
      </c>
      <c r="K47" s="6">
        <f>I47*VLOOKUP(ARTICULOS!D47,TABLAS!$E$4:$H$18,4,0)</f>
        <v>0.44</v>
      </c>
      <c r="L47" t="str">
        <f>VLOOKUP(VLOOKUP(D47,TABLAS!$E$4:$H$18,3,0),PROCEDENCIA!$A$4:$C$6,2,0)</f>
        <v>ARGENTINA</v>
      </c>
      <c r="M47" s="6">
        <f>I47*(1-VLOOKUP(VLOOKUP(ARTICULOS!D47,TABLAS!$E$4:$H$18,2,0),CATEGORIAS!$A$4:$B$8,2,0))</f>
        <v>9.7900000000000009</v>
      </c>
      <c r="N47" s="6">
        <f>I47*IF(L47="URUGUAY",1,(1-VLOOKUP(L47,PROCEDENCIA!$B$4:$C$6,2,0)))</f>
        <v>9.9</v>
      </c>
      <c r="O47" s="7">
        <f>IF(OR(L47="ARGENTINA",L47="URUGUAY"),IF(OR(VLOOKUP(D47,TABLAS!E$4:$H$18,2,0)="E",VLOOKUP(D47,TABLAS!E$4:$H$18,2,0)="D"),I47*(VLOOKUP(D47,TABLAS!E$4:$H$18,4,0)),0),0)</f>
        <v>0.44</v>
      </c>
    </row>
    <row r="48" spans="1:15" x14ac:dyDescent="0.2">
      <c r="A48">
        <v>45</v>
      </c>
      <c r="B48" t="s">
        <v>74</v>
      </c>
      <c r="C48" t="s">
        <v>75</v>
      </c>
      <c r="D48" t="s">
        <v>78</v>
      </c>
      <c r="E48">
        <v>1</v>
      </c>
      <c r="F48" t="str">
        <f>VLOOKUP(E48,TABLAS!$A$4:$C$7,2,0)</f>
        <v>CONSTRUCCION</v>
      </c>
      <c r="G48">
        <f>HLOOKUP(H48,TABLAS!$K$3:$N$4,2,0)</f>
        <v>4</v>
      </c>
      <c r="H48" t="s">
        <v>1</v>
      </c>
      <c r="I48">
        <v>22</v>
      </c>
      <c r="J48">
        <v>45</v>
      </c>
      <c r="K48" s="6">
        <f>I48*VLOOKUP(ARTICULOS!D48,TABLAS!$E$4:$H$18,4,0)</f>
        <v>0.88</v>
      </c>
      <c r="L48" t="str">
        <f>VLOOKUP(VLOOKUP(D48,TABLAS!$E$4:$H$18,3,0),PROCEDENCIA!$A$4:$C$6,2,0)</f>
        <v>ARGENTINA</v>
      </c>
      <c r="M48" s="6">
        <f>I48*(1-VLOOKUP(VLOOKUP(ARTICULOS!D48,TABLAS!$E$4:$H$18,2,0),CATEGORIAS!$A$4:$B$8,2,0))</f>
        <v>19.580000000000002</v>
      </c>
      <c r="N48" s="6">
        <f>I48*IF(L48="URUGUAY",1,(1-VLOOKUP(L48,PROCEDENCIA!$B$4:$C$6,2,0)))</f>
        <v>19.8</v>
      </c>
      <c r="O48" s="7">
        <f>IF(OR(L48="ARGENTINA",L48="URUGUAY"),IF(OR(VLOOKUP(D48,TABLAS!E$4:$H$18,2,0)="E",VLOOKUP(D48,TABLAS!E$4:$H$18,2,0)="D"),I48*(VLOOKUP(D48,TABLAS!E$4:$H$18,4,0)),0),0)</f>
        <v>0.88</v>
      </c>
    </row>
    <row r="49" spans="1:15" x14ac:dyDescent="0.2">
      <c r="A49">
        <v>46</v>
      </c>
      <c r="B49" t="s">
        <v>74</v>
      </c>
      <c r="C49" t="s">
        <v>77</v>
      </c>
      <c r="D49" t="s">
        <v>78</v>
      </c>
      <c r="E49">
        <v>1</v>
      </c>
      <c r="F49" t="str">
        <f>VLOOKUP(E49,TABLAS!$A$4:$C$7,2,0)</f>
        <v>CONSTRUCCION</v>
      </c>
      <c r="G49">
        <f>HLOOKUP(H49,TABLAS!$K$3:$N$4,2,0)</f>
        <v>4</v>
      </c>
      <c r="H49" t="s">
        <v>1</v>
      </c>
      <c r="I49">
        <v>33</v>
      </c>
      <c r="J49">
        <v>39</v>
      </c>
      <c r="K49" s="6">
        <f>I49*VLOOKUP(ARTICULOS!D49,TABLAS!$E$4:$H$18,4,0)</f>
        <v>1.32</v>
      </c>
      <c r="L49" t="str">
        <f>VLOOKUP(VLOOKUP(D49,TABLAS!$E$4:$H$18,3,0),PROCEDENCIA!$A$4:$C$6,2,0)</f>
        <v>ARGENTINA</v>
      </c>
      <c r="M49" s="6">
        <f>I49*(1-VLOOKUP(VLOOKUP(ARTICULOS!D49,TABLAS!$E$4:$H$18,2,0),CATEGORIAS!$A$4:$B$8,2,0))</f>
        <v>29.37</v>
      </c>
      <c r="N49" s="6">
        <f>I49*IF(L49="URUGUAY",1,(1-VLOOKUP(L49,PROCEDENCIA!$B$4:$C$6,2,0)))</f>
        <v>29.7</v>
      </c>
      <c r="O49" s="7">
        <f>IF(OR(L49="ARGENTINA",L49="URUGUAY"),IF(OR(VLOOKUP(D49,TABLAS!E$4:$H$18,2,0)="E",VLOOKUP(D49,TABLAS!E$4:$H$18,2,0)="D"),I49*(VLOOKUP(D49,TABLAS!E$4:$H$18,4,0)),0),0)</f>
        <v>1.32</v>
      </c>
    </row>
    <row r="50" spans="1:15" x14ac:dyDescent="0.2">
      <c r="A50">
        <v>47</v>
      </c>
      <c r="B50" t="s">
        <v>79</v>
      </c>
      <c r="C50" t="s">
        <v>80</v>
      </c>
      <c r="D50" t="s">
        <v>19</v>
      </c>
      <c r="E50">
        <v>1</v>
      </c>
      <c r="F50" t="str">
        <f>VLOOKUP(E50,TABLAS!$A$4:$C$7,2,0)</f>
        <v>CONSTRUCCION</v>
      </c>
      <c r="G50">
        <f>HLOOKUP(H50,TABLAS!$K$3:$N$4,2,0)</f>
        <v>4</v>
      </c>
      <c r="H50" t="s">
        <v>1</v>
      </c>
      <c r="I50">
        <v>5</v>
      </c>
      <c r="J50">
        <v>2035</v>
      </c>
      <c r="K50" s="6">
        <f>I50*VLOOKUP(ARTICULOS!D50,TABLAS!$E$4:$H$18,4,0)</f>
        <v>0.1</v>
      </c>
      <c r="L50" t="str">
        <f>VLOOKUP(VLOOKUP(D50,TABLAS!$E$4:$H$18,3,0),PROCEDENCIA!$A$4:$C$6,2,0)</f>
        <v>URUGUAY</v>
      </c>
      <c r="M50" s="6">
        <f>I50*(1-VLOOKUP(VLOOKUP(ARTICULOS!D50,TABLAS!$E$4:$H$18,2,0),CATEGORIAS!$A$4:$B$8,2,0))</f>
        <v>4.8</v>
      </c>
      <c r="N50" s="6">
        <f>I50*IF(L50="URUGUAY",1,(1-VLOOKUP(L50,PROCEDENCIA!$B$4:$C$6,2,0)))</f>
        <v>5</v>
      </c>
      <c r="O50" s="7">
        <f>IF(OR(L50="ARGENTINA",L50="URUGUAY"),IF(OR(VLOOKUP(D50,TABLAS!E$4:$H$18,2,0)="E",VLOOKUP(D50,TABLAS!E$4:$H$18,2,0)="D"),I50*(VLOOKUP(D50,TABLAS!E$4:$H$18,4,0)),0),0)</f>
        <v>0</v>
      </c>
    </row>
    <row r="51" spans="1:15" x14ac:dyDescent="0.2">
      <c r="A51">
        <v>48</v>
      </c>
      <c r="B51" t="s">
        <v>79</v>
      </c>
      <c r="C51" t="s">
        <v>81</v>
      </c>
      <c r="D51" t="s">
        <v>19</v>
      </c>
      <c r="E51">
        <v>1</v>
      </c>
      <c r="F51" t="str">
        <f>VLOOKUP(E51,TABLAS!$A$4:$C$7,2,0)</f>
        <v>CONSTRUCCION</v>
      </c>
      <c r="G51">
        <f>HLOOKUP(H51,TABLAS!$K$3:$N$4,2,0)</f>
        <v>4</v>
      </c>
      <c r="H51" t="s">
        <v>1</v>
      </c>
      <c r="I51">
        <v>7</v>
      </c>
      <c r="J51">
        <v>3862</v>
      </c>
      <c r="K51" s="6">
        <f>I51*VLOOKUP(ARTICULOS!D51,TABLAS!$E$4:$H$18,4,0)</f>
        <v>0.14000000000000001</v>
      </c>
      <c r="L51" t="str">
        <f>VLOOKUP(VLOOKUP(D51,TABLAS!$E$4:$H$18,3,0),PROCEDENCIA!$A$4:$C$6,2,0)</f>
        <v>URUGUAY</v>
      </c>
      <c r="M51" s="6">
        <f>I51*(1-VLOOKUP(VLOOKUP(ARTICULOS!D51,TABLAS!$E$4:$H$18,2,0),CATEGORIAS!$A$4:$B$8,2,0))</f>
        <v>6.72</v>
      </c>
      <c r="N51" s="6">
        <f>I51*IF(L51="URUGUAY",1,(1-VLOOKUP(L51,PROCEDENCIA!$B$4:$C$6,2,0)))</f>
        <v>7</v>
      </c>
      <c r="O51" s="7">
        <f>IF(OR(L51="ARGENTINA",L51="URUGUAY"),IF(OR(VLOOKUP(D51,TABLAS!E$4:$H$18,2,0)="E",VLOOKUP(D51,TABLAS!E$4:$H$18,2,0)="D"),I51*(VLOOKUP(D51,TABLAS!E$4:$H$18,4,0)),0),0)</f>
        <v>0</v>
      </c>
    </row>
    <row r="52" spans="1:15" x14ac:dyDescent="0.2">
      <c r="A52">
        <v>49</v>
      </c>
      <c r="B52" t="s">
        <v>82</v>
      </c>
      <c r="C52" t="s">
        <v>87</v>
      </c>
      <c r="D52" t="s">
        <v>19</v>
      </c>
      <c r="E52">
        <v>1</v>
      </c>
      <c r="F52" t="str">
        <f>VLOOKUP(E52,TABLAS!$A$4:$C$7,2,0)</f>
        <v>CONSTRUCCION</v>
      </c>
      <c r="G52">
        <f>HLOOKUP(H52,TABLAS!$K$3:$N$4,2,0)</f>
        <v>4</v>
      </c>
      <c r="H52" t="s">
        <v>1</v>
      </c>
      <c r="I52">
        <v>7</v>
      </c>
      <c r="J52">
        <v>751</v>
      </c>
      <c r="K52" s="6">
        <f>I52*VLOOKUP(ARTICULOS!D52,TABLAS!$E$4:$H$18,4,0)</f>
        <v>0.14000000000000001</v>
      </c>
      <c r="L52" t="str">
        <f>VLOOKUP(VLOOKUP(D52,TABLAS!$E$4:$H$18,3,0),PROCEDENCIA!$A$4:$C$6,2,0)</f>
        <v>URUGUAY</v>
      </c>
      <c r="M52" s="6">
        <f>I52*(1-VLOOKUP(VLOOKUP(ARTICULOS!D52,TABLAS!$E$4:$H$18,2,0),CATEGORIAS!$A$4:$B$8,2,0))</f>
        <v>6.72</v>
      </c>
      <c r="N52" s="6">
        <f>I52*IF(L52="URUGUAY",1,(1-VLOOKUP(L52,PROCEDENCIA!$B$4:$C$6,2,0)))</f>
        <v>7</v>
      </c>
      <c r="O52" s="7">
        <f>IF(OR(L52="ARGENTINA",L52="URUGUAY"),IF(OR(VLOOKUP(D52,TABLAS!E$4:$H$18,2,0)="E",VLOOKUP(D52,TABLAS!E$4:$H$18,2,0)="D"),I52*(VLOOKUP(D52,TABLAS!E$4:$H$18,4,0)),0),0)</f>
        <v>0</v>
      </c>
    </row>
    <row r="53" spans="1:15" x14ac:dyDescent="0.2">
      <c r="A53">
        <v>50</v>
      </c>
      <c r="B53" t="s">
        <v>83</v>
      </c>
      <c r="C53" t="s">
        <v>88</v>
      </c>
      <c r="D53" t="s">
        <v>89</v>
      </c>
      <c r="E53">
        <v>1</v>
      </c>
      <c r="F53" t="str">
        <f>VLOOKUP(E53,TABLAS!$A$4:$C$7,2,0)</f>
        <v>CONSTRUCCION</v>
      </c>
      <c r="G53">
        <f>HLOOKUP(H53,TABLAS!$K$3:$N$4,2,0)</f>
        <v>4</v>
      </c>
      <c r="H53" t="s">
        <v>1</v>
      </c>
      <c r="I53">
        <v>8</v>
      </c>
      <c r="J53">
        <v>4130</v>
      </c>
      <c r="K53" s="6">
        <f>I53*VLOOKUP(ARTICULOS!D53,TABLAS!$E$4:$H$18,4,0)</f>
        <v>0.24</v>
      </c>
      <c r="L53" t="str">
        <f>VLOOKUP(VLOOKUP(D53,TABLAS!$E$4:$H$18,3,0),PROCEDENCIA!$A$4:$C$6,2,0)</f>
        <v>URUGUAY</v>
      </c>
      <c r="M53" s="6">
        <f>I53*(1-VLOOKUP(VLOOKUP(ARTICULOS!D53,TABLAS!$E$4:$H$18,2,0),CATEGORIAS!$A$4:$B$8,2,0))</f>
        <v>7.4399999999999995</v>
      </c>
      <c r="N53" s="6">
        <f>I53*IF(L53="URUGUAY",1,(1-VLOOKUP(L53,PROCEDENCIA!$B$4:$C$6,2,0)))</f>
        <v>8</v>
      </c>
      <c r="O53" s="7">
        <f>IF(OR(L53="ARGENTINA",L53="URUGUAY"),IF(OR(VLOOKUP(D53,TABLAS!E$4:$H$18,2,0)="E",VLOOKUP(D53,TABLAS!E$4:$H$18,2,0)="D"),I53*(VLOOKUP(D53,TABLAS!E$4:$H$18,4,0)),0),0)</f>
        <v>0</v>
      </c>
    </row>
    <row r="54" spans="1:15" x14ac:dyDescent="0.2">
      <c r="A54">
        <v>51</v>
      </c>
      <c r="B54" t="s">
        <v>84</v>
      </c>
      <c r="C54" t="s">
        <v>86</v>
      </c>
      <c r="D54" t="s">
        <v>89</v>
      </c>
      <c r="E54">
        <v>1</v>
      </c>
      <c r="F54" t="str">
        <f>VLOOKUP(E54,TABLAS!$A$4:$C$7,2,0)</f>
        <v>CONSTRUCCION</v>
      </c>
      <c r="G54">
        <f>HLOOKUP(H54,TABLAS!$K$3:$N$4,2,0)</f>
        <v>4</v>
      </c>
      <c r="H54" t="s">
        <v>1</v>
      </c>
      <c r="I54">
        <v>9</v>
      </c>
      <c r="J54">
        <v>2309</v>
      </c>
      <c r="K54" s="6">
        <f>I54*VLOOKUP(ARTICULOS!D54,TABLAS!$E$4:$H$18,4,0)</f>
        <v>0.27</v>
      </c>
      <c r="L54" t="str">
        <f>VLOOKUP(VLOOKUP(D54,TABLAS!$E$4:$H$18,3,0),PROCEDENCIA!$A$4:$C$6,2,0)</f>
        <v>URUGUAY</v>
      </c>
      <c r="M54" s="6">
        <f>I54*(1-VLOOKUP(VLOOKUP(ARTICULOS!D54,TABLAS!$E$4:$H$18,2,0),CATEGORIAS!$A$4:$B$8,2,0))</f>
        <v>8.3699999999999992</v>
      </c>
      <c r="N54" s="6">
        <f>I54*IF(L54="URUGUAY",1,(1-VLOOKUP(L54,PROCEDENCIA!$B$4:$C$6,2,0)))</f>
        <v>9</v>
      </c>
      <c r="O54" s="7">
        <f>IF(OR(L54="ARGENTINA",L54="URUGUAY"),IF(OR(VLOOKUP(D54,TABLAS!E$4:$H$18,2,0)="E",VLOOKUP(D54,TABLAS!E$4:$H$18,2,0)="D"),I54*(VLOOKUP(D54,TABLAS!E$4:$H$18,4,0)),0),0)</f>
        <v>0</v>
      </c>
    </row>
    <row r="55" spans="1:15" x14ac:dyDescent="0.2">
      <c r="A55">
        <v>52</v>
      </c>
      <c r="B55" t="s">
        <v>84</v>
      </c>
      <c r="C55" t="s">
        <v>85</v>
      </c>
      <c r="D55" t="s">
        <v>89</v>
      </c>
      <c r="E55">
        <v>1</v>
      </c>
      <c r="F55" t="str">
        <f>VLOOKUP(E55,TABLAS!$A$4:$C$7,2,0)</f>
        <v>CONSTRUCCION</v>
      </c>
      <c r="G55">
        <f>HLOOKUP(H55,TABLAS!$K$3:$N$4,2,0)</f>
        <v>4</v>
      </c>
      <c r="H55" t="s">
        <v>1</v>
      </c>
      <c r="I55">
        <v>11</v>
      </c>
      <c r="J55">
        <v>1690</v>
      </c>
      <c r="K55" s="6">
        <f>I55*VLOOKUP(ARTICULOS!D55,TABLAS!$E$4:$H$18,4,0)</f>
        <v>0.32999999999999996</v>
      </c>
      <c r="L55" t="str">
        <f>VLOOKUP(VLOOKUP(D55,TABLAS!$E$4:$H$18,3,0),PROCEDENCIA!$A$4:$C$6,2,0)</f>
        <v>URUGUAY</v>
      </c>
      <c r="M55" s="6">
        <f>I55*(1-VLOOKUP(VLOOKUP(ARTICULOS!D55,TABLAS!$E$4:$H$18,2,0),CATEGORIAS!$A$4:$B$8,2,0))</f>
        <v>10.229999999999999</v>
      </c>
      <c r="N55" s="6">
        <f>I55*IF(L55="URUGUAY",1,(1-VLOOKUP(L55,PROCEDENCIA!$B$4:$C$6,2,0)))</f>
        <v>11</v>
      </c>
      <c r="O55" s="7">
        <f>IF(OR(L55="ARGENTINA",L55="URUGUAY"),IF(OR(VLOOKUP(D55,TABLAS!E$4:$H$18,2,0)="E",VLOOKUP(D55,TABLAS!E$4:$H$18,2,0)="D"),I55*(VLOOKUP(D55,TABLAS!E$4:$H$18,4,0)),0),0)</f>
        <v>0</v>
      </c>
    </row>
    <row r="56" spans="1:15" x14ac:dyDescent="0.2">
      <c r="A56">
        <v>53</v>
      </c>
      <c r="B56" t="s">
        <v>90</v>
      </c>
      <c r="C56" t="s">
        <v>91</v>
      </c>
      <c r="D56" t="s">
        <v>97</v>
      </c>
      <c r="E56">
        <v>1</v>
      </c>
      <c r="F56" t="str">
        <f>VLOOKUP(E56,TABLAS!$A$4:$C$7,2,0)</f>
        <v>CONSTRUCCION</v>
      </c>
      <c r="G56">
        <f>HLOOKUP(H56,TABLAS!$K$3:$N$4,2,0)</f>
        <v>3</v>
      </c>
      <c r="H56" t="s">
        <v>98</v>
      </c>
      <c r="I56">
        <v>45</v>
      </c>
      <c r="J56">
        <v>25</v>
      </c>
      <c r="K56" s="6">
        <f>I56*VLOOKUP(ARTICULOS!D56,TABLAS!$E$4:$H$18,4,0)</f>
        <v>2.25</v>
      </c>
      <c r="L56" t="str">
        <f>VLOOKUP(VLOOKUP(D56,TABLAS!$E$4:$H$18,3,0),PROCEDENCIA!$A$4:$C$6,2,0)</f>
        <v>URUGUAY</v>
      </c>
      <c r="M56" s="6">
        <f>I56*(1-VLOOKUP(VLOOKUP(ARTICULOS!D56,TABLAS!$E$4:$H$18,2,0),CATEGORIAS!$A$4:$B$8,2,0))</f>
        <v>41.849999999999994</v>
      </c>
      <c r="N56" s="6">
        <f>I56*IF(L56="URUGUAY",1,(1-VLOOKUP(L56,PROCEDENCIA!$B$4:$C$6,2,0)))</f>
        <v>45</v>
      </c>
      <c r="O56" s="7">
        <f>IF(OR(L56="ARGENTINA",L56="URUGUAY"),IF(OR(VLOOKUP(D56,TABLAS!E$4:$H$18,2,0)="E",VLOOKUP(D56,TABLAS!E$4:$H$18,2,0)="D"),I56*(VLOOKUP(D56,TABLAS!E$4:$H$18,4,0)),0),0)</f>
        <v>0</v>
      </c>
    </row>
    <row r="57" spans="1:15" x14ac:dyDescent="0.2">
      <c r="A57">
        <v>54</v>
      </c>
      <c r="B57" t="s">
        <v>90</v>
      </c>
      <c r="C57" t="s">
        <v>92</v>
      </c>
      <c r="D57" t="s">
        <v>97</v>
      </c>
      <c r="E57">
        <v>1</v>
      </c>
      <c r="F57" t="str">
        <f>VLOOKUP(E57,TABLAS!$A$4:$C$7,2,0)</f>
        <v>CONSTRUCCION</v>
      </c>
      <c r="G57">
        <f>HLOOKUP(H57,TABLAS!$K$3:$N$4,2,0)</f>
        <v>3</v>
      </c>
      <c r="H57" t="s">
        <v>98</v>
      </c>
      <c r="I57">
        <v>38</v>
      </c>
      <c r="J57">
        <v>21</v>
      </c>
      <c r="K57" s="6">
        <f>I57*VLOOKUP(ARTICULOS!D57,TABLAS!$E$4:$H$18,4,0)</f>
        <v>1.9000000000000001</v>
      </c>
      <c r="L57" t="str">
        <f>VLOOKUP(VLOOKUP(D57,TABLAS!$E$4:$H$18,3,0),PROCEDENCIA!$A$4:$C$6,2,0)</f>
        <v>URUGUAY</v>
      </c>
      <c r="M57" s="6">
        <f>I57*(1-VLOOKUP(VLOOKUP(ARTICULOS!D57,TABLAS!$E$4:$H$18,2,0),CATEGORIAS!$A$4:$B$8,2,0))</f>
        <v>35.339999999999996</v>
      </c>
      <c r="N57" s="6">
        <f>I57*IF(L57="URUGUAY",1,(1-VLOOKUP(L57,PROCEDENCIA!$B$4:$C$6,2,0)))</f>
        <v>38</v>
      </c>
      <c r="O57" s="7">
        <f>IF(OR(L57="ARGENTINA",L57="URUGUAY"),IF(OR(VLOOKUP(D57,TABLAS!E$4:$H$18,2,0)="E",VLOOKUP(D57,TABLAS!E$4:$H$18,2,0)="D"),I57*(VLOOKUP(D57,TABLAS!E$4:$H$18,4,0)),0),0)</f>
        <v>0</v>
      </c>
    </row>
    <row r="58" spans="1:15" x14ac:dyDescent="0.2">
      <c r="A58">
        <v>55</v>
      </c>
      <c r="B58" t="s">
        <v>90</v>
      </c>
      <c r="C58" t="s">
        <v>93</v>
      </c>
      <c r="D58" t="s">
        <v>97</v>
      </c>
      <c r="E58">
        <v>1</v>
      </c>
      <c r="F58" t="str">
        <f>VLOOKUP(E58,TABLAS!$A$4:$C$7,2,0)</f>
        <v>CONSTRUCCION</v>
      </c>
      <c r="G58">
        <f>HLOOKUP(H58,TABLAS!$K$3:$N$4,2,0)</f>
        <v>3</v>
      </c>
      <c r="H58" t="s">
        <v>98</v>
      </c>
      <c r="I58">
        <v>29</v>
      </c>
      <c r="J58">
        <v>19</v>
      </c>
      <c r="K58" s="6">
        <f>I58*VLOOKUP(ARTICULOS!D58,TABLAS!$E$4:$H$18,4,0)</f>
        <v>1.4500000000000002</v>
      </c>
      <c r="L58" t="str">
        <f>VLOOKUP(VLOOKUP(D58,TABLAS!$E$4:$H$18,3,0),PROCEDENCIA!$A$4:$C$6,2,0)</f>
        <v>URUGUAY</v>
      </c>
      <c r="M58" s="6">
        <f>I58*(1-VLOOKUP(VLOOKUP(ARTICULOS!D58,TABLAS!$E$4:$H$18,2,0),CATEGORIAS!$A$4:$B$8,2,0))</f>
        <v>26.97</v>
      </c>
      <c r="N58" s="6">
        <f>I58*IF(L58="URUGUAY",1,(1-VLOOKUP(L58,PROCEDENCIA!$B$4:$C$6,2,0)))</f>
        <v>29</v>
      </c>
      <c r="O58" s="7">
        <f>IF(OR(L58="ARGENTINA",L58="URUGUAY"),IF(OR(VLOOKUP(D58,TABLAS!E$4:$H$18,2,0)="E",VLOOKUP(D58,TABLAS!E$4:$H$18,2,0)="D"),I58*(VLOOKUP(D58,TABLAS!E$4:$H$18,4,0)),0),0)</f>
        <v>0</v>
      </c>
    </row>
    <row r="59" spans="1:15" x14ac:dyDescent="0.2">
      <c r="A59">
        <v>56</v>
      </c>
      <c r="B59" t="s">
        <v>94</v>
      </c>
      <c r="C59" t="s">
        <v>95</v>
      </c>
      <c r="D59" t="s">
        <v>97</v>
      </c>
      <c r="E59">
        <v>1</v>
      </c>
      <c r="F59" t="str">
        <f>VLOOKUP(E59,TABLAS!$A$4:$C$7,2,0)</f>
        <v>CONSTRUCCION</v>
      </c>
      <c r="G59">
        <f>HLOOKUP(H59,TABLAS!$K$3:$N$4,2,0)</f>
        <v>3</v>
      </c>
      <c r="H59" t="s">
        <v>98</v>
      </c>
      <c r="I59">
        <v>19</v>
      </c>
      <c r="J59">
        <v>15</v>
      </c>
      <c r="K59" s="6">
        <f>I59*VLOOKUP(ARTICULOS!D59,TABLAS!$E$4:$H$18,4,0)</f>
        <v>0.95000000000000007</v>
      </c>
      <c r="L59" t="str">
        <f>VLOOKUP(VLOOKUP(D59,TABLAS!$E$4:$H$18,3,0),PROCEDENCIA!$A$4:$C$6,2,0)</f>
        <v>URUGUAY</v>
      </c>
      <c r="M59" s="6">
        <f>I59*(1-VLOOKUP(VLOOKUP(ARTICULOS!D59,TABLAS!$E$4:$H$18,2,0),CATEGORIAS!$A$4:$B$8,2,0))</f>
        <v>17.669999999999998</v>
      </c>
      <c r="N59" s="6">
        <f>I59*IF(L59="URUGUAY",1,(1-VLOOKUP(L59,PROCEDENCIA!$B$4:$C$6,2,0)))</f>
        <v>19</v>
      </c>
      <c r="O59" s="7">
        <f>IF(OR(L59="ARGENTINA",L59="URUGUAY"),IF(OR(VLOOKUP(D59,TABLAS!E$4:$H$18,2,0)="E",VLOOKUP(D59,TABLAS!E$4:$H$18,2,0)="D"),I59*(VLOOKUP(D59,TABLAS!E$4:$H$18,4,0)),0),0)</f>
        <v>0</v>
      </c>
    </row>
    <row r="60" spans="1:15" x14ac:dyDescent="0.2">
      <c r="A60">
        <v>57</v>
      </c>
      <c r="B60" t="s">
        <v>94</v>
      </c>
      <c r="C60" t="s">
        <v>96</v>
      </c>
      <c r="D60" t="s">
        <v>97</v>
      </c>
      <c r="E60">
        <v>1</v>
      </c>
      <c r="F60" t="str">
        <f>VLOOKUP(E60,TABLAS!$A$4:$C$7,2,0)</f>
        <v>CONSTRUCCION</v>
      </c>
      <c r="G60">
        <f>HLOOKUP(H60,TABLAS!$K$3:$N$4,2,0)</f>
        <v>3</v>
      </c>
      <c r="H60" t="s">
        <v>98</v>
      </c>
      <c r="I60">
        <v>15</v>
      </c>
      <c r="J60">
        <v>9</v>
      </c>
      <c r="K60" s="6">
        <f>I60*VLOOKUP(ARTICULOS!D60,TABLAS!$E$4:$H$18,4,0)</f>
        <v>0.75</v>
      </c>
      <c r="L60" t="str">
        <f>VLOOKUP(VLOOKUP(D60,TABLAS!$E$4:$H$18,3,0),PROCEDENCIA!$A$4:$C$6,2,0)</f>
        <v>URUGUAY</v>
      </c>
      <c r="M60" s="6">
        <f>I60*(1-VLOOKUP(VLOOKUP(ARTICULOS!D60,TABLAS!$E$4:$H$18,2,0),CATEGORIAS!$A$4:$B$8,2,0))</f>
        <v>13.95</v>
      </c>
      <c r="N60" s="6">
        <f>I60*IF(L60="URUGUAY",1,(1-VLOOKUP(L60,PROCEDENCIA!$B$4:$C$6,2,0)))</f>
        <v>15</v>
      </c>
      <c r="O60" s="7">
        <f>IF(OR(L60="ARGENTINA",L60="URUGUAY"),IF(OR(VLOOKUP(D60,TABLAS!E$4:$H$18,2,0)="E",VLOOKUP(D60,TABLAS!E$4:$H$18,2,0)="D"),I60*(VLOOKUP(D60,TABLAS!E$4:$H$18,4,0)),0),0)</f>
        <v>0</v>
      </c>
    </row>
    <row r="61" spans="1:15" x14ac:dyDescent="0.2">
      <c r="A61">
        <v>58</v>
      </c>
      <c r="B61" t="s">
        <v>100</v>
      </c>
      <c r="C61" t="s">
        <v>101</v>
      </c>
      <c r="D61" t="s">
        <v>106</v>
      </c>
      <c r="E61">
        <v>2</v>
      </c>
      <c r="F61" t="str">
        <f>VLOOKUP(E61,TABLAS!$A$4:$C$7,2,0)</f>
        <v>PINTURERIA</v>
      </c>
      <c r="G61">
        <f>HLOOKUP(H61,TABLAS!$K$3:$N$4,2,0)</f>
        <v>4</v>
      </c>
      <c r="H61" t="s">
        <v>1</v>
      </c>
      <c r="I61">
        <v>164</v>
      </c>
      <c r="J61">
        <v>8</v>
      </c>
      <c r="K61" s="6">
        <f>I61*VLOOKUP(ARTICULOS!D61,TABLAS!$E$4:$H$18,4,0)</f>
        <v>9.84</v>
      </c>
      <c r="L61" t="str">
        <f>VLOOKUP(VLOOKUP(D61,TABLAS!$E$4:$H$18,3,0),PROCEDENCIA!$A$4:$C$6,2,0)</f>
        <v>URUGUAY</v>
      </c>
      <c r="M61" s="6">
        <f>I61*(1-VLOOKUP(VLOOKUP(ARTICULOS!D61,TABLAS!$E$4:$H$18,2,0),CATEGORIAS!$A$4:$B$8,2,0))</f>
        <v>154.16</v>
      </c>
      <c r="N61" s="6">
        <f>I61*IF(L61="URUGUAY",1,(1-VLOOKUP(L61,PROCEDENCIA!$B$4:$C$6,2,0)))</f>
        <v>164</v>
      </c>
      <c r="O61" s="7">
        <f>IF(OR(L61="ARGENTINA",L61="URUGUAY"),IF(OR(VLOOKUP(D61,TABLAS!E$4:$H$18,2,0)="E",VLOOKUP(D61,TABLAS!E$4:$H$18,2,0)="D"),I61*(VLOOKUP(D61,TABLAS!E$4:$H$18,4,0)),0),0)</f>
        <v>9.84</v>
      </c>
    </row>
    <row r="62" spans="1:15" x14ac:dyDescent="0.2">
      <c r="A62">
        <v>59</v>
      </c>
      <c r="B62" t="s">
        <v>100</v>
      </c>
      <c r="C62" t="s">
        <v>102</v>
      </c>
      <c r="D62" t="s">
        <v>106</v>
      </c>
      <c r="E62">
        <v>2</v>
      </c>
      <c r="F62" t="str">
        <f>VLOOKUP(E62,TABLAS!$A$4:$C$7,2,0)</f>
        <v>PINTURERIA</v>
      </c>
      <c r="G62">
        <f>HLOOKUP(H62,TABLAS!$K$3:$N$4,2,0)</f>
        <v>4</v>
      </c>
      <c r="H62" t="s">
        <v>1</v>
      </c>
      <c r="I62">
        <v>632</v>
      </c>
      <c r="J62">
        <v>9</v>
      </c>
      <c r="K62" s="6">
        <f>I62*VLOOKUP(ARTICULOS!D62,TABLAS!$E$4:$H$18,4,0)</f>
        <v>37.92</v>
      </c>
      <c r="L62" t="str">
        <f>VLOOKUP(VLOOKUP(D62,TABLAS!$E$4:$H$18,3,0),PROCEDENCIA!$A$4:$C$6,2,0)</f>
        <v>URUGUAY</v>
      </c>
      <c r="M62" s="6">
        <f>I62*(1-VLOOKUP(VLOOKUP(ARTICULOS!D62,TABLAS!$E$4:$H$18,2,0),CATEGORIAS!$A$4:$B$8,2,0))</f>
        <v>594.07999999999993</v>
      </c>
      <c r="N62" s="6">
        <f>I62*IF(L62="URUGUAY",1,(1-VLOOKUP(L62,PROCEDENCIA!$B$4:$C$6,2,0)))</f>
        <v>632</v>
      </c>
      <c r="O62" s="7">
        <f>IF(OR(L62="ARGENTINA",L62="URUGUAY"),IF(OR(VLOOKUP(D62,TABLAS!E$4:$H$18,2,0)="E",VLOOKUP(D62,TABLAS!E$4:$H$18,2,0)="D"),I62*(VLOOKUP(D62,TABLAS!E$4:$H$18,4,0)),0),0)</f>
        <v>37.92</v>
      </c>
    </row>
    <row r="63" spans="1:15" x14ac:dyDescent="0.2">
      <c r="A63">
        <v>60</v>
      </c>
      <c r="B63" t="s">
        <v>100</v>
      </c>
      <c r="C63" t="s">
        <v>103</v>
      </c>
      <c r="D63" t="s">
        <v>106</v>
      </c>
      <c r="E63">
        <v>2</v>
      </c>
      <c r="F63" t="str">
        <f>VLOOKUP(E63,TABLAS!$A$4:$C$7,2,0)</f>
        <v>PINTURERIA</v>
      </c>
      <c r="G63">
        <f>HLOOKUP(H63,TABLAS!$K$3:$N$4,2,0)</f>
        <v>4</v>
      </c>
      <c r="H63" t="s">
        <v>1</v>
      </c>
      <c r="I63">
        <v>74</v>
      </c>
      <c r="J63">
        <v>11</v>
      </c>
      <c r="K63" s="6">
        <f>I63*VLOOKUP(ARTICULOS!D63,TABLAS!$E$4:$H$18,4,0)</f>
        <v>4.4399999999999995</v>
      </c>
      <c r="L63" t="str">
        <f>VLOOKUP(VLOOKUP(D63,TABLAS!$E$4:$H$18,3,0),PROCEDENCIA!$A$4:$C$6,2,0)</f>
        <v>URUGUAY</v>
      </c>
      <c r="M63" s="6">
        <f>I63*(1-VLOOKUP(VLOOKUP(ARTICULOS!D63,TABLAS!$E$4:$H$18,2,0),CATEGORIAS!$A$4:$B$8,2,0))</f>
        <v>69.56</v>
      </c>
      <c r="N63" s="6">
        <f>I63*IF(L63="URUGUAY",1,(1-VLOOKUP(L63,PROCEDENCIA!$B$4:$C$6,2,0)))</f>
        <v>74</v>
      </c>
      <c r="O63" s="7">
        <f>IF(OR(L63="ARGENTINA",L63="URUGUAY"),IF(OR(VLOOKUP(D63,TABLAS!E$4:$H$18,2,0)="E",VLOOKUP(D63,TABLAS!E$4:$H$18,2,0)="D"),I63*(VLOOKUP(D63,TABLAS!E$4:$H$18,4,0)),0),0)</f>
        <v>4.4399999999999995</v>
      </c>
    </row>
    <row r="64" spans="1:15" x14ac:dyDescent="0.2">
      <c r="A64">
        <v>61</v>
      </c>
      <c r="B64" t="s">
        <v>100</v>
      </c>
      <c r="C64" t="s">
        <v>104</v>
      </c>
      <c r="D64" t="s">
        <v>106</v>
      </c>
      <c r="E64">
        <v>2</v>
      </c>
      <c r="F64" t="str">
        <f>VLOOKUP(E64,TABLAS!$A$4:$C$7,2,0)</f>
        <v>PINTURERIA</v>
      </c>
      <c r="G64">
        <f>HLOOKUP(H64,TABLAS!$K$3:$N$4,2,0)</f>
        <v>4</v>
      </c>
      <c r="H64" t="s">
        <v>1</v>
      </c>
      <c r="I64">
        <v>355</v>
      </c>
      <c r="J64">
        <v>10</v>
      </c>
      <c r="K64" s="6">
        <f>I64*VLOOKUP(ARTICULOS!D64,TABLAS!$E$4:$H$18,4,0)</f>
        <v>21.3</v>
      </c>
      <c r="L64" t="str">
        <f>VLOOKUP(VLOOKUP(D64,TABLAS!$E$4:$H$18,3,0),PROCEDENCIA!$A$4:$C$6,2,0)</f>
        <v>URUGUAY</v>
      </c>
      <c r="M64" s="6">
        <f>I64*(1-VLOOKUP(VLOOKUP(ARTICULOS!D64,TABLAS!$E$4:$H$18,2,0),CATEGORIAS!$A$4:$B$8,2,0))</f>
        <v>333.7</v>
      </c>
      <c r="N64" s="6">
        <f>I64*IF(L64="URUGUAY",1,(1-VLOOKUP(L64,PROCEDENCIA!$B$4:$C$6,2,0)))</f>
        <v>355</v>
      </c>
      <c r="O64" s="7">
        <f>IF(OR(L64="ARGENTINA",L64="URUGUAY"),IF(OR(VLOOKUP(D64,TABLAS!E$4:$H$18,2,0)="E",VLOOKUP(D64,TABLAS!E$4:$H$18,2,0)="D"),I64*(VLOOKUP(D64,TABLAS!E$4:$H$18,4,0)),0),0)</f>
        <v>21.3</v>
      </c>
    </row>
    <row r="65" spans="1:15" x14ac:dyDescent="0.2">
      <c r="A65">
        <v>62</v>
      </c>
      <c r="B65" t="s">
        <v>100</v>
      </c>
      <c r="C65" t="s">
        <v>105</v>
      </c>
      <c r="D65" t="s">
        <v>106</v>
      </c>
      <c r="E65">
        <v>2</v>
      </c>
      <c r="F65" t="str">
        <f>VLOOKUP(E65,TABLAS!$A$4:$C$7,2,0)</f>
        <v>PINTURERIA</v>
      </c>
      <c r="G65">
        <f>HLOOKUP(H65,TABLAS!$K$3:$N$4,2,0)</f>
        <v>4</v>
      </c>
      <c r="H65" t="s">
        <v>1</v>
      </c>
      <c r="I65">
        <v>963</v>
      </c>
      <c r="J65">
        <v>9</v>
      </c>
      <c r="K65" s="6">
        <f>I65*VLOOKUP(ARTICULOS!D65,TABLAS!$E$4:$H$18,4,0)</f>
        <v>57.78</v>
      </c>
      <c r="L65" t="str">
        <f>VLOOKUP(VLOOKUP(D65,TABLAS!$E$4:$H$18,3,0),PROCEDENCIA!$A$4:$C$6,2,0)</f>
        <v>URUGUAY</v>
      </c>
      <c r="M65" s="6">
        <f>I65*(1-VLOOKUP(VLOOKUP(ARTICULOS!D65,TABLAS!$E$4:$H$18,2,0),CATEGORIAS!$A$4:$B$8,2,0))</f>
        <v>905.21999999999991</v>
      </c>
      <c r="N65" s="6">
        <f>I65*IF(L65="URUGUAY",1,(1-VLOOKUP(L65,PROCEDENCIA!$B$4:$C$6,2,0)))</f>
        <v>963</v>
      </c>
      <c r="O65" s="7">
        <f>IF(OR(L65="ARGENTINA",L65="URUGUAY"),IF(OR(VLOOKUP(D65,TABLAS!E$4:$H$18,2,0)="E",VLOOKUP(D65,TABLAS!E$4:$H$18,2,0)="D"),I65*(VLOOKUP(D65,TABLAS!E$4:$H$18,4,0)),0),0)</f>
        <v>57.78</v>
      </c>
    </row>
    <row r="66" spans="1:15" x14ac:dyDescent="0.2">
      <c r="A66">
        <v>63</v>
      </c>
      <c r="B66" t="s">
        <v>108</v>
      </c>
      <c r="C66" t="s">
        <v>109</v>
      </c>
      <c r="D66" t="s">
        <v>110</v>
      </c>
      <c r="E66">
        <v>2</v>
      </c>
      <c r="F66" t="str">
        <f>VLOOKUP(E66,TABLAS!$A$4:$C$7,2,0)</f>
        <v>PINTURERIA</v>
      </c>
      <c r="G66">
        <f>HLOOKUP(H66,TABLAS!$K$3:$N$4,2,0)</f>
        <v>4</v>
      </c>
      <c r="H66" t="s">
        <v>1</v>
      </c>
      <c r="I66">
        <v>37</v>
      </c>
      <c r="J66">
        <v>7</v>
      </c>
      <c r="K66" s="6">
        <f>I66*VLOOKUP(ARTICULOS!D66,TABLAS!$E$4:$H$18,4,0)</f>
        <v>0.37</v>
      </c>
      <c r="L66" t="str">
        <f>VLOOKUP(VLOOKUP(D66,TABLAS!$E$4:$H$18,3,0),PROCEDENCIA!$A$4:$C$6,2,0)</f>
        <v>BRASIL</v>
      </c>
      <c r="M66" s="6">
        <f>I66*(1-VLOOKUP(VLOOKUP(ARTICULOS!D66,TABLAS!$E$4:$H$18,2,0),CATEGORIAS!$A$4:$B$8,2,0))</f>
        <v>34.78</v>
      </c>
      <c r="N66" s="6">
        <f>I66*IF(L66="URUGUAY",1,(1-VLOOKUP(L66,PROCEDENCIA!$B$4:$C$6,2,0)))</f>
        <v>31.45</v>
      </c>
      <c r="O66" s="7">
        <f>IF(OR(L66="ARGENTINA",L66="URUGUAY"),IF(OR(VLOOKUP(D66,TABLAS!E$4:$H$18,2,0)="E",VLOOKUP(D66,TABLAS!E$4:$H$18,2,0)="D"),I66*(VLOOKUP(D66,TABLAS!E$4:$H$18,4,0)),0),0)</f>
        <v>0</v>
      </c>
    </row>
    <row r="67" spans="1:15" x14ac:dyDescent="0.2">
      <c r="A67">
        <v>64</v>
      </c>
      <c r="B67" t="s">
        <v>100</v>
      </c>
      <c r="C67" t="s">
        <v>101</v>
      </c>
      <c r="D67" t="s">
        <v>110</v>
      </c>
      <c r="E67">
        <v>2</v>
      </c>
      <c r="F67" t="str">
        <f>VLOOKUP(E67,TABLAS!$A$4:$C$7,2,0)</f>
        <v>PINTURERIA</v>
      </c>
      <c r="G67">
        <f>HLOOKUP(H67,TABLAS!$K$3:$N$4,2,0)</f>
        <v>4</v>
      </c>
      <c r="H67" t="s">
        <v>1</v>
      </c>
      <c r="I67">
        <v>157</v>
      </c>
      <c r="J67">
        <v>11</v>
      </c>
      <c r="K67" s="6">
        <f>I67*VLOOKUP(ARTICULOS!D67,TABLAS!$E$4:$H$18,4,0)</f>
        <v>1.57</v>
      </c>
      <c r="L67" t="str">
        <f>VLOOKUP(VLOOKUP(D67,TABLAS!$E$4:$H$18,3,0),PROCEDENCIA!$A$4:$C$6,2,0)</f>
        <v>BRASIL</v>
      </c>
      <c r="M67" s="6">
        <f>I67*(1-VLOOKUP(VLOOKUP(ARTICULOS!D67,TABLAS!$E$4:$H$18,2,0),CATEGORIAS!$A$4:$B$8,2,0))</f>
        <v>147.57999999999998</v>
      </c>
      <c r="N67" s="6">
        <f>I67*IF(L67="URUGUAY",1,(1-VLOOKUP(L67,PROCEDENCIA!$B$4:$C$6,2,0)))</f>
        <v>133.44999999999999</v>
      </c>
      <c r="O67" s="7">
        <f>IF(OR(L67="ARGENTINA",L67="URUGUAY"),IF(OR(VLOOKUP(D67,TABLAS!E$4:$H$18,2,0)="E",VLOOKUP(D67,TABLAS!E$4:$H$18,2,0)="D"),I67*(VLOOKUP(D67,TABLAS!E$4:$H$18,4,0)),0),0)</f>
        <v>0</v>
      </c>
    </row>
    <row r="68" spans="1:15" x14ac:dyDescent="0.2">
      <c r="A68">
        <v>65</v>
      </c>
      <c r="B68" t="s">
        <v>100</v>
      </c>
      <c r="C68" t="s">
        <v>102</v>
      </c>
      <c r="D68" t="s">
        <v>110</v>
      </c>
      <c r="E68">
        <v>2</v>
      </c>
      <c r="F68" t="str">
        <f>VLOOKUP(E68,TABLAS!$A$4:$C$7,2,0)</f>
        <v>PINTURERIA</v>
      </c>
      <c r="G68">
        <f>HLOOKUP(H68,TABLAS!$K$3:$N$4,2,0)</f>
        <v>4</v>
      </c>
      <c r="H68" t="s">
        <v>1</v>
      </c>
      <c r="I68">
        <v>581</v>
      </c>
      <c r="J68">
        <v>13</v>
      </c>
      <c r="K68" s="6">
        <f>I68*VLOOKUP(ARTICULOS!D68,TABLAS!$E$4:$H$18,4,0)</f>
        <v>5.8100000000000005</v>
      </c>
      <c r="L68" t="str">
        <f>VLOOKUP(VLOOKUP(D68,TABLAS!$E$4:$H$18,3,0),PROCEDENCIA!$A$4:$C$6,2,0)</f>
        <v>BRASIL</v>
      </c>
      <c r="M68" s="6">
        <f>I68*(1-VLOOKUP(VLOOKUP(ARTICULOS!D68,TABLAS!$E$4:$H$18,2,0),CATEGORIAS!$A$4:$B$8,2,0))</f>
        <v>546.14</v>
      </c>
      <c r="N68" s="6">
        <f>I68*IF(L68="URUGUAY",1,(1-VLOOKUP(L68,PROCEDENCIA!$B$4:$C$6,2,0)))</f>
        <v>493.84999999999997</v>
      </c>
      <c r="O68" s="7">
        <f>IF(OR(L68="ARGENTINA",L68="URUGUAY"),IF(OR(VLOOKUP(D68,TABLAS!E$4:$H$18,2,0)="E",VLOOKUP(D68,TABLAS!E$4:$H$18,2,0)="D"),I68*(VLOOKUP(D68,TABLAS!E$4:$H$18,4,0)),0),0)</f>
        <v>0</v>
      </c>
    </row>
    <row r="69" spans="1:15" x14ac:dyDescent="0.2">
      <c r="A69">
        <v>66</v>
      </c>
      <c r="B69" t="s">
        <v>100</v>
      </c>
      <c r="C69" t="s">
        <v>103</v>
      </c>
      <c r="D69" t="s">
        <v>110</v>
      </c>
      <c r="E69">
        <v>2</v>
      </c>
      <c r="F69" t="str">
        <f>VLOOKUP(E69,TABLAS!$A$4:$C$7,2,0)</f>
        <v>PINTURERIA</v>
      </c>
      <c r="G69">
        <f>HLOOKUP(H69,TABLAS!$K$3:$N$4,2,0)</f>
        <v>4</v>
      </c>
      <c r="H69" t="s">
        <v>1</v>
      </c>
      <c r="I69">
        <v>69</v>
      </c>
      <c r="J69">
        <v>7</v>
      </c>
      <c r="K69" s="6">
        <f>I69*VLOOKUP(ARTICULOS!D69,TABLAS!$E$4:$H$18,4,0)</f>
        <v>0.69000000000000006</v>
      </c>
      <c r="L69" t="str">
        <f>VLOOKUP(VLOOKUP(D69,TABLAS!$E$4:$H$18,3,0),PROCEDENCIA!$A$4:$C$6,2,0)</f>
        <v>BRASIL</v>
      </c>
      <c r="M69" s="6">
        <f>I69*(1-VLOOKUP(VLOOKUP(ARTICULOS!D69,TABLAS!$E$4:$H$18,2,0),CATEGORIAS!$A$4:$B$8,2,0))</f>
        <v>64.86</v>
      </c>
      <c r="N69" s="6">
        <f>I69*IF(L69="URUGUAY",1,(1-VLOOKUP(L69,PROCEDENCIA!$B$4:$C$6,2,0)))</f>
        <v>58.65</v>
      </c>
      <c r="O69" s="7">
        <f>IF(OR(L69="ARGENTINA",L69="URUGUAY"),IF(OR(VLOOKUP(D69,TABLAS!E$4:$H$18,2,0)="E",VLOOKUP(D69,TABLAS!E$4:$H$18,2,0)="D"),I69*(VLOOKUP(D69,TABLAS!E$4:$H$18,4,0)),0),0)</f>
        <v>0</v>
      </c>
    </row>
    <row r="70" spans="1:15" x14ac:dyDescent="0.2">
      <c r="A70">
        <v>67</v>
      </c>
      <c r="B70" t="s">
        <v>100</v>
      </c>
      <c r="C70" t="s">
        <v>104</v>
      </c>
      <c r="D70" t="s">
        <v>110</v>
      </c>
      <c r="E70">
        <v>2</v>
      </c>
      <c r="F70" t="str">
        <f>VLOOKUP(E70,TABLAS!$A$4:$C$7,2,0)</f>
        <v>PINTURERIA</v>
      </c>
      <c r="G70">
        <f>HLOOKUP(H70,TABLAS!$K$3:$N$4,2,0)</f>
        <v>4</v>
      </c>
      <c r="H70" t="s">
        <v>1</v>
      </c>
      <c r="I70">
        <v>348</v>
      </c>
      <c r="J70">
        <v>9</v>
      </c>
      <c r="K70" s="6">
        <f>I70*VLOOKUP(ARTICULOS!D70,TABLAS!$E$4:$H$18,4,0)</f>
        <v>3.48</v>
      </c>
      <c r="L70" t="str">
        <f>VLOOKUP(VLOOKUP(D70,TABLAS!$E$4:$H$18,3,0),PROCEDENCIA!$A$4:$C$6,2,0)</f>
        <v>BRASIL</v>
      </c>
      <c r="M70" s="6">
        <f>I70*(1-VLOOKUP(VLOOKUP(ARTICULOS!D70,TABLAS!$E$4:$H$18,2,0),CATEGORIAS!$A$4:$B$8,2,0))</f>
        <v>327.12</v>
      </c>
      <c r="N70" s="6">
        <f>I70*IF(L70="URUGUAY",1,(1-VLOOKUP(L70,PROCEDENCIA!$B$4:$C$6,2,0)))</f>
        <v>295.8</v>
      </c>
      <c r="O70" s="7">
        <f>IF(OR(L70="ARGENTINA",L70="URUGUAY"),IF(OR(VLOOKUP(D70,TABLAS!E$4:$H$18,2,0)="E",VLOOKUP(D70,TABLAS!E$4:$H$18,2,0)="D"),I70*(VLOOKUP(D70,TABLAS!E$4:$H$18,4,0)),0),0)</f>
        <v>0</v>
      </c>
    </row>
    <row r="71" spans="1:15" x14ac:dyDescent="0.2">
      <c r="A71">
        <v>68</v>
      </c>
      <c r="B71" t="s">
        <v>100</v>
      </c>
      <c r="C71" t="s">
        <v>105</v>
      </c>
      <c r="D71" t="s">
        <v>110</v>
      </c>
      <c r="E71">
        <v>2</v>
      </c>
      <c r="F71" t="str">
        <f>VLOOKUP(E71,TABLAS!$A$4:$C$7,2,0)</f>
        <v>PINTURERIA</v>
      </c>
      <c r="G71">
        <f>HLOOKUP(H71,TABLAS!$K$3:$N$4,2,0)</f>
        <v>4</v>
      </c>
      <c r="H71" t="s">
        <v>1</v>
      </c>
      <c r="I71">
        <v>908</v>
      </c>
      <c r="J71">
        <v>10</v>
      </c>
      <c r="K71" s="6">
        <f>I71*VLOOKUP(ARTICULOS!D71,TABLAS!$E$4:$H$18,4,0)</f>
        <v>9.08</v>
      </c>
      <c r="L71" t="str">
        <f>VLOOKUP(VLOOKUP(D71,TABLAS!$E$4:$H$18,3,0),PROCEDENCIA!$A$4:$C$6,2,0)</f>
        <v>BRASIL</v>
      </c>
      <c r="M71" s="6">
        <f>I71*(1-VLOOKUP(VLOOKUP(ARTICULOS!D71,TABLAS!$E$4:$H$18,2,0),CATEGORIAS!$A$4:$B$8,2,0))</f>
        <v>853.52</v>
      </c>
      <c r="N71" s="6">
        <f>I71*IF(L71="URUGUAY",1,(1-VLOOKUP(L71,PROCEDENCIA!$B$4:$C$6,2,0)))</f>
        <v>771.8</v>
      </c>
      <c r="O71" s="7">
        <f>IF(OR(L71="ARGENTINA",L71="URUGUAY"),IF(OR(VLOOKUP(D71,TABLAS!E$4:$H$18,2,0)="E",VLOOKUP(D71,TABLAS!E$4:$H$18,2,0)="D"),I71*(VLOOKUP(D71,TABLAS!E$4:$H$18,4,0)),0),0)</f>
        <v>0</v>
      </c>
    </row>
    <row r="72" spans="1:15" x14ac:dyDescent="0.2">
      <c r="A72">
        <v>69</v>
      </c>
      <c r="B72" t="s">
        <v>112</v>
      </c>
      <c r="C72" t="s">
        <v>92</v>
      </c>
      <c r="D72" t="s">
        <v>64</v>
      </c>
      <c r="E72">
        <v>3</v>
      </c>
      <c r="F72" t="str">
        <f>VLOOKUP(E72,TABLAS!$A$4:$C$7,2,0)</f>
        <v>FERRETERIA</v>
      </c>
      <c r="G72">
        <f>HLOOKUP(H72,TABLAS!$K$3:$N$4,2,0)</f>
        <v>4</v>
      </c>
      <c r="H72" t="s">
        <v>1</v>
      </c>
      <c r="I72">
        <v>8</v>
      </c>
      <c r="J72">
        <v>60</v>
      </c>
      <c r="K72" s="6">
        <f>I72*VLOOKUP(ARTICULOS!D72,TABLAS!$E$4:$H$18,4,0)</f>
        <v>0.4</v>
      </c>
      <c r="L72" t="str">
        <f>VLOOKUP(VLOOKUP(D72,TABLAS!$E$4:$H$18,3,0),PROCEDENCIA!$A$4:$C$6,2,0)</f>
        <v>BRASIL</v>
      </c>
      <c r="M72" s="6">
        <f>I72*(1-VLOOKUP(VLOOKUP(ARTICULOS!D72,TABLAS!$E$4:$H$18,2,0),CATEGORIAS!$A$4:$B$8,2,0))</f>
        <v>7.36</v>
      </c>
      <c r="N72" s="6">
        <f>I72*IF(L72="URUGUAY",1,(1-VLOOKUP(L72,PROCEDENCIA!$B$4:$C$6,2,0)))</f>
        <v>6.8</v>
      </c>
      <c r="O72" s="7">
        <f>IF(OR(L72="ARGENTINA",L72="URUGUAY"),IF(OR(VLOOKUP(D72,TABLAS!E$4:$H$18,2,0)="E",VLOOKUP(D72,TABLAS!E$4:$H$18,2,0)="D"),I72*(VLOOKUP(D72,TABLAS!E$4:$H$18,4,0)),0),0)</f>
        <v>0</v>
      </c>
    </row>
    <row r="73" spans="1:15" x14ac:dyDescent="0.2">
      <c r="A73">
        <v>70</v>
      </c>
      <c r="B73" t="s">
        <v>112</v>
      </c>
      <c r="C73" t="s">
        <v>93</v>
      </c>
      <c r="D73" t="s">
        <v>64</v>
      </c>
      <c r="E73">
        <v>3</v>
      </c>
      <c r="F73" t="str">
        <f>VLOOKUP(E73,TABLAS!$A$4:$C$7,2,0)</f>
        <v>FERRETERIA</v>
      </c>
      <c r="G73">
        <f>HLOOKUP(H73,TABLAS!$K$3:$N$4,2,0)</f>
        <v>4</v>
      </c>
      <c r="H73" t="s">
        <v>1</v>
      </c>
      <c r="I73">
        <v>8.5</v>
      </c>
      <c r="J73">
        <v>70</v>
      </c>
      <c r="K73" s="6">
        <f>I73*VLOOKUP(ARTICULOS!D73,TABLAS!$E$4:$H$18,4,0)</f>
        <v>0.42500000000000004</v>
      </c>
      <c r="L73" t="str">
        <f>VLOOKUP(VLOOKUP(D73,TABLAS!$E$4:$H$18,3,0),PROCEDENCIA!$A$4:$C$6,2,0)</f>
        <v>BRASIL</v>
      </c>
      <c r="M73" s="6">
        <f>I73*(1-VLOOKUP(VLOOKUP(ARTICULOS!D73,TABLAS!$E$4:$H$18,2,0),CATEGORIAS!$A$4:$B$8,2,0))</f>
        <v>7.82</v>
      </c>
      <c r="N73" s="6">
        <f>I73*IF(L73="URUGUAY",1,(1-VLOOKUP(L73,PROCEDENCIA!$B$4:$C$6,2,0)))</f>
        <v>7.2249999999999996</v>
      </c>
      <c r="O73" s="7">
        <f>IF(OR(L73="ARGENTINA",L73="URUGUAY"),IF(OR(VLOOKUP(D73,TABLAS!E$4:$H$18,2,0)="E",VLOOKUP(D73,TABLAS!E$4:$H$18,2,0)="D"),I73*(VLOOKUP(D73,TABLAS!E$4:$H$18,4,0)),0),0)</f>
        <v>0</v>
      </c>
    </row>
  </sheetData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zoomScale="80" workbookViewId="0">
      <selection activeCell="H18" sqref="H18"/>
    </sheetView>
  </sheetViews>
  <sheetFormatPr baseColWidth="10" defaultRowHeight="12.75" x14ac:dyDescent="0.2"/>
  <cols>
    <col min="1" max="1" width="14.28515625" customWidth="1"/>
    <col min="2" max="2" width="22.140625" customWidth="1"/>
    <col min="3" max="3" width="16.42578125" customWidth="1"/>
    <col min="5" max="5" width="17.7109375" customWidth="1"/>
    <col min="6" max="7" width="16.5703125" customWidth="1"/>
    <col min="8" max="8" width="16.42578125" customWidth="1"/>
    <col min="10" max="10" width="19.85546875" customWidth="1"/>
  </cols>
  <sheetData>
    <row r="1" spans="1:14" s="4" customFormat="1" x14ac:dyDescent="0.2">
      <c r="A1" s="4" t="s">
        <v>118</v>
      </c>
      <c r="E1" s="4" t="s">
        <v>116</v>
      </c>
      <c r="J1" s="4" t="s">
        <v>117</v>
      </c>
    </row>
    <row r="2" spans="1:14" s="4" customFormat="1" x14ac:dyDescent="0.2"/>
    <row r="3" spans="1:14" x14ac:dyDescent="0.2">
      <c r="A3" s="2" t="s">
        <v>113</v>
      </c>
      <c r="B3" s="2" t="s">
        <v>114</v>
      </c>
      <c r="C3" s="2" t="s">
        <v>120</v>
      </c>
      <c r="E3" s="2" t="s">
        <v>9</v>
      </c>
      <c r="F3" s="2" t="s">
        <v>121</v>
      </c>
      <c r="G3" s="2" t="s">
        <v>130</v>
      </c>
      <c r="H3" s="2" t="s">
        <v>133</v>
      </c>
      <c r="J3" s="2" t="s">
        <v>2</v>
      </c>
      <c r="K3" s="3" t="s">
        <v>12</v>
      </c>
      <c r="L3" s="3" t="s">
        <v>6</v>
      </c>
      <c r="M3" s="3" t="s">
        <v>98</v>
      </c>
      <c r="N3" s="3" t="s">
        <v>1</v>
      </c>
    </row>
    <row r="4" spans="1:14" x14ac:dyDescent="0.2">
      <c r="A4" s="3">
        <v>1</v>
      </c>
      <c r="B4" s="3" t="s">
        <v>7</v>
      </c>
      <c r="C4" s="5">
        <v>0.1</v>
      </c>
      <c r="E4" s="3" t="s">
        <v>10</v>
      </c>
      <c r="F4" s="3" t="s">
        <v>16</v>
      </c>
      <c r="G4" s="3">
        <v>3</v>
      </c>
      <c r="H4" s="5">
        <v>0.01</v>
      </c>
      <c r="J4" s="2" t="s">
        <v>115</v>
      </c>
      <c r="K4" s="3">
        <v>1</v>
      </c>
      <c r="L4" s="3">
        <v>2</v>
      </c>
      <c r="M4" s="3">
        <v>3</v>
      </c>
      <c r="N4" s="3">
        <v>4</v>
      </c>
    </row>
    <row r="5" spans="1:14" x14ac:dyDescent="0.2">
      <c r="A5" s="3">
        <v>2</v>
      </c>
      <c r="B5" s="3" t="s">
        <v>107</v>
      </c>
      <c r="C5" s="5">
        <v>0.2</v>
      </c>
      <c r="E5" s="3" t="s">
        <v>13</v>
      </c>
      <c r="F5" s="3" t="s">
        <v>111</v>
      </c>
      <c r="G5" s="3">
        <v>1</v>
      </c>
      <c r="H5" s="5">
        <v>0.03</v>
      </c>
    </row>
    <row r="6" spans="1:14" x14ac:dyDescent="0.2">
      <c r="A6" s="3">
        <v>3</v>
      </c>
      <c r="B6" s="3" t="s">
        <v>28</v>
      </c>
      <c r="C6" s="5">
        <v>0.4</v>
      </c>
      <c r="E6" s="3" t="s">
        <v>14</v>
      </c>
      <c r="F6" s="3" t="s">
        <v>111</v>
      </c>
      <c r="G6" s="3">
        <v>1</v>
      </c>
      <c r="H6" s="5">
        <v>0.04</v>
      </c>
    </row>
    <row r="7" spans="1:14" x14ac:dyDescent="0.2">
      <c r="A7" s="3">
        <v>4</v>
      </c>
      <c r="B7" s="3" t="s">
        <v>20</v>
      </c>
      <c r="C7" s="5">
        <v>0.3</v>
      </c>
      <c r="E7" s="3" t="s">
        <v>19</v>
      </c>
      <c r="F7" s="3" t="s">
        <v>48</v>
      </c>
      <c r="G7" s="3">
        <v>1</v>
      </c>
      <c r="H7" s="5">
        <v>0.02</v>
      </c>
    </row>
    <row r="8" spans="1:14" x14ac:dyDescent="0.2">
      <c r="E8" s="3" t="s">
        <v>27</v>
      </c>
      <c r="F8" s="3" t="s">
        <v>16</v>
      </c>
      <c r="G8" s="3">
        <v>3</v>
      </c>
      <c r="H8" s="5">
        <v>0.03</v>
      </c>
    </row>
    <row r="9" spans="1:14" x14ac:dyDescent="0.2">
      <c r="E9" s="3" t="s">
        <v>38</v>
      </c>
      <c r="F9" s="3" t="s">
        <v>122</v>
      </c>
      <c r="G9" s="3">
        <v>1</v>
      </c>
      <c r="H9" s="5">
        <v>0.05</v>
      </c>
    </row>
    <row r="10" spans="1:14" x14ac:dyDescent="0.2">
      <c r="E10" s="3" t="s">
        <v>51</v>
      </c>
      <c r="F10" s="3" t="s">
        <v>16</v>
      </c>
      <c r="G10" s="3">
        <v>2</v>
      </c>
      <c r="H10" s="5">
        <v>0.08</v>
      </c>
    </row>
    <row r="11" spans="1:14" x14ac:dyDescent="0.2">
      <c r="E11" s="3" t="s">
        <v>50</v>
      </c>
      <c r="F11" s="3" t="s">
        <v>16</v>
      </c>
      <c r="G11" s="3">
        <v>2</v>
      </c>
      <c r="H11" s="5">
        <v>7.0000000000000007E-2</v>
      </c>
    </row>
    <row r="12" spans="1:14" x14ac:dyDescent="0.2">
      <c r="E12" s="3" t="s">
        <v>58</v>
      </c>
      <c r="F12" s="3" t="s">
        <v>123</v>
      </c>
      <c r="G12" s="3">
        <v>2</v>
      </c>
      <c r="H12" s="5">
        <v>0.06</v>
      </c>
    </row>
    <row r="13" spans="1:14" x14ac:dyDescent="0.2">
      <c r="E13" s="3" t="s">
        <v>64</v>
      </c>
      <c r="F13" s="3" t="s">
        <v>16</v>
      </c>
      <c r="G13" s="3">
        <v>3</v>
      </c>
      <c r="H13" s="5">
        <v>0.05</v>
      </c>
    </row>
    <row r="14" spans="1:14" x14ac:dyDescent="0.2">
      <c r="E14" s="3" t="s">
        <v>78</v>
      </c>
      <c r="F14" s="3" t="s">
        <v>122</v>
      </c>
      <c r="G14" s="3">
        <v>2</v>
      </c>
      <c r="H14" s="5">
        <v>0.04</v>
      </c>
    </row>
    <row r="15" spans="1:14" x14ac:dyDescent="0.2">
      <c r="E15" s="3" t="s">
        <v>89</v>
      </c>
      <c r="F15" s="3" t="s">
        <v>111</v>
      </c>
      <c r="G15" s="3">
        <v>1</v>
      </c>
      <c r="H15" s="5">
        <v>0.03</v>
      </c>
    </row>
    <row r="16" spans="1:14" x14ac:dyDescent="0.2">
      <c r="E16" s="3" t="s">
        <v>97</v>
      </c>
      <c r="F16" s="3" t="s">
        <v>111</v>
      </c>
      <c r="G16" s="3">
        <v>1</v>
      </c>
      <c r="H16" s="5">
        <v>0.05</v>
      </c>
    </row>
    <row r="17" spans="5:8" x14ac:dyDescent="0.2">
      <c r="E17" s="3" t="s">
        <v>106</v>
      </c>
      <c r="F17" s="3" t="s">
        <v>123</v>
      </c>
      <c r="G17" s="3">
        <v>1</v>
      </c>
      <c r="H17" s="5">
        <v>0.06</v>
      </c>
    </row>
    <row r="18" spans="5:8" x14ac:dyDescent="0.2">
      <c r="E18" s="3" t="s">
        <v>110</v>
      </c>
      <c r="F18" s="3" t="s">
        <v>123</v>
      </c>
      <c r="G18" s="3">
        <v>3</v>
      </c>
      <c r="H18" s="5">
        <v>0.01</v>
      </c>
    </row>
  </sheetData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="80" workbookViewId="0">
      <selection activeCell="A8" sqref="A8"/>
    </sheetView>
  </sheetViews>
  <sheetFormatPr baseColWidth="10" defaultRowHeight="12.75" x14ac:dyDescent="0.2"/>
  <cols>
    <col min="1" max="1" width="15.140625" customWidth="1"/>
    <col min="2" max="2" width="15.7109375" customWidth="1"/>
  </cols>
  <sheetData>
    <row r="1" spans="1:2" x14ac:dyDescent="0.2">
      <c r="A1" s="4" t="s">
        <v>129</v>
      </c>
    </row>
    <row r="3" spans="1:2" x14ac:dyDescent="0.2">
      <c r="A3" s="2" t="s">
        <v>121</v>
      </c>
      <c r="B3" s="2" t="s">
        <v>124</v>
      </c>
    </row>
    <row r="4" spans="1:2" x14ac:dyDescent="0.2">
      <c r="A4" s="3" t="s">
        <v>16</v>
      </c>
      <c r="B4" s="5">
        <v>0.08</v>
      </c>
    </row>
    <row r="5" spans="1:2" x14ac:dyDescent="0.2">
      <c r="A5" s="3" t="s">
        <v>111</v>
      </c>
      <c r="B5" s="5">
        <v>7.0000000000000007E-2</v>
      </c>
    </row>
    <row r="6" spans="1:2" x14ac:dyDescent="0.2">
      <c r="A6" s="3" t="s">
        <v>48</v>
      </c>
      <c r="B6" s="5">
        <v>0.04</v>
      </c>
    </row>
    <row r="7" spans="1:2" x14ac:dyDescent="0.2">
      <c r="A7" s="3" t="s">
        <v>122</v>
      </c>
      <c r="B7" s="5">
        <v>0.11</v>
      </c>
    </row>
    <row r="8" spans="1:2" x14ac:dyDescent="0.2">
      <c r="A8" s="3" t="s">
        <v>123</v>
      </c>
      <c r="B8" s="5">
        <v>0.06</v>
      </c>
    </row>
  </sheetData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80" workbookViewId="0">
      <selection activeCell="C20" sqref="C20"/>
    </sheetView>
  </sheetViews>
  <sheetFormatPr baseColWidth="10" defaultRowHeight="12.75" x14ac:dyDescent="0.2"/>
  <cols>
    <col min="1" max="1" width="15.7109375" customWidth="1"/>
    <col min="2" max="2" width="14.85546875" customWidth="1"/>
    <col min="3" max="3" width="15.42578125" customWidth="1"/>
  </cols>
  <sheetData>
    <row r="1" spans="1:3" x14ac:dyDescent="0.2">
      <c r="A1" s="4" t="s">
        <v>131</v>
      </c>
    </row>
    <row r="3" spans="1:3" x14ac:dyDescent="0.2">
      <c r="A3" s="2" t="s">
        <v>130</v>
      </c>
      <c r="B3" s="2" t="s">
        <v>125</v>
      </c>
      <c r="C3" s="2" t="s">
        <v>132</v>
      </c>
    </row>
    <row r="4" spans="1:3" x14ac:dyDescent="0.2">
      <c r="A4" s="3">
        <v>1</v>
      </c>
      <c r="B4" s="3" t="s">
        <v>126</v>
      </c>
      <c r="C4" s="5">
        <v>0.05</v>
      </c>
    </row>
    <row r="5" spans="1:3" x14ac:dyDescent="0.2">
      <c r="A5" s="3">
        <v>2</v>
      </c>
      <c r="B5" s="3" t="s">
        <v>127</v>
      </c>
      <c r="C5" s="5">
        <v>0.1</v>
      </c>
    </row>
    <row r="6" spans="1:3" x14ac:dyDescent="0.2">
      <c r="A6" s="3">
        <v>3</v>
      </c>
      <c r="B6" s="3" t="s">
        <v>128</v>
      </c>
      <c r="C6" s="5">
        <v>0.15</v>
      </c>
    </row>
  </sheetData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ARTICULOS</vt:lpstr>
      <vt:lpstr>TABLAS</vt:lpstr>
      <vt:lpstr>CATEGORIAS</vt:lpstr>
      <vt:lpstr>PROCEDENCIA</vt:lpstr>
      <vt:lpstr>ARTICULOS!Área_de_extracción</vt:lpstr>
      <vt:lpstr>ARTICULOS!Criterios</vt:lpstr>
    </vt:vector>
  </TitlesOfParts>
  <Company>CODICEN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Capacitacion en Informatica</dc:creator>
  <cp:lastModifiedBy>Oscar</cp:lastModifiedBy>
  <dcterms:created xsi:type="dcterms:W3CDTF">2003-03-31T11:48:08Z</dcterms:created>
  <dcterms:modified xsi:type="dcterms:W3CDTF">2019-11-08T09:20:50Z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8e956506-9aaa-4ceb-ae73-4c4b26463d33</vt:lpwstr>
  </property>
</Properties>
</file>