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codeName="ThisWorkbook"/>
  <mc:AlternateContent xmlns:mc="http://schemas.openxmlformats.org/markup-compatibility/2006">
    <mc:Choice Requires="x15">
      <x15ac:absPath xmlns:x15ac="http://schemas.microsoft.com/office/spreadsheetml/2010/11/ac" url="/Applications/XAMPP/xamppfiles/htdocs/app/menus/resumenes/territoriales/"/>
    </mc:Choice>
  </mc:AlternateContent>
  <bookViews>
    <workbookView xWindow="0" yWindow="460" windowWidth="25600" windowHeight="14560"/>
  </bookViews>
  <sheets>
    <sheet name="VENTAS" sheetId="1" r:id="rId1"/>
  </sheets>
  <definedNames>
    <definedName name="_xlnm.Print_Titles" localSheetId="0">VENTAS!$15:$15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1" l="1"/>
  <c r="H16" i="1"/>
  <c r="M16" i="1"/>
  <c r="P16" i="1"/>
  <c r="O16" i="1"/>
  <c r="D16" i="1"/>
  <c r="B20" i="1"/>
  <c r="E20" i="1"/>
  <c r="H17" i="1"/>
  <c r="G17" i="1"/>
  <c r="P17" i="1"/>
  <c r="M17" i="1"/>
  <c r="O17" i="1"/>
  <c r="D17" i="1"/>
  <c r="E17" i="1"/>
  <c r="F17" i="1"/>
  <c r="I17" i="1"/>
  <c r="J17" i="1"/>
  <c r="C17" i="1"/>
  <c r="K17" i="1"/>
  <c r="L17" i="1"/>
</calcChain>
</file>

<file path=xl/sharedStrings.xml><?xml version="1.0" encoding="utf-8"?>
<sst xmlns="http://schemas.openxmlformats.org/spreadsheetml/2006/main" count="22" uniqueCount="21">
  <si>
    <t>Total</t>
  </si>
  <si>
    <t>Proyección</t>
  </si>
  <si>
    <t>Oficina</t>
  </si>
  <si>
    <t>Enero</t>
  </si>
  <si>
    <t>Febrero</t>
  </si>
  <si>
    <t>Abril</t>
  </si>
  <si>
    <t>Marzo</t>
  </si>
  <si>
    <t>Mayo</t>
  </si>
  <si>
    <t>Junio</t>
  </si>
  <si>
    <t>TOTAL</t>
  </si>
  <si>
    <t>Rescates</t>
  </si>
  <si>
    <t>Crecimiento de cartera 2</t>
  </si>
  <si>
    <t>Territorial Centro</t>
  </si>
  <si>
    <t>[Madrid]</t>
  </si>
  <si>
    <t>Beneficio</t>
  </si>
  <si>
    <t>Gastos</t>
  </si>
  <si>
    <t>Ingresos</t>
  </si>
  <si>
    <t>Cartera 2016</t>
  </si>
  <si>
    <t>Proyeccion de crecimiento</t>
  </si>
  <si>
    <t>Trimestre</t>
  </si>
  <si>
    <t>Trimestre2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</si>
</sst>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4" formatCode="#,##0.00\ [$€-C0A]"/>
  </numFmts>
  <fonts count="19" x14ac:knownFonts="1">
    <font>
      <sz val="12"/>
      <color theme="5" tint="0.39988402966399123"/>
      <name val="Calibri"/>
      <family val="2"/>
      <scheme val="minor"/>
    </font>
    <font>
      <sz val="29"/>
      <color theme="5"/>
      <name val="Calibri"/>
      <family val="2"/>
      <scheme val="major"/>
    </font>
    <font>
      <b/>
      <sz val="11"/>
      <color theme="3"/>
      <name val="Calibri"/>
      <family val="2"/>
      <scheme val="major"/>
    </font>
    <font>
      <sz val="14"/>
      <color theme="5" tint="0.39994506668294322"/>
      <name val="Calibri"/>
      <family val="2"/>
      <scheme val="minor"/>
    </font>
    <font>
      <sz val="16"/>
      <color theme="5"/>
      <name val="Calibri"/>
      <family val="2"/>
      <scheme val="major"/>
    </font>
    <font>
      <sz val="14"/>
      <color theme="5" tint="0.39997558519241921"/>
      <name val="Calibri"/>
      <family val="2"/>
      <scheme val="minor"/>
    </font>
    <font>
      <sz val="12"/>
      <color theme="5"/>
      <name val="Calibri"/>
      <family val="2"/>
      <scheme val="major"/>
    </font>
    <font>
      <u/>
      <sz val="14"/>
      <color theme="5" tint="0.39994506668294322"/>
      <name val="Calibri"/>
      <family val="2"/>
      <scheme val="minor"/>
    </font>
    <font>
      <sz val="12"/>
      <color theme="5" tint="0.39988402966399123"/>
      <name val="Calibri"/>
      <family val="2"/>
      <scheme val="minor"/>
    </font>
    <font>
      <b/>
      <sz val="9"/>
      <color theme="5"/>
      <name val="Calibri"/>
      <scheme val="major"/>
    </font>
    <font>
      <b/>
      <sz val="9"/>
      <color theme="5" tint="0.39994506668294322"/>
      <name val="Calibri"/>
      <scheme val="minor"/>
    </font>
    <font>
      <sz val="10"/>
      <color theme="5" tint="0.39997558519241921"/>
      <name val="Calibri"/>
      <family val="2"/>
      <scheme val="minor"/>
    </font>
    <font>
      <b/>
      <sz val="10"/>
      <color theme="5" tint="0.39997558519241921"/>
      <name val="Calibri"/>
      <scheme val="minor"/>
    </font>
    <font>
      <b/>
      <sz val="14"/>
      <color theme="5" tint="0.39994506668294322"/>
      <name val="Calibri"/>
      <scheme val="minor"/>
    </font>
    <font>
      <b/>
      <sz val="10"/>
      <color rgb="FFC00000"/>
      <name val="Calibri"/>
      <scheme val="minor"/>
    </font>
    <font>
      <b/>
      <sz val="9"/>
      <color rgb="FFC00000"/>
      <name val="Calibri"/>
      <scheme val="minor"/>
    </font>
    <font>
      <sz val="9"/>
      <color theme="5" tint="0.39994506668294322"/>
      <name val="Calibri"/>
      <scheme val="minor"/>
    </font>
    <font>
      <b/>
      <sz val="9"/>
      <color rgb="FF7030A0"/>
      <name val="Calibri"/>
      <scheme val="minor"/>
    </font>
    <font>
      <b/>
      <sz val="9"/>
      <color rgb="FF7030A0"/>
      <name val="Calibri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>
      <alignment vertical="center"/>
    </xf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25">
    <xf numFmtId="0" fontId="0" fillId="0" borderId="0" xfId="0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9" fillId="0" borderId="0" xfId="3" applyFont="1" applyFill="1" applyBorder="1" applyAlignment="1">
      <alignment horizontal="right" wrapText="1"/>
    </xf>
    <xf numFmtId="0" fontId="9" fillId="0" borderId="0" xfId="3" applyFont="1" applyFill="1" applyBorder="1" applyAlignment="1">
      <alignment wrapText="1"/>
    </xf>
    <xf numFmtId="0" fontId="12" fillId="0" borderId="0" xfId="0" applyFont="1" applyAlignment="1">
      <alignment horizontal="right" vertical="center"/>
    </xf>
    <xf numFmtId="44" fontId="11" fillId="0" borderId="0" xfId="6" applyFont="1" applyAlignment="1">
      <alignment vertical="center"/>
    </xf>
    <xf numFmtId="0" fontId="13" fillId="0" borderId="0" xfId="0" applyFont="1">
      <alignment vertical="center"/>
    </xf>
    <xf numFmtId="0" fontId="10" fillId="0" borderId="0" xfId="0" applyFont="1" applyFill="1" applyBorder="1" applyAlignment="1">
      <alignment vertical="center"/>
    </xf>
    <xf numFmtId="164" fontId="10" fillId="0" borderId="0" xfId="0" applyNumberFormat="1" applyFont="1" applyFill="1" applyBorder="1" applyAlignment="1">
      <alignment vertical="center"/>
    </xf>
    <xf numFmtId="44" fontId="10" fillId="0" borderId="0" xfId="6" applyFont="1" applyFill="1" applyBorder="1" applyAlignment="1">
      <alignment vertical="center"/>
    </xf>
    <xf numFmtId="4" fontId="10" fillId="0" borderId="0" xfId="0" applyNumberFormat="1" applyFont="1" applyFill="1" applyBorder="1" applyAlignment="1">
      <alignment vertical="center"/>
    </xf>
    <xf numFmtId="4" fontId="10" fillId="0" borderId="0" xfId="0" applyNumberFormat="1" applyFont="1" applyAlignment="1">
      <alignment vertical="center"/>
    </xf>
    <xf numFmtId="0" fontId="7" fillId="0" borderId="0" xfId="0" applyFont="1" applyFill="1">
      <alignment vertical="center"/>
    </xf>
    <xf numFmtId="0" fontId="1" fillId="0" borderId="0" xfId="1" applyFill="1"/>
    <xf numFmtId="0" fontId="3" fillId="0" borderId="0" xfId="0" applyFont="1" applyFill="1">
      <alignment vertical="center"/>
    </xf>
    <xf numFmtId="10" fontId="10" fillId="0" borderId="0" xfId="7" applyNumberFormat="1" applyFont="1" applyAlignment="1">
      <alignment vertical="center"/>
    </xf>
    <xf numFmtId="44" fontId="14" fillId="0" borderId="0" xfId="6" applyFont="1" applyAlignment="1">
      <alignment vertical="center"/>
    </xf>
    <xf numFmtId="44" fontId="15" fillId="0" borderId="0" xfId="6" applyFont="1" applyAlignment="1">
      <alignment vertical="center"/>
    </xf>
    <xf numFmtId="0" fontId="16" fillId="0" borderId="0" xfId="0" applyFont="1" applyAlignment="1">
      <alignment vertical="center"/>
    </xf>
    <xf numFmtId="164" fontId="16" fillId="0" borderId="0" xfId="0" applyNumberFormat="1" applyFont="1" applyAlignment="1">
      <alignment vertical="center"/>
    </xf>
    <xf numFmtId="44" fontId="16" fillId="0" borderId="0" xfId="6" applyFont="1" applyAlignment="1">
      <alignment vertical="center"/>
    </xf>
    <xf numFmtId="4" fontId="16" fillId="0" borderId="0" xfId="0" applyNumberFormat="1" applyFont="1" applyAlignment="1">
      <alignment vertical="center"/>
    </xf>
    <xf numFmtId="10" fontId="17" fillId="0" borderId="0" xfId="7" applyNumberFormat="1" applyFont="1" applyFill="1" applyBorder="1" applyAlignment="1">
      <alignment vertical="center"/>
    </xf>
    <xf numFmtId="0" fontId="18" fillId="0" borderId="0" xfId="3" applyFont="1" applyFill="1" applyBorder="1" applyAlignment="1">
      <alignment horizontal="right" wrapText="1"/>
    </xf>
  </cellXfs>
  <cellStyles count="8">
    <cellStyle name="Encabezado 4" xfId="5" builtinId="19" customBuiltin="1"/>
    <cellStyle name="Moneda" xfId="6" builtinId="4"/>
    <cellStyle name="Normal" xfId="0" builtinId="0" customBuiltin="1"/>
    <cellStyle name="Porcentaje" xfId="7" builtinId="5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</cellStyles>
  <dxfs count="30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7030A0"/>
        <name val="Calibri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5" tint="0.39994506668294322"/>
        <name val="Calibri"/>
        <scheme val="minor"/>
      </font>
      <numFmt numFmtId="164" formatCode="#,##0.00\ [$€-C0A]"/>
      <alignment horizontal="general"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5" tint="0.39994506668294322"/>
        <name val="Calibri"/>
        <scheme val="minor"/>
      </font>
      <numFmt numFmtId="4" formatCode="#,##0.00"/>
      <alignment horizontal="general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7030A0"/>
        <name val="Calibri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5" tint="0.39994506668294322"/>
        <name val="Calibri"/>
        <scheme val="minor"/>
      </font>
      <numFmt numFmtId="4" formatCode="#,##0.00"/>
      <alignment horizontal="general"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5" tint="0.39994506668294322"/>
        <name val="Calibri"/>
        <scheme val="minor"/>
      </font>
      <numFmt numFmtId="4" formatCode="#,##0.00"/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5"/>
        <name val="Calibri"/>
        <scheme val="major"/>
      </font>
      <numFmt numFmtId="164" formatCode="#,##0.00\ [$€-C0A]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9"/>
        <color theme="5" tint="0.39994506668294322"/>
        <name val="Calibri"/>
        <scheme val="minor"/>
      </font>
      <numFmt numFmtId="4" formatCode="#,##0.00"/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9"/>
        <color theme="5" tint="0.39994506668294322"/>
        <name val="Calibri"/>
        <scheme val="minor"/>
      </font>
      <numFmt numFmtId="4" formatCode="#,##0.00"/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9"/>
        <color theme="5" tint="0.39994506668294322"/>
        <name val="Calibri"/>
        <scheme val="minor"/>
      </font>
      <numFmt numFmtId="4" formatCode="#,##0.00"/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9"/>
        <color theme="5" tint="0.39994506668294322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9"/>
        <color theme="5" tint="0.39994506668294322"/>
        <name val="Calibri"/>
        <scheme val="minor"/>
      </font>
      <numFmt numFmtId="164" formatCode="#,##0.00\ [$€-C0A]"/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9"/>
        <color theme="5" tint="0.39994506668294322"/>
        <name val="Calibri"/>
        <scheme val="minor"/>
      </font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5" tint="0.39994506668294322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Calibri"/>
      </font>
      <alignment horizontal="general" vertical="bottom" textRotation="0" wrapText="1" indent="0" justifyLastLine="0" shrinkToFit="0" readingOrder="0"/>
    </dxf>
    <dxf>
      <font>
        <b val="0"/>
        <i val="0"/>
        <color theme="5"/>
      </font>
      <fill>
        <patternFill patternType="none">
          <bgColor auto="1"/>
        </patternFill>
      </fill>
      <border diagonalUp="0" diagonalDown="0">
        <left/>
        <right/>
        <top style="medium">
          <color theme="2" tint="-9.9948118533890809E-2"/>
        </top>
        <bottom/>
        <vertical/>
        <horizontal/>
      </border>
    </dxf>
    <dxf>
      <font>
        <b val="0"/>
        <i val="0"/>
        <color theme="5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5" tint="0.39991454817346722"/>
      </font>
      <fill>
        <patternFill patternType="none">
          <bgColor auto="1"/>
        </patternFill>
      </fill>
      <border diagonalUp="0" diagonalDown="0">
        <left/>
        <right/>
        <top/>
        <bottom style="medium">
          <color theme="2" tint="-9.9948118533890809E-2"/>
        </bottom>
        <vertical/>
        <horizontal style="medium">
          <color theme="2" tint="-9.9948118533890809E-2"/>
        </horizontal>
      </border>
    </dxf>
  </dxfs>
  <tableStyles count="1" defaultTableStyle="Online sales tracker" defaultPivotStyle="PivotStyleLight16">
    <tableStyle name="Online sales tracker" pivot="0" count="3">
      <tableStyleElement type="wholeTable" dxfId="29"/>
      <tableStyleElement type="headerRow" dxfId="28"/>
      <tableStyleElement type="totalRow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0" i="0" u="none" strike="noStrike" kern="1200" spc="0" baseline="0">
                <a:solidFill>
                  <a:schemeClr val="accent2"/>
                </a:solidFill>
                <a:latin typeface="+mj-lt"/>
                <a:ea typeface="+mn-ea"/>
                <a:cs typeface="+mn-cs"/>
              </a:defRPr>
            </a:pPr>
            <a:r>
              <a:rPr lang="en-US" sz="1800" b="0" i="0" u="none" strike="noStrike" baseline="0" smtClean="0"/>
              <a:t>Oficinas</a:t>
            </a:r>
          </a:p>
        </c:rich>
      </c:tx>
      <c:layout>
        <c:manualLayout>
          <c:xMode val="edge"/>
          <c:yMode val="edge"/>
          <c:x val="0.00433273538476673"/>
          <c:y val="0.02435695403823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spc="0" baseline="0">
              <a:solidFill>
                <a:schemeClr val="accent2"/>
              </a:solidFill>
              <a:latin typeface="+mj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>
        <c:manualLayout>
          <c:layoutTarget val="inner"/>
          <c:xMode val="edge"/>
          <c:yMode val="edge"/>
          <c:x val="0.0888801304995273"/>
          <c:y val="0.200112515063274"/>
          <c:w val="0.896214722039272"/>
          <c:h val="0.690632801337395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VENTAS!$J$15</c:f>
              <c:strCache>
                <c:ptCount val="1"/>
                <c:pt idx="0">
                  <c:v>Mayo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325-4B23-96D9-F2E72BB7457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VENTAS!$B$16</c:f>
              <c:strCache>
                <c:ptCount val="1"/>
                <c:pt idx="0">
                  <c:v>[Madrid]</c:v>
                </c:pt>
              </c:strCache>
            </c:strRef>
          </c:cat>
          <c:val>
            <c:numRef>
              <c:f>VENTAS!$J$16</c:f>
              <c:numCache>
                <c:formatCode>#,##0.00</c:formatCode>
                <c:ptCount val="1"/>
                <c:pt idx="0">
                  <c:v>18005.12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25-4B23-96D9-F2E72BB74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100"/>
        <c:axId val="-2061435472"/>
        <c:axId val="1945320912"/>
      </c:barChart>
      <c:catAx>
        <c:axId val="-206143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945320912"/>
        <c:crosses val="autoZero"/>
        <c:auto val="1"/>
        <c:lblAlgn val="ctr"/>
        <c:lblOffset val="100"/>
        <c:noMultiLvlLbl val="0"/>
      </c:catAx>
      <c:valAx>
        <c:axId val="194532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[$€-C0A]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6143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6</xdr:col>
      <xdr:colOff>219076</xdr:colOff>
      <xdr:row>14</xdr:row>
      <xdr:rowOff>0</xdr:rowOff>
    </xdr:to>
    <xdr:graphicFrame macro="">
      <xdr:nvGraphicFramePr>
        <xdr:cNvPr id="3" name="ProductIncomeChart" descr="Representar gráficamente cada artículo en un gráfico de columnas agrupado." title="Ingresos de productos por gráfico de artículo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15:M16" totalsRowShown="0" headerRowDxfId="26" dataDxfId="25" totalsRowDxfId="24">
  <tableColumns count="12">
    <tableColumn id="1" name="Oficina" dataDxfId="23" totalsRowDxfId="22"/>
    <tableColumn id="2" name="Rescates" dataDxfId="21" totalsRowDxfId="20"/>
    <tableColumn id="3" name="Proyección" dataDxfId="19" totalsRowDxfId="18" dataCellStyle="Moneda">
      <calculatedColumnFormula>Table1[[#This Row],[Total]]/(24/50)</calculatedColumnFormula>
    </tableColumn>
    <tableColumn id="4" name="Enero" dataDxfId="17" totalsRowDxfId="16"/>
    <tableColumn id="5" name="Febrero" dataDxfId="15" totalsRowDxfId="14"/>
    <tableColumn id="7" name="Marzo" dataDxfId="5" totalsRowDxfId="13"/>
    <tableColumn id="6" name="Trimestre" dataDxfId="3" totalsRowDxfId="7" dataCellStyle="Porcentaje">
      <calculatedColumnFormula>(Table1[Marzo]+Table1[Febrero]+Table1[Enero])/160000</calculatedColumnFormula>
    </tableColumn>
    <tableColumn id="8" name="Abril" dataDxfId="4" totalsRowDxfId="12"/>
    <tableColumn id="9" name="Mayo" dataDxfId="11" totalsRowDxfId="10"/>
    <tableColumn id="10" name="Junio" dataDxfId="2" totalsRowDxfId="9"/>
    <tableColumn id="13" name="Trimestre2" dataDxfId="0" totalsRowDxfId="6" dataCellStyle="Porcentaje">
      <calculatedColumnFormula>(Table1[Junio]+Table1[Mayo]+Table1[Abril])/160000</calculatedColumnFormula>
    </tableColumn>
    <tableColumn id="11" name="Total" dataDxfId="1" totalsRowDxfId="8">
      <calculatedColumnFormula>SUM(M13:M15)</calculatedColumnFormula>
    </tableColumn>
  </tableColumns>
  <tableStyleInfo name="Online sales tracker" showFirstColumn="0" showLastColumn="0" showRowStripes="1" showColumnStripes="0"/>
  <extLst>
    <ext xmlns:x14="http://schemas.microsoft.com/office/spreadsheetml/2009/9/main" uri="{504A1905-F514-4f6f-8877-14C23A59335A}">
      <x14:table altText="Tabla de ventas en línea" altTextSummary="Indicar información de las ventas en línea (artículos, coste, porcentaje de aumento de precio, total vendido, cargos y costes de envío y cualquier devolución)."/>
    </ext>
  </extLst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nline sales tracker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5"/>
    <pageSetUpPr autoPageBreaks="0" fitToPage="1"/>
  </sheetPr>
  <dimension ref="A1:P20"/>
  <sheetViews>
    <sheetView showGridLines="0" tabSelected="1" topLeftCell="A3" zoomScale="125" zoomScaleNormal="125" zoomScalePageLayoutView="125" workbookViewId="0">
      <selection activeCell="G10" sqref="G10"/>
    </sheetView>
  </sheetViews>
  <sheetFormatPr baseColWidth="10" defaultColWidth="9" defaultRowHeight="27" customHeight="1" x14ac:dyDescent="0.2"/>
  <cols>
    <col min="1" max="1" width="2.83203125" style="1" customWidth="1"/>
    <col min="2" max="13" width="12" style="2" customWidth="1"/>
    <col min="14" max="14" width="11" style="1" customWidth="1"/>
    <col min="15" max="15" width="9" style="1"/>
    <col min="16" max="16" width="13.1640625" style="1" bestFit="1" customWidth="1"/>
    <col min="17" max="16384" width="9" style="1"/>
  </cols>
  <sheetData>
    <row r="1" spans="1:16" ht="45.75" customHeight="1" x14ac:dyDescent="0.45">
      <c r="A1" s="13"/>
      <c r="B1" s="14" t="s">
        <v>12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6" ht="24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1:16" ht="19" x14ac:dyDescent="0.2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</row>
    <row r="4" spans="1:16" ht="19" x14ac:dyDescent="0.2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</row>
    <row r="5" spans="1:16" ht="19" x14ac:dyDescent="0.2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</row>
    <row r="6" spans="1:16" ht="19" x14ac:dyDescent="0.2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</row>
    <row r="7" spans="1:16" ht="19" x14ac:dyDescent="0.2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1:16" ht="19" x14ac:dyDescent="0.2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</row>
    <row r="9" spans="1:16" ht="19" x14ac:dyDescent="0.2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6" ht="19" x14ac:dyDescent="0.2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</row>
    <row r="11" spans="1:16" ht="19" x14ac:dyDescent="0.2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r="12" spans="1:16" ht="19" x14ac:dyDescent="0.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</row>
    <row r="13" spans="1:16" ht="19" x14ac:dyDescent="0.2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</row>
    <row r="14" spans="1:16" ht="19" x14ac:dyDescent="0.2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 spans="1:16" ht="60" customHeight="1" x14ac:dyDescent="0.15">
      <c r="B15" s="4" t="s">
        <v>2</v>
      </c>
      <c r="C15" s="3" t="s">
        <v>10</v>
      </c>
      <c r="D15" s="3" t="s">
        <v>1</v>
      </c>
      <c r="E15" s="3" t="s">
        <v>3</v>
      </c>
      <c r="F15" s="3" t="s">
        <v>4</v>
      </c>
      <c r="G15" s="3" t="s">
        <v>6</v>
      </c>
      <c r="H15" s="24" t="s">
        <v>19</v>
      </c>
      <c r="I15" s="3" t="s">
        <v>5</v>
      </c>
      <c r="J15" s="3" t="s">
        <v>7</v>
      </c>
      <c r="K15" s="3" t="s">
        <v>8</v>
      </c>
      <c r="L15" s="24" t="s">
        <v>20</v>
      </c>
      <c r="M15" s="3" t="s">
        <v>0</v>
      </c>
      <c r="N15" s="3" t="s">
        <v>17</v>
      </c>
      <c r="O15" s="3" t="s">
        <v>11</v>
      </c>
      <c r="P15" s="3" t="s">
        <v>18</v>
      </c>
    </row>
    <row r="16" spans="1:16" s="7" customFormat="1" ht="27" customHeight="1" x14ac:dyDescent="0.2">
      <c r="B16" s="8" t="s">
        <v>13</v>
      </c>
      <c r="C16" s="9">
        <v>0</v>
      </c>
      <c r="D16" s="10">
        <f>Table1[[#This Row],[Total]]/(24/50)</f>
        <v>734592.10147799482</v>
      </c>
      <c r="E16" s="11">
        <v>109361.51</v>
      </c>
      <c r="F16" s="11">
        <v>107654.43</v>
      </c>
      <c r="G16" s="11">
        <v>113977.57</v>
      </c>
      <c r="H16" s="23">
        <f>(Table1[Marzo]+Table1[Febrero]+Table1[Enero])/160000</f>
        <v>2.0687094374999999</v>
      </c>
      <c r="I16" s="11">
        <v>3603.51</v>
      </c>
      <c r="J16" s="11">
        <v>18005.12</v>
      </c>
      <c r="K16" s="11">
        <v>0</v>
      </c>
      <c r="L16" s="23">
        <f>(Table1[Junio]+Table1[Mayo]+Table1[Abril])/160000</f>
        <v>0.13505393749999997</v>
      </c>
      <c r="M16" s="9">
        <f>SUM(Table1[[#This Row],[Enero]:[Junio]])</f>
        <v>352604.20870943752</v>
      </c>
      <c r="N16" s="12">
        <v>69420.77</v>
      </c>
      <c r="O16" s="16">
        <f>Table1[Total]/N16</f>
        <v>5.0792321766156947</v>
      </c>
      <c r="P16" s="16">
        <f>((Table1[[#This Row],[Total]]-Table1[[#This Row],[Rescates]])/(24/52)/N16)</f>
        <v>11.005003049334004</v>
      </c>
    </row>
    <row r="17" spans="2:16" s="7" customFormat="1" ht="27" customHeight="1" x14ac:dyDescent="0.2">
      <c r="B17" s="19" t="s">
        <v>9</v>
      </c>
      <c r="C17" s="20">
        <f>SUM(Table1[Rescates])</f>
        <v>0</v>
      </c>
      <c r="D17" s="21">
        <f>SUM(Table1[Proyección])</f>
        <v>734592.10147799482</v>
      </c>
      <c r="E17" s="22">
        <f>SUM(Table1[Enero])</f>
        <v>109361.51</v>
      </c>
      <c r="F17" s="22">
        <f>SUM(Table1[Febrero])</f>
        <v>107654.43</v>
      </c>
      <c r="G17" s="22">
        <f>SUM(Table1[Marzo])</f>
        <v>113977.57</v>
      </c>
      <c r="H17" s="23">
        <f>(Table1[Marzo]+Table1[Febrero]+Table1[Enero])/160000</f>
        <v>2.0687094374999999</v>
      </c>
      <c r="I17" s="22">
        <f>SUM(Table1[Abril])</f>
        <v>3603.51</v>
      </c>
      <c r="J17" s="22">
        <f>SUM(Table1[Mayo])</f>
        <v>18005.12</v>
      </c>
      <c r="K17" s="22">
        <f>SUM(Table1[Junio])</f>
        <v>0</v>
      </c>
      <c r="L17" s="23">
        <f>(Table1[Junio]+Table1[Mayo]+Table1[Abril])/160000</f>
        <v>0.13505393749999997</v>
      </c>
      <c r="M17" s="20">
        <f>SUM(Table1[Total])</f>
        <v>352604.20870943752</v>
      </c>
      <c r="N17" s="12">
        <v>69420.77</v>
      </c>
      <c r="O17" s="16">
        <f>Table1[Total]/N17</f>
        <v>5.0792321766156947</v>
      </c>
      <c r="P17" s="16">
        <f>((Table1[Total]-Table1[Rescates])/(24/52))/N17</f>
        <v>11.005003049334004</v>
      </c>
    </row>
    <row r="19" spans="2:16" ht="27" customHeight="1" x14ac:dyDescent="0.2">
      <c r="B19" s="5" t="s">
        <v>14</v>
      </c>
      <c r="C19" s="5" t="s">
        <v>15</v>
      </c>
      <c r="D19" s="5" t="s">
        <v>16</v>
      </c>
      <c r="E19" s="5" t="s">
        <v>1</v>
      </c>
    </row>
    <row r="20" spans="2:16" ht="27" customHeight="1" x14ac:dyDescent="0.2">
      <c r="B20" s="17">
        <f>D20-C20</f>
        <v>-15241.179999999993</v>
      </c>
      <c r="C20" s="6">
        <v>136938.82999999999</v>
      </c>
      <c r="D20" s="6">
        <v>121697.65</v>
      </c>
      <c r="E20" s="18">
        <f>B20/(21/52)</f>
        <v>-37740.064761904745</v>
      </c>
    </row>
  </sheetData>
  <printOptions horizontalCentered="1"/>
  <pageMargins left="0.4" right="0.4" top="0.4" bottom="0.4" header="0.25" footer="0.25"/>
  <pageSetup paperSize="9" fitToHeight="0" orientation="landscape" r:id="rId1"/>
  <headerFooter differentFirst="1">
    <oddFooter>&amp;CPage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VENTAS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 de Microsoft Office</cp:lastModifiedBy>
  <dcterms:created xsi:type="dcterms:W3CDTF">2014-12-15T22:31:29Z</dcterms:created>
  <dcterms:modified xsi:type="dcterms:W3CDTF">2017-06-06T14:34:35Z</dcterms:modified>
</cp:coreProperties>
</file>