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OneDrive\Escritorio\LabFutbol\"/>
    </mc:Choice>
  </mc:AlternateContent>
  <xr:revisionPtr revIDLastSave="0" documentId="13_ncr:1_{821335D1-3E0C-4594-8910-F5C6855AAA40}" xr6:coauthVersionLast="46" xr6:coauthVersionMax="46" xr10:uidLastSave="{00000000-0000-0000-0000-000000000000}"/>
  <bookViews>
    <workbookView xWindow="-20520" yWindow="0" windowWidth="20640" windowHeight="11160" xr2:uid="{00000000-000D-0000-FFFF-FFFF00000000}"/>
  </bookViews>
  <sheets>
    <sheet name="pivotTab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H17" i="1"/>
  <c r="G17" i="1"/>
  <c r="F17" i="1"/>
  <c r="E17" i="1"/>
  <c r="D17" i="1"/>
  <c r="C17" i="1"/>
  <c r="B17" i="1"/>
  <c r="K17" i="1"/>
  <c r="I11" i="1"/>
  <c r="H11" i="1"/>
  <c r="G11" i="1"/>
  <c r="F11" i="1"/>
  <c r="E11" i="1"/>
  <c r="D11" i="1"/>
  <c r="C11" i="1"/>
  <c r="B11" i="1"/>
  <c r="K11" i="1"/>
  <c r="I10" i="1"/>
  <c r="H10" i="1"/>
  <c r="G10" i="1"/>
  <c r="F10" i="1"/>
  <c r="E10" i="1"/>
  <c r="D10" i="1"/>
  <c r="C10" i="1"/>
  <c r="B10" i="1"/>
  <c r="K10" i="1"/>
  <c r="I6" i="1"/>
  <c r="H6" i="1"/>
  <c r="G6" i="1"/>
  <c r="F6" i="1"/>
  <c r="E6" i="1"/>
  <c r="D6" i="1"/>
  <c r="C6" i="1"/>
  <c r="B6" i="1"/>
  <c r="K6" i="1"/>
  <c r="I5" i="1"/>
  <c r="H5" i="1"/>
  <c r="G5" i="1"/>
  <c r="F5" i="1"/>
  <c r="E5" i="1"/>
  <c r="D5" i="1"/>
  <c r="C5" i="1"/>
  <c r="B5" i="1"/>
  <c r="K5" i="1"/>
  <c r="K2" i="1"/>
  <c r="F2" i="1" s="1"/>
  <c r="C2" i="1" l="1"/>
  <c r="H2" i="1"/>
  <c r="B2" i="1"/>
  <c r="G2" i="1"/>
  <c r="D2" i="1"/>
  <c r="I2" i="1"/>
  <c r="E2" i="1"/>
</calcChain>
</file>

<file path=xl/sharedStrings.xml><?xml version="1.0" encoding="utf-8"?>
<sst xmlns="http://schemas.openxmlformats.org/spreadsheetml/2006/main" count="25" uniqueCount="25">
  <si>
    <t>Fernando Navarro</t>
  </si>
  <si>
    <t>Jorge Sanchez</t>
  </si>
  <si>
    <t>Chaka Rodriguez</t>
  </si>
  <si>
    <t>Israel Jimenez</t>
  </si>
  <si>
    <t>Wiliam Tesillo</t>
  </si>
  <si>
    <t>Manuel Mayorga</t>
  </si>
  <si>
    <t>Edgar Duenas</t>
  </si>
  <si>
    <t>Jesus Angulo</t>
  </si>
  <si>
    <t>IntercepcionesPorPartido</t>
  </si>
  <si>
    <t>DuelosGanados</t>
  </si>
  <si>
    <t>DuelosAereosGanados</t>
  </si>
  <si>
    <t>Bloqueos/Partido</t>
  </si>
  <si>
    <t>Despejes/Partido</t>
  </si>
  <si>
    <t>BarridasGanadas</t>
  </si>
  <si>
    <t>Asistencias</t>
  </si>
  <si>
    <t>PasesAcertados</t>
  </si>
  <si>
    <t>PasesPorPartido</t>
  </si>
  <si>
    <t>ToquesPorPartido</t>
  </si>
  <si>
    <t>CambiosDeJuegoExitosos</t>
  </si>
  <si>
    <t>Goles</t>
  </si>
  <si>
    <t>Tiros a puerta</t>
  </si>
  <si>
    <t>Goles dentro del area</t>
  </si>
  <si>
    <t>Goles fuera del area</t>
  </si>
  <si>
    <t>Regates exitosos</t>
  </si>
  <si>
    <t>Rasgos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</si>
</sst>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9" sqref="N9"/>
    </sheetView>
  </sheetViews>
  <sheetFormatPr baseColWidth="10" defaultRowHeight="15" x14ac:dyDescent="0.25"/>
  <cols>
    <col min="2" max="2" width="17" bestFit="1" customWidth="1"/>
  </cols>
  <sheetData>
    <row r="1" spans="1:11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8</v>
      </c>
      <c r="B2" s="2">
        <f>0.55*K2</f>
        <v>25.821596244131456</v>
      </c>
      <c r="C2" s="2">
        <f>1.27*K2</f>
        <v>59.624413145539904</v>
      </c>
      <c r="D2" s="2">
        <f>1.06*K2</f>
        <v>49.76525821596244</v>
      </c>
      <c r="E2" s="2">
        <f>1.17*K2</f>
        <v>54.929577464788728</v>
      </c>
      <c r="F2" s="2">
        <f>1.63*K2</f>
        <v>76.525821596244128</v>
      </c>
      <c r="G2" s="2">
        <f>1.36*K2</f>
        <v>63.849765258215967</v>
      </c>
      <c r="H2" s="2">
        <f>0.6*K2</f>
        <v>28.16901408450704</v>
      </c>
      <c r="I2" s="2">
        <f>1.13*K2</f>
        <v>53.051643192488257</v>
      </c>
      <c r="K2">
        <f>100/2.13</f>
        <v>46.948356807511736</v>
      </c>
    </row>
    <row r="3" spans="1:11" x14ac:dyDescent="0.25">
      <c r="A3" t="s">
        <v>9</v>
      </c>
      <c r="B3" s="3">
        <v>58</v>
      </c>
      <c r="C3" s="3">
        <v>46</v>
      </c>
      <c r="D3" s="3">
        <v>51</v>
      </c>
      <c r="E3" s="3">
        <v>66</v>
      </c>
      <c r="F3" s="3">
        <v>49</v>
      </c>
      <c r="G3" s="3">
        <v>45</v>
      </c>
      <c r="H3" s="3">
        <v>58</v>
      </c>
      <c r="I3" s="3">
        <v>57</v>
      </c>
    </row>
    <row r="4" spans="1:11" x14ac:dyDescent="0.25">
      <c r="A4" t="s">
        <v>10</v>
      </c>
      <c r="B4" s="3">
        <v>46</v>
      </c>
      <c r="C4" s="3">
        <v>50</v>
      </c>
      <c r="D4" s="3">
        <v>59</v>
      </c>
      <c r="E4" s="3">
        <v>62</v>
      </c>
      <c r="F4" s="3">
        <v>49</v>
      </c>
      <c r="G4" s="3">
        <v>47</v>
      </c>
      <c r="H4" s="3">
        <v>71</v>
      </c>
      <c r="I4" s="3">
        <v>56</v>
      </c>
    </row>
    <row r="5" spans="1:11" x14ac:dyDescent="0.25">
      <c r="A5" t="s">
        <v>11</v>
      </c>
      <c r="B5" s="2">
        <f>0.55*K5</f>
        <v>33.536585365853661</v>
      </c>
      <c r="C5" s="2">
        <f>1.27*K5</f>
        <v>77.439024390243901</v>
      </c>
      <c r="D5" s="2">
        <f>1.06*K5</f>
        <v>64.634146341463421</v>
      </c>
      <c r="E5" s="2">
        <f>1.17*K5</f>
        <v>71.341463414634148</v>
      </c>
      <c r="F5" s="2">
        <f>0.681818182*K5</f>
        <v>41.574279390243902</v>
      </c>
      <c r="G5" s="2">
        <f>0.210526316*K5</f>
        <v>12.836970487804878</v>
      </c>
      <c r="H5" s="2">
        <f>0.2*K5</f>
        <v>12.195121951219512</v>
      </c>
      <c r="I5" s="2">
        <f>0.466666667*K5</f>
        <v>28.455284573170729</v>
      </c>
      <c r="K5">
        <f>100/1.64</f>
        <v>60.975609756097562</v>
      </c>
    </row>
    <row r="6" spans="1:11" x14ac:dyDescent="0.25">
      <c r="A6" t="s">
        <v>12</v>
      </c>
      <c r="B6" s="2">
        <f>1.6*K6</f>
        <v>52.287581699346404</v>
      </c>
      <c r="C6" s="2">
        <f>1.8*K6</f>
        <v>58.823529411764703</v>
      </c>
      <c r="D6" s="2">
        <f>1.17*K6</f>
        <v>38.235294117647051</v>
      </c>
      <c r="E6" s="2">
        <f>1.5*K6</f>
        <v>49.019607843137251</v>
      </c>
      <c r="F6" s="2">
        <f>2.590909091*K6</f>
        <v>84.670231732026139</v>
      </c>
      <c r="G6" s="2">
        <f>1.368421053*K6</f>
        <v>44.719642254901956</v>
      </c>
      <c r="H6" s="2">
        <f>0.75*K6</f>
        <v>24.509803921568626</v>
      </c>
      <c r="I6" s="2">
        <f>1.866666667*K6</f>
        <v>61.002178660130717</v>
      </c>
      <c r="K6">
        <f>100/3.06</f>
        <v>32.679738562091501</v>
      </c>
    </row>
    <row r="7" spans="1:11" x14ac:dyDescent="0.25">
      <c r="A7" t="s">
        <v>13</v>
      </c>
      <c r="B7" s="3">
        <v>66</v>
      </c>
      <c r="C7" s="3">
        <v>60</v>
      </c>
      <c r="D7" s="3">
        <v>69</v>
      </c>
      <c r="E7" s="3">
        <v>75</v>
      </c>
      <c r="F7" s="3">
        <v>60</v>
      </c>
      <c r="G7" s="3">
        <v>54</v>
      </c>
      <c r="H7" s="3">
        <v>69</v>
      </c>
      <c r="I7" s="3">
        <v>60</v>
      </c>
    </row>
    <row r="8" spans="1:11" x14ac:dyDescent="0.25">
      <c r="A8" t="s">
        <v>14</v>
      </c>
      <c r="B8">
        <v>4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</row>
    <row r="9" spans="1:11" x14ac:dyDescent="0.25">
      <c r="A9" t="s">
        <v>15</v>
      </c>
      <c r="B9" s="1">
        <v>87</v>
      </c>
      <c r="C9" s="1">
        <v>80</v>
      </c>
      <c r="D9" s="1">
        <v>86</v>
      </c>
      <c r="E9" s="1">
        <v>86</v>
      </c>
      <c r="F9" s="1">
        <v>85</v>
      </c>
      <c r="G9" s="1">
        <v>84</v>
      </c>
      <c r="H9" s="1">
        <v>88</v>
      </c>
      <c r="I9" s="1">
        <v>84</v>
      </c>
    </row>
    <row r="10" spans="1:11" x14ac:dyDescent="0.25">
      <c r="A10" t="s">
        <v>16</v>
      </c>
      <c r="B10" s="2">
        <f>43*K10</f>
        <v>67.1875</v>
      </c>
      <c r="C10" s="2">
        <f>35*K10</f>
        <v>54.6875</v>
      </c>
      <c r="D10" s="2">
        <f>51*K10</f>
        <v>79.6875</v>
      </c>
      <c r="E10" s="2">
        <f>41*K10</f>
        <v>64.0625</v>
      </c>
      <c r="F10" s="2">
        <f>64*K10</f>
        <v>100</v>
      </c>
      <c r="G10" s="2">
        <f>41*K10</f>
        <v>64.0625</v>
      </c>
      <c r="H10" s="2">
        <f>51*K10</f>
        <v>79.6875</v>
      </c>
      <c r="I10" s="2">
        <f>37*K10</f>
        <v>57.8125</v>
      </c>
      <c r="K10">
        <f>100/64</f>
        <v>1.5625</v>
      </c>
    </row>
    <row r="11" spans="1:11" x14ac:dyDescent="0.25">
      <c r="A11" t="s">
        <v>17</v>
      </c>
      <c r="B11" s="2">
        <f>62*K11</f>
        <v>75.609756097560975</v>
      </c>
      <c r="C11" s="2">
        <f>64*K11</f>
        <v>78.048780487804876</v>
      </c>
      <c r="D11" s="2">
        <f>74*K11</f>
        <v>90.243902439024382</v>
      </c>
      <c r="E11" s="2">
        <f>56*K11</f>
        <v>68.292682926829272</v>
      </c>
      <c r="F11" s="2">
        <f>82*K11</f>
        <v>100</v>
      </c>
      <c r="G11" s="2">
        <f>70*K11</f>
        <v>85.365853658536579</v>
      </c>
      <c r="H11" s="2">
        <f>66*K11</f>
        <v>80.487804878048777</v>
      </c>
      <c r="I11" s="2">
        <f>60*K11</f>
        <v>73.170731707317074</v>
      </c>
      <c r="K11">
        <f>100/82</f>
        <v>1.2195121951219512</v>
      </c>
    </row>
    <row r="12" spans="1:11" x14ac:dyDescent="0.25">
      <c r="A12" t="s">
        <v>18</v>
      </c>
      <c r="B12" s="1">
        <v>46</v>
      </c>
      <c r="C12" s="1">
        <v>23</v>
      </c>
      <c r="D12" s="1">
        <v>28</v>
      </c>
      <c r="E12" s="1">
        <v>0</v>
      </c>
      <c r="F12" s="1">
        <v>23</v>
      </c>
      <c r="G12" s="1">
        <v>27</v>
      </c>
      <c r="H12" s="1">
        <v>21</v>
      </c>
      <c r="I12" s="1">
        <v>12</v>
      </c>
    </row>
    <row r="13" spans="1:11" x14ac:dyDescent="0.25">
      <c r="A13" t="s">
        <v>19</v>
      </c>
      <c r="B13">
        <v>4</v>
      </c>
      <c r="C13">
        <v>1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11" x14ac:dyDescent="0.25">
      <c r="A14" t="s">
        <v>20</v>
      </c>
      <c r="B14" s="1">
        <v>53</v>
      </c>
      <c r="C14" s="1">
        <v>67</v>
      </c>
      <c r="D14" s="1">
        <v>25</v>
      </c>
      <c r="E14" s="1">
        <v>50</v>
      </c>
      <c r="F14" s="1">
        <v>44</v>
      </c>
      <c r="G14" s="1">
        <v>67</v>
      </c>
      <c r="H14" s="1">
        <v>57</v>
      </c>
      <c r="I14" s="1">
        <v>17</v>
      </c>
    </row>
    <row r="15" spans="1:11" x14ac:dyDescent="0.25">
      <c r="A15" t="s">
        <v>21</v>
      </c>
      <c r="B15">
        <v>4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11" x14ac:dyDescent="0.25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1" x14ac:dyDescent="0.25">
      <c r="A17" t="s">
        <v>23</v>
      </c>
      <c r="B17">
        <f>17*K17</f>
        <v>68</v>
      </c>
      <c r="C17">
        <f>25*K17</f>
        <v>100</v>
      </c>
      <c r="D17">
        <f>18*K17</f>
        <v>72</v>
      </c>
      <c r="E17">
        <f>2*K17</f>
        <v>8</v>
      </c>
      <c r="F17">
        <f>17*K17</f>
        <v>68</v>
      </c>
      <c r="G17">
        <f>15*K17</f>
        <v>60</v>
      </c>
      <c r="H17">
        <f>6*K17</f>
        <v>24</v>
      </c>
      <c r="I17">
        <f>4*K17</f>
        <v>16</v>
      </c>
      <c r="K17">
        <f>100/25</f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pivotTabla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2021-02-20T05:13:59Z</dcterms:created>
  <dcterms:modified xsi:type="dcterms:W3CDTF">2021-02-25T22:07:27Z</dcterms:modified>
</cp:coreProperties>
</file>