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f6f28efac7707/Escritorio/Ingenieria en Desarrollo de Software/Introduccion a los negocios/Proyecto final/"/>
    </mc:Choice>
  </mc:AlternateContent>
  <xr:revisionPtr revIDLastSave="952" documentId="8_{DC1A05AB-BA9D-44BA-9911-20268204E6DC}" xr6:coauthVersionLast="47" xr6:coauthVersionMax="47" xr10:uidLastSave="{2DAA18F3-2BC4-8D49-AA80-C7E250158863}"/>
  <bookViews>
    <workbookView xWindow="-120" yWindow="-120" windowWidth="20730" windowHeight="11040" activeTab="1" xr2:uid="{E8A69236-E97F-48AA-BE38-C584258E35DB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2" l="1"/>
  <c r="D38" i="2"/>
  <c r="C51" i="2"/>
  <c r="B45" i="2"/>
  <c r="A45" i="2"/>
  <c r="C57" i="2"/>
  <c r="C58" i="2"/>
  <c r="A52" i="2"/>
  <c r="A51" i="2"/>
  <c r="B49" i="2"/>
  <c r="A49" i="2"/>
  <c r="A48" i="2"/>
  <c r="B46" i="2"/>
  <c r="A46" i="2"/>
  <c r="C46" i="2"/>
  <c r="E42" i="2"/>
  <c r="D42" i="2"/>
  <c r="C42" i="2"/>
  <c r="B42" i="2"/>
  <c r="D41" i="2"/>
  <c r="C41" i="2"/>
  <c r="B41" i="2"/>
  <c r="A42" i="2"/>
  <c r="A41" i="2"/>
  <c r="F32" i="2"/>
  <c r="F24" i="2"/>
  <c r="F25" i="2"/>
  <c r="F26" i="2"/>
  <c r="F27" i="2"/>
  <c r="F28" i="2"/>
  <c r="F29" i="2"/>
  <c r="F30" i="2"/>
  <c r="F31" i="2"/>
  <c r="F33" i="2"/>
  <c r="F34" i="2"/>
  <c r="F23" i="2"/>
  <c r="F35" i="2"/>
  <c r="E24" i="2"/>
  <c r="E25" i="2"/>
  <c r="E26" i="2"/>
  <c r="E27" i="2"/>
  <c r="E28" i="2"/>
  <c r="E29" i="2"/>
  <c r="E30" i="2"/>
  <c r="E31" i="2"/>
  <c r="E32" i="2"/>
  <c r="E33" i="2"/>
  <c r="E34" i="2"/>
  <c r="E23" i="2"/>
  <c r="E35" i="2"/>
  <c r="D23" i="2"/>
  <c r="D24" i="2"/>
  <c r="D25" i="2"/>
  <c r="D26" i="2"/>
  <c r="D27" i="2"/>
  <c r="D28" i="2"/>
  <c r="D29" i="2"/>
  <c r="D30" i="2"/>
  <c r="D31" i="2"/>
  <c r="D32" i="2"/>
  <c r="D33" i="2"/>
  <c r="D34" i="2"/>
  <c r="C35" i="2"/>
  <c r="B35" i="2"/>
  <c r="D35" i="2"/>
</calcChain>
</file>

<file path=xl/sharedStrings.xml><?xml version="1.0" encoding="utf-8"?>
<sst xmlns="http://schemas.openxmlformats.org/spreadsheetml/2006/main" count="100" uniqueCount="84">
  <si>
    <t>Numero de quejas</t>
  </si>
  <si>
    <t>Personal por sucursal (Vendedores, productores...)</t>
  </si>
  <si>
    <t>Asesores activos en atencion a clientes</t>
  </si>
  <si>
    <t>01Suc Mexico</t>
  </si>
  <si>
    <t>02SucHidalgo</t>
  </si>
  <si>
    <t>03Suc Merida</t>
  </si>
  <si>
    <t>04SucValladolid</t>
  </si>
  <si>
    <t>05 Suc Veracruz</t>
  </si>
  <si>
    <t>06 Suc Mazatlan</t>
  </si>
  <si>
    <t>07 Suc Guadalajara</t>
  </si>
  <si>
    <t>08 Suc Campeche</t>
  </si>
  <si>
    <t>09 Suc Monterrey</t>
  </si>
  <si>
    <t>10 Suc Chiapas</t>
  </si>
  <si>
    <t>Codigo de Sucursal</t>
  </si>
  <si>
    <r>
      <t xml:space="preserve">a) </t>
    </r>
    <r>
      <rPr>
        <sz val="12"/>
        <color rgb="FF000000"/>
        <rFont val="Times New Roman"/>
        <family val="1"/>
      </rPr>
      <t xml:space="preserve">Determinar la relación entre la variable </t>
    </r>
    <r>
      <rPr>
        <b/>
        <i/>
        <sz val="12"/>
        <color rgb="FF000000"/>
        <rFont val="Times New Roman"/>
        <family val="1"/>
      </rPr>
      <t xml:space="preserve">personal por sucursal (x) </t>
    </r>
    <r>
      <rPr>
        <sz val="12"/>
        <color rgb="FF000000"/>
        <rFont val="Times New Roman"/>
        <family val="1"/>
      </rPr>
      <t xml:space="preserve">y el </t>
    </r>
    <r>
      <rPr>
        <b/>
        <i/>
        <sz val="12"/>
        <color rgb="FF000000"/>
        <rFont val="Times New Roman"/>
        <family val="1"/>
      </rPr>
      <t>número de</t>
    </r>
  </si>
  <si>
    <t>quejas (y)</t>
  </si>
  <si>
    <r>
      <t xml:space="preserve">● Insertar un </t>
    </r>
    <r>
      <rPr>
        <b/>
        <sz val="12"/>
        <color rgb="FF000000"/>
        <rFont val="Times New Roman"/>
        <family val="1"/>
      </rPr>
      <t xml:space="preserve">gráfico de dispersión </t>
    </r>
    <r>
      <rPr>
        <sz val="12"/>
        <color rgb="FF000000"/>
        <rFont val="Times New Roman"/>
        <family val="1"/>
      </rPr>
      <t>que relaciona ambas variables. Este deberá</t>
    </r>
  </si>
  <si>
    <t>mostrar:</t>
  </si>
  <si>
    <t>○ La línea de tendencia</t>
  </si>
  <si>
    <t>○ La función lineal</t>
  </si>
  <si>
    <r>
      <t>○ La función del valor del coeficiente (</t>
    </r>
    <r>
      <rPr>
        <b/>
        <sz val="12"/>
        <color rgb="FF000000"/>
        <rFont val="Times New Roman"/>
        <family val="1"/>
      </rPr>
      <t>r</t>
    </r>
    <r>
      <rPr>
        <sz val="12"/>
        <color rgb="FF000000"/>
        <rFont val="Times New Roman"/>
        <family val="1"/>
      </rPr>
      <t>2)</t>
    </r>
  </si>
  <si>
    <t>Personal por sucursal (Vendedores, productores...) (X)</t>
  </si>
  <si>
    <t>Numero de quejas (Y)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</si>
  <si>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</si>
  <si>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</si>
  <si>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</si>
  <si>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</si>
  <si>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</si>
  <si>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</si>
  <si>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</si>
  <si>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</si>
  <si>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</si>
  <si>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</si>
  <si>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</si>
  <si>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</si>
  <si>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</si>
  <si>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</si>
  <si>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</si>
  <si>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</si>
  <si>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</si>
  <si>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</si>
  <si>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</si>
  <si>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</si>
  <si>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</si>
  <si>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</si>
  <si>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</si>
  <si>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Resultados de datos de probabilidad</t>
  </si>
  <si>
    <t>Percentil</t>
  </si>
  <si>
    <t>Personal por sucursal (X)</t>
  </si>
  <si>
    <t>Ejercicio 2. Coeficientes:</t>
  </si>
  <si>
    <t>Se desea contrastar la relación de los gastos de producción con las ventas generadas. Por</t>
  </si>
  <si>
    <t>lo tanto, tenemos que:</t>
  </si>
  <si>
    <t>Mes</t>
  </si>
  <si>
    <t>x</t>
  </si>
  <si>
    <t>y</t>
  </si>
  <si>
    <t>x^2</t>
  </si>
  <si>
    <t>y^2</t>
  </si>
  <si>
    <t>x*y</t>
  </si>
  <si>
    <t>Suma</t>
  </si>
  <si>
    <t>n</t>
  </si>
  <si>
    <t>a) Calcular el coeficiente de correlación lineal con la fórmula estándar, para esto es</t>
  </si>
  <si>
    <t>necesario completar la tabla.</t>
  </si>
  <si>
    <t>b) Calcular el coeficiente de determinación (coeficiente de correlación elevado al</t>
  </si>
  <si>
    <t>cuadrado r2).</t>
  </si>
  <si>
    <t>c) Insertar un gráfico de dispersión que relacione a ambas variables (x, y). En este,</t>
  </si>
  <si>
    <t>insertar:</t>
  </si>
  <si>
    <t>● La línea de tendencia</t>
  </si>
  <si>
    <t>● La función lineal</t>
  </si>
  <si>
    <t>● La función del valor del coeficiente (r2)</t>
  </si>
  <si>
    <t>d) Indicar cuál es la ecuación de la recta de regresión. Para esto calcular:</t>
  </si>
  <si>
    <t>Formula en Excel: =INTERSECCION.EJE ( y, x)</t>
  </si>
  <si>
    <t>Intersección con eje</t>
  </si>
  <si>
    <t>Y a</t>
  </si>
  <si>
    <t>Formula en Excel: =PENDIENTE(y,x)</t>
  </si>
  <si>
    <t>Numero de quejas  (Y)</t>
  </si>
  <si>
    <t>Asesores activos en atencion a clientes (X)</t>
  </si>
  <si>
    <t>coeficiente de correlacion lineal</t>
  </si>
  <si>
    <t>Interseccion con Eje Y</t>
  </si>
  <si>
    <t>a</t>
  </si>
  <si>
    <t>Pendiente</t>
  </si>
  <si>
    <t>b</t>
  </si>
  <si>
    <t>y=a+bx</t>
  </si>
  <si>
    <r>
      <rPr>
        <b/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=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</si>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</sst>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0000000_-;\-* #,##0.000000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justify" wrapText="1"/>
    </xf>
    <xf numFmtId="0" fontId="0" fillId="0" borderId="1" xfId="0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1" xfId="0" applyFill="1" applyBorder="1"/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8" fillId="0" borderId="11" xfId="0" applyFont="1" applyBorder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Continuous"/>
    </xf>
    <xf numFmtId="0" fontId="8" fillId="5" borderId="1" xfId="0" applyFont="1" applyFill="1" applyBorder="1"/>
    <xf numFmtId="9" fontId="8" fillId="0" borderId="0" xfId="2" applyFont="1" applyFill="1" applyBorder="1" applyAlignment="1"/>
    <xf numFmtId="0" fontId="10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9" fillId="0" borderId="0" xfId="0" applyFont="1"/>
    <xf numFmtId="0" fontId="0" fillId="6" borderId="0" xfId="0" applyFill="1"/>
    <xf numFmtId="0" fontId="8" fillId="6" borderId="1" xfId="0" applyFont="1" applyFill="1" applyBorder="1"/>
    <xf numFmtId="165" fontId="0" fillId="2" borderId="9" xfId="0" applyNumberFormat="1" applyFill="1" applyBorder="1"/>
    <xf numFmtId="0" fontId="0" fillId="2" borderId="9" xfId="0" applyFill="1" applyBorder="1"/>
    <xf numFmtId="165" fontId="0" fillId="2" borderId="0" xfId="0" applyNumberFormat="1" applyFill="1"/>
    <xf numFmtId="166" fontId="0" fillId="3" borderId="1" xfId="1" applyNumberFormat="1" applyFont="1" applyFill="1" applyBorder="1"/>
    <xf numFmtId="0" fontId="0" fillId="0" borderId="11" xfId="0" applyBorder="1" applyAlignment="1">
      <alignment horizontal="center" vertical="center"/>
    </xf>
    <xf numFmtId="0" fontId="0" fillId="3" borderId="1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165" fontId="0" fillId="5" borderId="1" xfId="1" applyNumberFormat="1" applyFont="1" applyFill="1" applyBorder="1"/>
    <xf numFmtId="165" fontId="1" fillId="5" borderId="1" xfId="1" applyNumberFormat="1" applyFont="1" applyFill="1" applyBorder="1"/>
    <xf numFmtId="0" fontId="11" fillId="2" borderId="0" xfId="0" applyFont="1" applyFill="1"/>
  </cellXfs>
  <cellStyles count="3">
    <cellStyle name="Millares" xfId="1" builtinId="3"/>
    <cellStyle name="Normal" xfId="0" builtinId="0"/>
    <cellStyle name="Porcentaje" xfId="2" builtinId="5"/>
  </cellStyles>
  <dxfs count="42"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general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6708333333333336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Hoja1!$H$48</c:f>
              <c:strCache>
                <c:ptCount val="1"/>
                <c:pt idx="0">
                  <c:v>Numero de quejas (Y)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404547781900579"/>
                  <c:y val="-0.14444845693795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y = 5.3757x + 141.68</a:t>
                    </a:r>
                    <a:br>
                      <a:rPr lang="en-US" sz="1000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</a:br>
                    <a:r>
                      <a:rPr lang="en-US" sz="1000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R² = 0.0347</a:t>
                    </a:r>
                    <a:endParaRPr lang="en-US" sz="1000"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Hoja1!$G$49:$G$58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8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Hoja1!$H$49:$H$58</c:f>
              <c:numCache>
                <c:formatCode>General</c:formatCode>
                <c:ptCount val="10"/>
                <c:pt idx="0">
                  <c:v>75</c:v>
                </c:pt>
                <c:pt idx="1">
                  <c:v>241</c:v>
                </c:pt>
                <c:pt idx="2">
                  <c:v>310</c:v>
                </c:pt>
                <c:pt idx="3">
                  <c:v>50</c:v>
                </c:pt>
                <c:pt idx="4">
                  <c:v>250</c:v>
                </c:pt>
                <c:pt idx="5">
                  <c:v>250</c:v>
                </c:pt>
                <c:pt idx="6">
                  <c:v>259</c:v>
                </c:pt>
                <c:pt idx="7">
                  <c:v>302</c:v>
                </c:pt>
                <c:pt idx="8">
                  <c:v>247</c:v>
                </c:pt>
                <c:pt idx="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F-413D-BDF5-4C06A27884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3746256"/>
        <c:axId val="313764016"/>
      </c:scatterChart>
      <c:valAx>
        <c:axId val="3137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3764016"/>
        <c:crosses val="autoZero"/>
        <c:crossBetween val="midCat"/>
      </c:valAx>
      <c:valAx>
        <c:axId val="3137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37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Gráfico de probabilidad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Hoja1!$B$84:$B$93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Hoja1!$C$84:$C$93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180</c:v>
                </c:pt>
                <c:pt idx="3">
                  <c:v>241</c:v>
                </c:pt>
                <c:pt idx="4">
                  <c:v>247</c:v>
                </c:pt>
                <c:pt idx="5">
                  <c:v>250</c:v>
                </c:pt>
                <c:pt idx="6">
                  <c:v>250</c:v>
                </c:pt>
                <c:pt idx="7">
                  <c:v>259</c:v>
                </c:pt>
                <c:pt idx="8">
                  <c:v>302</c:v>
                </c:pt>
                <c:pt idx="9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4-454E-9696-3F6B837A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58736"/>
        <c:axId val="313742416"/>
      </c:scatterChart>
      <c:valAx>
        <c:axId val="3137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Muestra percentil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3742416"/>
        <c:crosses val="autoZero"/>
        <c:crossBetween val="midCat"/>
      </c:valAx>
      <c:valAx>
        <c:axId val="3137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 de quejas 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37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97812773403326"/>
                  <c:y val="0.39736038203557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y = 0.5074x + 3371.7</a:t>
                    </a:r>
                    <a:br>
                      <a:rPr lang="en-US" sz="1000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</a:br>
                    <a:r>
                      <a:rPr lang="en-US" sz="1000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R² = 0.1752</a:t>
                    </a:r>
                    <a:endParaRPr lang="en-US" sz="1000"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Hoja2!$B$23:$B$34</c:f>
              <c:numCache>
                <c:formatCode>_-* #,##0_-;\-* #,##0_-;_-* "-"??_-;_-@_-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1450</c:v>
                </c:pt>
                <c:pt idx="3">
                  <c:v>1600</c:v>
                </c:pt>
                <c:pt idx="4">
                  <c:v>2000</c:v>
                </c:pt>
                <c:pt idx="5">
                  <c:v>2450</c:v>
                </c:pt>
                <c:pt idx="6">
                  <c:v>3100</c:v>
                </c:pt>
                <c:pt idx="7">
                  <c:v>1200</c:v>
                </c:pt>
                <c:pt idx="8">
                  <c:v>1900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Hoja2!$C$23:$C$34</c:f>
              <c:numCache>
                <c:formatCode>_-* #,##0_-;\-* #,##0_-;_-* "-"??_-;_-@_-</c:formatCode>
                <c:ptCount val="12"/>
                <c:pt idx="0">
                  <c:v>3000</c:v>
                </c:pt>
                <c:pt idx="1">
                  <c:v>4000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E-4E80-9386-EAC20A3783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0760880"/>
        <c:axId val="1480771440"/>
      </c:scatterChart>
      <c:valAx>
        <c:axId val="14807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80771440"/>
        <c:crosses val="autoZero"/>
        <c:crossBetween val="midCat"/>
      </c:valAx>
      <c:valAx>
        <c:axId val="14807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4807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6</xdr:col>
      <xdr:colOff>750093</xdr:colOff>
      <xdr:row>21</xdr:row>
      <xdr:rowOff>23812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312BC48-1843-E53F-3D8C-2DDC940DB96B}"/>
            </a:ext>
          </a:extLst>
        </xdr:cNvPr>
        <xdr:cNvSpPr txBox="1"/>
      </xdr:nvSpPr>
      <xdr:spPr>
        <a:xfrm>
          <a:off x="762000" y="200025"/>
          <a:ext cx="6155531" cy="3848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="1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Ejercicio 1. Regresión Lineal: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 requiere conocer la relación existente entre el número de empleados en las sucursales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 la cantidad de asesores disponibles en atención al cliente, en contraparte con el número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 quejas recibidas en cada sucursal.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Identificar si existe una relación entre estos factores con el fin de determinar si es necesario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contratar a más personal o reasignarlo en atención a clientes:</a:t>
          </a:r>
        </a:p>
        <a:p>
          <a:endParaRPr lang="es-MX" sz="1200" b="0" i="0" u="none" strike="noStrike" baseline="0">
            <a:solidFill>
              <a:schemeClr val="dk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s-MX" sz="1200" b="0" i="0" u="none" strike="noStrike" baseline="0">
            <a:solidFill>
              <a:schemeClr val="dk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s-MX" sz="1200" b="1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a) 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Determinar la relación entre la variable </a:t>
          </a:r>
          <a:r>
            <a:rPr lang="es-MX" sz="1200" b="1" i="1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personal por sucursal (x) 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 el </a:t>
          </a:r>
          <a:r>
            <a:rPr lang="es-MX" sz="1200" b="1" i="1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número de</a:t>
          </a:r>
        </a:p>
        <a:p>
          <a:r>
            <a:rPr lang="es-MX" sz="1200" b="1" i="1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quejas (y)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● Insertar un </a:t>
          </a:r>
          <a:r>
            <a:rPr lang="es-MX" sz="1200" b="1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gráfico de dispersión 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que relaciona ambas variables. Este deberá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mostrar: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○ La línea de tendencia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○ La función lineal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○ La función del valor del coeficiente (</a:t>
          </a:r>
          <a:r>
            <a:rPr lang="es-MX" sz="1200" b="1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2)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○</a:t>
          </a:r>
        </a:p>
        <a:p>
          <a:r>
            <a:rPr lang="es-MX" sz="1200" b="1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b) 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Utilizando las variables </a:t>
          </a:r>
          <a:r>
            <a:rPr lang="es-MX" sz="1200" b="1" i="1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número de personal por sucursal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</a:t>
          </a:r>
          <a:r>
            <a:rPr lang="es-MX" sz="1200" b="1" i="1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número de asesores en</a:t>
          </a:r>
        </a:p>
        <a:p>
          <a:r>
            <a:rPr lang="es-MX" sz="1200" b="1" i="1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atención a clientes 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 el </a:t>
          </a:r>
          <a:r>
            <a:rPr lang="es-MX" sz="1200" b="1" i="1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número de quejas 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realizar lo siguiente: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● Calcular la </a:t>
          </a:r>
          <a:r>
            <a:rPr lang="es-MX" sz="1200" b="1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regresión lineal general 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 las variables indicadas utilizando la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herramienta de </a:t>
          </a:r>
          <a:r>
            <a:rPr lang="es-MX" sz="1200" b="1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análisis de datos </a:t>
          </a:r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 Excel.</a:t>
          </a:r>
        </a:p>
        <a:p>
          <a:r>
            <a:rPr lang="es-MX" sz="120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● Insertar el gráfico y los resultados en una hoja nueva.</a:t>
          </a:r>
          <a:endParaRPr lang="es-MX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11905</xdr:colOff>
      <xdr:row>23</xdr:row>
      <xdr:rowOff>-1</xdr:rowOff>
    </xdr:from>
    <xdr:to>
      <xdr:col>7</xdr:col>
      <xdr:colOff>23813</xdr:colOff>
      <xdr:row>24</xdr:row>
      <xdr:rowOff>178593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AA276D5-60D5-C539-4955-D193D5AD3409}"/>
            </a:ext>
          </a:extLst>
        </xdr:cNvPr>
        <xdr:cNvSpPr txBox="1"/>
      </xdr:nvSpPr>
      <xdr:spPr>
        <a:xfrm>
          <a:off x="5417343" y="4405312"/>
          <a:ext cx="1535908" cy="94059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5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Donde:</a:t>
          </a:r>
        </a:p>
        <a:p>
          <a:r>
            <a:rPr lang="es-MX" sz="105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x= Personal por</a:t>
          </a:r>
        </a:p>
        <a:p>
          <a:r>
            <a:rPr lang="es-MX" sz="105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sucursal/Asesores</a:t>
          </a:r>
        </a:p>
        <a:p>
          <a:r>
            <a:rPr lang="es-MX" sz="1050" b="0" i="0" u="none" strike="noStrike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y= Número de quejas</a:t>
          </a:r>
          <a:endParaRPr lang="es-MX" sz="105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39687</xdr:colOff>
      <xdr:row>59</xdr:row>
      <xdr:rowOff>29103</xdr:rowOff>
    </xdr:from>
    <xdr:to>
      <xdr:col>15</xdr:col>
      <xdr:colOff>750094</xdr:colOff>
      <xdr:row>63</xdr:row>
      <xdr:rowOff>82020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A9C7B41-3363-175E-F2AF-70BD42631CC4}"/>
            </a:ext>
          </a:extLst>
        </xdr:cNvPr>
        <xdr:cNvSpPr txBox="1"/>
      </xdr:nvSpPr>
      <xdr:spPr>
        <a:xfrm>
          <a:off x="8612187" y="12578291"/>
          <a:ext cx="5282407" cy="814917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200" b="1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En esta frafica se nos muestra que por cada émpleado contratato en "x" sucursal las quejas aumentaran un </a:t>
          </a:r>
          <a:r>
            <a:rPr lang="es-MX" sz="1200" b="1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5.37 donde "y" es el numero de quejas.</a:t>
          </a:r>
        </a:p>
        <a:p>
          <a:r>
            <a:rPr lang="es-MX" sz="1200" b="1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|</a:t>
          </a:r>
          <a:endParaRPr lang="es-MX" sz="1200" b="1">
            <a:solidFill>
              <a:schemeClr val="tx1">
                <a:lumMod val="95000"/>
                <a:lumOff val="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758029</xdr:colOff>
      <xdr:row>46</xdr:row>
      <xdr:rowOff>184151</xdr:rowOff>
    </xdr:from>
    <xdr:to>
      <xdr:col>15</xdr:col>
      <xdr:colOff>750094</xdr:colOff>
      <xdr:row>57</xdr:row>
      <xdr:rowOff>178593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2A07874-09CB-29F0-E39C-233B5AC62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15874</xdr:colOff>
      <xdr:row>82</xdr:row>
      <xdr:rowOff>31750</xdr:rowOff>
    </xdr:from>
    <xdr:to>
      <xdr:col>10</xdr:col>
      <xdr:colOff>433916</xdr:colOff>
      <xdr:row>94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6FA2962-3263-0030-33E7-443979FAF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29765</xdr:colOff>
      <xdr:row>20</xdr:row>
      <xdr:rowOff>170259</xdr:rowOff>
    </xdr:from>
    <xdr:to>
      <xdr:col>13</xdr:col>
      <xdr:colOff>29765</xdr:colOff>
      <xdr:row>35</xdr:row>
      <xdr:rowOff>55959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F0CB20-DBF3-35B6-E2BF-DB0C6AE1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873125</xdr:colOff>
      <xdr:row>40</xdr:row>
      <xdr:rowOff>198436</xdr:rowOff>
    </xdr:from>
    <xdr:to>
      <xdr:col>12</xdr:col>
      <xdr:colOff>365816</xdr:colOff>
      <xdr:row>47</xdr:row>
      <xdr:rowOff>135115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E34C09-8492-FB13-EF82-0275F5D2A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1563" y="7842249"/>
          <a:ext cx="4953691" cy="12860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B81F58-4CBA-4400-B831-AB4C9DD04C34}" name="Tabla2" displayName="Tabla2" ref="B24:B34" totalsRowShown="0" headerRowDxfId="41" dataDxfId="40">
  <autoFilter ref="B24:B34" xr:uid="{F9B81F58-4CBA-4400-B831-AB4C9DD04C34}"/>
  <tableColumns count="1">
    <tableColumn id="1" xr3:uid="{FE17D126-37AD-40F9-BE82-BEBAD36153AB}" name="Codigo de Sucursal" dataDxfId="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6C5FBD-CB46-4E94-8107-8610098B8ED3}" name="Tabla511" displayName="Tabla511" ref="E48:E58" totalsRowShown="0" headerRowDxfId="3" dataDxfId="1" headerRowBorderDxfId="2">
  <autoFilter ref="E48:E58" xr:uid="{7D6C5FBD-CB46-4E94-8107-8610098B8ED3}"/>
  <tableColumns count="1">
    <tableColumn id="1" xr3:uid="{ACAFE180-B605-4DE6-994B-E878BC0BEFD0}" name="Asesores activos en atencion a clientes (X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AB8F4D-8364-43BA-BF06-5E6E2055B92A}" name="Tabla3" displayName="Tabla3" ref="C24:C34" totalsRowShown="0" headerRowDxfId="38" dataDxfId="36" headerRowBorderDxfId="37">
  <autoFilter ref="C24:C34" xr:uid="{A2AB8F4D-8364-43BA-BF06-5E6E2055B92A}"/>
  <tableColumns count="1">
    <tableColumn id="1" xr3:uid="{74684B11-610E-4DC3-9D83-48FD2FFAD526}" name="Numero de quejas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279007-71D1-445D-8E7F-D5D0F518A606}" name="Tabla4" displayName="Tabla4" ref="D24:D34" totalsRowShown="0" headerRowDxfId="34" dataDxfId="32" headerRowBorderDxfId="33" tableBorderDxfId="31">
  <autoFilter ref="D24:D34" xr:uid="{24279007-71D1-445D-8E7F-D5D0F518A606}"/>
  <tableColumns count="1">
    <tableColumn id="1" xr3:uid="{E6C9478E-FA99-4EF3-A8FE-FE4112B57078}" name="Personal por sucursal (Vendedores, productores...)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EC0BA8-134A-4C15-A7B7-1F7D98C11841}" name="Tabla47" displayName="Tabla47" ref="G48:G58" totalsRowShown="0" headerRowDxfId="29" dataDxfId="27" headerRowBorderDxfId="28" tableBorderDxfId="26">
  <autoFilter ref="G48:G58" xr:uid="{96EC0BA8-134A-4C15-A7B7-1F7D98C11841}"/>
  <tableColumns count="1">
    <tableColumn id="1" xr3:uid="{91315323-4DE5-4096-B791-FD4E283682AB}" name="Personal por sucursal (Vendedores, productores...) (X)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152F77-C213-44A9-A6EC-486D86733A20}" name="Tabla38" displayName="Tabla38" ref="H48:H58" totalsRowShown="0" headerRowDxfId="24" dataDxfId="22" headerRowBorderDxfId="23">
  <autoFilter ref="H48:H58" xr:uid="{5F152F77-C213-44A9-A6EC-486D86733A20}"/>
  <tableColumns count="1">
    <tableColumn id="1" xr3:uid="{DCEC86C4-BEF1-4D7A-A239-383B4CC80E27}" name="Numero de quejas (Y)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64FFA-DF30-490C-B29B-6B534649D331}" name="Tabla5" displayName="Tabla5" ref="E24:E34" totalsRowShown="0" headerRowDxfId="20" dataDxfId="18" headerRowBorderDxfId="19">
  <autoFilter ref="E24:E34" xr:uid="{6A864FFA-DF30-490C-B29B-6B534649D331}"/>
  <tableColumns count="1">
    <tableColumn id="1" xr3:uid="{6169CB97-6035-414F-9AE4-B438BEB2F0AE}" name="Asesores activos en atencion a clientes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2226EC-75CA-4C3C-8978-E97943B32BFF}" name="Tabla22" displayName="Tabla22" ref="B48:B58" totalsRowShown="0" headerRowDxfId="16" dataDxfId="14" headerRowBorderDxfId="15">
  <autoFilter ref="B48:B58" xr:uid="{9C2226EC-75CA-4C3C-8978-E97943B32BFF}"/>
  <tableColumns count="1">
    <tableColumn id="1" xr3:uid="{ED41E4D7-0911-4C8D-BB5A-31B6E0E55274}" name="Codigo de Sucursal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E1FB33-7828-4935-889D-4568852CE18E}" name="Tabla39" displayName="Tabla39" ref="C48:C58" totalsRowShown="0" headerRowDxfId="12" dataDxfId="10" headerRowBorderDxfId="11">
  <autoFilter ref="C48:C58" xr:uid="{E1E1FB33-7828-4935-889D-4568852CE18E}"/>
  <tableColumns count="1">
    <tableColumn id="1" xr3:uid="{9D0B7CE6-63B2-4690-A6FF-4485FC715E49}" name="Numero de quejas  (Y)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C79799-506F-4010-A95D-D99AC2E903D9}" name="Tabla410" displayName="Tabla410" ref="D48:D58" totalsRowShown="0" headerRowDxfId="8" dataDxfId="6" headerRowBorderDxfId="7" tableBorderDxfId="5">
  <autoFilter ref="D48:D58" xr:uid="{AFC79799-506F-4010-A95D-D99AC2E903D9}"/>
  <tableColumns count="1">
    <tableColumn id="1" xr3:uid="{3779A61D-40EE-4E20-8E76-F0BC2923606A}" name="Personal por sucursal (X)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 /><Relationship Id="rId3" Type="http://schemas.openxmlformats.org/officeDocument/2006/relationships/table" Target="../tables/table1.xml" /><Relationship Id="rId7" Type="http://schemas.openxmlformats.org/officeDocument/2006/relationships/table" Target="../tables/table5.xml" /><Relationship Id="rId12" Type="http://schemas.openxmlformats.org/officeDocument/2006/relationships/table" Target="../tables/table10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6" Type="http://schemas.openxmlformats.org/officeDocument/2006/relationships/table" Target="../tables/table4.xml" /><Relationship Id="rId11" Type="http://schemas.openxmlformats.org/officeDocument/2006/relationships/table" Target="../tables/table9.xml" /><Relationship Id="rId5" Type="http://schemas.openxmlformats.org/officeDocument/2006/relationships/table" Target="../tables/table3.xml" /><Relationship Id="rId10" Type="http://schemas.openxmlformats.org/officeDocument/2006/relationships/table" Target="../tables/table8.xml" /><Relationship Id="rId4" Type="http://schemas.openxmlformats.org/officeDocument/2006/relationships/table" Target="../tables/table2.xml" /><Relationship Id="rId9" Type="http://schemas.openxmlformats.org/officeDocument/2006/relationships/table" Target="../tables/table7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4EFB-B5A3-4A01-92AE-E130AD51B0E9}">
  <dimension ref="B9:J93"/>
  <sheetViews>
    <sheetView topLeftCell="A13" zoomScale="60" zoomScaleNormal="60" workbookViewId="0">
      <selection activeCell="F63" sqref="F63"/>
    </sheetView>
  </sheetViews>
  <sheetFormatPr defaultColWidth="11.43359375" defaultRowHeight="13.5" x14ac:dyDescent="0.15"/>
  <cols>
    <col min="1" max="1" width="11.43359375" style="20"/>
    <col min="2" max="2" width="18.5625" style="20" customWidth="1"/>
    <col min="3" max="3" width="18.0234375" style="20" customWidth="1"/>
    <col min="4" max="4" width="18.5625" style="20" customWidth="1"/>
    <col min="5" max="5" width="16.27734375" style="20" customWidth="1"/>
    <col min="6" max="16384" width="11.43359375" style="20"/>
  </cols>
  <sheetData>
    <row r="9" ht="17.25" customHeight="1" x14ac:dyDescent="0.15"/>
    <row r="24" spans="2:5" ht="37.5" x14ac:dyDescent="0.15">
      <c r="B24" s="21" t="s">
        <v>13</v>
      </c>
      <c r="C24" s="22" t="s">
        <v>0</v>
      </c>
      <c r="D24" s="2" t="s">
        <v>1</v>
      </c>
      <c r="E24" s="23" t="s">
        <v>2</v>
      </c>
    </row>
    <row r="25" spans="2:5" x14ac:dyDescent="0.15">
      <c r="B25" s="24" t="s">
        <v>3</v>
      </c>
      <c r="C25" s="25">
        <v>75</v>
      </c>
      <c r="D25" s="26">
        <v>12</v>
      </c>
      <c r="E25" s="26">
        <v>8</v>
      </c>
    </row>
    <row r="26" spans="2:5" x14ac:dyDescent="0.15">
      <c r="B26" s="24" t="s">
        <v>4</v>
      </c>
      <c r="C26" s="26">
        <v>241</v>
      </c>
      <c r="D26" s="26">
        <v>14</v>
      </c>
      <c r="E26" s="26">
        <v>10</v>
      </c>
    </row>
    <row r="27" spans="2:5" x14ac:dyDescent="0.15">
      <c r="B27" s="24" t="s">
        <v>5</v>
      </c>
      <c r="C27" s="26">
        <v>310</v>
      </c>
      <c r="D27" s="26">
        <v>16</v>
      </c>
      <c r="E27" s="26">
        <v>9</v>
      </c>
    </row>
    <row r="28" spans="2:5" x14ac:dyDescent="0.15">
      <c r="B28" s="24" t="s">
        <v>6</v>
      </c>
      <c r="C28" s="26">
        <v>50</v>
      </c>
      <c r="D28" s="26">
        <v>11</v>
      </c>
      <c r="E28" s="26">
        <v>15</v>
      </c>
    </row>
    <row r="29" spans="2:5" x14ac:dyDescent="0.15">
      <c r="B29" s="24" t="s">
        <v>7</v>
      </c>
      <c r="C29" s="26">
        <v>250</v>
      </c>
      <c r="D29" s="26">
        <v>12</v>
      </c>
      <c r="E29" s="26">
        <v>20</v>
      </c>
    </row>
    <row r="30" spans="2:5" x14ac:dyDescent="0.15">
      <c r="B30" s="24" t="s">
        <v>8</v>
      </c>
      <c r="C30" s="26">
        <v>250</v>
      </c>
      <c r="D30" s="26">
        <v>16</v>
      </c>
      <c r="E30" s="26">
        <v>20</v>
      </c>
    </row>
    <row r="31" spans="2:5" x14ac:dyDescent="0.15">
      <c r="B31" s="24" t="s">
        <v>9</v>
      </c>
      <c r="C31" s="26">
        <v>259</v>
      </c>
      <c r="D31" s="26">
        <v>16</v>
      </c>
      <c r="E31" s="26">
        <v>5</v>
      </c>
    </row>
    <row r="32" spans="2:5" x14ac:dyDescent="0.15">
      <c r="B32" s="24" t="s">
        <v>10</v>
      </c>
      <c r="C32" s="26">
        <v>302</v>
      </c>
      <c r="D32" s="26">
        <v>8</v>
      </c>
      <c r="E32" s="26">
        <v>10</v>
      </c>
    </row>
    <row r="33" spans="2:9" x14ac:dyDescent="0.15">
      <c r="B33" s="24" t="s">
        <v>11</v>
      </c>
      <c r="C33" s="26">
        <v>247</v>
      </c>
      <c r="D33" s="26">
        <v>16</v>
      </c>
      <c r="E33" s="26">
        <v>15</v>
      </c>
    </row>
    <row r="34" spans="2:9" x14ac:dyDescent="0.15">
      <c r="B34" s="24" t="s">
        <v>12</v>
      </c>
      <c r="C34" s="26">
        <v>180</v>
      </c>
      <c r="D34" s="26">
        <v>18</v>
      </c>
      <c r="E34" s="26">
        <v>10</v>
      </c>
    </row>
    <row r="37" spans="2:9" ht="14.25" x14ac:dyDescent="0.15">
      <c r="B37" s="4" t="s">
        <v>14</v>
      </c>
      <c r="C37" s="27"/>
      <c r="D37" s="27"/>
      <c r="E37" s="27"/>
      <c r="F37" s="27"/>
    </row>
    <row r="38" spans="2:9" ht="14.25" x14ac:dyDescent="0.15">
      <c r="B38" s="5" t="s">
        <v>15</v>
      </c>
      <c r="C38" s="27"/>
      <c r="D38" s="27"/>
      <c r="E38" s="27"/>
      <c r="F38" s="27"/>
    </row>
    <row r="39" spans="2:9" ht="14.25" x14ac:dyDescent="0.15">
      <c r="B39" s="6" t="s">
        <v>16</v>
      </c>
      <c r="C39" s="27"/>
      <c r="D39" s="27"/>
      <c r="E39" s="27"/>
      <c r="F39" s="27"/>
    </row>
    <row r="40" spans="2:9" ht="14.25" x14ac:dyDescent="0.15">
      <c r="B40" s="6" t="s">
        <v>17</v>
      </c>
      <c r="C40" s="27"/>
      <c r="D40" s="27"/>
      <c r="E40" s="27"/>
      <c r="F40" s="27"/>
    </row>
    <row r="41" spans="2:9" ht="14.25" x14ac:dyDescent="0.15">
      <c r="B41" s="6" t="s">
        <v>18</v>
      </c>
      <c r="C41" s="27"/>
      <c r="D41" s="27"/>
      <c r="E41" s="27"/>
      <c r="F41" s="27"/>
    </row>
    <row r="42" spans="2:9" ht="14.25" x14ac:dyDescent="0.15">
      <c r="B42" s="6" t="s">
        <v>19</v>
      </c>
      <c r="C42" s="27"/>
      <c r="D42" s="27"/>
      <c r="E42" s="27"/>
      <c r="F42" s="27"/>
    </row>
    <row r="43" spans="2:9" ht="14.25" x14ac:dyDescent="0.15">
      <c r="B43" s="6" t="s">
        <v>20</v>
      </c>
      <c r="C43" s="27"/>
      <c r="D43" s="27"/>
      <c r="E43" s="27"/>
      <c r="F43" s="27"/>
    </row>
    <row r="45" spans="2:9" ht="18.75" customHeight="1" x14ac:dyDescent="0.15">
      <c r="D45" s="28"/>
      <c r="E45" s="29"/>
      <c r="F45" s="28"/>
      <c r="I45" s="29"/>
    </row>
    <row r="46" spans="2:9" x14ac:dyDescent="0.15">
      <c r="E46" s="29"/>
      <c r="F46" s="29"/>
      <c r="G46" s="29"/>
      <c r="H46" s="29"/>
      <c r="I46" s="29"/>
    </row>
    <row r="47" spans="2:9" x14ac:dyDescent="0.15">
      <c r="E47" s="29"/>
      <c r="F47" s="29"/>
      <c r="G47" s="29"/>
      <c r="H47" s="29"/>
      <c r="I47" s="29"/>
    </row>
    <row r="48" spans="2:9" ht="56.25" x14ac:dyDescent="0.15">
      <c r="B48" s="30" t="s">
        <v>13</v>
      </c>
      <c r="C48" s="31" t="s">
        <v>74</v>
      </c>
      <c r="D48" s="2" t="s">
        <v>48</v>
      </c>
      <c r="E48" s="23" t="s">
        <v>75</v>
      </c>
      <c r="G48" s="2" t="s">
        <v>21</v>
      </c>
      <c r="H48" s="22" t="s">
        <v>22</v>
      </c>
    </row>
    <row r="49" spans="2:8" x14ac:dyDescent="0.15">
      <c r="B49" s="32" t="s">
        <v>3</v>
      </c>
      <c r="C49" s="25">
        <v>75</v>
      </c>
      <c r="D49" s="26">
        <v>12</v>
      </c>
      <c r="E49" s="26">
        <v>8</v>
      </c>
      <c r="G49" s="26">
        <v>12</v>
      </c>
      <c r="H49" s="25">
        <v>75</v>
      </c>
    </row>
    <row r="50" spans="2:8" x14ac:dyDescent="0.15">
      <c r="B50" s="24" t="s">
        <v>4</v>
      </c>
      <c r="C50" s="26">
        <v>241</v>
      </c>
      <c r="D50" s="26">
        <v>14</v>
      </c>
      <c r="E50" s="26">
        <v>10</v>
      </c>
      <c r="G50" s="26">
        <v>14</v>
      </c>
      <c r="H50" s="26">
        <v>241</v>
      </c>
    </row>
    <row r="51" spans="2:8" x14ac:dyDescent="0.15">
      <c r="B51" s="24" t="s">
        <v>5</v>
      </c>
      <c r="C51" s="26">
        <v>310</v>
      </c>
      <c r="D51" s="26">
        <v>16</v>
      </c>
      <c r="E51" s="26">
        <v>9</v>
      </c>
      <c r="G51" s="26">
        <v>16</v>
      </c>
      <c r="H51" s="26">
        <v>310</v>
      </c>
    </row>
    <row r="52" spans="2:8" x14ac:dyDescent="0.15">
      <c r="B52" s="24" t="s">
        <v>6</v>
      </c>
      <c r="C52" s="26">
        <v>50</v>
      </c>
      <c r="D52" s="26">
        <v>11</v>
      </c>
      <c r="E52" s="26">
        <v>15</v>
      </c>
      <c r="G52" s="26">
        <v>11</v>
      </c>
      <c r="H52" s="26">
        <v>50</v>
      </c>
    </row>
    <row r="53" spans="2:8" x14ac:dyDescent="0.15">
      <c r="B53" s="24" t="s">
        <v>7</v>
      </c>
      <c r="C53" s="26">
        <v>250</v>
      </c>
      <c r="D53" s="26">
        <v>12</v>
      </c>
      <c r="E53" s="26">
        <v>20</v>
      </c>
      <c r="G53" s="26">
        <v>12</v>
      </c>
      <c r="H53" s="26">
        <v>250</v>
      </c>
    </row>
    <row r="54" spans="2:8" x14ac:dyDescent="0.15">
      <c r="B54" s="24" t="s">
        <v>8</v>
      </c>
      <c r="C54" s="26">
        <v>250</v>
      </c>
      <c r="D54" s="26">
        <v>16</v>
      </c>
      <c r="E54" s="26">
        <v>20</v>
      </c>
      <c r="G54" s="26">
        <v>16</v>
      </c>
      <c r="H54" s="26">
        <v>250</v>
      </c>
    </row>
    <row r="55" spans="2:8" x14ac:dyDescent="0.15">
      <c r="B55" s="24" t="s">
        <v>9</v>
      </c>
      <c r="C55" s="26">
        <v>259</v>
      </c>
      <c r="D55" s="26">
        <v>16</v>
      </c>
      <c r="E55" s="26">
        <v>5</v>
      </c>
      <c r="G55" s="26">
        <v>16</v>
      </c>
      <c r="H55" s="26">
        <v>259</v>
      </c>
    </row>
    <row r="56" spans="2:8" x14ac:dyDescent="0.15">
      <c r="B56" s="24" t="s">
        <v>10</v>
      </c>
      <c r="C56" s="26">
        <v>302</v>
      </c>
      <c r="D56" s="26">
        <v>8</v>
      </c>
      <c r="E56" s="26">
        <v>10</v>
      </c>
      <c r="G56" s="26">
        <v>8</v>
      </c>
      <c r="H56" s="26">
        <v>302</v>
      </c>
    </row>
    <row r="57" spans="2:8" x14ac:dyDescent="0.15">
      <c r="B57" s="24" t="s">
        <v>11</v>
      </c>
      <c r="C57" s="26">
        <v>247</v>
      </c>
      <c r="D57" s="26">
        <v>16</v>
      </c>
      <c r="E57" s="26">
        <v>15</v>
      </c>
      <c r="G57" s="26">
        <v>16</v>
      </c>
      <c r="H57" s="26">
        <v>247</v>
      </c>
    </row>
    <row r="58" spans="2:8" x14ac:dyDescent="0.15">
      <c r="B58" s="24" t="s">
        <v>12</v>
      </c>
      <c r="C58" s="26">
        <v>180</v>
      </c>
      <c r="D58" s="26">
        <v>18</v>
      </c>
      <c r="E58" s="26">
        <v>10</v>
      </c>
      <c r="G58" s="26">
        <v>18</v>
      </c>
      <c r="H58" s="26">
        <v>180</v>
      </c>
    </row>
    <row r="59" spans="2:8" x14ac:dyDescent="0.15">
      <c r="B59" s="33"/>
      <c r="C59" s="33"/>
      <c r="D59" s="33"/>
      <c r="E59" s="33"/>
      <c r="F59" s="33"/>
      <c r="G59" s="33"/>
    </row>
    <row r="62" spans="2:8" x14ac:dyDescent="0.15">
      <c r="B62" s="34" t="s">
        <v>23</v>
      </c>
      <c r="C62" s="34"/>
    </row>
    <row r="63" spans="2:8" x14ac:dyDescent="0.15">
      <c r="B63" s="35" t="s">
        <v>24</v>
      </c>
      <c r="C63" s="41">
        <v>0.18639556941807048</v>
      </c>
      <c r="D63" s="36"/>
    </row>
    <row r="64" spans="2:8" x14ac:dyDescent="0.15">
      <c r="B64" s="35" t="s">
        <v>25</v>
      </c>
      <c r="C64" s="41">
        <v>3.4743308298686736E-2</v>
      </c>
      <c r="D64" s="36"/>
    </row>
    <row r="65" spans="2:10" x14ac:dyDescent="0.15">
      <c r="B65" s="35" t="s">
        <v>26</v>
      </c>
      <c r="C65" s="35">
        <v>-0.24104431790168851</v>
      </c>
      <c r="D65" s="36"/>
    </row>
    <row r="66" spans="2:10" x14ac:dyDescent="0.15">
      <c r="B66" s="35" t="s">
        <v>27</v>
      </c>
      <c r="C66" s="35">
        <v>98.744755211806094</v>
      </c>
    </row>
    <row r="67" spans="2:10" x14ac:dyDescent="0.15">
      <c r="B67" s="35" t="s">
        <v>28</v>
      </c>
      <c r="C67" s="35">
        <v>10</v>
      </c>
    </row>
    <row r="69" spans="2:10" x14ac:dyDescent="0.15">
      <c r="B69" s="39" t="s">
        <v>29</v>
      </c>
    </row>
    <row r="70" spans="2:10" x14ac:dyDescent="0.15">
      <c r="B70" s="37"/>
      <c r="C70" s="37" t="s">
        <v>34</v>
      </c>
      <c r="D70" s="37" t="s">
        <v>35</v>
      </c>
      <c r="E70" s="37" t="s">
        <v>36</v>
      </c>
      <c r="F70" s="37" t="s">
        <v>37</v>
      </c>
      <c r="G70" s="37" t="s">
        <v>38</v>
      </c>
    </row>
    <row r="71" spans="2:10" x14ac:dyDescent="0.15">
      <c r="B71" s="35" t="s">
        <v>30</v>
      </c>
      <c r="C71" s="35">
        <v>2</v>
      </c>
      <c r="D71" s="35">
        <v>2456.7132271234586</v>
      </c>
      <c r="E71" s="35">
        <v>1228.3566135617293</v>
      </c>
      <c r="F71" s="35">
        <v>0.12597848851073459</v>
      </c>
      <c r="G71" s="35">
        <v>0.88358813161136074</v>
      </c>
    </row>
    <row r="72" spans="2:10" x14ac:dyDescent="0.15">
      <c r="B72" s="35" t="s">
        <v>31</v>
      </c>
      <c r="C72" s="35">
        <v>7</v>
      </c>
      <c r="D72" s="35">
        <v>68253.68677287655</v>
      </c>
      <c r="E72" s="35">
        <v>9750.5266818395066</v>
      </c>
      <c r="F72" s="35"/>
      <c r="G72" s="35"/>
    </row>
    <row r="73" spans="2:10" x14ac:dyDescent="0.15">
      <c r="B73" s="35" t="s">
        <v>32</v>
      </c>
      <c r="C73" s="35">
        <v>9</v>
      </c>
      <c r="D73" s="35">
        <v>70710.400000000009</v>
      </c>
      <c r="E73" s="35"/>
      <c r="F73" s="35"/>
      <c r="G73" s="35"/>
    </row>
    <row r="75" spans="2:10" x14ac:dyDescent="0.15">
      <c r="B75" s="37"/>
      <c r="C75" s="37" t="s">
        <v>39</v>
      </c>
      <c r="D75" s="37" t="s">
        <v>27</v>
      </c>
      <c r="E75" s="37" t="s">
        <v>40</v>
      </c>
      <c r="F75" s="37" t="s">
        <v>41</v>
      </c>
      <c r="G75" s="37" t="s">
        <v>42</v>
      </c>
      <c r="H75" s="37" t="s">
        <v>43</v>
      </c>
      <c r="I75" s="37" t="s">
        <v>44</v>
      </c>
      <c r="J75" s="37" t="s">
        <v>45</v>
      </c>
    </row>
    <row r="76" spans="2:10" x14ac:dyDescent="0.15">
      <c r="B76" s="38" t="s">
        <v>33</v>
      </c>
      <c r="C76" s="35">
        <v>140.02348282530627</v>
      </c>
      <c r="D76" s="35">
        <v>177.27941635622781</v>
      </c>
      <c r="E76" s="35">
        <v>0.78984625346431125</v>
      </c>
      <c r="F76" s="35">
        <v>0.45553579165497393</v>
      </c>
      <c r="G76" s="35">
        <v>-279.17572439884464</v>
      </c>
      <c r="H76" s="35">
        <v>559.22269004945713</v>
      </c>
      <c r="I76" s="35">
        <v>-279.17572439884464</v>
      </c>
      <c r="J76" s="35">
        <v>559.22269004945713</v>
      </c>
    </row>
    <row r="77" spans="2:10" x14ac:dyDescent="0.15">
      <c r="B77" s="38" t="s">
        <v>48</v>
      </c>
      <c r="C77" s="35">
        <v>5.3907971882002599</v>
      </c>
      <c r="D77" s="35">
        <v>10.748606055192688</v>
      </c>
      <c r="E77" s="35">
        <v>0.5015345395039339</v>
      </c>
      <c r="F77" s="35">
        <v>0.63138073891156821</v>
      </c>
      <c r="G77" s="35">
        <v>-20.025617360725427</v>
      </c>
      <c r="H77" s="35">
        <v>30.807211737125947</v>
      </c>
      <c r="I77" s="35">
        <v>-20.025617360725427</v>
      </c>
      <c r="J77" s="35">
        <v>30.807211737125947</v>
      </c>
    </row>
    <row r="78" spans="2:10" x14ac:dyDescent="0.15">
      <c r="B78" s="38" t="s">
        <v>75</v>
      </c>
      <c r="C78" s="35">
        <v>0.11839641464837032</v>
      </c>
      <c r="D78" s="35">
        <v>6.5078377011849291</v>
      </c>
      <c r="E78" s="35">
        <v>1.8192896025482172E-2</v>
      </c>
      <c r="F78" s="35">
        <v>0.98599266420137965</v>
      </c>
      <c r="G78" s="35">
        <v>-15.270194439003353</v>
      </c>
      <c r="H78" s="35">
        <v>15.506987268300092</v>
      </c>
      <c r="I78" s="35">
        <v>-15.270194439003353</v>
      </c>
      <c r="J78" s="35">
        <v>15.506987268300092</v>
      </c>
    </row>
    <row r="81" spans="2:3" x14ac:dyDescent="0.15">
      <c r="B81" s="39" t="s">
        <v>46</v>
      </c>
    </row>
    <row r="83" spans="2:3" x14ac:dyDescent="0.15">
      <c r="B83" s="37" t="s">
        <v>47</v>
      </c>
      <c r="C83" s="37" t="s">
        <v>74</v>
      </c>
    </row>
    <row r="84" spans="2:3" x14ac:dyDescent="0.15">
      <c r="B84" s="35">
        <v>5</v>
      </c>
      <c r="C84" s="35">
        <v>50</v>
      </c>
    </row>
    <row r="85" spans="2:3" x14ac:dyDescent="0.15">
      <c r="B85" s="35">
        <v>15</v>
      </c>
      <c r="C85" s="35">
        <v>75</v>
      </c>
    </row>
    <row r="86" spans="2:3" x14ac:dyDescent="0.15">
      <c r="B86" s="35">
        <v>25</v>
      </c>
      <c r="C86" s="35">
        <v>180</v>
      </c>
    </row>
    <row r="87" spans="2:3" x14ac:dyDescent="0.15">
      <c r="B87" s="35">
        <v>35</v>
      </c>
      <c r="C87" s="35">
        <v>241</v>
      </c>
    </row>
    <row r="88" spans="2:3" x14ac:dyDescent="0.15">
      <c r="B88" s="35">
        <v>45</v>
      </c>
      <c r="C88" s="35">
        <v>247</v>
      </c>
    </row>
    <row r="89" spans="2:3" ht="15" customHeight="1" x14ac:dyDescent="0.15">
      <c r="B89" s="35">
        <v>55</v>
      </c>
      <c r="C89" s="35">
        <v>250</v>
      </c>
    </row>
    <row r="90" spans="2:3" ht="20.25" customHeight="1" x14ac:dyDescent="0.15">
      <c r="B90" s="35">
        <v>65</v>
      </c>
      <c r="C90" s="35">
        <v>250</v>
      </c>
    </row>
    <row r="91" spans="2:3" x14ac:dyDescent="0.15">
      <c r="B91" s="35">
        <v>75</v>
      </c>
      <c r="C91" s="35">
        <v>259</v>
      </c>
    </row>
    <row r="92" spans="2:3" x14ac:dyDescent="0.15">
      <c r="B92" s="35">
        <v>85</v>
      </c>
      <c r="C92" s="35">
        <v>302</v>
      </c>
    </row>
    <row r="93" spans="2:3" x14ac:dyDescent="0.15">
      <c r="B93" s="35">
        <v>95</v>
      </c>
      <c r="C93" s="35">
        <v>310</v>
      </c>
    </row>
  </sheetData>
  <sortState xmlns:xlrd2="http://schemas.microsoft.com/office/spreadsheetml/2017/richdata2" ref="C84:C93">
    <sortCondition ref="C84"/>
  </sortState>
  <phoneticPr fontId="6" type="noConversion"/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C0FA-DCA7-4773-93BD-150A8BF65860}">
  <dimension ref="A1:G59"/>
  <sheetViews>
    <sheetView tabSelected="1" topLeftCell="A40" zoomScale="90" zoomScaleNormal="90" workbookViewId="0">
      <selection activeCell="C59" sqref="C59"/>
    </sheetView>
  </sheetViews>
  <sheetFormatPr defaultColWidth="10.76171875" defaultRowHeight="15" x14ac:dyDescent="0.2"/>
  <cols>
    <col min="1" max="1" width="23.40625" bestFit="1" customWidth="1"/>
    <col min="2" max="3" width="13.1796875" bestFit="1" customWidth="1"/>
    <col min="4" max="5" width="14.66015625" bestFit="1" customWidth="1"/>
    <col min="6" max="6" width="13.31640625" customWidth="1"/>
  </cols>
  <sheetData>
    <row r="1" spans="1:7" ht="15.75" thickBot="1" x14ac:dyDescent="0.25"/>
    <row r="2" spans="1:7" x14ac:dyDescent="0.2">
      <c r="A2" s="10" t="s">
        <v>49</v>
      </c>
      <c r="B2" s="11"/>
      <c r="C2" s="11"/>
      <c r="D2" s="11"/>
      <c r="E2" s="11"/>
      <c r="F2" s="11"/>
      <c r="G2" s="12"/>
    </row>
    <row r="3" spans="1:7" x14ac:dyDescent="0.2">
      <c r="A3" s="13" t="s">
        <v>50</v>
      </c>
      <c r="B3" s="14"/>
      <c r="C3" s="14"/>
      <c r="D3" s="14"/>
      <c r="E3" s="14"/>
      <c r="F3" s="14"/>
      <c r="G3" s="15"/>
    </row>
    <row r="4" spans="1:7" ht="15.75" thickBot="1" x14ac:dyDescent="0.25">
      <c r="A4" s="16" t="s">
        <v>51</v>
      </c>
      <c r="B4" s="17"/>
      <c r="C4" s="17"/>
      <c r="D4" s="17"/>
      <c r="E4" s="17"/>
      <c r="F4" s="17"/>
      <c r="G4" s="18"/>
    </row>
    <row r="5" spans="1:7" x14ac:dyDescent="0.2">
      <c r="A5" s="10" t="s">
        <v>60</v>
      </c>
      <c r="B5" s="11"/>
      <c r="C5" s="11"/>
      <c r="D5" s="11"/>
      <c r="E5" s="11"/>
      <c r="F5" s="11"/>
      <c r="G5" s="12"/>
    </row>
    <row r="6" spans="1:7" x14ac:dyDescent="0.2">
      <c r="A6" s="13" t="s">
        <v>61</v>
      </c>
      <c r="B6" s="14"/>
      <c r="C6" s="14"/>
      <c r="D6" s="14"/>
      <c r="E6" s="14"/>
      <c r="F6" s="14"/>
      <c r="G6" s="15"/>
    </row>
    <row r="7" spans="1:7" x14ac:dyDescent="0.2">
      <c r="A7" s="13" t="s">
        <v>62</v>
      </c>
      <c r="B7" s="14"/>
      <c r="C7" s="14"/>
      <c r="D7" s="14"/>
      <c r="E7" s="14"/>
      <c r="F7" s="14"/>
      <c r="G7" s="15"/>
    </row>
    <row r="8" spans="1:7" x14ac:dyDescent="0.2">
      <c r="A8" s="13" t="s">
        <v>63</v>
      </c>
      <c r="B8" s="14"/>
      <c r="C8" s="14"/>
      <c r="D8" s="14"/>
      <c r="E8" s="14"/>
      <c r="F8" s="14"/>
      <c r="G8" s="15"/>
    </row>
    <row r="9" spans="1:7" x14ac:dyDescent="0.2">
      <c r="A9" s="13" t="s">
        <v>64</v>
      </c>
      <c r="B9" s="14"/>
      <c r="C9" s="14"/>
      <c r="D9" s="14"/>
      <c r="E9" s="14"/>
      <c r="F9" s="14"/>
      <c r="G9" s="15"/>
    </row>
    <row r="10" spans="1:7" x14ac:dyDescent="0.2">
      <c r="A10" s="13" t="s">
        <v>65</v>
      </c>
      <c r="B10" s="14"/>
      <c r="C10" s="14"/>
      <c r="D10" s="14"/>
      <c r="E10" s="14"/>
      <c r="F10" s="14"/>
      <c r="G10" s="15"/>
    </row>
    <row r="11" spans="1:7" x14ac:dyDescent="0.2">
      <c r="A11" s="13" t="s">
        <v>66</v>
      </c>
      <c r="B11" s="14"/>
      <c r="C11" s="14"/>
      <c r="D11" s="14"/>
      <c r="E11" s="14"/>
      <c r="F11" s="14"/>
      <c r="G11" s="15"/>
    </row>
    <row r="12" spans="1:7" x14ac:dyDescent="0.2">
      <c r="A12" s="13" t="s">
        <v>67</v>
      </c>
      <c r="B12" s="14"/>
      <c r="C12" s="14"/>
      <c r="D12" s="14"/>
      <c r="E12" s="14"/>
      <c r="F12" s="14"/>
      <c r="G12" s="15"/>
    </row>
    <row r="13" spans="1:7" x14ac:dyDescent="0.2">
      <c r="A13" s="13" t="s">
        <v>68</v>
      </c>
      <c r="B13" s="14"/>
      <c r="C13" s="14"/>
      <c r="D13" s="14"/>
      <c r="E13" s="14"/>
      <c r="F13" s="14"/>
      <c r="G13" s="15"/>
    </row>
    <row r="14" spans="1:7" x14ac:dyDescent="0.2">
      <c r="A14" s="13" t="s">
        <v>69</v>
      </c>
      <c r="B14" s="14"/>
      <c r="C14" s="14"/>
      <c r="D14" s="14"/>
      <c r="E14" s="14"/>
      <c r="F14" s="14"/>
      <c r="G14" s="15"/>
    </row>
    <row r="15" spans="1:7" x14ac:dyDescent="0.2">
      <c r="A15" s="13" t="s">
        <v>70</v>
      </c>
      <c r="B15" s="14"/>
      <c r="C15" s="14"/>
      <c r="D15" s="14"/>
      <c r="E15" s="14"/>
      <c r="F15" s="14"/>
      <c r="G15" s="15"/>
    </row>
    <row r="16" spans="1:7" x14ac:dyDescent="0.2">
      <c r="A16" s="13" t="s">
        <v>71</v>
      </c>
      <c r="B16" s="14"/>
      <c r="C16" s="14"/>
      <c r="D16" s="14"/>
      <c r="E16" s="14"/>
      <c r="F16" s="14"/>
      <c r="G16" s="15"/>
    </row>
    <row r="17" spans="1:7" x14ac:dyDescent="0.2">
      <c r="A17" s="13" t="s">
        <v>72</v>
      </c>
      <c r="B17" s="14"/>
      <c r="C17" s="14"/>
      <c r="D17" s="14"/>
      <c r="E17" s="14"/>
      <c r="F17" s="14"/>
      <c r="G17" s="15"/>
    </row>
    <row r="18" spans="1:7" ht="15.75" thickBot="1" x14ac:dyDescent="0.25">
      <c r="A18" s="16" t="s">
        <v>73</v>
      </c>
      <c r="B18" s="17"/>
      <c r="C18" s="17"/>
      <c r="D18" s="17"/>
      <c r="E18" s="17"/>
      <c r="F18" s="17"/>
      <c r="G18" s="18"/>
    </row>
    <row r="22" spans="1:7" x14ac:dyDescent="0.2">
      <c r="A22" s="9" t="s">
        <v>52</v>
      </c>
      <c r="B22" s="9" t="s">
        <v>53</v>
      </c>
      <c r="C22" s="9" t="s">
        <v>54</v>
      </c>
      <c r="D22" s="9" t="s">
        <v>55</v>
      </c>
      <c r="E22" s="9" t="s">
        <v>56</v>
      </c>
      <c r="F22" s="9" t="s">
        <v>57</v>
      </c>
    </row>
    <row r="23" spans="1:7" x14ac:dyDescent="0.2">
      <c r="A23" s="19">
        <v>1</v>
      </c>
      <c r="B23" s="51">
        <v>1200</v>
      </c>
      <c r="C23" s="51">
        <v>3000</v>
      </c>
      <c r="D23" s="51">
        <f>B23^2</f>
        <v>1440000</v>
      </c>
      <c r="E23" s="51">
        <f>C23^2</f>
        <v>9000000</v>
      </c>
      <c r="F23" s="51">
        <f>B23*C23</f>
        <v>3600000</v>
      </c>
    </row>
    <row r="24" spans="1:7" x14ac:dyDescent="0.2">
      <c r="A24" s="19">
        <v>2</v>
      </c>
      <c r="B24" s="51">
        <v>1300</v>
      </c>
      <c r="C24" s="51">
        <v>4000</v>
      </c>
      <c r="D24" s="51">
        <f t="shared" ref="D24:D34" si="0">B24^2</f>
        <v>1690000</v>
      </c>
      <c r="E24" s="51">
        <f t="shared" ref="E24:E34" si="1">C24^2</f>
        <v>16000000</v>
      </c>
      <c r="F24" s="51">
        <f t="shared" ref="F24:F34" si="2">B24*C24</f>
        <v>5200000</v>
      </c>
    </row>
    <row r="25" spans="1:7" x14ac:dyDescent="0.2">
      <c r="A25" s="19">
        <v>3</v>
      </c>
      <c r="B25" s="51">
        <v>1450</v>
      </c>
      <c r="C25" s="51">
        <v>3500</v>
      </c>
      <c r="D25" s="51">
        <f t="shared" si="0"/>
        <v>2102500</v>
      </c>
      <c r="E25" s="51">
        <f t="shared" si="1"/>
        <v>12250000</v>
      </c>
      <c r="F25" s="51">
        <f t="shared" si="2"/>
        <v>5075000</v>
      </c>
    </row>
    <row r="26" spans="1:7" x14ac:dyDescent="0.2">
      <c r="A26" s="19">
        <v>4</v>
      </c>
      <c r="B26" s="51">
        <v>1600</v>
      </c>
      <c r="C26" s="51">
        <v>3500</v>
      </c>
      <c r="D26" s="51">
        <f t="shared" si="0"/>
        <v>2560000</v>
      </c>
      <c r="E26" s="51">
        <f t="shared" si="1"/>
        <v>12250000</v>
      </c>
      <c r="F26" s="51">
        <f t="shared" si="2"/>
        <v>5600000</v>
      </c>
    </row>
    <row r="27" spans="1:7" x14ac:dyDescent="0.2">
      <c r="A27" s="19">
        <v>5</v>
      </c>
      <c r="B27" s="51">
        <v>2000</v>
      </c>
      <c r="C27" s="51">
        <v>3500</v>
      </c>
      <c r="D27" s="51">
        <f t="shared" si="0"/>
        <v>4000000</v>
      </c>
      <c r="E27" s="51">
        <f t="shared" si="1"/>
        <v>12250000</v>
      </c>
      <c r="F27" s="51">
        <f t="shared" si="2"/>
        <v>7000000</v>
      </c>
    </row>
    <row r="28" spans="1:7" x14ac:dyDescent="0.2">
      <c r="A28" s="19">
        <v>6</v>
      </c>
      <c r="B28" s="51">
        <v>2450</v>
      </c>
      <c r="C28" s="51">
        <v>5000</v>
      </c>
      <c r="D28" s="51">
        <f t="shared" si="0"/>
        <v>6002500</v>
      </c>
      <c r="E28" s="51">
        <f t="shared" si="1"/>
        <v>25000000</v>
      </c>
      <c r="F28" s="51">
        <f t="shared" si="2"/>
        <v>12250000</v>
      </c>
    </row>
    <row r="29" spans="1:7" x14ac:dyDescent="0.2">
      <c r="A29" s="19">
        <v>7</v>
      </c>
      <c r="B29" s="51">
        <v>3100</v>
      </c>
      <c r="C29" s="51">
        <v>6000</v>
      </c>
      <c r="D29" s="51">
        <f t="shared" si="0"/>
        <v>9610000</v>
      </c>
      <c r="E29" s="51">
        <f t="shared" si="1"/>
        <v>36000000</v>
      </c>
      <c r="F29" s="51">
        <f t="shared" si="2"/>
        <v>18600000</v>
      </c>
    </row>
    <row r="30" spans="1:7" x14ac:dyDescent="0.2">
      <c r="A30" s="19">
        <v>8</v>
      </c>
      <c r="B30" s="51">
        <v>1200</v>
      </c>
      <c r="C30" s="51">
        <v>6500</v>
      </c>
      <c r="D30" s="51">
        <f t="shared" si="0"/>
        <v>1440000</v>
      </c>
      <c r="E30" s="51">
        <f t="shared" si="1"/>
        <v>42250000</v>
      </c>
      <c r="F30" s="51">
        <f t="shared" si="2"/>
        <v>7800000</v>
      </c>
    </row>
    <row r="31" spans="1:7" x14ac:dyDescent="0.2">
      <c r="A31" s="19">
        <v>9</v>
      </c>
      <c r="B31" s="51">
        <v>1900</v>
      </c>
      <c r="C31" s="51">
        <v>4000</v>
      </c>
      <c r="D31" s="51">
        <f t="shared" si="0"/>
        <v>3610000</v>
      </c>
      <c r="E31" s="51">
        <f t="shared" si="1"/>
        <v>16000000</v>
      </c>
      <c r="F31" s="51">
        <f t="shared" si="2"/>
        <v>7600000</v>
      </c>
    </row>
    <row r="32" spans="1:7" x14ac:dyDescent="0.2">
      <c r="A32" s="19">
        <v>10</v>
      </c>
      <c r="B32" s="51">
        <v>2500</v>
      </c>
      <c r="C32" s="51">
        <v>4500</v>
      </c>
      <c r="D32" s="51">
        <f t="shared" si="0"/>
        <v>6250000</v>
      </c>
      <c r="E32" s="51">
        <f t="shared" si="1"/>
        <v>20250000</v>
      </c>
      <c r="F32" s="51">
        <f>B32*C32</f>
        <v>11250000</v>
      </c>
    </row>
    <row r="33" spans="1:6" x14ac:dyDescent="0.2">
      <c r="A33" s="19">
        <v>11</v>
      </c>
      <c r="B33" s="51">
        <v>3000</v>
      </c>
      <c r="C33" s="51">
        <v>5000</v>
      </c>
      <c r="D33" s="51">
        <f t="shared" si="0"/>
        <v>9000000</v>
      </c>
      <c r="E33" s="51">
        <f t="shared" si="1"/>
        <v>25000000</v>
      </c>
      <c r="F33" s="51">
        <f t="shared" si="2"/>
        <v>15000000</v>
      </c>
    </row>
    <row r="34" spans="1:6" x14ac:dyDescent="0.2">
      <c r="A34" s="19">
        <v>12</v>
      </c>
      <c r="B34" s="51">
        <v>4000</v>
      </c>
      <c r="C34" s="51">
        <v>5000</v>
      </c>
      <c r="D34" s="51">
        <f t="shared" si="0"/>
        <v>16000000</v>
      </c>
      <c r="E34" s="51">
        <f t="shared" si="1"/>
        <v>25000000</v>
      </c>
      <c r="F34" s="51">
        <f t="shared" si="2"/>
        <v>20000000</v>
      </c>
    </row>
    <row r="35" spans="1:6" x14ac:dyDescent="0.2">
      <c r="A35" s="19" t="s">
        <v>58</v>
      </c>
      <c r="B35" s="52">
        <f>SUM(B23:B34)</f>
        <v>25700</v>
      </c>
      <c r="C35" s="52">
        <f>SUM(C23:C34)</f>
        <v>53500</v>
      </c>
      <c r="D35" s="52">
        <f>SUM(D23:D34)</f>
        <v>63705000</v>
      </c>
      <c r="E35" s="52">
        <f>SUM(E23:E34)</f>
        <v>251250000</v>
      </c>
      <c r="F35" s="52">
        <f>SUM(F23:F34)</f>
        <v>118975000</v>
      </c>
    </row>
    <row r="36" spans="1:6" x14ac:dyDescent="0.2">
      <c r="A36" s="19" t="s">
        <v>59</v>
      </c>
      <c r="B36" s="19">
        <v>12</v>
      </c>
      <c r="C36" s="19"/>
      <c r="D36" s="19"/>
      <c r="E36" s="19"/>
      <c r="F36" s="19"/>
    </row>
    <row r="38" spans="1:6" x14ac:dyDescent="0.2">
      <c r="A38" s="53" t="s">
        <v>76</v>
      </c>
      <c r="B38" s="53"/>
      <c r="C38" s="53"/>
      <c r="D38" s="45">
        <f>CORREL(B23:B34,C23:C34)</f>
        <v>0.41857938207411249</v>
      </c>
    </row>
    <row r="41" spans="1:6" ht="15.75" thickBot="1" x14ac:dyDescent="0.25">
      <c r="A41" s="1">
        <f>B36</f>
        <v>12</v>
      </c>
      <c r="B41" s="42">
        <f>F35</f>
        <v>118975000</v>
      </c>
      <c r="C41" s="42">
        <f>B35</f>
        <v>25700</v>
      </c>
      <c r="D41" s="42">
        <f>C35</f>
        <v>53500</v>
      </c>
      <c r="E41" s="43"/>
    </row>
    <row r="42" spans="1:6" x14ac:dyDescent="0.2">
      <c r="A42" s="1">
        <f>B36</f>
        <v>12</v>
      </c>
      <c r="B42" s="44">
        <f>D35</f>
        <v>63705000</v>
      </c>
      <c r="C42" s="44">
        <f>B35^2</f>
        <v>660490000</v>
      </c>
      <c r="D42" s="44">
        <f>B36*E35</f>
        <v>3015000000</v>
      </c>
      <c r="E42" s="44">
        <f>C35^2</f>
        <v>2862250000</v>
      </c>
    </row>
    <row r="45" spans="1:6" ht="15.75" thickBot="1" x14ac:dyDescent="0.25">
      <c r="A45" s="42">
        <f>A41*B41</f>
        <v>1427700000</v>
      </c>
      <c r="B45" s="43">
        <f>C41*D41</f>
        <v>1374950000</v>
      </c>
      <c r="C45" s="43"/>
    </row>
    <row r="46" spans="1:6" x14ac:dyDescent="0.2">
      <c r="A46" s="44">
        <f>A42*B42</f>
        <v>764460000</v>
      </c>
      <c r="B46" s="44">
        <f>C42</f>
        <v>660490000</v>
      </c>
      <c r="C46" s="44">
        <f>D42-E42</f>
        <v>152750000</v>
      </c>
      <c r="E46" t="s">
        <v>83</v>
      </c>
    </row>
    <row r="48" spans="1:6" ht="15.75" thickBot="1" x14ac:dyDescent="0.25">
      <c r="A48" s="42">
        <f>A45-B45</f>
        <v>52750000</v>
      </c>
      <c r="B48" s="43"/>
    </row>
    <row r="49" spans="1:4" x14ac:dyDescent="0.2">
      <c r="A49" s="44">
        <f>A46-B46</f>
        <v>103970000</v>
      </c>
      <c r="B49" s="44">
        <f>C46</f>
        <v>152750000</v>
      </c>
    </row>
    <row r="50" spans="1:4" x14ac:dyDescent="0.2">
      <c r="B50" s="8"/>
    </row>
    <row r="51" spans="1:4" ht="19.5" thickBot="1" x14ac:dyDescent="0.3">
      <c r="A51" s="42">
        <f>A48</f>
        <v>52750000</v>
      </c>
      <c r="B51" s="3" t="s">
        <v>82</v>
      </c>
      <c r="C51" s="45">
        <f>A51/SQRT(A52)</f>
        <v>0.41857938207411255</v>
      </c>
    </row>
    <row r="52" spans="1:4" x14ac:dyDescent="0.2">
      <c r="A52" s="44">
        <f>A49*B49</f>
        <v>1.58814175E+16</v>
      </c>
    </row>
    <row r="55" spans="1:4" x14ac:dyDescent="0.2">
      <c r="A55" s="40" t="s">
        <v>69</v>
      </c>
      <c r="B55" s="40"/>
      <c r="C55" s="40"/>
      <c r="D55" s="40"/>
    </row>
    <row r="56" spans="1:4" x14ac:dyDescent="0.2">
      <c r="B56" s="7"/>
    </row>
    <row r="57" spans="1:4" x14ac:dyDescent="0.2">
      <c r="A57" s="48" t="s">
        <v>77</v>
      </c>
      <c r="B57" s="49" t="s">
        <v>78</v>
      </c>
      <c r="C57" s="50">
        <f>INTERCEPT(C23:C34,B23:B34)</f>
        <v>3371.741848610176</v>
      </c>
    </row>
    <row r="58" spans="1:4" x14ac:dyDescent="0.2">
      <c r="A58" s="48" t="s">
        <v>79</v>
      </c>
      <c r="B58" s="49" t="s">
        <v>80</v>
      </c>
      <c r="C58" s="50">
        <f>SLOPE(C23:C34,B23:B34)</f>
        <v>0.50735789169952861</v>
      </c>
    </row>
    <row r="59" spans="1:4" x14ac:dyDescent="0.2">
      <c r="B59" s="46" t="s">
        <v>81</v>
      </c>
      <c r="C59" s="47">
        <f>C57+B63</f>
        <v>3371.741848610176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Cruz Conejo</dc:creator>
  <cp:lastModifiedBy>Oscar Alejandro Cruz Conejo</cp:lastModifiedBy>
  <dcterms:created xsi:type="dcterms:W3CDTF">2023-05-01T04:01:35Z</dcterms:created>
  <dcterms:modified xsi:type="dcterms:W3CDTF">2023-05-05T05:41:10Z</dcterms:modified>
</cp:coreProperties>
</file>