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cy7\Desktop\Class Folder\Crowdfunding Analysis\"/>
    </mc:Choice>
  </mc:AlternateContent>
  <xr:revisionPtr revIDLastSave="0" documentId="13_ncr:1_{B4173579-410C-4496-B913-6E9E5CCA268F}" xr6:coauthVersionLast="47" xr6:coauthVersionMax="47" xr10:uidLastSave="{00000000-0000-0000-0000-000000000000}"/>
  <bookViews>
    <workbookView xWindow="24480" yWindow="9144" windowWidth="20112" windowHeight="15396" firstSheet="4" activeTab="5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Kickstarter" sheetId="1" r:id="rId5"/>
    <sheet name="Theater Outcomes by Launch Date" sheetId="13" r:id="rId6"/>
    <sheet name="Outcomes Based on Goals" sheetId="12" r:id="rId7"/>
  </sheets>
  <definedNames>
    <definedName name="_xlnm._FilterDatabase" localSheetId="4" hidden="1">Kickstarter!$A$1:$T$4115</definedName>
  </definedNames>
  <calcPr calcId="181029"/>
  <pivotCaches>
    <pivotCache cacheId="0" r:id="rId8"/>
    <pivotCache cacheId="1" r:id="rId9"/>
    <pivotCache cacheId="2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7" i="12" l="1"/>
  <c r="C7" i="12"/>
  <c r="D8" i="12"/>
  <c r="D9" i="12"/>
  <c r="H9" i="12" s="1"/>
  <c r="C9" i="12"/>
  <c r="D13" i="12"/>
  <c r="C13" i="12"/>
  <c r="B13" i="12"/>
  <c r="D12" i="12"/>
  <c r="C12" i="12"/>
  <c r="B12" i="12"/>
  <c r="D11" i="12"/>
  <c r="C11" i="12"/>
  <c r="B11" i="12"/>
  <c r="D10" i="12"/>
  <c r="C10" i="12"/>
  <c r="G10" i="12" s="1"/>
  <c r="B10" i="12"/>
  <c r="E10" i="12" s="1"/>
  <c r="C8" i="12"/>
  <c r="G8" i="12" s="1"/>
  <c r="B8" i="12"/>
  <c r="E8" i="12" s="1"/>
  <c r="B7" i="12"/>
  <c r="E7" i="12" s="1"/>
  <c r="B9" i="12"/>
  <c r="E9" i="12" s="1"/>
  <c r="B6" i="12"/>
  <c r="D6" i="12"/>
  <c r="C6" i="12"/>
  <c r="D5" i="12"/>
  <c r="C5" i="12"/>
  <c r="B5" i="12"/>
  <c r="B3" i="12"/>
  <c r="D4" i="12"/>
  <c r="C4" i="12"/>
  <c r="C3" i="12"/>
  <c r="B4" i="12"/>
  <c r="D3" i="12"/>
  <c r="D2" i="12"/>
  <c r="C2" i="12"/>
  <c r="B2" i="12"/>
  <c r="F3" i="5"/>
  <c r="F4" i="5"/>
  <c r="F5" i="5"/>
  <c r="F6" i="5"/>
  <c r="F2" i="5"/>
  <c r="D3" i="5"/>
  <c r="D4" i="5"/>
  <c r="D5" i="5"/>
  <c r="D6" i="5"/>
  <c r="D2" i="5"/>
  <c r="B2" i="5"/>
  <c r="C3" i="5"/>
  <c r="C4" i="5"/>
  <c r="C5" i="5"/>
  <c r="C6" i="5"/>
  <c r="C2" i="5"/>
  <c r="B4" i="5"/>
  <c r="B3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12" l="1"/>
  <c r="H6" i="12"/>
  <c r="H10" i="12"/>
  <c r="F11" i="12"/>
  <c r="H4" i="12"/>
  <c r="G11" i="12"/>
  <c r="G9" i="12"/>
  <c r="H11" i="12"/>
  <c r="F4" i="12"/>
  <c r="G2" i="12"/>
  <c r="F5" i="12"/>
  <c r="H8" i="12"/>
  <c r="G12" i="12"/>
  <c r="G7" i="12"/>
  <c r="H3" i="12"/>
  <c r="H5" i="12"/>
  <c r="H7" i="12"/>
  <c r="E2" i="12"/>
  <c r="F2" i="12" s="1"/>
  <c r="E6" i="12"/>
  <c r="G6" i="12" s="1"/>
  <c r="F10" i="12"/>
  <c r="E13" i="12"/>
  <c r="G13" i="12" s="1"/>
  <c r="E5" i="12"/>
  <c r="G5" i="12" s="1"/>
  <c r="F9" i="12"/>
  <c r="E12" i="12"/>
  <c r="F12" i="12" s="1"/>
  <c r="E4" i="12"/>
  <c r="G4" i="12" s="1"/>
  <c r="F8" i="12"/>
  <c r="E11" i="12"/>
  <c r="E3" i="12"/>
  <c r="F3" i="12" s="1"/>
  <c r="F7" i="12"/>
  <c r="H13" i="12" l="1"/>
  <c r="F6" i="12"/>
  <c r="H2" i="12"/>
  <c r="F13" i="12"/>
  <c r="H12" i="12"/>
</calcChain>
</file>

<file path=xl/sharedStrings.xml><?xml version="1.0" encoding="utf-8"?>
<sst xmlns="http://schemas.openxmlformats.org/spreadsheetml/2006/main" count="33034" uniqueCount="8403">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</sst>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1" fillId="0" borderId="0" xfId="0" applyFont="1"/>
    <xf numFmtId="10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6-49FA-BE33-2646F2F64AA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86-49FA-BE33-2646F2F64AA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86-49FA-BE33-2646F2F64AA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86-49FA-BE33-2646F2F64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803216"/>
        <c:axId val="180789904"/>
      </c:barChart>
      <c:catAx>
        <c:axId val="18080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89904"/>
        <c:crosses val="autoZero"/>
        <c:auto val="1"/>
        <c:lblAlgn val="ctr"/>
        <c:lblOffset val="100"/>
        <c:noMultiLvlLbl val="0"/>
      </c:catAx>
      <c:valAx>
        <c:axId val="18078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0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43-4474-997F-257B46724A4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43-4474-997F-257B46724A4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43-4474-997F-257B46724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8210288"/>
        <c:axId val="408199056"/>
      </c:barChart>
      <c:catAx>
        <c:axId val="40821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199056"/>
        <c:crosses val="autoZero"/>
        <c:auto val="1"/>
        <c:lblAlgn val="ctr"/>
        <c:lblOffset val="100"/>
        <c:noMultiLvlLbl val="0"/>
      </c:catAx>
      <c:valAx>
        <c:axId val="40819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21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4A-4D71-B1C2-F19B4F1FF63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4A-4D71-B1C2-F19B4F1FF63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4A-4D71-B1C2-F19B4F1FF63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4A-4D71-B1C2-F19B4F1FF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02208"/>
        <c:axId val="19700128"/>
      </c:lineChart>
      <c:catAx>
        <c:axId val="1970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0128"/>
        <c:crosses val="autoZero"/>
        <c:auto val="1"/>
        <c:lblAlgn val="ctr"/>
        <c:lblOffset val="100"/>
        <c:noMultiLvlLbl val="0"/>
      </c:catAx>
      <c:valAx>
        <c:axId val="1970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0805915073265965"/>
          <c:y val="5.35141440653251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9-41F1-9F91-139C34506A9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F9-41F1-9F91-139C34506A9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F9-41F1-9F91-139C34506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6231951"/>
        <c:axId val="1036235695"/>
      </c:lineChart>
      <c:catAx>
        <c:axId val="10362319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235695"/>
        <c:crosses val="autoZero"/>
        <c:auto val="1"/>
        <c:lblAlgn val="ctr"/>
        <c:lblOffset val="100"/>
        <c:noMultiLvlLbl val="0"/>
      </c:catAx>
      <c:valAx>
        <c:axId val="103623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C-4F7A-91D2-324028FAA5BC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C-4F7A-91D2-324028FAA5BC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C-4F7A-91D2-324028FAA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4989119"/>
        <c:axId val="1044991615"/>
      </c:lineChart>
      <c:catAx>
        <c:axId val="1044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991615"/>
        <c:crosses val="autoZero"/>
        <c:auto val="1"/>
        <c:lblAlgn val="ctr"/>
        <c:lblOffset val="100"/>
        <c:noMultiLvlLbl val="0"/>
      </c:catAx>
      <c:valAx>
        <c:axId val="104499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727710</xdr:colOff>
      <xdr:row>10</xdr:row>
      <xdr:rowOff>152400</xdr:rowOff>
    </xdr:from>
    <xdr:to>
      <xdr:col>13</xdr:col>
      <xdr:colOff>293370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F33713-30A7-6141-5B6B-BA6341DD3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727710</xdr:colOff>
      <xdr:row>10</xdr:row>
      <xdr:rowOff>152400</xdr:rowOff>
    </xdr:from>
    <xdr:to>
      <xdr:col>13</xdr:col>
      <xdr:colOff>293370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D97140-CD50-B64C-74E5-71027BD21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727710</xdr:colOff>
      <xdr:row>10</xdr:row>
      <xdr:rowOff>152400</xdr:rowOff>
    </xdr:from>
    <xdr:to>
      <xdr:col>13</xdr:col>
      <xdr:colOff>293370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49B5B-1CF1-36DE-8B68-3C5E1BF1B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18</xdr:row>
      <xdr:rowOff>137160</xdr:rowOff>
    </xdr:from>
    <xdr:to>
      <xdr:col>7</xdr:col>
      <xdr:colOff>251460</xdr:colOff>
      <xdr:row>33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8FC285-1404-465D-8499-B56E2E3D1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80682</xdr:rowOff>
    </xdr:from>
    <xdr:to>
      <xdr:col>13</xdr:col>
      <xdr:colOff>457199</xdr:colOff>
      <xdr:row>37</xdr:row>
      <xdr:rowOff>71717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B63D61-7CA1-B261-6B48-0F15D4A3FC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Delgado" refreshedDate="44727.87308020833" createdVersion="8" refreshedVersion="8" minRefreshableVersion="3" recordCount="4114" xr:uid="{D02EBBF9-993C-4143-93C8-FA75FC1A453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Delgado" refreshedDate="44727.913744097219" createdVersion="8" refreshedVersion="8" minRefreshableVersion="3" recordCount="4114" xr:uid="{42ED87AC-5C95-4023-AFFF-7FDC412D64D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Delgado" refreshedDate="44731.695127777777" createdVersion="8" refreshedVersion="8" minRefreshableVersion="3" recordCount="4114" xr:uid="{5AAB7A45-988C-4096-9B00-F88A11C0CA2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32FBB2-7F3E-465E-9391-199A8BC0F38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5D7F0-2428-4566-95CA-F2B7CD64C24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26CDC8-1EC1-427B-A275-4F96EF3C4591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462351-70EF-48FF-90D1-B31E5D9F7D94}" name="PivotTable1" cacheId="25" applyNumberFormats="0" applyBorderFormats="0" applyFontFormats="0" applyPatternFormats="0" applyAlignmentFormats="0" applyWidthHeightFormats="1" dataCaption="Values" updatedVersion="8" minRefreshableVersion="3" showDrill="0" showDataTips="0" useAutoFormatting="1" itemPrintTitles="1" createdVersion="8" indent="0" showHeaders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00F93-DE10-4854-B627-E5DA43BD363F}">
  <dimension ref="A1:F6"/>
  <sheetViews>
    <sheetView workbookViewId="0">
      <selection activeCell="O29" sqref="O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8361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3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5E7FD-375B-4512-B308-3B8D71F01373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8360</v>
      </c>
    </row>
    <row r="4" spans="1:5" x14ac:dyDescent="0.3">
      <c r="A4" s="11" t="s">
        <v>8363</v>
      </c>
      <c r="B4" s="11" t="s">
        <v>8361</v>
      </c>
    </row>
    <row r="5" spans="1:5" x14ac:dyDescent="0.3">
      <c r="A5" s="11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3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54026-5AF8-445F-A2AE-1DE2C511ACDD}">
  <dimension ref="A1:F18"/>
  <sheetViews>
    <sheetView workbookViewId="0">
      <selection activeCell="A2" sqref="A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8360</v>
      </c>
    </row>
    <row r="4" spans="1:6" x14ac:dyDescent="0.3">
      <c r="A4" s="11" t="s">
        <v>8363</v>
      </c>
      <c r="B4" s="11" t="s">
        <v>8361</v>
      </c>
    </row>
    <row r="5" spans="1:6" x14ac:dyDescent="0.3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6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4F6BD-EE97-4180-BDF7-8BECA665020F}">
  <dimension ref="A1:F6"/>
  <sheetViews>
    <sheetView workbookViewId="0">
      <selection activeCell="A34" sqref="A34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5.6640625" bestFit="1" customWidth="1"/>
  </cols>
  <sheetData>
    <row r="1" spans="1:6" x14ac:dyDescent="0.3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Kickstarter!B:T, 15, FALSE)</f>
        <v>51.79</v>
      </c>
      <c r="F2">
        <f>VLOOKUP(A2, Kickstarter!B:T,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F10" sqref="A9:F10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19" width="22.109375" style="15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B2971-D2A1-49BC-AE3D-6AEE04E27CA8}">
  <dimension ref="A1:E18"/>
  <sheetViews>
    <sheetView tabSelected="1" workbookViewId="0">
      <selection activeCell="D15" sqref="D15"/>
    </sheetView>
  </sheetViews>
  <sheetFormatPr defaultRowHeight="14.4" x14ac:dyDescent="0.3"/>
  <cols>
    <col min="1" max="1" width="17.33203125" bestFit="1" customWidth="1"/>
    <col min="2" max="2" width="9.4414062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8360</v>
      </c>
    </row>
    <row r="4" spans="1:5" x14ac:dyDescent="0.3">
      <c r="A4" s="11" t="s">
        <v>8363</v>
      </c>
    </row>
    <row r="5" spans="1:5" x14ac:dyDescent="0.3"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6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6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6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9D4F9-A9F7-4B27-8F27-02FE9AE14881}">
  <dimension ref="A1:H13"/>
  <sheetViews>
    <sheetView topLeftCell="A16" zoomScale="170" zoomScaleNormal="170" workbookViewId="0">
      <selection activeCell="P8" sqref="P8"/>
    </sheetView>
  </sheetViews>
  <sheetFormatPr defaultRowHeight="14.4" x14ac:dyDescent="0.3"/>
  <cols>
    <col min="1" max="1" width="13.88671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6" style="17" bestFit="1" customWidth="1"/>
    <col min="8" max="8" width="18.77734375" bestFit="1" customWidth="1"/>
  </cols>
  <sheetData>
    <row r="1" spans="1:8" x14ac:dyDescent="0.3">
      <c r="A1" s="18" t="s">
        <v>8381</v>
      </c>
      <c r="B1" s="18" t="s">
        <v>8384</v>
      </c>
      <c r="C1" s="18" t="s">
        <v>8402</v>
      </c>
      <c r="D1" s="18" t="s">
        <v>8385</v>
      </c>
      <c r="E1" s="18" t="s">
        <v>8386</v>
      </c>
      <c r="F1" s="18" t="s">
        <v>8387</v>
      </c>
      <c r="G1" s="19" t="s">
        <v>8388</v>
      </c>
      <c r="H1" s="18" t="s">
        <v>8389</v>
      </c>
    </row>
    <row r="2" spans="1:8" x14ac:dyDescent="0.3">
      <c r="A2" t="s">
        <v>8390</v>
      </c>
      <c r="B2">
        <f>COUNTIFS(Kickstarter!$D:$D,"&lt;1000",Kickstarter!F:F,"successful",Kickstarter!R:R,"plays")</f>
        <v>141</v>
      </c>
      <c r="C2">
        <f>COUNTIFS(Kickstarter!$D:$D,"&lt;1000",Kickstarter!F:F,"failed",Kickstarter!R:R,"plays")</f>
        <v>45</v>
      </c>
      <c r="D2">
        <f>COUNTIFS(Kickstarter!$D:$D,"&lt;1000",Kickstarter!F:F,"canceled",Kickstarter!R:R,"plays")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">
      <c r="A3" t="s">
        <v>8391</v>
      </c>
      <c r="B3">
        <f>COUNTIFS(Kickstarter!$D:$D,"&gt;=1000",Kickstarter!F:F,"successful",Kickstarter!R:R,"plays",Kickstarter!$D:$D,"&lt;=4999")</f>
        <v>388</v>
      </c>
      <c r="C3">
        <f>COUNTIFS(Kickstarter!$D:$D,"&gt;=1000",Kickstarter!F:F,"failed",Kickstarter!R:R,"plays",Kickstarter!$D:$D,"&lt;=4999")</f>
        <v>146</v>
      </c>
      <c r="D3">
        <f>COUNTIFS(Kickstarter!$D:$D,"&gt;=1000",Kickstarter!F:F,"canceled",Kickstarter!R:R,"plays",Kickstarter!$D:$D,"&lt;=4999")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3">
      <c r="A4" t="s">
        <v>8392</v>
      </c>
      <c r="B4">
        <f>COUNTIFS(Kickstarter!$D:$D,"&gt;=5000",Kickstarter!F:F,"successful",Kickstarter!R:R,"plays",Kickstarter!$D:$D,"&lt;=9999")</f>
        <v>93</v>
      </c>
      <c r="C4">
        <f>COUNTIFS(Kickstarter!$D:$D,"&gt;=5000",Kickstarter!F:F,"failed",Kickstarter!R:R,"plays",Kickstarter!$D:$D,"&lt;=9999")</f>
        <v>76</v>
      </c>
      <c r="D4">
        <f>COUNTIFS(Kickstarter!$D:$D,"&gt;=5000",Kickstarter!F:F,"canceled",Kickstarter!R:R,"plays",Kickstarter!$D:$D,"&lt;=9999")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8393</v>
      </c>
      <c r="B5">
        <f>COUNTIFS(Kickstarter!$D:$D,"&gt;=10000",Kickstarter!F:F,"successful",Kickstarter!R:R,"plays",Kickstarter!$D:$D,"&lt;=14999")</f>
        <v>39</v>
      </c>
      <c r="C5">
        <f>COUNTIFS(Kickstarter!$D:$D,"&gt;=10000",Kickstarter!F:F,"failed",Kickstarter!R:R,"plays",Kickstarter!$D:$D,"&lt;=14999")</f>
        <v>33</v>
      </c>
      <c r="D5">
        <f>COUNTIFS(Kickstarter!$D:$D,"&gt;=10000",Kickstarter!F:F,"canceled",Kickstarter!R:R,"plays",Kickstarter!$D:$D,"&lt;=14999")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8394</v>
      </c>
      <c r="B6">
        <f>COUNTIFS(Kickstarter!$D:$D,"&gt;=15000",Kickstarter!F:F,"successful",Kickstarter!R:R,"plays",Kickstarter!$D:$D,"&lt;=19999")</f>
        <v>12</v>
      </c>
      <c r="C6">
        <f>COUNTIFS(Kickstarter!$D:$D,"&gt;=15000",Kickstarter!F:F,"failed",Kickstarter!R:R,"plays",Kickstarter!$D:$D,"&lt;=19999")</f>
        <v>12</v>
      </c>
      <c r="D6">
        <f>COUNTIFS(Kickstarter!$D:$D,"&gt;=15000",Kickstarter!F:F,"canceled",Kickstarter!R:R,"plays",Kickstarter!$D:$D,"&lt;=19999")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8395</v>
      </c>
      <c r="B7">
        <f>COUNTIFS(Kickstarter!$D:$D,"&gt;=20000",Kickstarter!F:F,"successful",Kickstarter!R:R,"plays",Kickstarter!$D:$D,"&lt;=24999")</f>
        <v>9</v>
      </c>
      <c r="C7">
        <f>COUNTIFS(Kickstarter!$D:$D,"&gt;=20000",Kickstarter!F:F,"failed",Kickstarter!R:R,"plays",Kickstarter!$D:$D,"&lt;=24999")</f>
        <v>11</v>
      </c>
      <c r="D7">
        <f>COUNTIFS(Kickstarter!$D:$D,"&gt;=20000",Kickstarter!F:F,"canceled",Kickstarter!R:R,"plays",Kickstarter!$D:$D,"&lt;=24999")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8396</v>
      </c>
      <c r="B8">
        <f>COUNTIFS(Kickstarter!$D:$D,"&gt;=25000",Kickstarter!F:F,"successful",Kickstarter!R:R,"plays",Kickstarter!$D:$D,"&lt;=29999")</f>
        <v>1</v>
      </c>
      <c r="C8">
        <f>COUNTIFS(Kickstarter!$D:$D,"&gt;=25000",Kickstarter!F:F,"failed",Kickstarter!R:R,"plays",Kickstarter!$D:$D,"&lt;=29999")</f>
        <v>4</v>
      </c>
      <c r="D8">
        <f>COUNTIFS(Kickstarter!$D:$D,"&gt;=25000",Kickstarter!F:F,"canceled",Kickstarter!R:R,"plays",Kickstarter!$D:$D,"&lt;=29999")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8397</v>
      </c>
      <c r="B9">
        <f>COUNTIFS(Kickstarter!$D:$D,"&gt;=30000",Kickstarter!F:F,"successful",Kickstarter!R:R,"plays",Kickstarter!$D:$D,"&lt;=34999")</f>
        <v>3</v>
      </c>
      <c r="C9">
        <f>COUNTIFS(Kickstarter!$D:$D,"&gt;=30000",Kickstarter!F:F,"failed",Kickstarter!R:R,"plays",Kickstarter!$D:$D,"&lt;=34999")</f>
        <v>8</v>
      </c>
      <c r="D9">
        <f>COUNTIFS(Kickstarter!$D:$D,"&gt;=30000",Kickstarter!F:F,"canceled",Kickstarter!R:R,"plays",Kickstarter!$D:$D,"&lt;=34999")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8398</v>
      </c>
      <c r="B10">
        <f>COUNTIFS(Kickstarter!$D:$D,"&gt;=35000",Kickstarter!F:F,"successful",Kickstarter!R:R,"plays",Kickstarter!$D:$D,"&lt;=39999")</f>
        <v>4</v>
      </c>
      <c r="C10">
        <f>COUNTIFS(Kickstarter!$D:$D,"&gt;=35000",Kickstarter!F:F,"failed",Kickstarter!R:R,"plays",Kickstarter!$D:$D,"&lt;=39999")</f>
        <v>2</v>
      </c>
      <c r="D10">
        <f>COUNTIFS(Kickstarter!$D:$D,"&gt;=35000",Kickstarter!F:F,"canceled",Kickstarter!R:R,"plays",Kickstarter!$D:$D,"&lt;=39999")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8399</v>
      </c>
      <c r="B11">
        <f>COUNTIFS(Kickstarter!$D:$D,"&gt;=40000",Kickstarter!F:F,"successful",Kickstarter!R:R,"plays",Kickstarter!$D:$D,"&lt;=44999")</f>
        <v>2</v>
      </c>
      <c r="C11">
        <f>COUNTIFS(Kickstarter!$D:$D,"&gt;=40000",Kickstarter!F:F,"failed",Kickstarter!R:R,"plays",Kickstarter!$D:$D,"&lt;=44999")</f>
        <v>1</v>
      </c>
      <c r="D11">
        <f>COUNTIFS(Kickstarter!$D:$D,"&gt;=40000",Kickstarter!F:F,"canceled",Kickstarter!R:R,"plays",Kickstarter!$D:$D,"&lt;=44999")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t="s">
        <v>8400</v>
      </c>
      <c r="B12">
        <f>COUNTIFS(Kickstarter!$D:$D,"&gt;=45000",Kickstarter!F:F,"successful",Kickstarter!R:R,"plays",Kickstarter!$D:$D,"&lt;=49999")</f>
        <v>0</v>
      </c>
      <c r="C12">
        <f>COUNTIFS(Kickstarter!$D:$D,"&gt;=45000",Kickstarter!F:F,"failed",Kickstarter!R:R,"plays",Kickstarter!$D:$D,"&lt;=49999")</f>
        <v>1</v>
      </c>
      <c r="D12">
        <f>COUNTIFS(Kickstarter!$D:$D,"&gt;=45000",Kickstarter!F:F,"canceled",Kickstarter!R:R,"plays",Kickstarter!$D:$D,"&lt;=49999")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">
      <c r="A13" t="s">
        <v>8401</v>
      </c>
      <c r="B13">
        <f>COUNTIFS(Kickstarter!$D:$D,"&gt;50000",Kickstarter!F:F,"successful",Kickstarter!R:R,"plays")</f>
        <v>2</v>
      </c>
      <c r="C13">
        <f>COUNTIFS(Kickstarter!$D:$D,"&gt;50000",Kickstarter!F:F,"failed",Kickstarter!R:R,"plays")</f>
        <v>10</v>
      </c>
      <c r="D13">
        <f>COUNTIFS(Kickstarter!$D:$D,"&gt;50000",Kickstarter!F:F,"canceled",Kickstarter!R:R,"plays")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Edinburgh Research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Oscar Delgado</cp:lastModifiedBy>
  <dcterms:created xsi:type="dcterms:W3CDTF">2017-04-20T15:17:24Z</dcterms:created>
  <dcterms:modified xsi:type="dcterms:W3CDTF">2022-06-20T03:31:21Z</dcterms:modified>
</cp:coreProperties>
</file>