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Modelpunten/Bronnen/"/>
    </mc:Choice>
  </mc:AlternateContent>
  <xr:revisionPtr revIDLastSave="120" documentId="13_ncr:1_{E3037F91-193D-4EC8-BE08-E9FC75255736}" xr6:coauthVersionLast="47" xr6:coauthVersionMax="47" xr10:uidLastSave="{E26DD3CB-FCD8-4C50-B249-FB4616F22A03}"/>
  <workbookProtection workbookAlgorithmName="SHA-512" workbookHashValue="RMMK+3pv9u3DlXygQOiWnpmj9pjFBT6b4ZASyWUvDSd6jOZFWlcwTOX3we3uXSP8Q630lTeIpQvVHBsy5HFB7A==" workbookSaltValue="VkkK/DkjxdTbdQdgsJUqQQ==" workbookSpinCount="100000" lockStructure="1"/>
  <bookViews>
    <workbookView xWindow="8025" yWindow="3045" windowWidth="10965" windowHeight="6330" activeTab="4" xr2:uid="{00000000-000D-0000-FFFF-FFFF00000000}"/>
  </bookViews>
  <sheets>
    <sheet name="Voorblad" sheetId="6" r:id="rId1"/>
    <sheet name="Toelichting" sheetId="5" r:id="rId2"/>
    <sheet name="Versiebeheer" sheetId="8" r:id="rId3"/>
    <sheet name="Selectie" sheetId="12" r:id="rId4"/>
    <sheet name="Operationeel Risico" sheetId="11" r:id="rId5"/>
    <sheet name="vena.tmp.7EC47338204F4F1F" sheetId="2" state="veryHidden" r:id="rId6"/>
  </sheets>
  <definedNames>
    <definedName name="_xlnm._FilterDatabase" localSheetId="4" hidden="1">'Operationeel Risico'!$W$51:$W$295</definedName>
    <definedName name="_vena_DYNP_SSelectie_bc13aca5">Selectie!$C$4</definedName>
    <definedName name="_vena_MDYNR_SOR4_BB1_4b230b3e_e3f3597a">'Operationeel Risico'!$S$52</definedName>
    <definedName name="_vena_OR1_B1_C_7_720673044374355968">'Operationeel Risico'!$T$16</definedName>
    <definedName name="_vena_OR1_B1_R_5_718931142656917509">'Operationeel Risico'!$R$21</definedName>
    <definedName name="_vena_OR1_B1_R_5_718931142656917509_1">'Operationeel Risico'!$R$22</definedName>
    <definedName name="_vena_OR1_B1_R_5_718931142656917509_2">'Operationeel Risico'!$R$23</definedName>
    <definedName name="_vena_OR1_B1_R_6_736236968645230592">'Operationeel Risico'!$S$20</definedName>
    <definedName name="_vena_OR1_B1_R_6_738102187444142080">'Operationeel Risico'!$S$22</definedName>
    <definedName name="_vena_OR1_B1_R_6_738102208362315779">'Operationeel Risico'!$S$21</definedName>
    <definedName name="_vena_OR1_B1_R_6_738102230512828417">'Operationeel Risico'!$S$23</definedName>
    <definedName name="_vena_OR1_B1_R_6_738143600348889088">'Operationeel Risico'!$S$17</definedName>
    <definedName name="_vena_OR1_B1_R_6_738143731489964032">'Operationeel Risico'!$S$18</definedName>
    <definedName name="_vena_OR1_B1_R_6_738143785214672896">'Operationeel Risico'!$S$19</definedName>
    <definedName name="_vena_OR1_B1_R_FV_74231c0f1ad14929bb43f6957a42045f">'Operationeel Risico'!$R$17</definedName>
    <definedName name="_vena_OR1_B1_R_FV_74231c0f1ad14929bb43f6957a42045f_1">'Operationeel Risico'!$R$18</definedName>
    <definedName name="_vena_OR1_B1_R_FV_74231c0f1ad14929bb43f6957a42045f_2">'Operationeel Risico'!$R$19</definedName>
    <definedName name="_vena_OR1_B1_R_FV_74231c0f1ad14929bb43f6957a42045f_5">'Operationeel Risico'!$R$20</definedName>
    <definedName name="_vena_OR1_P_3_718931117436043267" comment="*">'Operationeel Risico'!$D$6</definedName>
    <definedName name="_vena_OR1_P_4_718931129058590721" comment="*">'Operationeel Risico'!$D$7</definedName>
    <definedName name="_vena_OR1_P_PVSelectie_1" comment="*">'Operationeel Risico'!$D$4</definedName>
    <definedName name="_vena_OR1_P_PVSelectie_2" comment="*">'Operationeel Risico'!$D$5</definedName>
    <definedName name="_vena_OR2_B1_C_3_738101643779637251">'Operationeel Risico'!$T$34</definedName>
    <definedName name="_vena_OR2_B1_C_3_738101800095187049">'Operationeel Risico'!$U$34</definedName>
    <definedName name="_vena_OR2_B1_R_6_738102263478484992">'Operationeel Risico'!$S$35</definedName>
    <definedName name="_vena_OR2_B1_R_FV_8c3edfc3fa44458a9fe07c90396b5601">'Operationeel Risico'!$R$35</definedName>
    <definedName name="_vena_OR2_B1_R_FV_e4ba29ebc1de4765976affa3671e236c">'Operationeel Risico'!$Q$35</definedName>
    <definedName name="_vena_OR2_P_4_718931129058590721" comment="*">'Operationeel Risico'!$G$7</definedName>
    <definedName name="_vena_OR2_P_7_720673044374355968" comment="*">'Operationeel Risico'!$G$10</definedName>
    <definedName name="_vena_OR2_P_FV_74231c0f1ad14929bb43f6957a42045f" comment="*">'Operationeel Risico'!$G$8</definedName>
    <definedName name="_vena_OR3_B1_C_FV_74231c0f1ad14929bb43f6957a42045f_1">'Operationeel Risico'!$T$44</definedName>
    <definedName name="_vena_OR3_B1_R_6_738102287058075648">'Operationeel Risico'!$S$45</definedName>
    <definedName name="_vena_OR3_B1_R_6_738102316234440704">'Operationeel Risico'!$S$46</definedName>
    <definedName name="_vena_OR3_P_3_733406386659655682" comment="*">'Operationeel Risico'!$J$6</definedName>
    <definedName name="_vena_OR3_P_4_718931129058590721" comment="*">'Operationeel Risico'!$J$7</definedName>
    <definedName name="_vena_OR3_P_7_720673044374355968" comment="*">'Operationeel Risico'!$J$10</definedName>
    <definedName name="_vena_OR3_P_PVSelectie_1" comment="*">'Operationeel Risico'!$J$4</definedName>
    <definedName name="_vena_OR3_P_PVSelectie_2" comment="*">'Operationeel Risico'!$J$5</definedName>
    <definedName name="_vena_OR4_B1_C_4_718931129058590721">'Operationeel Risico'!$T$49</definedName>
    <definedName name="_vena_OR4_B1_C_4_718931129058590721_1">'Operationeel Risico'!$U$49</definedName>
    <definedName name="_vena_OR4_B1_C_4_718931129058590721_2">'Operationeel Risico'!$V$49</definedName>
    <definedName name="_vena_OR4_B1_C_4_718931129058590721_3">'Operationeel Risico'!$X$49</definedName>
    <definedName name="_vena_OR4_B1_C_4_718931129058590721_4">'Operationeel Risico'!$AE$49</definedName>
    <definedName name="_vena_OR4_B1_C_4_718931129058590721_5">'Operationeel Risico'!$AF$49</definedName>
    <definedName name="_vena_OR4_B1_C_5_718931142656917509">'Operationeel Risico'!$T$50</definedName>
    <definedName name="_vena_OR4_B1_C_5_718931142656917509_1">'Operationeel Risico'!$U$50</definedName>
    <definedName name="_vena_OR4_B1_C_5_718931142656917509_2">'Operationeel Risico'!$V$50</definedName>
    <definedName name="_vena_OR4_B1_C_5_718931142656917509_3">'Operationeel Risico'!$Y$50</definedName>
    <definedName name="_vena_OR4_B1_C_5_718931142656917509_4">'Operationeel Risico'!$Z$50</definedName>
    <definedName name="_vena_OR4_B1_C_5_718931142656917509_5">'Operationeel Risico'!$AA$50</definedName>
    <definedName name="_vena_OR4_B1_C_5_718931142656917509_6">'Operationeel Risico'!$AB$50</definedName>
    <definedName name="_vena_OR4_B1_C_5_718931142656917509_7">'Operationeel Risico'!$AF$50</definedName>
    <definedName name="_vena_OR4_B1_C_6_720393359882452993">'Operationeel Risico'!$X$51</definedName>
    <definedName name="_vena_OR4_B1_C_6_720398895143452672">'Operationeel Risico'!$Y$51</definedName>
    <definedName name="_vena_OR4_B1_C_6_720398895156035587">'Operationeel Risico'!$AB$51</definedName>
    <definedName name="_vena_OR4_B1_C_6_720398895156035589">'Operationeel Risico'!$AA$51</definedName>
    <definedName name="_vena_OR4_B1_C_6_720398895160229889">'Operationeel Risico'!$Z$51</definedName>
    <definedName name="_vena_OR4_B1_C_6_720691950702952448">'Operationeel Risico'!$AF$51</definedName>
    <definedName name="_vena_OR4_B1_C_6_720731102261411840">'Operationeel Risico'!$T$51</definedName>
    <definedName name="_vena_OR4_B1_C_6_735962242059206657">'Operationeel Risico'!$AE$51</definedName>
    <definedName name="_vena_OR4_B1_C_6_738099557837045839">'Operationeel Risico'!$V$51</definedName>
    <definedName name="_vena_OR4_B1_C_6_738100703410520079">'Operationeel Risico'!$U$51</definedName>
    <definedName name="_vena_OR4_B1_C_7_718947119138340869">'Operationeel Risico'!$Y$48</definedName>
    <definedName name="_vena_OR4_B1_C_7_718947119138340869_1">'Operationeel Risico'!$Z$48</definedName>
    <definedName name="_vena_OR4_B1_C_7_718947119138340869_2">'Operationeel Risico'!$AA$48</definedName>
    <definedName name="_vena_OR4_B1_C_7_718947119138340869_3">'Operationeel Risico'!$AB$48</definedName>
    <definedName name="_vena_OR4_B1_C_7_720673044374355968">'Operationeel Risico'!$T$48</definedName>
    <definedName name="_vena_OR4_B1_C_7_720673044374355968_1">'Operationeel Risico'!$U$48</definedName>
    <definedName name="_vena_OR4_B1_C_7_720673044374355968_2">'Operationeel Risico'!$V$48</definedName>
    <definedName name="_vena_OR4_B1_C_7_720673044374355968_3">'Operationeel Risico'!$X$48</definedName>
    <definedName name="_vena_OR4_B1_C_7_720673044374355968_4">'Operationeel Risico'!$AE$48</definedName>
    <definedName name="_vena_OR4_B1_C_7_720673044374355968_5">'Operationeel Risico'!$AF$48</definedName>
    <definedName name="_vena_OR4_B1_C_FV_054274b2a3b6478faf70409c78054f9f">'Operationeel Risico'!$Y$49</definedName>
    <definedName name="_vena_OR4_B1_C_FV_054274b2a3b6478faf70409c78054f9f_1">'Operationeel Risico'!$Z$49</definedName>
    <definedName name="_vena_OR4_B1_C_FV_054274b2a3b6478faf70409c78054f9f_2">'Operationeel Risico'!$AA$49</definedName>
    <definedName name="_vena_OR4_B1_C_FV_054274b2a3b6478faf70409c78054f9f_3">'Operationeel Risico'!$AB$49</definedName>
    <definedName name="_vena_OR4_B1_C_FV_74231c0f1ad14929bb43f6957a42045f">'Operationeel Risico'!$X$50</definedName>
    <definedName name="_vena_OR4_B1_C_FV_74231c0f1ad14929bb43f6957a42045f_1">'Operationeel Risico'!$AE$50</definedName>
    <definedName name="_vena_OR4_B1_R_FV_c93cfae50ec7487c81aea11c7b1ae03a_4b230b3e.e3f3597a">'Operationeel Risico'!$S$52:$S$294</definedName>
    <definedName name="_vena_OR4_P_PVSelectie_1" comment="*">'Operationeel Risico'!$M$4</definedName>
    <definedName name="_vena_OR4_P_PVSelectie_2" comment="*">'Operationeel Risico'!$M$5</definedName>
    <definedName name="_vena_OR5_B1_C_FV_74231c0f1ad14929bb43f6957a42045f_1">'Operationeel Risico'!$T$25</definedName>
    <definedName name="_vena_OR5_B1_R_6_982737417461956608">'Operationeel Risico'!$S$26</definedName>
    <definedName name="_vena_OR5_P_3_718931117436043267" comment="*">'Operationeel Risico'!$P$6</definedName>
    <definedName name="_vena_OR5_P_4_718931129058590721" comment="*">'Operationeel Risico'!$P$7</definedName>
    <definedName name="_vena_OR5_P_7_720673044374355968" comment="*">'Operationeel Risico'!$P$10</definedName>
    <definedName name="_vena_OR5_P_PVSelectie_1" comment="*">'Operationeel Risico'!$P$4</definedName>
    <definedName name="_vena_OR5_P_PVSelectie_2" comment="*">'Operationeel Risico'!$P$5</definedName>
    <definedName name="_vena_PO_Selectie_5_50708d9a650d491d8857b1e1a5ed8a88">Selectie!$C$4</definedName>
    <definedName name="_vena_Selectie_P_5_720393359974727682">Selectie!$C$4</definedName>
    <definedName name="_vena_Selectie_P_5_720393359978921985">Selectie!$C$4</definedName>
    <definedName name="_vena_Selectie_P_5_720393359978921989" comment="*">Selectie!$C$4</definedName>
    <definedName name="_vena_Selectie_P_5_720393359983116293">Selectie!$C$4</definedName>
    <definedName name="_vena_Selectie_P_5_720393359999893504">Selectie!$C$4</definedName>
    <definedName name="_vena_Selectie_P_5_720393360012476419">Selectie!$C$4</definedName>
    <definedName name="_vena_Selectie_P_5_720393360033447937">Selectie!$C$4</definedName>
    <definedName name="_vena_Selectie_P_GV_720667124808679427" comment="*">Selectie!$C$3</definedName>
    <definedName name="_vena_Selectie_P_GV_720667363321839617" comment="*">Selectie!$C$2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94" i="11" l="1"/>
  <c r="W294" i="11"/>
  <c r="AC293" i="11"/>
  <c r="W293" i="11"/>
  <c r="AC292" i="11"/>
  <c r="W292" i="11"/>
  <c r="AC291" i="11"/>
  <c r="W291" i="11"/>
  <c r="AC290" i="11"/>
  <c r="W290" i="11"/>
  <c r="AC289" i="11"/>
  <c r="W289" i="11"/>
  <c r="AC288" i="11"/>
  <c r="W288" i="11"/>
  <c r="AC287" i="11"/>
  <c r="W287" i="11"/>
  <c r="AC286" i="11"/>
  <c r="W286" i="11"/>
  <c r="AC285" i="11"/>
  <c r="W285" i="11"/>
  <c r="AC284" i="11"/>
  <c r="W284" i="11"/>
  <c r="AC283" i="11"/>
  <c r="W283" i="11"/>
  <c r="AC282" i="11"/>
  <c r="W282" i="11"/>
  <c r="AC281" i="11"/>
  <c r="W281" i="11"/>
  <c r="AC280" i="11"/>
  <c r="W280" i="11"/>
  <c r="AC279" i="11"/>
  <c r="W279" i="11"/>
  <c r="AC278" i="11"/>
  <c r="W278" i="11"/>
  <c r="AC277" i="11"/>
  <c r="W277" i="11"/>
  <c r="AC276" i="11"/>
  <c r="W276" i="11"/>
  <c r="AC275" i="11"/>
  <c r="W275" i="11"/>
  <c r="AC274" i="11"/>
  <c r="W274" i="11"/>
  <c r="AC273" i="11"/>
  <c r="W273" i="11"/>
  <c r="AC272" i="11"/>
  <c r="W272" i="11"/>
  <c r="AC271" i="11"/>
  <c r="W271" i="11"/>
  <c r="AC270" i="11"/>
  <c r="W270" i="11"/>
  <c r="AC269" i="11"/>
  <c r="W269" i="11"/>
  <c r="AC268" i="11"/>
  <c r="W268" i="11"/>
  <c r="AC267" i="11"/>
  <c r="W267" i="11"/>
  <c r="AC266" i="11"/>
  <c r="W266" i="11"/>
  <c r="AC265" i="11"/>
  <c r="W265" i="11"/>
  <c r="AC264" i="11"/>
  <c r="W264" i="11"/>
  <c r="AC263" i="11"/>
  <c r="W263" i="11"/>
  <c r="AC262" i="11"/>
  <c r="W262" i="11"/>
  <c r="AC261" i="11"/>
  <c r="W261" i="11"/>
  <c r="AC260" i="11"/>
  <c r="W260" i="11"/>
  <c r="AC259" i="11"/>
  <c r="W259" i="11"/>
  <c r="AC258" i="11"/>
  <c r="W258" i="11"/>
  <c r="AC257" i="11"/>
  <c r="W257" i="11"/>
  <c r="AC256" i="11"/>
  <c r="W256" i="11"/>
  <c r="AC255" i="11"/>
  <c r="W255" i="11"/>
  <c r="AC254" i="11"/>
  <c r="W254" i="11"/>
  <c r="AC253" i="11"/>
  <c r="W253" i="11"/>
  <c r="AC252" i="11"/>
  <c r="W252" i="11"/>
  <c r="AC251" i="11"/>
  <c r="W251" i="11"/>
  <c r="AC250" i="11"/>
  <c r="W250" i="11"/>
  <c r="AC249" i="11"/>
  <c r="W249" i="11"/>
  <c r="AC248" i="11"/>
  <c r="W248" i="11"/>
  <c r="AC247" i="11"/>
  <c r="W247" i="11"/>
  <c r="AC246" i="11"/>
  <c r="W246" i="11"/>
  <c r="AC245" i="11"/>
  <c r="W245" i="11"/>
  <c r="AC244" i="11"/>
  <c r="W244" i="11"/>
  <c r="AC243" i="11"/>
  <c r="W243" i="11"/>
  <c r="AC242" i="11"/>
  <c r="W242" i="11"/>
  <c r="AC241" i="11"/>
  <c r="W241" i="11"/>
  <c r="AC240" i="11"/>
  <c r="W240" i="11"/>
  <c r="AC239" i="11"/>
  <c r="W239" i="11"/>
  <c r="AC238" i="11"/>
  <c r="W238" i="11"/>
  <c r="AC237" i="11"/>
  <c r="W237" i="11"/>
  <c r="AC236" i="11"/>
  <c r="W236" i="11"/>
  <c r="AC235" i="11"/>
  <c r="W235" i="11"/>
  <c r="AC234" i="11"/>
  <c r="W234" i="11"/>
  <c r="AC233" i="11"/>
  <c r="W233" i="11"/>
  <c r="AC232" i="11"/>
  <c r="W232" i="11"/>
  <c r="AC231" i="11"/>
  <c r="W231" i="11"/>
  <c r="AC230" i="11"/>
  <c r="W230" i="11"/>
  <c r="AC229" i="11"/>
  <c r="W229" i="11"/>
  <c r="AC228" i="11"/>
  <c r="W228" i="11"/>
  <c r="AC227" i="11"/>
  <c r="W227" i="11"/>
  <c r="AC226" i="11"/>
  <c r="W226" i="11"/>
  <c r="AC225" i="11"/>
  <c r="W225" i="11"/>
  <c r="AC224" i="11"/>
  <c r="W224" i="11"/>
  <c r="AC223" i="11"/>
  <c r="W223" i="11"/>
  <c r="AC222" i="11"/>
  <c r="W222" i="11"/>
  <c r="AC221" i="11"/>
  <c r="W221" i="11"/>
  <c r="AC220" i="11"/>
  <c r="W220" i="11"/>
  <c r="AC219" i="11"/>
  <c r="W219" i="11"/>
  <c r="AC218" i="11"/>
  <c r="W218" i="11"/>
  <c r="AC217" i="11"/>
  <c r="W217" i="11"/>
  <c r="AC216" i="11"/>
  <c r="W216" i="11"/>
  <c r="AC215" i="11"/>
  <c r="W215" i="11"/>
  <c r="AC214" i="11"/>
  <c r="W214" i="11"/>
  <c r="AC213" i="11"/>
  <c r="W213" i="11"/>
  <c r="AC212" i="11"/>
  <c r="W212" i="11"/>
  <c r="AC211" i="11"/>
  <c r="W211" i="11"/>
  <c r="AC210" i="11"/>
  <c r="W210" i="11"/>
  <c r="AC209" i="11"/>
  <c r="W209" i="11"/>
  <c r="AC208" i="11"/>
  <c r="W208" i="11"/>
  <c r="AC207" i="11"/>
  <c r="W207" i="11"/>
  <c r="AC206" i="11"/>
  <c r="W206" i="11"/>
  <c r="AC205" i="11"/>
  <c r="W205" i="11"/>
  <c r="AC204" i="11"/>
  <c r="W204" i="11"/>
  <c r="AC203" i="11"/>
  <c r="W203" i="11"/>
  <c r="AC202" i="11"/>
  <c r="W202" i="11"/>
  <c r="AC201" i="11"/>
  <c r="W201" i="11"/>
  <c r="AC200" i="11"/>
  <c r="W200" i="11"/>
  <c r="AC199" i="11"/>
  <c r="W199" i="11"/>
  <c r="AC198" i="11"/>
  <c r="W198" i="11"/>
  <c r="AC197" i="11"/>
  <c r="W197" i="11"/>
  <c r="AC196" i="11"/>
  <c r="W196" i="11"/>
  <c r="AC195" i="11"/>
  <c r="W195" i="11"/>
  <c r="AC194" i="11"/>
  <c r="W194" i="11"/>
  <c r="AC193" i="11"/>
  <c r="W193" i="11"/>
  <c r="AC192" i="11"/>
  <c r="W192" i="11"/>
  <c r="AC191" i="11"/>
  <c r="W191" i="11"/>
  <c r="AC190" i="11"/>
  <c r="W190" i="11"/>
  <c r="AC189" i="11"/>
  <c r="W189" i="11"/>
  <c r="AC188" i="11"/>
  <c r="W188" i="11"/>
  <c r="AC187" i="11"/>
  <c r="W187" i="11"/>
  <c r="AC186" i="11"/>
  <c r="W186" i="11"/>
  <c r="AC185" i="11"/>
  <c r="W185" i="11"/>
  <c r="AC184" i="11"/>
  <c r="W184" i="11"/>
  <c r="AC183" i="11"/>
  <c r="W183" i="11"/>
  <c r="AC182" i="11"/>
  <c r="W182" i="11"/>
  <c r="AC181" i="11"/>
  <c r="W181" i="11"/>
  <c r="AC180" i="11"/>
  <c r="W180" i="11"/>
  <c r="AC179" i="11"/>
  <c r="W179" i="11"/>
  <c r="AC178" i="11"/>
  <c r="W178" i="11"/>
  <c r="AC177" i="11"/>
  <c r="W177" i="11"/>
  <c r="AC176" i="11"/>
  <c r="W176" i="11"/>
  <c r="AC175" i="11"/>
  <c r="W175" i="11"/>
  <c r="AC174" i="11"/>
  <c r="W174" i="11"/>
  <c r="AC173" i="11"/>
  <c r="W173" i="11"/>
  <c r="AC172" i="11"/>
  <c r="W172" i="11"/>
  <c r="AC171" i="11"/>
  <c r="W171" i="11"/>
  <c r="AC170" i="11"/>
  <c r="W170" i="11"/>
  <c r="AC169" i="11"/>
  <c r="W169" i="11"/>
  <c r="AC168" i="11"/>
  <c r="W168" i="11"/>
  <c r="AC167" i="11"/>
  <c r="W167" i="11"/>
  <c r="AC166" i="11"/>
  <c r="W166" i="11"/>
  <c r="AC165" i="11"/>
  <c r="W165" i="11"/>
  <c r="AC164" i="11"/>
  <c r="W164" i="11"/>
  <c r="AC163" i="11"/>
  <c r="W163" i="11"/>
  <c r="AC162" i="11"/>
  <c r="W162" i="11"/>
  <c r="AC161" i="11"/>
  <c r="W161" i="11"/>
  <c r="AC160" i="11"/>
  <c r="W160" i="11"/>
  <c r="AC159" i="11"/>
  <c r="W159" i="11"/>
  <c r="AC158" i="11"/>
  <c r="W158" i="11"/>
  <c r="AC157" i="11"/>
  <c r="W157" i="11"/>
  <c r="AC156" i="11"/>
  <c r="W156" i="11"/>
  <c r="AC155" i="11"/>
  <c r="W155" i="11"/>
  <c r="AC154" i="11"/>
  <c r="W154" i="11"/>
  <c r="AC153" i="11"/>
  <c r="W153" i="11"/>
  <c r="AC152" i="11"/>
  <c r="W152" i="11"/>
  <c r="AC151" i="11"/>
  <c r="W151" i="11"/>
  <c r="AC150" i="11"/>
  <c r="W150" i="11"/>
  <c r="AC149" i="11"/>
  <c r="W149" i="11"/>
  <c r="AC148" i="11"/>
  <c r="W148" i="11"/>
  <c r="AC147" i="11"/>
  <c r="W147" i="11"/>
  <c r="AC146" i="11"/>
  <c r="W146" i="11"/>
  <c r="AC145" i="11"/>
  <c r="W145" i="11"/>
  <c r="AC144" i="11"/>
  <c r="W144" i="11"/>
  <c r="AC143" i="11"/>
  <c r="W143" i="11"/>
  <c r="AC142" i="11"/>
  <c r="W142" i="11"/>
  <c r="AC141" i="11"/>
  <c r="W141" i="11"/>
  <c r="AC140" i="11"/>
  <c r="W140" i="11"/>
  <c r="AC139" i="11"/>
  <c r="W139" i="11"/>
  <c r="AC138" i="11"/>
  <c r="W138" i="11"/>
  <c r="AC137" i="11"/>
  <c r="W137" i="11"/>
  <c r="AC136" i="11"/>
  <c r="W136" i="11"/>
  <c r="AC135" i="11"/>
  <c r="W135" i="11"/>
  <c r="AC134" i="11"/>
  <c r="W134" i="11"/>
  <c r="AC133" i="11"/>
  <c r="W133" i="11"/>
  <c r="AC132" i="11"/>
  <c r="W132" i="11"/>
  <c r="AC131" i="11"/>
  <c r="W131" i="11"/>
  <c r="AC130" i="11"/>
  <c r="W130" i="11"/>
  <c r="AC129" i="11"/>
  <c r="W129" i="11"/>
  <c r="AC128" i="11"/>
  <c r="W128" i="11"/>
  <c r="AC127" i="11"/>
  <c r="W127" i="11"/>
  <c r="AC126" i="11"/>
  <c r="W126" i="11"/>
  <c r="AC125" i="11"/>
  <c r="W125" i="11"/>
  <c r="AC124" i="11"/>
  <c r="W124" i="11"/>
  <c r="AC123" i="11"/>
  <c r="W123" i="11"/>
  <c r="AC122" i="11"/>
  <c r="W122" i="11"/>
  <c r="AC121" i="11"/>
  <c r="W121" i="11"/>
  <c r="AC120" i="11"/>
  <c r="W120" i="11"/>
  <c r="AC119" i="11"/>
  <c r="W119" i="11"/>
  <c r="AC118" i="11"/>
  <c r="W118" i="11"/>
  <c r="AC117" i="11"/>
  <c r="W117" i="11"/>
  <c r="AC116" i="11"/>
  <c r="W116" i="11"/>
  <c r="AC115" i="11"/>
  <c r="W115" i="11"/>
  <c r="AC114" i="11"/>
  <c r="W114" i="11"/>
  <c r="AC113" i="11"/>
  <c r="W113" i="11"/>
  <c r="AC112" i="11"/>
  <c r="W112" i="11"/>
  <c r="AC111" i="11"/>
  <c r="W111" i="11"/>
  <c r="AC110" i="11"/>
  <c r="W110" i="11"/>
  <c r="AC109" i="11"/>
  <c r="W109" i="11"/>
  <c r="AC108" i="11"/>
  <c r="W108" i="11"/>
  <c r="AC107" i="11"/>
  <c r="W107" i="11"/>
  <c r="AC106" i="11"/>
  <c r="W106" i="11"/>
  <c r="AC105" i="11"/>
  <c r="W105" i="11"/>
  <c r="AC104" i="11"/>
  <c r="W104" i="11"/>
  <c r="AC103" i="11"/>
  <c r="W103" i="11"/>
  <c r="AC102" i="11"/>
  <c r="W102" i="11"/>
  <c r="AC101" i="11"/>
  <c r="W101" i="11"/>
  <c r="AC100" i="11"/>
  <c r="W100" i="11"/>
  <c r="AC99" i="11"/>
  <c r="W99" i="11"/>
  <c r="AC98" i="11"/>
  <c r="W98" i="11"/>
  <c r="AC97" i="11"/>
  <c r="W97" i="11"/>
  <c r="AC96" i="11"/>
  <c r="W96" i="11"/>
  <c r="AC95" i="11"/>
  <c r="W95" i="11"/>
  <c r="AC94" i="11"/>
  <c r="W94" i="11"/>
  <c r="AC93" i="11"/>
  <c r="W93" i="11"/>
  <c r="AC92" i="11"/>
  <c r="W92" i="11"/>
  <c r="AC91" i="11"/>
  <c r="W91" i="11"/>
  <c r="AC90" i="11"/>
  <c r="W90" i="11"/>
  <c r="AC89" i="11"/>
  <c r="W89" i="11"/>
  <c r="AC88" i="11"/>
  <c r="W88" i="11"/>
  <c r="AC87" i="11"/>
  <c r="W87" i="11"/>
  <c r="AC86" i="11"/>
  <c r="W86" i="11"/>
  <c r="AC85" i="11"/>
  <c r="W85" i="11"/>
  <c r="AC84" i="11"/>
  <c r="W84" i="11"/>
  <c r="AC83" i="11"/>
  <c r="W83" i="11"/>
  <c r="AC82" i="11"/>
  <c r="W82" i="11"/>
  <c r="AC81" i="11"/>
  <c r="W81" i="11"/>
  <c r="AC80" i="11"/>
  <c r="W80" i="11"/>
  <c r="AC79" i="11"/>
  <c r="W79" i="11"/>
  <c r="AC78" i="11"/>
  <c r="W78" i="11"/>
  <c r="AC77" i="11"/>
  <c r="W77" i="11"/>
  <c r="AC76" i="11"/>
  <c r="W76" i="11"/>
  <c r="AC75" i="11"/>
  <c r="W75" i="11"/>
  <c r="AC74" i="11"/>
  <c r="W74" i="11"/>
  <c r="AC73" i="11"/>
  <c r="W73" i="11"/>
  <c r="AC72" i="11"/>
  <c r="W72" i="11"/>
  <c r="AC71" i="11"/>
  <c r="W71" i="11"/>
  <c r="AC70" i="11"/>
  <c r="W70" i="11"/>
  <c r="AC69" i="11"/>
  <c r="W69" i="11"/>
  <c r="AC68" i="11"/>
  <c r="W68" i="11"/>
  <c r="AC67" i="11"/>
  <c r="W67" i="11"/>
  <c r="AC66" i="11"/>
  <c r="W66" i="11"/>
  <c r="AC65" i="11"/>
  <c r="W65" i="11"/>
  <c r="AC64" i="11"/>
  <c r="W64" i="11"/>
  <c r="AC63" i="11"/>
  <c r="W63" i="11"/>
  <c r="AC62" i="11"/>
  <c r="W62" i="11"/>
  <c r="AC61" i="11"/>
  <c r="W61" i="11"/>
  <c r="AC60" i="11"/>
  <c r="W60" i="11"/>
  <c r="AC59" i="11"/>
  <c r="W59" i="11"/>
  <c r="AC58" i="11"/>
  <c r="W58" i="11"/>
  <c r="AC57" i="11"/>
  <c r="W57" i="11"/>
  <c r="AC56" i="11"/>
  <c r="W56" i="11"/>
  <c r="AC55" i="11"/>
  <c r="W55" i="11"/>
  <c r="AC54" i="11"/>
  <c r="W54" i="11"/>
  <c r="AC53" i="11"/>
  <c r="W53" i="11"/>
  <c r="AD54" i="11" l="1"/>
  <c r="AD78" i="11"/>
  <c r="AD98" i="11"/>
  <c r="AD114" i="11"/>
  <c r="AD118" i="11"/>
  <c r="AD126" i="11"/>
  <c r="AD275" i="11"/>
  <c r="AD285" i="11"/>
  <c r="AD291" i="11"/>
  <c r="AD133" i="11"/>
  <c r="AD141" i="11"/>
  <c r="AD149" i="11"/>
  <c r="AD157" i="11"/>
  <c r="AD165" i="11"/>
  <c r="AD173" i="11"/>
  <c r="AD181" i="11"/>
  <c r="AD189" i="11"/>
  <c r="AD197" i="11"/>
  <c r="AD205" i="11"/>
  <c r="AD213" i="11"/>
  <c r="AD221" i="11"/>
  <c r="AD229" i="11"/>
  <c r="AD237" i="11"/>
  <c r="AD245" i="11"/>
  <c r="AD253" i="11"/>
  <c r="AD261" i="11"/>
  <c r="AD269" i="11"/>
  <c r="AD60" i="11"/>
  <c r="AD64" i="11"/>
  <c r="AD68" i="11"/>
  <c r="AD88" i="11"/>
  <c r="AD116" i="11"/>
  <c r="AD279" i="11"/>
  <c r="AD131" i="11"/>
  <c r="AD139" i="11"/>
  <c r="AD147" i="11"/>
  <c r="AD155" i="11"/>
  <c r="AD163" i="11"/>
  <c r="AD171" i="11"/>
  <c r="AD179" i="11"/>
  <c r="AD187" i="11"/>
  <c r="AD195" i="11"/>
  <c r="AD203" i="11"/>
  <c r="AD211" i="11"/>
  <c r="AD219" i="11"/>
  <c r="AD227" i="11"/>
  <c r="AD235" i="11"/>
  <c r="AD243" i="11"/>
  <c r="AD251" i="11"/>
  <c r="AD259" i="11"/>
  <c r="AD267" i="11"/>
  <c r="AD134" i="11"/>
  <c r="AD142" i="11"/>
  <c r="AD150" i="11"/>
  <c r="AD158" i="11"/>
  <c r="AD166" i="11"/>
  <c r="AD174" i="11"/>
  <c r="AD182" i="11"/>
  <c r="AD190" i="11"/>
  <c r="AD198" i="11"/>
  <c r="AD206" i="11"/>
  <c r="AD214" i="11"/>
  <c r="AD222" i="11"/>
  <c r="AD230" i="11"/>
  <c r="AD238" i="11"/>
  <c r="AD246" i="11"/>
  <c r="AD254" i="11"/>
  <c r="AD72" i="11"/>
  <c r="AD86" i="11"/>
  <c r="AD96" i="11"/>
  <c r="AD102" i="11"/>
  <c r="AD104" i="11"/>
  <c r="AD106" i="11"/>
  <c r="AD112" i="11"/>
  <c r="AD120" i="11"/>
  <c r="AD122" i="11"/>
  <c r="AD124" i="11"/>
  <c r="AD58" i="11"/>
  <c r="AD76" i="11"/>
  <c r="AD90" i="11"/>
  <c r="AD108" i="11"/>
  <c r="AD129" i="11"/>
  <c r="AD132" i="11"/>
  <c r="AD137" i="11"/>
  <c r="AD140" i="11"/>
  <c r="AD145" i="11"/>
  <c r="AD148" i="11"/>
  <c r="AD153" i="11"/>
  <c r="AD156" i="11"/>
  <c r="AD161" i="11"/>
  <c r="AD164" i="11"/>
  <c r="AD169" i="11"/>
  <c r="AD172" i="11"/>
  <c r="AD177" i="11"/>
  <c r="AD180" i="11"/>
  <c r="AD185" i="11"/>
  <c r="AD188" i="11"/>
  <c r="AD193" i="11"/>
  <c r="AD196" i="11"/>
  <c r="AD201" i="11"/>
  <c r="AD204" i="11"/>
  <c r="AD209" i="11"/>
  <c r="AD212" i="11"/>
  <c r="AD217" i="11"/>
  <c r="AD220" i="11"/>
  <c r="AD225" i="11"/>
  <c r="AD228" i="11"/>
  <c r="AD233" i="11"/>
  <c r="AD236" i="11"/>
  <c r="AD241" i="11"/>
  <c r="AD244" i="11"/>
  <c r="AD249" i="11"/>
  <c r="AD252" i="11"/>
  <c r="AD257" i="11"/>
  <c r="AD260" i="11"/>
  <c r="AD265" i="11"/>
  <c r="AD273" i="11"/>
  <c r="AD289" i="11"/>
  <c r="AD56" i="11"/>
  <c r="AD74" i="11"/>
  <c r="AD82" i="11"/>
  <c r="AD92" i="11"/>
  <c r="AD100" i="11"/>
  <c r="AD283" i="11"/>
  <c r="AD62" i="11"/>
  <c r="AD70" i="11"/>
  <c r="AD84" i="11"/>
  <c r="AD110" i="11"/>
  <c r="AD130" i="11"/>
  <c r="AD135" i="11"/>
  <c r="AD138" i="11"/>
  <c r="AD146" i="11"/>
  <c r="AD151" i="11"/>
  <c r="AD154" i="11"/>
  <c r="AD159" i="11"/>
  <c r="AD162" i="11"/>
  <c r="AD167" i="11"/>
  <c r="AD170" i="11"/>
  <c r="AD175" i="11"/>
  <c r="AD178" i="11"/>
  <c r="AD183" i="11"/>
  <c r="AD186" i="11"/>
  <c r="AD191" i="11"/>
  <c r="AD194" i="11"/>
  <c r="AD199" i="11"/>
  <c r="AD202" i="11"/>
  <c r="AD207" i="11"/>
  <c r="AD210" i="11"/>
  <c r="AD215" i="11"/>
  <c r="AD218" i="11"/>
  <c r="AD223" i="11"/>
  <c r="AD226" i="11"/>
  <c r="AD231" i="11"/>
  <c r="AD234" i="11"/>
  <c r="AD239" i="11"/>
  <c r="AD242" i="11"/>
  <c r="AD247" i="11"/>
  <c r="AD250" i="11"/>
  <c r="AD255" i="11"/>
  <c r="AD258" i="11"/>
  <c r="AD263" i="11"/>
  <c r="AD271" i="11"/>
  <c r="AD277" i="11"/>
  <c r="AD293" i="11"/>
  <c r="AD80" i="11"/>
  <c r="AD94" i="11"/>
  <c r="AD127" i="11"/>
  <c r="AD143" i="11"/>
  <c r="AD53" i="11"/>
  <c r="AD55" i="11"/>
  <c r="AD57" i="11"/>
  <c r="AD59" i="11"/>
  <c r="AD61" i="11"/>
  <c r="AD63" i="11"/>
  <c r="AD65" i="11"/>
  <c r="AD67" i="11"/>
  <c r="AD69" i="11"/>
  <c r="AD71" i="11"/>
  <c r="AD73" i="11"/>
  <c r="AD75" i="11"/>
  <c r="AD77" i="11"/>
  <c r="AD79" i="11"/>
  <c r="AD81" i="11"/>
  <c r="AD83" i="11"/>
  <c r="AD85" i="11"/>
  <c r="AD87" i="11"/>
  <c r="AD89" i="11"/>
  <c r="AD91" i="11"/>
  <c r="AD93" i="11"/>
  <c r="AD95" i="11"/>
  <c r="AD97" i="11"/>
  <c r="AD99" i="11"/>
  <c r="AD101" i="11"/>
  <c r="AD103" i="11"/>
  <c r="AD105" i="11"/>
  <c r="AD107" i="11"/>
  <c r="AD109" i="11"/>
  <c r="AD111" i="11"/>
  <c r="AD113" i="11"/>
  <c r="AD115" i="11"/>
  <c r="AD117" i="11"/>
  <c r="AD119" i="11"/>
  <c r="AD121" i="11"/>
  <c r="AD123" i="11"/>
  <c r="AD125" i="11"/>
  <c r="AD287" i="11"/>
  <c r="AD66" i="11"/>
  <c r="AD128" i="11"/>
  <c r="AD136" i="11"/>
  <c r="AD144" i="11"/>
  <c r="AD152" i="11"/>
  <c r="AD160" i="11"/>
  <c r="AD168" i="11"/>
  <c r="AD176" i="11"/>
  <c r="AD184" i="11"/>
  <c r="AD192" i="11"/>
  <c r="AD200" i="11"/>
  <c r="AD208" i="11"/>
  <c r="AD216" i="11"/>
  <c r="AD224" i="11"/>
  <c r="AD232" i="11"/>
  <c r="AD240" i="11"/>
  <c r="AD248" i="11"/>
  <c r="AD256" i="11"/>
  <c r="AD281" i="11"/>
  <c r="AD262" i="11"/>
  <c r="AD264" i="11"/>
  <c r="AD266" i="11"/>
  <c r="AD268" i="11"/>
  <c r="AD270" i="11"/>
  <c r="AD272" i="11"/>
  <c r="AD274" i="11"/>
  <c r="AD276" i="11"/>
  <c r="AD278" i="11"/>
  <c r="AD280" i="11"/>
  <c r="AD282" i="11"/>
  <c r="AD284" i="11"/>
  <c r="AD286" i="11"/>
  <c r="AD288" i="11"/>
  <c r="AD290" i="11"/>
  <c r="AD292" i="11"/>
  <c r="AD294" i="11"/>
  <c r="R20" i="11"/>
  <c r="Q26" i="11" l="1"/>
  <c r="T25" i="11"/>
  <c r="AC52" i="11" l="1"/>
  <c r="W52" i="11"/>
  <c r="T39" i="11" s="1"/>
  <c r="T45" i="11"/>
  <c r="R35" i="11"/>
  <c r="Q35" i="11"/>
  <c r="AA49" i="11"/>
  <c r="R19" i="11"/>
  <c r="R18" i="11"/>
  <c r="R17" i="11"/>
  <c r="T13" i="11"/>
  <c r="T44" i="11" s="1"/>
  <c r="T12" i="11"/>
  <c r="G8" i="11"/>
  <c r="H111" i="6"/>
  <c r="G111" i="6"/>
  <c r="I111" i="6" s="1"/>
  <c r="F2" i="6" s="1"/>
  <c r="R50" i="11"/>
  <c r="R34" i="11"/>
  <c r="S15" i="11"/>
  <c r="R44" i="11"/>
  <c r="T32" i="11" l="1"/>
  <c r="T29" i="11"/>
  <c r="T28" i="11"/>
  <c r="U39" i="11"/>
  <c r="U40" i="11"/>
  <c r="Y49" i="11"/>
  <c r="T40" i="11"/>
  <c r="X50" i="11"/>
  <c r="AE50" i="11"/>
  <c r="AD52" i="11"/>
  <c r="Z49" i="11"/>
  <c r="AB49" i="11"/>
  <c r="T42" i="11" l="1"/>
  <c r="U42" i="11"/>
  <c r="T46" i="11" l="1"/>
  <c r="T30" i="11"/>
  <c r="T31" i="11" l="1"/>
  <c r="AE269" i="11" s="1"/>
  <c r="AJ232" i="11"/>
  <c r="AE261" i="11"/>
  <c r="AE205" i="11"/>
  <c r="AE181" i="11"/>
  <c r="AE149" i="11"/>
  <c r="AE133" i="11"/>
  <c r="AE165" i="11"/>
  <c r="AE141" i="11"/>
  <c r="AE245" i="11"/>
  <c r="AE221" i="11"/>
  <c r="AE189" i="11"/>
  <c r="AE253" i="11"/>
  <c r="AE173" i="11"/>
  <c r="AE213" i="11"/>
  <c r="AE267" i="11"/>
  <c r="AE259" i="11"/>
  <c r="AE251" i="11"/>
  <c r="AE243" i="11"/>
  <c r="AE235" i="11"/>
  <c r="AE227" i="11"/>
  <c r="AE219" i="11"/>
  <c r="AE211" i="11"/>
  <c r="AE203" i="11"/>
  <c r="AE195" i="11"/>
  <c r="AE187" i="11"/>
  <c r="AE179" i="11"/>
  <c r="AE171" i="11"/>
  <c r="AE163" i="11"/>
  <c r="AE155" i="11"/>
  <c r="AE147" i="11"/>
  <c r="AE139" i="11"/>
  <c r="AE131" i="11"/>
  <c r="AE229" i="11"/>
  <c r="AE157" i="11"/>
  <c r="AE237" i="11"/>
  <c r="AE197" i="11"/>
  <c r="AE72" i="11"/>
  <c r="AE113" i="11"/>
  <c r="AE169" i="11"/>
  <c r="AE125" i="11"/>
  <c r="AE100" i="11"/>
  <c r="AE249" i="11"/>
  <c r="AE73" i="11"/>
  <c r="AE59" i="11"/>
  <c r="AE127" i="11"/>
  <c r="AE199" i="11"/>
  <c r="AE263" i="11"/>
  <c r="AE90" i="11"/>
  <c r="AE103" i="11"/>
  <c r="AE150" i="11"/>
  <c r="AE182" i="11"/>
  <c r="AE214" i="11"/>
  <c r="AE246" i="11"/>
  <c r="AE289" i="11"/>
  <c r="AE116" i="11"/>
  <c r="AE188" i="11"/>
  <c r="AE252" i="11"/>
  <c r="AE277" i="11"/>
  <c r="AE146" i="11"/>
  <c r="AE210" i="11"/>
  <c r="AE281" i="11"/>
  <c r="AE278" i="11"/>
  <c r="AE272" i="11"/>
  <c r="AE176" i="11"/>
  <c r="AE208" i="11"/>
  <c r="AE291" i="11"/>
  <c r="AE152" i="11"/>
  <c r="AE109" i="11"/>
  <c r="AE70" i="11"/>
  <c r="AE104" i="11"/>
  <c r="AE265" i="11"/>
  <c r="AE225" i="11"/>
  <c r="AE161" i="11"/>
  <c r="AE61" i="11"/>
  <c r="AE66" i="11"/>
  <c r="AE105" i="11"/>
  <c r="AE71" i="11"/>
  <c r="AE135" i="11"/>
  <c r="AE207" i="11"/>
  <c r="AE271" i="11"/>
  <c r="AE55" i="11"/>
  <c r="AE115" i="11"/>
  <c r="AE292" i="11"/>
  <c r="AE118" i="11"/>
  <c r="AE148" i="11"/>
  <c r="AE212" i="11"/>
  <c r="AE280" i="11"/>
  <c r="AE68" i="11"/>
  <c r="AE170" i="11"/>
  <c r="AE234" i="11"/>
  <c r="AE284" i="11"/>
  <c r="AE144" i="11"/>
  <c r="AE240" i="11"/>
  <c r="AE258" i="11"/>
  <c r="AE285" i="11"/>
  <c r="AE279" i="11"/>
  <c r="AE184" i="11"/>
  <c r="AE248" i="11"/>
  <c r="AE290" i="11"/>
  <c r="AE192" i="11"/>
  <c r="AE209" i="11"/>
  <c r="AE119" i="11"/>
  <c r="AE114" i="11"/>
  <c r="AE186" i="11"/>
  <c r="AE200" i="11"/>
  <c r="AE108" i="11"/>
  <c r="AE84" i="11"/>
  <c r="AE56" i="11"/>
  <c r="AE217" i="11"/>
  <c r="AE89" i="11"/>
  <c r="AE82" i="11"/>
  <c r="AE185" i="11"/>
  <c r="AE79" i="11"/>
  <c r="AE151" i="11"/>
  <c r="AE215" i="11"/>
  <c r="AE96" i="11"/>
  <c r="AE63" i="11"/>
  <c r="AE123" i="11"/>
  <c r="AE158" i="11"/>
  <c r="AE190" i="11"/>
  <c r="AE222" i="11"/>
  <c r="AE254" i="11"/>
  <c r="AE172" i="11"/>
  <c r="AE236" i="11"/>
  <c r="AE274" i="11"/>
  <c r="AE60" i="11"/>
  <c r="AE194" i="11"/>
  <c r="AE216" i="11"/>
  <c r="AE287" i="11"/>
  <c r="AE266" i="11"/>
  <c r="AE224" i="11"/>
  <c r="AE78" i="11"/>
  <c r="AE145" i="11"/>
  <c r="AE255" i="11"/>
  <c r="AE276" i="11"/>
  <c r="AE250" i="11"/>
  <c r="AE112" i="11"/>
  <c r="AE65" i="11"/>
  <c r="AE92" i="11"/>
  <c r="AE241" i="11"/>
  <c r="AE117" i="11"/>
  <c r="AE102" i="11"/>
  <c r="AE201" i="11"/>
  <c r="AE87" i="11"/>
  <c r="AE159" i="11"/>
  <c r="AE223" i="11"/>
  <c r="AE69" i="11"/>
  <c r="AE67" i="11"/>
  <c r="AE143" i="11"/>
  <c r="AE132" i="11"/>
  <c r="AE196" i="11"/>
  <c r="AE260" i="11"/>
  <c r="AE293" i="11"/>
  <c r="AE130" i="11"/>
  <c r="AE154" i="11"/>
  <c r="AE218" i="11"/>
  <c r="AE294" i="11"/>
  <c r="AE288" i="11"/>
  <c r="AE128" i="11"/>
  <c r="AE77" i="11"/>
  <c r="AE99" i="11"/>
  <c r="AE282" i="11"/>
  <c r="AE228" i="11"/>
  <c r="AE168" i="11"/>
  <c r="AE120" i="11"/>
  <c r="AE85" i="11"/>
  <c r="AE57" i="11"/>
  <c r="AE257" i="11"/>
  <c r="AE137" i="11"/>
  <c r="AE110" i="11"/>
  <c r="AE233" i="11"/>
  <c r="AE95" i="11"/>
  <c r="AE167" i="11"/>
  <c r="AE231" i="11"/>
  <c r="AE97" i="11"/>
  <c r="AE75" i="11"/>
  <c r="AE134" i="11"/>
  <c r="AE166" i="11"/>
  <c r="AE198" i="11"/>
  <c r="AE230" i="11"/>
  <c r="AE262" i="11"/>
  <c r="AE126" i="11"/>
  <c r="AE54" i="11"/>
  <c r="AE156" i="11"/>
  <c r="AE220" i="11"/>
  <c r="AE178" i="11"/>
  <c r="AE242" i="11"/>
  <c r="AE160" i="11"/>
  <c r="AE264" i="11"/>
  <c r="AE124" i="11"/>
  <c r="AE101" i="11"/>
  <c r="AE81" i="11"/>
  <c r="AE58" i="11"/>
  <c r="AE153" i="11"/>
  <c r="AE122" i="11"/>
  <c r="AE62" i="11"/>
  <c r="AE107" i="11"/>
  <c r="AE175" i="11"/>
  <c r="AE239" i="11"/>
  <c r="AE129" i="11"/>
  <c r="AE83" i="11"/>
  <c r="AE270" i="11"/>
  <c r="AE283" i="11"/>
  <c r="AE64" i="11"/>
  <c r="AE180" i="11"/>
  <c r="AE244" i="11"/>
  <c r="AE202" i="11"/>
  <c r="AE256" i="11"/>
  <c r="AE106" i="11"/>
  <c r="AE191" i="11"/>
  <c r="AE88" i="11"/>
  <c r="AE275" i="11"/>
  <c r="AE232" i="11"/>
  <c r="AE80" i="11"/>
  <c r="AE121" i="11"/>
  <c r="AE93" i="11"/>
  <c r="AE94" i="11"/>
  <c r="AE193" i="11"/>
  <c r="AE76" i="11"/>
  <c r="AE74" i="11"/>
  <c r="AE111" i="11"/>
  <c r="AE183" i="11"/>
  <c r="AE247" i="11"/>
  <c r="AE177" i="11"/>
  <c r="AE91" i="11"/>
  <c r="AE142" i="11"/>
  <c r="AE174" i="11"/>
  <c r="AE206" i="11"/>
  <c r="AE238" i="11"/>
  <c r="AE273" i="11"/>
  <c r="AE286" i="11"/>
  <c r="AE98" i="11"/>
  <c r="AE140" i="11"/>
  <c r="AE204" i="11"/>
  <c r="AE268" i="11"/>
  <c r="AE138" i="11"/>
  <c r="AE162" i="11"/>
  <c r="AE226" i="11"/>
  <c r="AE53" i="11"/>
  <c r="AE86" i="11"/>
  <c r="AE164" i="11"/>
  <c r="AE136" i="11"/>
  <c r="AE52" i="11"/>
  <c r="AE295" i="11" l="1"/>
</calcChain>
</file>

<file path=xl/sharedStrings.xml><?xml version="1.0" encoding="utf-8"?>
<sst xmlns="http://schemas.openxmlformats.org/spreadsheetml/2006/main" count="638" uniqueCount="419">
  <si>
    <t>Jaar</t>
  </si>
  <si>
    <t>Periode</t>
  </si>
  <si>
    <t>Niveau</t>
  </si>
  <si>
    <t>Run</t>
  </si>
  <si>
    <t>Scenario</t>
  </si>
  <si>
    <t>Variabele</t>
  </si>
  <si>
    <t>Projectie</t>
  </si>
  <si>
    <t>Column</t>
  </si>
  <si>
    <t>Row</t>
  </si>
  <si>
    <t>Page</t>
  </si>
  <si>
    <t>Section</t>
  </si>
  <si>
    <t>Dimension</t>
  </si>
  <si>
    <t>Position</t>
  </si>
  <si>
    <t>Member</t>
  </si>
  <si>
    <t>Run niet gespecificeerd</t>
  </si>
  <si>
    <t>Toelichting op de werkmap</t>
  </si>
  <si>
    <t>Kleurcoderingen</t>
  </si>
  <si>
    <t>Werkbladen:</t>
  </si>
  <si>
    <t>grijs</t>
  </si>
  <si>
    <t>Werkbladen met algemene toelichtingen; niet nodig voor berekeningen</t>
  </si>
  <si>
    <t>rood</t>
  </si>
  <si>
    <t>felgeel</t>
  </si>
  <si>
    <t>felgroen</t>
  </si>
  <si>
    <t>lichtgroen</t>
  </si>
  <si>
    <t>felblauw</t>
  </si>
  <si>
    <t>Werkblad wordt door macro gevuld (cellen in dit werkblad zijn niet deze kleur, tenzij voor extra duidelijkheid)</t>
  </si>
  <si>
    <t>blauw</t>
  </si>
  <si>
    <t>Lay-out controle op de door de macro gevulde werkbladen</t>
  </si>
  <si>
    <t>groen</t>
  </si>
  <si>
    <t>Cellen:</t>
  </si>
  <si>
    <t>Onbeveiligde cellen; input gevraagd</t>
  </si>
  <si>
    <t>Cel wordt door macro gevuld (Tabkleur is niet deze kleur, tenzij cel extra duidelijkheid behoeft)</t>
  </si>
  <si>
    <t>Goedmelding bij voorwaardelijke opmaak</t>
  </si>
  <si>
    <t>Foutmelding bij voorwaardelijke opmaak</t>
  </si>
  <si>
    <t>Cel die "moet" opvallen</t>
  </si>
  <si>
    <t>oranje</t>
  </si>
  <si>
    <t>Kopteksten en scheidingslijnen</t>
  </si>
  <si>
    <t>Algemeen:</t>
  </si>
  <si>
    <t>Beveiligingscategorie:</t>
  </si>
  <si>
    <t>C</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</si>
  <si>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</si>
  <si>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</si>
  <si>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</si>
  <si>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</si>
  <si>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</si>
  <si>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</si>
  <si>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</si>
  <si>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</si>
  <si>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</si>
  <si>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</si>
  <si>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</si>
  <si>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</si>
  <si>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</si>
  <si>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</si>
  <si>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</si>
  <si>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</si>
  <si>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</si>
  <si>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</si>
  <si>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</si>
  <si>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</si>
  <si>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</si>
  <si>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</si>
  <si>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</si>
  <si>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</si>
  <si>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</si>
  <si>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</si>
  <si>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</si>
  <si>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</si>
  <si>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</si>
  <si>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Niveau_3</t>
  </si>
  <si>
    <t>Niveau_2</t>
  </si>
  <si>
    <t>Niveau_1</t>
  </si>
  <si>
    <t>Zeer klein</t>
  </si>
  <si>
    <t>Complexiteit kolom</t>
  </si>
  <si>
    <t>A</t>
  </si>
  <si>
    <t>B</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</si>
  <si>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</si>
  <si>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</si>
  <si>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</si>
  <si>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</si>
  <si>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</si>
  <si>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Tester</t>
  </si>
  <si>
    <t>Opmerkingen</t>
  </si>
  <si>
    <t>Beveiligde cellen met formule (gekoppeld met database)</t>
  </si>
  <si>
    <t>Beveiligde cellen zonder formule (gekoppeld met database)</t>
  </si>
  <si>
    <t>Zie Tabblad "Versiebeheer"</t>
  </si>
  <si>
    <t>Ontwikkelaar</t>
  </si>
  <si>
    <t>Initiële versie bij implementatie Vena.</t>
  </si>
  <si>
    <t>lichtgeel</t>
  </si>
  <si>
    <t>lichtblauw</t>
  </si>
  <si>
    <t>lichtoranje</t>
  </si>
  <si>
    <t>lichtrood</t>
  </si>
  <si>
    <t>Eindcontrole-blad ten behoeve van accordering</t>
  </si>
  <si>
    <t>Werkblad waarop de gebruiker de benodigde invoergegevens moet invoeren</t>
  </si>
  <si>
    <t>Werkbladen met grafieken en tabellen ten behoeve van rapportage</t>
  </si>
  <si>
    <t>Werkbladen ten behoeve van analyses</t>
  </si>
  <si>
    <t>Werkbladen met eindberekeningen/Werkbladen waarop gegevens naar de database worden weggeschreven en eventueel worden opgehaald</t>
  </si>
  <si>
    <t>Werkbladen met hulpberekeningen/Werkbladen waarop alleen gegevens uit de database worden gehaald</t>
  </si>
  <si>
    <t>Projectie niet gespecificeerd</t>
  </si>
  <si>
    <t>Niveau niet gespecificeerd</t>
  </si>
  <si>
    <t>Scenario niet gespecificeerd</t>
  </si>
  <si>
    <t>Y1</t>
  </si>
  <si>
    <t>Beveiligde cellen met formule (niet gekoppeld aan database)</t>
  </si>
  <si>
    <t>#hiderow</t>
  </si>
  <si>
    <t>#hidecolumn</t>
  </si>
  <si>
    <t>Rapportagekwartaal</t>
  </si>
  <si>
    <t>Risiconiveau</t>
  </si>
  <si>
    <t>Type</t>
  </si>
  <si>
    <t>Classificatie</t>
  </si>
  <si>
    <t>Selmar van der Veen</t>
  </si>
  <si>
    <t>Operationeel risico</t>
  </si>
  <si>
    <t>OR4</t>
  </si>
  <si>
    <t>OR3</t>
  </si>
  <si>
    <t>OR2</t>
  </si>
  <si>
    <t>OR1</t>
  </si>
  <si>
    <t>Modelpunten</t>
  </si>
  <si>
    <t>Productlijn</t>
  </si>
  <si>
    <t>FN_PPREM_BRU</t>
  </si>
  <si>
    <t>FN_AANTALLYF</t>
  </si>
  <si>
    <t>FN_AANTALPB</t>
  </si>
  <si>
    <t>FN_AANTALPV</t>
  </si>
  <si>
    <t>Aantal polissen</t>
  </si>
  <si>
    <t>berekenen</t>
  </si>
  <si>
    <t>Totaal aantal polissen UL OR</t>
  </si>
  <si>
    <t>Totaal aantal polissen UL naar NOM</t>
  </si>
  <si>
    <t>Leven</t>
  </si>
  <si>
    <t>Pensioenen</t>
  </si>
  <si>
    <t>PC_OR_Nom_Premie</t>
  </si>
  <si>
    <t>PC_OR_Nom_BEL</t>
  </si>
  <si>
    <t>PC_OR_UL_Kosten</t>
  </si>
  <si>
    <t>Leven totaal</t>
  </si>
  <si>
    <t>Pensioenen totaal</t>
  </si>
  <si>
    <t>Kosten_UL na correctie</t>
  </si>
  <si>
    <t xml:space="preserve">Column </t>
  </si>
  <si>
    <t>Stuur_Premiegegevens_OR_Jaar</t>
  </si>
  <si>
    <t>Stuur_Premiegegevens_OR_Periode</t>
  </si>
  <si>
    <t>Stuur_Premiegegevens_OR_Scenario</t>
  </si>
  <si>
    <t>MultiDynamic: Niveau</t>
  </si>
  <si>
    <t>Ind_OR_UL_naar_Nom</t>
  </si>
  <si>
    <t>Stuur_RM_Kasstroom_Scenario</t>
  </si>
  <si>
    <t>Som premies nominaal</t>
  </si>
  <si>
    <t>Som BEL nominaal</t>
  </si>
  <si>
    <t>Operationeel Risico nominaal</t>
  </si>
  <si>
    <t>BEL of Premies grootste</t>
  </si>
  <si>
    <t>Som absolute waarden BEL</t>
  </si>
  <si>
    <t>OR NOM (=1) of UL (=2)</t>
  </si>
  <si>
    <t>Aantal polissen UL</t>
  </si>
  <si>
    <t>ASR Leven totaal</t>
  </si>
  <si>
    <t>OR_Correctie_Kosten_UL</t>
  </si>
  <si>
    <t>OR_Correctie_Premies_UL</t>
  </si>
  <si>
    <t>SCR_Operationeel</t>
  </si>
  <si>
    <t>OR_Kosten_UL</t>
  </si>
  <si>
    <t>QRT_niveau</t>
  </si>
  <si>
    <t>Ellen van Hassel</t>
  </si>
  <si>
    <t>Dit model wordt gebruikt voor de bepaling van het Operationeel Risico dat gebruikt wordt in de berekening van de risicomarge. Dit getal sluit niet volledig aan bij het daadwerkelijke Operationeel Risico in QRT 26.06. Er wordt in deze berekening een benaderingsmethodiek gebruikt, waarbij het Operationeel Risico op basis van absolute waarde van de BEL terugverdeeld wordt naar modelpuntniveau.</t>
  </si>
  <si>
    <t>Definitief</t>
  </si>
  <si>
    <t>Indicator Modelpunt Actief</t>
  </si>
  <si>
    <t>BEL_RM_Basis</t>
  </si>
  <si>
    <t>SSC Actuarial Reporting Life</t>
  </si>
  <si>
    <t>Rutger Onrust</t>
  </si>
  <si>
    <t>Operationeel Risico.xlsx</t>
  </si>
  <si>
    <t>De benodigde gegevens worden opgehaald uit de database. Het Operationeel Risico wordt bepaald op totaalniveau en vervolgens terugverdeeld naar modelpunten, zodat op modelpuntniveau een risicomarge bepaald kan worden. De benodigde output van deze sheet wordt weggeschreven naar de database.
Zie ook Tabblad Toelichting</t>
  </si>
  <si>
    <t>Deze sheet communiceert met de database, de cellen waar het om gaat zijn gekleurd aan de hand van de kleuren op het blad "Toelichting".</t>
  </si>
  <si>
    <t>2020Q3</t>
  </si>
  <si>
    <t>Versie t.b.v. productie 2020Q3</t>
  </si>
  <si>
    <t>OSM_Runserie</t>
  </si>
  <si>
    <t>OR5</t>
  </si>
  <si>
    <t>Runnummers worden afgeleid van OSM_Runserie van scenario gelijk aan "Stuur_RM_Kasstroom_Scenario", i.p.v. rechtstreeks van "Stuur_RM_Kasstroom_Scenario"</t>
  </si>
  <si>
    <t>2021Q1-hotfix</t>
  </si>
  <si>
    <t>Connie van Niekerk</t>
  </si>
  <si>
    <t>2021Q2</t>
  </si>
  <si>
    <t>Runnummers worden nu afgeleid van het stuur_rm_kasstroom scenario dat hoort bij stuur_rm_scenario</t>
  </si>
  <si>
    <t>Q2</t>
  </si>
  <si>
    <t>S20 (Basis)</t>
  </si>
  <si>
    <t>IARN</t>
  </si>
  <si>
    <t>IAZA</t>
  </si>
  <si>
    <t>IAFN</t>
  </si>
  <si>
    <t>IAIN</t>
  </si>
  <si>
    <t>IAKN</t>
  </si>
  <si>
    <t>IANN</t>
  </si>
  <si>
    <t>IAPN</t>
  </si>
  <si>
    <t>IAUN</t>
  </si>
  <si>
    <t>IAXN</t>
  </si>
  <si>
    <t>IACD</t>
  </si>
  <si>
    <t>IAFW</t>
  </si>
  <si>
    <t>IAMA</t>
  </si>
  <si>
    <t>IARW</t>
  </si>
  <si>
    <t>IATD</t>
  </si>
  <si>
    <t>IAVD</t>
  </si>
  <si>
    <t>IAVV</t>
  </si>
  <si>
    <t>IAKW</t>
  </si>
  <si>
    <t>IAMI</t>
  </si>
  <si>
    <t>IAVA</t>
  </si>
  <si>
    <t>IAVO</t>
  </si>
  <si>
    <t>IAXF</t>
  </si>
  <si>
    <t>IAXQ</t>
  </si>
  <si>
    <t>IVLR</t>
  </si>
  <si>
    <t>IVLW</t>
  </si>
  <si>
    <t>IXLR</t>
  </si>
  <si>
    <t>IXLY</t>
  </si>
  <si>
    <t>IXKD</t>
  </si>
  <si>
    <t>IQAD</t>
  </si>
  <si>
    <t>IQAV</t>
  </si>
  <si>
    <t>IRKP</t>
  </si>
  <si>
    <t>ISAP</t>
  </si>
  <si>
    <t>ISCD</t>
  </si>
  <si>
    <t>ISCV</t>
  </si>
  <si>
    <t>ISKP</t>
  </si>
  <si>
    <t>ISMA</t>
  </si>
  <si>
    <t>ISUD</t>
  </si>
  <si>
    <t>ISVD</t>
  </si>
  <si>
    <t>ISVV</t>
  </si>
  <si>
    <t>ISZA</t>
  </si>
  <si>
    <t>ITWV</t>
  </si>
  <si>
    <t>IVOD</t>
  </si>
  <si>
    <t>IVOV</t>
  </si>
  <si>
    <t>IXUD</t>
  </si>
  <si>
    <t>IQNW</t>
  </si>
  <si>
    <t>ISNW</t>
  </si>
  <si>
    <t>IVNW</t>
  </si>
  <si>
    <t>IXNW</t>
  </si>
  <si>
    <t>IBNW</t>
  </si>
  <si>
    <t>IGRN</t>
  </si>
  <si>
    <t>ITRP</t>
  </si>
  <si>
    <t>UFSS</t>
  </si>
  <si>
    <t>UZRP</t>
  </si>
  <si>
    <t>SIPF</t>
  </si>
  <si>
    <t>UFPS</t>
  </si>
  <si>
    <t>ULSS</t>
  </si>
  <si>
    <t>ISSH</t>
  </si>
  <si>
    <t>IOSH</t>
  </si>
  <si>
    <t>ITNH</t>
  </si>
  <si>
    <t>ITSO</t>
  </si>
  <si>
    <t>SISA</t>
  </si>
  <si>
    <t>IRIH</t>
  </si>
  <si>
    <t>ITIN</t>
  </si>
  <si>
    <t>ITIS</t>
  </si>
  <si>
    <t>FRKR</t>
  </si>
  <si>
    <t>IBNM</t>
  </si>
  <si>
    <t>IXKP</t>
  </si>
  <si>
    <t>UIPF</t>
  </si>
  <si>
    <t>UISA</t>
  </si>
  <si>
    <t>ULHP</t>
  </si>
  <si>
    <t>ULHS</t>
  </si>
  <si>
    <t>ULPF</t>
  </si>
  <si>
    <t>ULSA</t>
  </si>
  <si>
    <t>UMSA</t>
  </si>
  <si>
    <t>URSA</t>
  </si>
  <si>
    <t>FRGG</t>
  </si>
  <si>
    <t>FRNM</t>
  </si>
  <si>
    <t>IIUL</t>
  </si>
  <si>
    <t>IQUL</t>
  </si>
  <si>
    <t>UFGP</t>
  </si>
  <si>
    <t>UFGS</t>
  </si>
  <si>
    <t>UGGA</t>
  </si>
  <si>
    <t>UIGP</t>
  </si>
  <si>
    <t>UIGS</t>
  </si>
  <si>
    <t>ULGP</t>
  </si>
  <si>
    <t>UQGP</t>
  </si>
  <si>
    <t>UQGS</t>
  </si>
  <si>
    <t>URGP</t>
  </si>
  <si>
    <t>EABA</t>
  </si>
  <si>
    <t>EABB</t>
  </si>
  <si>
    <t>EABF</t>
  </si>
  <si>
    <t>EABG</t>
  </si>
  <si>
    <t>EABV</t>
  </si>
  <si>
    <t>EAOA</t>
  </si>
  <si>
    <t>EAOJ</t>
  </si>
  <si>
    <t>EAOV</t>
  </si>
  <si>
    <t>EARC</t>
  </si>
  <si>
    <t>EARJ</t>
  </si>
  <si>
    <t>EARV</t>
  </si>
  <si>
    <t>ANWH</t>
  </si>
  <si>
    <t>WPFN</t>
  </si>
  <si>
    <t>EONW</t>
  </si>
  <si>
    <t>WPNW</t>
  </si>
  <si>
    <t>EAPG</t>
  </si>
  <si>
    <t>ZPFA</t>
  </si>
  <si>
    <t>EAZN</t>
  </si>
  <si>
    <t>EAZO</t>
  </si>
  <si>
    <t>EAZT</t>
  </si>
  <si>
    <t>ZLCX</t>
  </si>
  <si>
    <t>ZMGR</t>
  </si>
  <si>
    <t>ZOVZ</t>
  </si>
  <si>
    <t>ZPPK</t>
  </si>
  <si>
    <t>ZRAE</t>
  </si>
  <si>
    <t>EUWD</t>
  </si>
  <si>
    <t>EUWV</t>
  </si>
  <si>
    <t>WPFS</t>
  </si>
  <si>
    <t>EADV</t>
  </si>
  <si>
    <t>GASA</t>
  </si>
  <si>
    <t>WPSA</t>
  </si>
  <si>
    <t>GAGS</t>
  </si>
  <si>
    <t>EABC</t>
  </si>
  <si>
    <t>EABD</t>
  </si>
  <si>
    <t>EABE</t>
  </si>
  <si>
    <t>EABJ</t>
  </si>
  <si>
    <t>EABK</t>
  </si>
  <si>
    <t>EABL</t>
  </si>
  <si>
    <t>EABM</t>
  </si>
  <si>
    <t>EABT</t>
  </si>
  <si>
    <t>EAOB</t>
  </si>
  <si>
    <t>EAOC</t>
  </si>
  <si>
    <t>EAOD</t>
  </si>
  <si>
    <t>EAOE</t>
  </si>
  <si>
    <t>EAOF</t>
  </si>
  <si>
    <t>EAOG</t>
  </si>
  <si>
    <t>EAOK</t>
  </si>
  <si>
    <t>EAOL</t>
  </si>
  <si>
    <t>EAOM</t>
  </si>
  <si>
    <t>EAOT</t>
  </si>
  <si>
    <t>EAPF</t>
  </si>
  <si>
    <t>EARA</t>
  </si>
  <si>
    <t>EARB</t>
  </si>
  <si>
    <t>EARD</t>
  </si>
  <si>
    <t>EARE</t>
  </si>
  <si>
    <t>EARF</t>
  </si>
  <si>
    <t>EARG</t>
  </si>
  <si>
    <t>EARK</t>
  </si>
  <si>
    <t>EARL</t>
  </si>
  <si>
    <t>EARM</t>
  </si>
  <si>
    <t>EART</t>
  </si>
  <si>
    <t>EASD</t>
  </si>
  <si>
    <t>EASV</t>
  </si>
  <si>
    <t>EAZF</t>
  </si>
  <si>
    <t>EAZH</t>
  </si>
  <si>
    <t>IAAW</t>
  </si>
  <si>
    <t>IABE</t>
  </si>
  <si>
    <t>IACV</t>
  </si>
  <si>
    <t>IADS</t>
  </si>
  <si>
    <t>IAGA</t>
  </si>
  <si>
    <t>IAUW</t>
  </si>
  <si>
    <t>IAXA</t>
  </si>
  <si>
    <t>IAXC</t>
  </si>
  <si>
    <t>IAXD</t>
  </si>
  <si>
    <t>IAXE</t>
  </si>
  <si>
    <t>IAXP</t>
  </si>
  <si>
    <t>IBWD</t>
  </si>
  <si>
    <t>IGLR</t>
  </si>
  <si>
    <t>IOLM</t>
  </si>
  <si>
    <t>IQDP</t>
  </si>
  <si>
    <t>IQLR</t>
  </si>
  <si>
    <t>IRLR</t>
  </si>
  <si>
    <t>IRMD</t>
  </si>
  <si>
    <t>IRMV</t>
  </si>
  <si>
    <t>IRWH</t>
  </si>
  <si>
    <t>ISAK</t>
  </si>
  <si>
    <t>ISLR</t>
  </si>
  <si>
    <t>ISTD</t>
  </si>
  <si>
    <t>ITWD</t>
  </si>
  <si>
    <t>IXAD</t>
  </si>
  <si>
    <t>IXEV</t>
  </si>
  <si>
    <t>IXKV</t>
  </si>
  <si>
    <t>IXKY</t>
  </si>
  <si>
    <t>ZAAC</t>
  </si>
  <si>
    <t>ZBCV</t>
  </si>
  <si>
    <t>ZGWK</t>
  </si>
  <si>
    <t>ZMCB</t>
  </si>
  <si>
    <t>ZPKS</t>
  </si>
  <si>
    <t>FRGM</t>
  </si>
  <si>
    <t>FRKL</t>
  </si>
  <si>
    <t>ILNM</t>
  </si>
  <si>
    <t>IMNM</t>
  </si>
  <si>
    <t>UFPF</t>
  </si>
  <si>
    <t>UFSA</t>
  </si>
  <si>
    <t>UGNA</t>
  </si>
  <si>
    <t>UOPF</t>
  </si>
  <si>
    <t>UQPF</t>
  </si>
  <si>
    <t>UQSA</t>
  </si>
  <si>
    <t>URPF</t>
  </si>
  <si>
    <t>UVPF</t>
  </si>
  <si>
    <t>UZPF</t>
  </si>
  <si>
    <t>FRGL</t>
  </si>
  <si>
    <t>FRGR</t>
  </si>
  <si>
    <t>IFNM</t>
  </si>
  <si>
    <t>ULGS</t>
  </si>
  <si>
    <t>UOGP</t>
  </si>
  <si>
    <t>URGS</t>
  </si>
  <si>
    <t>WPFV</t>
  </si>
  <si>
    <t>EACG</t>
  </si>
  <si>
    <t>EACN</t>
  </si>
  <si>
    <t>EADP</t>
  </si>
  <si>
    <t>EANW</t>
  </si>
  <si>
    <t>EUNW</t>
  </si>
  <si>
    <t>IAAN</t>
  </si>
  <si>
    <t>IAIA</t>
  </si>
  <si>
    <t>IANA</t>
  </si>
  <si>
    <t>IANW</t>
  </si>
  <si>
    <t>IAPA</t>
  </si>
  <si>
    <t>IAUA</t>
  </si>
  <si>
    <t>IAXB</t>
  </si>
  <si>
    <t>IAZI</t>
  </si>
  <si>
    <t>IBSH</t>
  </si>
  <si>
    <t>IONW</t>
  </si>
  <si>
    <t>IORA</t>
  </si>
  <si>
    <t>IORN</t>
  </si>
  <si>
    <t>IQIH</t>
  </si>
  <si>
    <t>IQON</t>
  </si>
  <si>
    <t>IQSH</t>
  </si>
  <si>
    <t>IRNW</t>
  </si>
  <si>
    <t>IRRP</t>
  </si>
  <si>
    <t>IRSH</t>
  </si>
  <si>
    <t>ISIH</t>
  </si>
  <si>
    <t>ITSB</t>
  </si>
  <si>
    <t>ITSH</t>
  </si>
  <si>
    <t>IVRA</t>
  </si>
  <si>
    <t>IXIH</t>
  </si>
  <si>
    <t>IXKH</t>
  </si>
  <si>
    <t>IXSH</t>
  </si>
  <si>
    <t>ULSP</t>
  </si>
  <si>
    <t>WPVZ</t>
  </si>
  <si>
    <t>IOWH</t>
  </si>
  <si>
    <t>IOLZ</t>
  </si>
  <si>
    <t>IOUL</t>
  </si>
  <si>
    <t>UVSA</t>
  </si>
  <si>
    <t>IVRN</t>
  </si>
  <si>
    <t>RapportageJaar</t>
  </si>
  <si>
    <t>RapportagePeriode</t>
  </si>
  <si>
    <t>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</si>
</sst>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_(* #,##0.000_);_(* \(#,##0.000\);_(* &quot;-&quot;??_);_(@_)"/>
  </numFmts>
  <fonts count="21" x14ac:knownFonts="1">
    <font>
      <sz val="11"/>
      <color indexed="8"/>
      <name val="Calibri"/>
      <family val="2"/>
      <scheme val="minor"/>
    </font>
    <font>
      <sz val="10"/>
      <name val="Arial"/>
      <family val="2"/>
    </font>
    <font>
      <sz val="10"/>
      <name val="Arial"/>
      <family val="2"/>
    </font>
    <font>
      <sz val="10"/>
      <color theme="1"/>
      <name val="Arial"/>
      <family val="2"/>
    </font>
    <font>
      <sz val="11"/>
      <color indexed="8"/>
      <name val="Calibri"/>
      <family val="2"/>
      <scheme val="minor"/>
    </font>
    <font>
      <sz val="10"/>
      <color indexed="8"/>
      <name val="Calibri"/>
      <family val="2"/>
      <scheme val="minor"/>
    </font>
    <font>
      <u/>
      <sz val="10"/>
      <color indexed="8"/>
      <name val="Calibri"/>
      <family val="2"/>
      <scheme val="minor"/>
    </font>
    <font>
      <b/>
      <sz val="10"/>
      <color indexed="12"/>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2"/>
      <color indexed="8"/>
      <name val="Calibri"/>
      <family val="2"/>
      <scheme val="minor"/>
    </font>
    <font>
      <b/>
      <sz val="14"/>
      <color indexed="8"/>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0"/>
      <color rgb="FF000000"/>
      <name val="Arial"/>
      <family val="2"/>
    </font>
  </fonts>
  <fills count="2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57"/>
        <bgColor indexed="64"/>
      </patternFill>
    </fill>
    <fill>
      <patternFill patternType="solid">
        <fgColor indexed="26"/>
      </patternFill>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CCFFFF"/>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CFFCC"/>
        <bgColor indexed="64"/>
      </patternFill>
    </fill>
    <fill>
      <patternFill patternType="solid">
        <fgColor rgb="FFD9D9D9"/>
        <bgColor rgb="FF000000"/>
      </patternFill>
    </fill>
    <fill>
      <patternFill patternType="solid">
        <fgColor rgb="FF92D05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3" fillId="0" borderId="0"/>
    <xf numFmtId="0" fontId="3" fillId="0" borderId="0"/>
    <xf numFmtId="164" fontId="4" fillId="0" borderId="0" applyFont="0" applyFill="0" applyBorder="0" applyAlignment="0" applyProtection="0"/>
  </cellStyleXfs>
  <cellXfs count="111">
    <xf numFmtId="0" fontId="0" fillId="0" borderId="0" xfId="0"/>
    <xf numFmtId="0" fontId="5" fillId="0" borderId="0" xfId="0" applyFont="1" applyProtection="1">
      <protection hidden="1"/>
    </xf>
    <xf numFmtId="0" fontId="5" fillId="19" borderId="0" xfId="0" applyFont="1" applyFill="1"/>
    <xf numFmtId="0" fontId="5" fillId="20" borderId="0" xfId="0" applyFont="1" applyFill="1"/>
    <xf numFmtId="0" fontId="5" fillId="21" borderId="0" xfId="0" applyFont="1" applyFill="1"/>
    <xf numFmtId="0" fontId="5" fillId="22" borderId="0" xfId="0" applyFont="1" applyFill="1"/>
    <xf numFmtId="0" fontId="6" fillId="19" borderId="0" xfId="0" applyFont="1" applyFill="1"/>
    <xf numFmtId="0" fontId="6" fillId="20" borderId="0" xfId="0" applyFont="1" applyFill="1"/>
    <xf numFmtId="0" fontId="6" fillId="21" borderId="0" xfId="0" applyFont="1" applyFill="1"/>
    <xf numFmtId="0" fontId="6" fillId="22" borderId="0" xfId="0" applyFont="1" applyFill="1"/>
    <xf numFmtId="0" fontId="5" fillId="19" borderId="0" xfId="0" applyFont="1" applyFill="1" applyAlignment="1">
      <alignment horizontal="left"/>
    </xf>
    <xf numFmtId="0" fontId="5" fillId="22" borderId="0" xfId="0" applyFont="1" applyFill="1" applyAlignment="1">
      <alignment horizontal="left"/>
    </xf>
    <xf numFmtId="0" fontId="5" fillId="0" borderId="0" xfId="0" applyFont="1" applyBorder="1"/>
    <xf numFmtId="0" fontId="5" fillId="19" borderId="0" xfId="0" applyFont="1" applyFill="1" applyBorder="1"/>
    <xf numFmtId="0" fontId="5" fillId="20" borderId="0" xfId="0" applyFont="1" applyFill="1" applyBorder="1"/>
    <xf numFmtId="0" fontId="5" fillId="21" borderId="0" xfId="0" applyFont="1" applyFill="1" applyBorder="1"/>
    <xf numFmtId="0" fontId="7" fillId="0" borderId="0" xfId="0" applyFont="1" applyAlignment="1"/>
    <xf numFmtId="0" fontId="8" fillId="0" borderId="0" xfId="0" applyFont="1" applyAlignment="1" applyProtection="1"/>
    <xf numFmtId="0" fontId="9" fillId="3" borderId="4" xfId="0" applyFont="1" applyFill="1" applyBorder="1" applyAlignment="1" applyProtection="1">
      <alignment vertical="top"/>
    </xf>
    <xf numFmtId="0" fontId="8" fillId="3" borderId="4" xfId="0" applyFont="1" applyFill="1" applyBorder="1" applyAlignment="1" applyProtection="1"/>
    <xf numFmtId="0" fontId="9" fillId="0" borderId="0" xfId="0" applyFont="1" applyFill="1" applyBorder="1" applyAlignment="1" applyProtection="1">
      <alignment vertical="top"/>
    </xf>
    <xf numFmtId="0" fontId="8" fillId="0" borderId="0" xfId="0" applyFont="1" applyFill="1" applyBorder="1" applyAlignment="1" applyProtection="1"/>
    <xf numFmtId="0" fontId="9" fillId="0" borderId="1" xfId="0" applyFont="1" applyFill="1" applyBorder="1" applyAlignment="1" applyProtection="1">
      <alignment vertical="top"/>
    </xf>
    <xf numFmtId="0" fontId="8" fillId="2" borderId="0" xfId="0" applyFont="1" applyFill="1" applyAlignment="1" applyProtection="1"/>
    <xf numFmtId="0" fontId="10" fillId="4" borderId="0" xfId="0" applyFont="1" applyFill="1" applyAlignment="1" applyProtection="1"/>
    <xf numFmtId="0" fontId="8" fillId="5" borderId="0" xfId="0" applyFont="1" applyFill="1" applyAlignment="1" applyProtection="1"/>
    <xf numFmtId="0" fontId="11" fillId="10" borderId="0" xfId="4" applyFont="1" applyFill="1" applyAlignment="1" applyProtection="1">
      <alignment vertical="top"/>
    </xf>
    <xf numFmtId="0" fontId="8" fillId="0" borderId="0" xfId="4" applyFont="1" applyAlignment="1" applyProtection="1"/>
    <xf numFmtId="0" fontId="8" fillId="17" borderId="0" xfId="0" applyFont="1" applyFill="1" applyAlignment="1" applyProtection="1"/>
    <xf numFmtId="0" fontId="8" fillId="6" borderId="0" xfId="0" applyFont="1" applyFill="1" applyAlignment="1" applyProtection="1"/>
    <xf numFmtId="0" fontId="8" fillId="7" borderId="0" xfId="0" applyFont="1" applyFill="1" applyAlignment="1" applyProtection="1"/>
    <xf numFmtId="0" fontId="8" fillId="8" borderId="0" xfId="0" applyFont="1" applyFill="1" applyAlignment="1" applyProtection="1">
      <alignment vertical="top"/>
    </xf>
    <xf numFmtId="0" fontId="11" fillId="9" borderId="0" xfId="3" applyFont="1" applyFill="1" applyAlignment="1" applyProtection="1">
      <alignment vertical="top"/>
    </xf>
    <xf numFmtId="0" fontId="8" fillId="0" borderId="0" xfId="3" applyFont="1" applyProtection="1">
      <alignment horizontal="left" wrapText="1"/>
    </xf>
    <xf numFmtId="0" fontId="9" fillId="0" borderId="1" xfId="0" applyFont="1" applyBorder="1" applyAlignment="1" applyProtection="1">
      <alignment vertical="top"/>
    </xf>
    <xf numFmtId="0" fontId="8" fillId="11" borderId="0" xfId="3" applyFont="1" applyFill="1" applyAlignment="1" applyProtection="1">
      <alignment vertical="top"/>
    </xf>
    <xf numFmtId="0" fontId="8" fillId="0" borderId="0" xfId="3" applyFont="1" applyAlignment="1" applyProtection="1"/>
    <xf numFmtId="0" fontId="8" fillId="15" borderId="0" xfId="3" applyFont="1" applyFill="1" applyAlignment="1" applyProtection="1">
      <alignment vertical="top"/>
    </xf>
    <xf numFmtId="0" fontId="8" fillId="16" borderId="0" xfId="3" applyFont="1" applyFill="1" applyAlignment="1" applyProtection="1">
      <alignment vertical="top"/>
    </xf>
    <xf numFmtId="0" fontId="8" fillId="0" borderId="0" xfId="3" applyFont="1" applyFill="1" applyAlignment="1" applyProtection="1"/>
    <xf numFmtId="0" fontId="8" fillId="23" borderId="0" xfId="3" applyFont="1" applyFill="1" applyAlignment="1" applyProtection="1">
      <alignment vertical="top"/>
    </xf>
    <xf numFmtId="0" fontId="8" fillId="8" borderId="0" xfId="3" applyFont="1" applyFill="1" applyAlignment="1" applyProtection="1">
      <alignment vertical="top"/>
    </xf>
    <xf numFmtId="0" fontId="8" fillId="6" borderId="0" xfId="3" applyFont="1" applyFill="1" applyAlignment="1" applyProtection="1"/>
    <xf numFmtId="0" fontId="8" fillId="18" borderId="0" xfId="3" applyFont="1" applyFill="1" applyAlignment="1" applyProtection="1"/>
    <xf numFmtId="0" fontId="8" fillId="3" borderId="0" xfId="3" applyFont="1" applyFill="1" applyAlignment="1" applyProtection="1"/>
    <xf numFmtId="0" fontId="8" fillId="2" borderId="0" xfId="3" applyFont="1" applyFill="1" applyAlignment="1" applyProtection="1"/>
    <xf numFmtId="0" fontId="5" fillId="12" borderId="0" xfId="0" applyFont="1" applyFill="1"/>
    <xf numFmtId="0" fontId="12" fillId="12" borderId="0" xfId="5" applyFont="1" applyFill="1" applyProtection="1"/>
    <xf numFmtId="0" fontId="12" fillId="12" borderId="0" xfId="5" applyFont="1" applyFill="1" applyAlignment="1" applyProtection="1">
      <alignment horizontal="left" vertical="top"/>
    </xf>
    <xf numFmtId="0" fontId="12" fillId="14" borderId="5" xfId="5" applyFont="1" applyFill="1" applyBorder="1" applyAlignment="1" applyProtection="1">
      <alignment horizontal="left" vertical="top" wrapText="1"/>
      <protection locked="0"/>
    </xf>
    <xf numFmtId="0" fontId="14" fillId="12" borderId="0" xfId="5" applyFont="1" applyFill="1" applyProtection="1"/>
    <xf numFmtId="0" fontId="11" fillId="12" borderId="0" xfId="5" applyFont="1" applyFill="1" applyProtection="1"/>
    <xf numFmtId="0" fontId="8" fillId="12" borderId="0" xfId="5" applyFont="1" applyFill="1" applyProtection="1"/>
    <xf numFmtId="0" fontId="12" fillId="12" borderId="0" xfId="5" applyFont="1" applyFill="1"/>
    <xf numFmtId="0" fontId="8" fillId="12" borderId="0" xfId="6" applyFont="1" applyFill="1" applyBorder="1" applyAlignment="1"/>
    <xf numFmtId="0" fontId="13" fillId="14" borderId="5" xfId="5" applyFont="1" applyFill="1" applyBorder="1"/>
    <xf numFmtId="0" fontId="12" fillId="12" borderId="5" xfId="5" applyFont="1" applyFill="1" applyBorder="1" applyAlignment="1" applyProtection="1">
      <alignment horizontal="left" vertical="top" wrapText="1"/>
      <protection locked="0"/>
    </xf>
    <xf numFmtId="14" fontId="12" fillId="12" borderId="5" xfId="5" applyNumberFormat="1" applyFont="1" applyFill="1" applyBorder="1" applyAlignment="1" applyProtection="1">
      <alignment horizontal="left" vertical="top" wrapText="1"/>
      <protection locked="0"/>
    </xf>
    <xf numFmtId="0" fontId="15" fillId="0" borderId="0" xfId="0" applyFont="1"/>
    <xf numFmtId="0" fontId="16" fillId="0" borderId="0" xfId="0" applyFont="1"/>
    <xf numFmtId="0" fontId="5" fillId="22" borderId="0" xfId="0" applyFont="1" applyFill="1" applyBorder="1"/>
    <xf numFmtId="0" fontId="17" fillId="12" borderId="0" xfId="5" applyFont="1" applyFill="1" applyAlignment="1" applyProtection="1">
      <alignment horizontal="left" vertical="top"/>
    </xf>
    <xf numFmtId="0" fontId="17" fillId="12" borderId="0" xfId="5" applyFont="1" applyFill="1" applyAlignment="1" applyProtection="1">
      <alignment vertical="top"/>
    </xf>
    <xf numFmtId="0" fontId="18" fillId="12" borderId="0" xfId="5" applyFont="1" applyFill="1" applyProtection="1"/>
    <xf numFmtId="0" fontId="19" fillId="13" borderId="5" xfId="5" applyFont="1" applyFill="1" applyBorder="1" applyAlignment="1" applyProtection="1">
      <alignment horizontal="center" vertical="center"/>
    </xf>
    <xf numFmtId="0" fontId="15" fillId="12" borderId="0" xfId="0" applyFont="1" applyFill="1"/>
    <xf numFmtId="0" fontId="17" fillId="12" borderId="0" xfId="5" applyFont="1" applyFill="1"/>
    <xf numFmtId="0" fontId="0" fillId="0" borderId="0" xfId="0" applyAlignment="1">
      <alignment horizontal="left"/>
    </xf>
    <xf numFmtId="0" fontId="20" fillId="24" borderId="6" xfId="0" applyFont="1" applyFill="1" applyBorder="1" applyProtection="1">
      <protection locked="0"/>
    </xf>
    <xf numFmtId="0" fontId="20" fillId="24" borderId="5" xfId="0" applyFont="1" applyFill="1" applyBorder="1" applyProtection="1">
      <protection locked="0"/>
    </xf>
    <xf numFmtId="0" fontId="20" fillId="24" borderId="2" xfId="0" applyFont="1" applyFill="1" applyBorder="1" applyProtection="1">
      <protection locked="0"/>
    </xf>
    <xf numFmtId="0" fontId="1" fillId="12" borderId="0" xfId="0" applyFont="1" applyFill="1" applyProtection="1"/>
    <xf numFmtId="0" fontId="5" fillId="23" borderId="0" xfId="0" applyFont="1" applyFill="1"/>
    <xf numFmtId="0" fontId="5" fillId="20" borderId="0" xfId="0" applyFont="1" applyFill="1" applyAlignment="1">
      <alignment horizontal="left"/>
    </xf>
    <xf numFmtId="165" fontId="8" fillId="16" borderId="0" xfId="7" applyNumberFormat="1" applyFont="1" applyFill="1" applyAlignment="1" applyProtection="1">
      <alignment vertical="top"/>
    </xf>
    <xf numFmtId="165" fontId="5" fillId="23" borderId="0" xfId="0" applyNumberFormat="1" applyFont="1" applyFill="1"/>
    <xf numFmtId="165" fontId="5" fillId="15" borderId="0" xfId="7" applyNumberFormat="1" applyFont="1" applyFill="1"/>
    <xf numFmtId="165" fontId="5" fillId="23" borderId="0" xfId="7" applyNumberFormat="1" applyFont="1" applyFill="1"/>
    <xf numFmtId="165" fontId="8" fillId="23" borderId="0" xfId="7" applyNumberFormat="1" applyFont="1" applyFill="1" applyAlignment="1" applyProtection="1">
      <alignment vertical="top"/>
    </xf>
    <xf numFmtId="166" fontId="8" fillId="16" borderId="0" xfId="7" applyNumberFormat="1" applyFont="1" applyFill="1" applyAlignment="1" applyProtection="1">
      <alignment vertical="top"/>
    </xf>
    <xf numFmtId="165" fontId="5" fillId="0" borderId="0" xfId="0" applyNumberFormat="1" applyFont="1"/>
    <xf numFmtId="0" fontId="0" fillId="0" borderId="0" xfId="0" applyProtection="1">
      <protection hidden="1"/>
    </xf>
    <xf numFmtId="0" fontId="5" fillId="25" borderId="0" xfId="0" applyFont="1" applyFill="1"/>
    <xf numFmtId="0" fontId="8" fillId="0" borderId="0" xfId="3" applyFont="1" applyAlignment="1"/>
    <xf numFmtId="0" fontId="8" fillId="2" borderId="0" xfId="3" applyFont="1" applyFill="1" applyAlignment="1"/>
    <xf numFmtId="0" fontId="5" fillId="16" borderId="0" xfId="0" applyFont="1" applyFill="1"/>
    <xf numFmtId="0" fontId="6" fillId="25" borderId="0" xfId="0" applyFont="1" applyFill="1"/>
    <xf numFmtId="0" fontId="5" fillId="25" borderId="0" xfId="0" applyFont="1" applyFill="1" applyAlignment="1">
      <alignment horizontal="left"/>
    </xf>
    <xf numFmtId="165" fontId="5" fillId="0" borderId="0" xfId="0" applyNumberFormat="1" applyFont="1" applyProtection="1">
      <protection hidden="1"/>
    </xf>
    <xf numFmtId="165" fontId="0" fillId="0" borderId="0" xfId="7" applyNumberFormat="1" applyFont="1" applyProtection="1">
      <protection hidden="1"/>
    </xf>
    <xf numFmtId="165" fontId="5" fillId="0" borderId="0" xfId="7" applyNumberFormat="1" applyFont="1" applyProtection="1">
      <protection hidden="1"/>
    </xf>
    <xf numFmtId="165" fontId="0" fillId="0" borderId="0" xfId="7" applyNumberFormat="1" applyFont="1"/>
    <xf numFmtId="165" fontId="5" fillId="0" borderId="0" xfId="7" applyNumberFormat="1" applyFont="1" applyBorder="1"/>
    <xf numFmtId="165" fontId="5" fillId="0" borderId="0" xfId="0" applyNumberFormat="1" applyFont="1" applyBorder="1"/>
    <xf numFmtId="0" fontId="5" fillId="26" borderId="0" xfId="0" applyFont="1" applyFill="1" applyBorder="1"/>
    <xf numFmtId="0" fontId="0" fillId="26" borderId="0" xfId="0" applyFill="1" applyProtection="1">
      <protection hidden="1"/>
    </xf>
    <xf numFmtId="0" fontId="5" fillId="26" borderId="0" xfId="0" applyFont="1" applyFill="1" applyProtection="1">
      <protection hidden="1"/>
    </xf>
    <xf numFmtId="0" fontId="8" fillId="26" borderId="0" xfId="0" applyFont="1" applyFill="1" applyAlignment="1" applyProtection="1"/>
    <xf numFmtId="165" fontId="8" fillId="26" borderId="0" xfId="7" applyNumberFormat="1" applyFont="1" applyFill="1" applyAlignment="1" applyProtection="1">
      <alignment vertical="top"/>
    </xf>
    <xf numFmtId="0" fontId="5" fillId="26" borderId="0" xfId="0" applyFont="1" applyFill="1"/>
    <xf numFmtId="165" fontId="5" fillId="26" borderId="0" xfId="7" applyNumberFormat="1" applyFont="1" applyFill="1"/>
    <xf numFmtId="165" fontId="0" fillId="26" borderId="0" xfId="7" applyNumberFormat="1" applyFont="1" applyFill="1" applyProtection="1">
      <protection hidden="1"/>
    </xf>
    <xf numFmtId="165" fontId="5" fillId="26" borderId="0" xfId="7" applyNumberFormat="1" applyFont="1" applyFill="1" applyProtection="1">
      <protection hidden="1"/>
    </xf>
    <xf numFmtId="165" fontId="0" fillId="26" borderId="0" xfId="7" applyNumberFormat="1" applyFont="1" applyFill="1"/>
    <xf numFmtId="165" fontId="0" fillId="26" borderId="0" xfId="0" applyNumberFormat="1" applyFill="1"/>
    <xf numFmtId="43" fontId="5" fillId="26" borderId="0" xfId="0" applyNumberFormat="1" applyFont="1" applyFill="1" applyProtection="1">
      <protection hidden="1"/>
    </xf>
    <xf numFmtId="165" fontId="0" fillId="0" borderId="0" xfId="0" applyNumberFormat="1"/>
    <xf numFmtId="0" fontId="12" fillId="12" borderId="6" xfId="5" applyFont="1" applyFill="1" applyBorder="1" applyAlignment="1" applyProtection="1">
      <alignment horizontal="left" vertical="top" wrapText="1"/>
      <protection locked="0"/>
    </xf>
    <xf numFmtId="0" fontId="12" fillId="12" borderId="3" xfId="5" applyFont="1" applyFill="1" applyBorder="1" applyAlignment="1" applyProtection="1">
      <alignment horizontal="left" vertical="top" wrapText="1"/>
      <protection locked="0"/>
    </xf>
    <xf numFmtId="0" fontId="12" fillId="12" borderId="2" xfId="5" applyFont="1" applyFill="1" applyBorder="1" applyAlignment="1" applyProtection="1">
      <alignment horizontal="left" vertical="top" wrapText="1"/>
      <protection locked="0"/>
    </xf>
    <xf numFmtId="0" fontId="8" fillId="12" borderId="6" xfId="5" applyFont="1" applyFill="1" applyBorder="1" applyAlignment="1" applyProtection="1">
      <alignment horizontal="left" vertical="top" wrapText="1"/>
      <protection locked="0"/>
    </xf>
  </cellXfs>
  <cellStyles count="8">
    <cellStyle name="Komma" xfId="7" builtinId="3"/>
    <cellStyle name="Normal 4" xfId="6" xr:uid="{3A1FEE30-1651-4CB0-9540-31013C6C9624}"/>
    <cellStyle name="Procent 2" xfId="2" xr:uid="{C2D62AFB-4F42-40B0-BEE6-171AB78EA5A2}"/>
    <cellStyle name="Standaard" xfId="0" builtinId="0"/>
    <cellStyle name="Standaard 15" xfId="5" xr:uid="{F5435B77-6669-49FC-A191-5EB8BC50AC90}"/>
    <cellStyle name="Standaard 2" xfId="1" xr:uid="{017FCFC9-0ACF-4932-A4A1-2618C6FDCFAA}"/>
    <cellStyle name="Standaard_Opgave_toetsmarge_aan_ARC_T02_jjjjQq" xfId="3" xr:uid="{997ECDF2-02BD-4C59-997E-9CDF9F0C9BED}"/>
    <cellStyle name="Standaard_SCR_ECAP_Life_T01_jjjjQq" xfId="4" xr:uid="{623A882F-5ED2-4782-BBCB-D7C3C4DF4E68}"/>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CCFFFF"/>
      <color rgb="FFFFCCCC"/>
      <color rgb="FFFF9999"/>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3D19-07AC-45D0-9CC7-AC795F2D90CA}">
  <sheetPr codeName="Blad1">
    <tabColor theme="0" tint="-0.249977111117893"/>
  </sheetPr>
  <dimension ref="A2:J195"/>
  <sheetViews>
    <sheetView workbookViewId="0">
      <selection activeCell="C17" sqref="C17"/>
    </sheetView>
  </sheetViews>
  <sheetFormatPr defaultColWidth="9.140625" defaultRowHeight="12.75" x14ac:dyDescent="0.2"/>
  <cols>
    <col min="1" max="1" width="9.140625" style="47" collapsed="1"/>
    <col min="2" max="2" width="20.28515625" style="47" customWidth="1" collapsed="1"/>
    <col min="3" max="3" width="56.7109375" style="47" customWidth="1" collapsed="1"/>
    <col min="4" max="4" width="9.140625" style="47" collapsed="1"/>
    <col min="5" max="5" width="34.140625" style="47" bestFit="1" customWidth="1" collapsed="1"/>
    <col min="6" max="6" width="13.7109375" style="47" customWidth="1" collapsed="1"/>
    <col min="7" max="16384" width="9.140625" style="46" collapsed="1"/>
  </cols>
  <sheetData>
    <row r="2" spans="1:6" s="65" customFormat="1" ht="15.75" x14ac:dyDescent="0.25">
      <c r="A2" s="63"/>
      <c r="B2" s="61" t="s">
        <v>37</v>
      </c>
      <c r="C2" s="63"/>
      <c r="D2" s="63"/>
      <c r="E2" s="61" t="s">
        <v>38</v>
      </c>
      <c r="F2" s="64" t="str">
        <f>I111</f>
        <v>C</v>
      </c>
    </row>
    <row r="4" spans="1:6" x14ac:dyDescent="0.2">
      <c r="B4" s="48" t="s">
        <v>40</v>
      </c>
      <c r="C4" s="49" t="s">
        <v>41</v>
      </c>
      <c r="E4" s="47" t="s">
        <v>42</v>
      </c>
      <c r="F4" s="68" t="s">
        <v>64</v>
      </c>
    </row>
    <row r="5" spans="1:6" x14ac:dyDescent="0.2">
      <c r="E5" s="47" t="s">
        <v>44</v>
      </c>
      <c r="F5" s="69" t="s">
        <v>64</v>
      </c>
    </row>
    <row r="6" spans="1:6" x14ac:dyDescent="0.2">
      <c r="B6" s="48" t="s">
        <v>46</v>
      </c>
      <c r="C6" s="49" t="s">
        <v>47</v>
      </c>
      <c r="E6" s="47" t="s">
        <v>48</v>
      </c>
      <c r="F6" s="70" t="s">
        <v>49</v>
      </c>
    </row>
    <row r="8" spans="1:6" x14ac:dyDescent="0.2">
      <c r="B8" s="48" t="s">
        <v>50</v>
      </c>
      <c r="C8" s="49" t="s">
        <v>160</v>
      </c>
    </row>
    <row r="10" spans="1:6" x14ac:dyDescent="0.2">
      <c r="B10" s="48" t="s">
        <v>51</v>
      </c>
      <c r="C10" s="49" t="s">
        <v>158</v>
      </c>
    </row>
    <row r="12" spans="1:6" x14ac:dyDescent="0.2">
      <c r="B12" s="48" t="s">
        <v>52</v>
      </c>
      <c r="C12" s="49" t="s">
        <v>159</v>
      </c>
    </row>
    <row r="14" spans="1:6" x14ac:dyDescent="0.2">
      <c r="B14" s="47" t="s">
        <v>54</v>
      </c>
      <c r="C14" s="49" t="s">
        <v>85</v>
      </c>
    </row>
    <row r="18" spans="2:4" ht="15.75" x14ac:dyDescent="0.2">
      <c r="B18" s="62" t="s">
        <v>55</v>
      </c>
      <c r="D18" s="50" t="s">
        <v>56</v>
      </c>
    </row>
    <row r="20" spans="2:4" x14ac:dyDescent="0.2">
      <c r="B20" s="48" t="s">
        <v>57</v>
      </c>
      <c r="C20" s="107" t="s">
        <v>154</v>
      </c>
    </row>
    <row r="21" spans="2:4" x14ac:dyDescent="0.2">
      <c r="C21" s="108"/>
    </row>
    <row r="22" spans="2:4" x14ac:dyDescent="0.2">
      <c r="C22" s="108"/>
    </row>
    <row r="23" spans="2:4" x14ac:dyDescent="0.2">
      <c r="C23" s="108"/>
    </row>
    <row r="24" spans="2:4" x14ac:dyDescent="0.2">
      <c r="C24" s="108"/>
    </row>
    <row r="25" spans="2:4" x14ac:dyDescent="0.2">
      <c r="C25" s="108"/>
    </row>
    <row r="26" spans="2:4" x14ac:dyDescent="0.2">
      <c r="C26" s="109"/>
    </row>
    <row r="28" spans="2:4" x14ac:dyDescent="0.2">
      <c r="B28" s="48" t="s">
        <v>58</v>
      </c>
      <c r="C28" s="107" t="s">
        <v>161</v>
      </c>
    </row>
    <row r="29" spans="2:4" x14ac:dyDescent="0.2">
      <c r="C29" s="108"/>
    </row>
    <row r="30" spans="2:4" x14ac:dyDescent="0.2">
      <c r="C30" s="108"/>
    </row>
    <row r="31" spans="2:4" x14ac:dyDescent="0.2">
      <c r="C31" s="108"/>
    </row>
    <row r="32" spans="2:4" x14ac:dyDescent="0.2">
      <c r="C32" s="108"/>
    </row>
    <row r="33" spans="2:3" x14ac:dyDescent="0.2">
      <c r="C33" s="108"/>
    </row>
    <row r="34" spans="2:3" x14ac:dyDescent="0.2">
      <c r="C34" s="109"/>
    </row>
    <row r="36" spans="2:3" x14ac:dyDescent="0.2">
      <c r="B36" s="48" t="s">
        <v>59</v>
      </c>
      <c r="C36" s="110" t="s">
        <v>162</v>
      </c>
    </row>
    <row r="37" spans="2:3" x14ac:dyDescent="0.2">
      <c r="C37" s="108"/>
    </row>
    <row r="38" spans="2:3" x14ac:dyDescent="0.2">
      <c r="C38" s="108"/>
    </row>
    <row r="39" spans="2:3" x14ac:dyDescent="0.2">
      <c r="C39" s="108"/>
    </row>
    <row r="40" spans="2:3" x14ac:dyDescent="0.2">
      <c r="C40" s="108"/>
    </row>
    <row r="41" spans="2:3" x14ac:dyDescent="0.2">
      <c r="C41" s="108"/>
    </row>
    <row r="42" spans="2:3" x14ac:dyDescent="0.2">
      <c r="C42" s="109"/>
    </row>
    <row r="100" spans="1:10" hidden="1" x14ac:dyDescent="0.2">
      <c r="A100" s="71" t="s">
        <v>60</v>
      </c>
      <c r="B100" s="71" t="s">
        <v>61</v>
      </c>
      <c r="C100" s="71" t="s">
        <v>62</v>
      </c>
      <c r="D100" s="71"/>
      <c r="E100" s="71"/>
      <c r="F100" s="71"/>
      <c r="G100" s="71"/>
      <c r="H100" s="71"/>
      <c r="I100" s="71"/>
      <c r="J100" s="71"/>
    </row>
    <row r="101" spans="1:10" hidden="1" x14ac:dyDescent="0.2">
      <c r="A101" s="71" t="s">
        <v>63</v>
      </c>
      <c r="B101" s="71" t="s">
        <v>64</v>
      </c>
      <c r="C101" s="71" t="s">
        <v>65</v>
      </c>
      <c r="D101" s="71"/>
      <c r="E101" s="71"/>
      <c r="F101" s="71"/>
      <c r="G101" s="71"/>
      <c r="H101" s="71"/>
      <c r="I101" s="71"/>
      <c r="J101" s="71"/>
    </row>
    <row r="102" spans="1:10" hidden="1" x14ac:dyDescent="0.2">
      <c r="A102" s="71" t="s">
        <v>64</v>
      </c>
      <c r="B102" s="71" t="s">
        <v>45</v>
      </c>
      <c r="C102" s="71" t="s">
        <v>49</v>
      </c>
      <c r="D102" s="71"/>
      <c r="E102" s="71"/>
      <c r="F102" s="71"/>
      <c r="G102" s="71"/>
      <c r="H102" s="71"/>
      <c r="I102" s="71"/>
      <c r="J102" s="71"/>
    </row>
    <row r="103" spans="1:10" hidden="1" x14ac:dyDescent="0.2">
      <c r="A103" s="71" t="s">
        <v>66</v>
      </c>
      <c r="B103" s="71"/>
      <c r="C103" s="71" t="s">
        <v>67</v>
      </c>
      <c r="D103" s="71"/>
      <c r="E103" s="71"/>
      <c r="F103" s="71"/>
      <c r="G103" s="71"/>
      <c r="H103" s="71"/>
      <c r="I103" s="71"/>
      <c r="J103" s="71"/>
    </row>
    <row r="104" spans="1:10" hidden="1" x14ac:dyDescent="0.2">
      <c r="A104" s="71" t="s">
        <v>43</v>
      </c>
      <c r="B104" s="71"/>
      <c r="C104" s="71"/>
      <c r="D104" s="71"/>
      <c r="E104" s="71"/>
      <c r="F104" s="71"/>
      <c r="G104" s="71"/>
      <c r="H104" s="71"/>
      <c r="I104" s="71"/>
      <c r="J104" s="71"/>
    </row>
    <row r="105" spans="1:10" hidden="1" x14ac:dyDescent="0.2">
      <c r="A105" s="71"/>
      <c r="B105" s="71"/>
      <c r="C105" s="71"/>
      <c r="D105" s="71"/>
      <c r="E105" s="71"/>
      <c r="F105" s="71"/>
      <c r="G105" s="71"/>
      <c r="H105" s="71"/>
      <c r="I105" s="71"/>
      <c r="J105" s="71"/>
    </row>
    <row r="106" spans="1:10" hidden="1" x14ac:dyDescent="0.2">
      <c r="A106" s="71"/>
      <c r="B106" s="71"/>
      <c r="C106" s="71"/>
      <c r="D106" s="71"/>
      <c r="E106" s="71"/>
      <c r="F106" s="71"/>
      <c r="G106" s="71"/>
      <c r="H106" s="71"/>
      <c r="I106" s="71"/>
      <c r="J106" s="71"/>
    </row>
    <row r="107" spans="1:10" hidden="1" x14ac:dyDescent="0.2">
      <c r="A107" s="71"/>
      <c r="B107" s="71"/>
      <c r="C107" s="71"/>
      <c r="D107" s="71"/>
      <c r="E107" s="71"/>
      <c r="F107" s="71"/>
      <c r="G107" s="71"/>
      <c r="H107" s="71"/>
      <c r="I107" s="71"/>
      <c r="J107" s="71"/>
    </row>
    <row r="108" spans="1:10" hidden="1" x14ac:dyDescent="0.2">
      <c r="A108" s="71"/>
      <c r="B108" s="71"/>
      <c r="C108" s="71"/>
      <c r="D108" s="71"/>
      <c r="E108" s="71"/>
      <c r="F108" s="71"/>
      <c r="G108" s="71"/>
      <c r="H108" s="71"/>
      <c r="I108" s="71"/>
      <c r="J108" s="71"/>
    </row>
    <row r="109" spans="1:10" hidden="1" x14ac:dyDescent="0.2">
      <c r="A109" s="71"/>
      <c r="B109" s="71"/>
      <c r="C109" s="71"/>
      <c r="D109" s="71"/>
      <c r="E109" s="71"/>
      <c r="F109" s="71"/>
      <c r="G109" s="71"/>
      <c r="H109" s="71"/>
      <c r="I109" s="71"/>
      <c r="J109" s="71"/>
    </row>
    <row r="110" spans="1:10" hidden="1" x14ac:dyDescent="0.2">
      <c r="A110" s="71"/>
      <c r="B110" s="71"/>
      <c r="C110" s="71"/>
      <c r="D110" s="71"/>
      <c r="E110" s="71"/>
      <c r="F110" s="71" t="s">
        <v>68</v>
      </c>
      <c r="G110" s="71" t="s">
        <v>106</v>
      </c>
      <c r="H110" s="71" t="s">
        <v>107</v>
      </c>
      <c r="I110" s="71" t="s">
        <v>108</v>
      </c>
      <c r="J110" s="71"/>
    </row>
    <row r="111" spans="1:10" hidden="1" x14ac:dyDescent="0.2">
      <c r="A111" s="71"/>
      <c r="B111" s="71"/>
      <c r="C111" s="71"/>
      <c r="D111" s="71"/>
      <c r="E111" s="71"/>
      <c r="F111" s="71"/>
      <c r="G111" s="71" t="str">
        <f>VLOOKUP(F$4,$A$120:$D$125,VLOOKUP(F$5,$A$129:$B$132,2,FALSE),FALSE)</f>
        <v>Niveau_2</v>
      </c>
      <c r="H111" s="71" t="str">
        <f>F6</f>
        <v xml:space="preserve">Financieel </v>
      </c>
      <c r="I111" s="71" t="str">
        <f>VLOOKUP(H111,$A$137:$D$141,VLOOKUP(G111,$A$144:$B$147,2,FALSE),FALSE)</f>
        <v>C</v>
      </c>
      <c r="J111" s="71"/>
    </row>
    <row r="112" spans="1:10" hidden="1" x14ac:dyDescent="0.2">
      <c r="A112" s="71"/>
      <c r="B112" s="71"/>
      <c r="C112" s="71"/>
      <c r="D112" s="71"/>
      <c r="E112" s="71"/>
      <c r="F112" s="71"/>
      <c r="G112" s="71"/>
      <c r="H112" s="71"/>
      <c r="I112" s="71"/>
      <c r="J112" s="71"/>
    </row>
    <row r="113" spans="1:10" hidden="1" x14ac:dyDescent="0.2">
      <c r="A113" s="71"/>
      <c r="B113" s="71"/>
      <c r="C113" s="71"/>
      <c r="D113" s="71"/>
      <c r="E113" s="71"/>
      <c r="F113" s="71"/>
      <c r="G113" s="71"/>
      <c r="H113" s="71"/>
      <c r="I113" s="71"/>
      <c r="J113" s="71"/>
    </row>
    <row r="114" spans="1:10" hidden="1" x14ac:dyDescent="0.2">
      <c r="A114" s="71"/>
      <c r="B114" s="71"/>
      <c r="C114" s="71"/>
      <c r="D114" s="71"/>
      <c r="E114" s="71"/>
      <c r="F114" s="71"/>
      <c r="G114" s="71"/>
      <c r="H114" s="71"/>
      <c r="I114" s="71"/>
      <c r="J114" s="71"/>
    </row>
    <row r="115" spans="1:10" hidden="1" x14ac:dyDescent="0.2">
      <c r="A115" s="71"/>
      <c r="B115" s="71"/>
      <c r="C115" s="71"/>
      <c r="D115" s="71"/>
      <c r="E115" s="71"/>
      <c r="F115" s="71"/>
      <c r="G115" s="71"/>
      <c r="H115" s="71"/>
      <c r="I115" s="71"/>
      <c r="J115" s="71"/>
    </row>
    <row r="116" spans="1:10" hidden="1" x14ac:dyDescent="0.2">
      <c r="A116" s="71"/>
      <c r="B116" s="71"/>
      <c r="C116" s="71"/>
      <c r="D116" s="71"/>
      <c r="E116" s="71"/>
      <c r="F116" s="71"/>
      <c r="G116" s="71"/>
      <c r="H116" s="71"/>
      <c r="I116" s="71"/>
      <c r="J116" s="71"/>
    </row>
    <row r="117" spans="1:10" hidden="1" x14ac:dyDescent="0.2">
      <c r="A117" s="71"/>
      <c r="B117" s="71"/>
      <c r="C117" s="71"/>
      <c r="D117" s="71"/>
      <c r="E117" s="71"/>
      <c r="F117" s="71"/>
      <c r="G117" s="71"/>
      <c r="H117" s="71"/>
      <c r="I117" s="71"/>
      <c r="J117" s="71"/>
    </row>
    <row r="118" spans="1:10" hidden="1" x14ac:dyDescent="0.2">
      <c r="A118" s="71"/>
      <c r="B118" s="71"/>
      <c r="C118" s="71"/>
      <c r="D118" s="71"/>
      <c r="E118" s="71"/>
      <c r="F118" s="71"/>
      <c r="G118" s="71"/>
      <c r="H118" s="71"/>
      <c r="I118" s="71"/>
      <c r="J118" s="71"/>
    </row>
    <row r="119" spans="1:10" hidden="1" x14ac:dyDescent="0.2">
      <c r="A119" s="71"/>
      <c r="B119" s="71" t="s">
        <v>44</v>
      </c>
      <c r="C119" s="71"/>
      <c r="D119" s="71"/>
      <c r="E119" s="71"/>
      <c r="F119" s="71"/>
      <c r="G119" s="71"/>
      <c r="H119" s="71"/>
      <c r="I119" s="71"/>
      <c r="J119" s="71"/>
    </row>
    <row r="120" spans="1:10" hidden="1" x14ac:dyDescent="0.2">
      <c r="A120" s="71" t="s">
        <v>42</v>
      </c>
      <c r="B120" s="71" t="s">
        <v>61</v>
      </c>
      <c r="C120" s="71" t="s">
        <v>64</v>
      </c>
      <c r="D120" s="71" t="s">
        <v>45</v>
      </c>
      <c r="E120" s="71"/>
      <c r="F120" s="71"/>
      <c r="G120" s="71"/>
      <c r="H120" s="71"/>
      <c r="I120" s="71"/>
      <c r="J120" s="71"/>
    </row>
    <row r="121" spans="1:10" hidden="1" x14ac:dyDescent="0.2">
      <c r="A121" s="71" t="s">
        <v>43</v>
      </c>
      <c r="B121" s="71" t="s">
        <v>69</v>
      </c>
      <c r="C121" s="71" t="s">
        <v>69</v>
      </c>
      <c r="D121" s="71" t="s">
        <v>69</v>
      </c>
      <c r="E121" s="71"/>
      <c r="F121" s="71"/>
      <c r="G121" s="71"/>
      <c r="H121" s="71"/>
      <c r="I121" s="71"/>
      <c r="J121" s="71"/>
    </row>
    <row r="122" spans="1:10" hidden="1" x14ac:dyDescent="0.2">
      <c r="A122" s="71" t="s">
        <v>66</v>
      </c>
      <c r="B122" s="71" t="s">
        <v>70</v>
      </c>
      <c r="C122" s="71" t="s">
        <v>69</v>
      </c>
      <c r="D122" s="71" t="s">
        <v>69</v>
      </c>
      <c r="E122" s="71"/>
      <c r="F122" s="71"/>
      <c r="G122" s="71"/>
      <c r="H122" s="71"/>
      <c r="I122" s="71"/>
      <c r="J122" s="71"/>
    </row>
    <row r="123" spans="1:10" hidden="1" x14ac:dyDescent="0.2">
      <c r="A123" s="71" t="s">
        <v>64</v>
      </c>
      <c r="B123" s="71" t="s">
        <v>70</v>
      </c>
      <c r="C123" s="71" t="s">
        <v>70</v>
      </c>
      <c r="D123" s="71" t="s">
        <v>69</v>
      </c>
      <c r="E123" s="71"/>
      <c r="F123" s="71"/>
      <c r="G123" s="71"/>
      <c r="H123" s="71"/>
      <c r="I123" s="71"/>
      <c r="J123" s="71"/>
    </row>
    <row r="124" spans="1:10" hidden="1" x14ac:dyDescent="0.2">
      <c r="A124" s="71" t="s">
        <v>63</v>
      </c>
      <c r="B124" s="71" t="s">
        <v>71</v>
      </c>
      <c r="C124" s="71" t="s">
        <v>70</v>
      </c>
      <c r="D124" s="71" t="s">
        <v>70</v>
      </c>
      <c r="E124" s="71"/>
      <c r="F124" s="71"/>
      <c r="G124" s="71"/>
      <c r="H124" s="71"/>
      <c r="I124" s="71"/>
      <c r="J124" s="71"/>
    </row>
    <row r="125" spans="1:10" hidden="1" x14ac:dyDescent="0.2">
      <c r="A125" s="71" t="s">
        <v>72</v>
      </c>
      <c r="B125" s="71" t="s">
        <v>71</v>
      </c>
      <c r="C125" s="71" t="s">
        <v>71</v>
      </c>
      <c r="D125" s="71" t="s">
        <v>71</v>
      </c>
      <c r="E125" s="71"/>
      <c r="F125" s="71"/>
      <c r="G125" s="71"/>
      <c r="H125" s="71"/>
      <c r="I125" s="71"/>
      <c r="J125" s="71"/>
    </row>
    <row r="126" spans="1:10" hidden="1" x14ac:dyDescent="0.2">
      <c r="A126" s="71"/>
      <c r="B126" s="71"/>
      <c r="C126" s="71"/>
      <c r="D126" s="71"/>
      <c r="E126" s="71"/>
      <c r="F126" s="71"/>
      <c r="G126" s="71"/>
      <c r="H126" s="71"/>
      <c r="I126" s="71"/>
      <c r="J126" s="71"/>
    </row>
    <row r="127" spans="1:10" hidden="1" x14ac:dyDescent="0.2">
      <c r="A127" s="71"/>
      <c r="B127" s="71"/>
      <c r="C127" s="71"/>
      <c r="D127" s="71"/>
      <c r="E127" s="71"/>
      <c r="F127" s="71"/>
      <c r="G127" s="71"/>
      <c r="H127" s="71"/>
      <c r="I127" s="71"/>
      <c r="J127" s="71"/>
    </row>
    <row r="128" spans="1:10" hidden="1" x14ac:dyDescent="0.2">
      <c r="A128" s="71"/>
      <c r="B128" s="71"/>
      <c r="C128" s="71"/>
      <c r="D128" s="71"/>
      <c r="E128" s="71"/>
      <c r="F128" s="71"/>
      <c r="G128" s="71"/>
      <c r="H128" s="71"/>
      <c r="I128" s="71"/>
      <c r="J128" s="71"/>
    </row>
    <row r="129" spans="1:10" hidden="1" x14ac:dyDescent="0.2">
      <c r="A129" s="71" t="s">
        <v>73</v>
      </c>
      <c r="B129" s="71"/>
      <c r="C129" s="71"/>
      <c r="D129" s="71"/>
      <c r="E129" s="71"/>
      <c r="F129" s="71"/>
      <c r="G129" s="71"/>
      <c r="H129" s="71"/>
      <c r="I129" s="71"/>
      <c r="J129" s="71"/>
    </row>
    <row r="130" spans="1:10" hidden="1" x14ac:dyDescent="0.2">
      <c r="A130" s="71" t="s">
        <v>45</v>
      </c>
      <c r="B130" s="71">
        <v>4</v>
      </c>
      <c r="C130" s="71"/>
      <c r="D130" s="71"/>
      <c r="E130" s="71"/>
      <c r="F130" s="71"/>
      <c r="G130" s="71"/>
      <c r="H130" s="71"/>
      <c r="I130" s="71"/>
      <c r="J130" s="71"/>
    </row>
    <row r="131" spans="1:10" hidden="1" x14ac:dyDescent="0.2">
      <c r="A131" s="71" t="s">
        <v>64</v>
      </c>
      <c r="B131" s="71">
        <v>3</v>
      </c>
      <c r="C131" s="71"/>
      <c r="D131" s="71"/>
      <c r="E131" s="71"/>
      <c r="F131" s="71"/>
      <c r="G131" s="71"/>
      <c r="H131" s="71"/>
      <c r="I131" s="71"/>
      <c r="J131" s="71"/>
    </row>
    <row r="132" spans="1:10" hidden="1" x14ac:dyDescent="0.2">
      <c r="A132" s="71" t="s">
        <v>61</v>
      </c>
      <c r="B132" s="71">
        <v>2</v>
      </c>
      <c r="C132" s="71"/>
      <c r="D132" s="71"/>
      <c r="E132" s="71"/>
      <c r="F132" s="71"/>
      <c r="G132" s="71"/>
      <c r="H132" s="71"/>
      <c r="I132" s="71"/>
      <c r="J132" s="71"/>
    </row>
    <row r="133" spans="1:10" hidden="1" x14ac:dyDescent="0.2">
      <c r="A133" s="71"/>
      <c r="B133" s="71"/>
      <c r="C133" s="71"/>
      <c r="D133" s="71"/>
      <c r="E133" s="71"/>
      <c r="F133" s="71"/>
      <c r="G133" s="71"/>
      <c r="H133" s="71"/>
      <c r="I133" s="71"/>
      <c r="J133" s="71"/>
    </row>
    <row r="134" spans="1:10" hidden="1" x14ac:dyDescent="0.2">
      <c r="A134" s="71"/>
      <c r="B134" s="71"/>
      <c r="C134" s="71"/>
      <c r="D134" s="71"/>
      <c r="E134" s="71"/>
      <c r="F134" s="71"/>
      <c r="G134" s="71"/>
      <c r="H134" s="71"/>
      <c r="I134" s="71"/>
      <c r="J134" s="71"/>
    </row>
    <row r="135" spans="1:10" hidden="1" x14ac:dyDescent="0.2">
      <c r="A135" s="71"/>
      <c r="B135" s="71"/>
      <c r="C135" s="71"/>
      <c r="D135" s="71"/>
      <c r="E135" s="71"/>
      <c r="F135" s="71"/>
      <c r="G135" s="71"/>
      <c r="H135" s="71"/>
      <c r="I135" s="71"/>
      <c r="J135" s="71"/>
    </row>
    <row r="136" spans="1:10" hidden="1" x14ac:dyDescent="0.2">
      <c r="A136" s="71"/>
      <c r="B136" s="71" t="s">
        <v>44</v>
      </c>
      <c r="C136" s="71"/>
      <c r="D136" s="71"/>
      <c r="E136" s="71"/>
      <c r="F136" s="71"/>
      <c r="G136" s="71"/>
      <c r="H136" s="71"/>
      <c r="I136" s="71"/>
      <c r="J136" s="71"/>
    </row>
    <row r="137" spans="1:10" hidden="1" x14ac:dyDescent="0.2">
      <c r="A137" s="71" t="s">
        <v>2</v>
      </c>
      <c r="B137" s="71" t="s">
        <v>71</v>
      </c>
      <c r="C137" s="71" t="s">
        <v>70</v>
      </c>
      <c r="D137" s="71" t="s">
        <v>69</v>
      </c>
      <c r="E137" s="71"/>
      <c r="F137" s="71"/>
      <c r="G137" s="71"/>
      <c r="H137" s="71"/>
      <c r="I137" s="71"/>
      <c r="J137" s="71"/>
    </row>
    <row r="138" spans="1:10" hidden="1" x14ac:dyDescent="0.2">
      <c r="A138" s="71" t="s">
        <v>65</v>
      </c>
      <c r="B138" s="71" t="s">
        <v>74</v>
      </c>
      <c r="C138" s="71" t="s">
        <v>74</v>
      </c>
      <c r="D138" s="71" t="s">
        <v>75</v>
      </c>
      <c r="E138" s="71"/>
      <c r="F138" s="71"/>
      <c r="G138" s="71"/>
      <c r="H138" s="71"/>
      <c r="I138" s="71"/>
      <c r="J138" s="71"/>
    </row>
    <row r="139" spans="1:10" hidden="1" x14ac:dyDescent="0.2">
      <c r="A139" s="71" t="s">
        <v>62</v>
      </c>
      <c r="B139" s="71" t="s">
        <v>74</v>
      </c>
      <c r="C139" s="71" t="s">
        <v>75</v>
      </c>
      <c r="D139" s="71" t="s">
        <v>75</v>
      </c>
      <c r="E139" s="71"/>
      <c r="F139" s="71"/>
      <c r="G139" s="71"/>
      <c r="H139" s="71"/>
      <c r="I139" s="71"/>
      <c r="J139" s="71"/>
    </row>
    <row r="140" spans="1:10" hidden="1" x14ac:dyDescent="0.2">
      <c r="A140" s="71" t="s">
        <v>49</v>
      </c>
      <c r="B140" s="71" t="s">
        <v>75</v>
      </c>
      <c r="C140" s="71" t="s">
        <v>39</v>
      </c>
      <c r="D140" s="71" t="s">
        <v>39</v>
      </c>
      <c r="E140" s="71"/>
      <c r="F140" s="71"/>
      <c r="G140" s="71"/>
      <c r="H140" s="71"/>
      <c r="I140" s="71"/>
      <c r="J140" s="71"/>
    </row>
    <row r="141" spans="1:10" hidden="1" x14ac:dyDescent="0.2">
      <c r="A141" s="71" t="s">
        <v>67</v>
      </c>
      <c r="B141" s="71" t="s">
        <v>39</v>
      </c>
      <c r="C141" s="71" t="s">
        <v>39</v>
      </c>
      <c r="D141" s="71" t="s">
        <v>39</v>
      </c>
      <c r="E141" s="71"/>
      <c r="F141" s="71"/>
      <c r="G141" s="71"/>
      <c r="H141" s="71"/>
      <c r="I141" s="71"/>
      <c r="J141" s="71"/>
    </row>
    <row r="142" spans="1:10" hidden="1" x14ac:dyDescent="0.2">
      <c r="A142" s="71"/>
      <c r="B142" s="71"/>
      <c r="C142" s="71"/>
      <c r="D142" s="71"/>
      <c r="E142" s="71"/>
      <c r="F142" s="71"/>
      <c r="G142" s="71"/>
      <c r="H142" s="71"/>
      <c r="I142" s="71"/>
      <c r="J142" s="71"/>
    </row>
    <row r="143" spans="1:10" hidden="1" x14ac:dyDescent="0.2">
      <c r="A143" s="71"/>
      <c r="B143" s="71"/>
      <c r="C143" s="71"/>
      <c r="D143" s="71"/>
      <c r="E143" s="71"/>
      <c r="F143" s="71"/>
      <c r="G143" s="71"/>
      <c r="H143" s="71"/>
      <c r="I143" s="71"/>
      <c r="J143" s="71"/>
    </row>
    <row r="144" spans="1:10" hidden="1" x14ac:dyDescent="0.2">
      <c r="A144" s="71" t="s">
        <v>73</v>
      </c>
      <c r="B144" s="71"/>
      <c r="C144" s="71"/>
      <c r="D144" s="71"/>
      <c r="E144" s="71"/>
      <c r="F144" s="71"/>
      <c r="G144" s="71"/>
      <c r="H144" s="71"/>
      <c r="I144" s="71"/>
      <c r="J144" s="71"/>
    </row>
    <row r="145" spans="1:10" hidden="1" x14ac:dyDescent="0.2">
      <c r="A145" s="71" t="s">
        <v>71</v>
      </c>
      <c r="B145" s="71">
        <v>2</v>
      </c>
      <c r="C145" s="71"/>
      <c r="D145" s="71"/>
      <c r="E145" s="71"/>
      <c r="F145" s="71"/>
      <c r="G145" s="71"/>
      <c r="H145" s="71"/>
      <c r="I145" s="71"/>
      <c r="J145" s="71"/>
    </row>
    <row r="146" spans="1:10" hidden="1" x14ac:dyDescent="0.2">
      <c r="A146" s="71" t="s">
        <v>70</v>
      </c>
      <c r="B146" s="71">
        <v>3</v>
      </c>
      <c r="C146" s="71"/>
      <c r="D146" s="71"/>
      <c r="E146" s="71"/>
      <c r="F146" s="71"/>
      <c r="G146" s="71"/>
      <c r="H146" s="71"/>
      <c r="I146" s="71"/>
      <c r="J146" s="71"/>
    </row>
    <row r="147" spans="1:10" hidden="1" x14ac:dyDescent="0.2">
      <c r="A147" s="71" t="s">
        <v>69</v>
      </c>
      <c r="B147" s="71">
        <v>4</v>
      </c>
      <c r="C147" s="71"/>
      <c r="D147" s="71"/>
      <c r="E147" s="71"/>
      <c r="F147" s="71"/>
      <c r="G147" s="71"/>
      <c r="H147" s="71"/>
      <c r="I147" s="71"/>
      <c r="J147" s="71"/>
    </row>
    <row r="148" spans="1:10" x14ac:dyDescent="0.2">
      <c r="A148" s="52"/>
      <c r="B148" s="52"/>
      <c r="C148" s="52"/>
      <c r="D148" s="52"/>
      <c r="E148" s="52"/>
      <c r="F148" s="52"/>
    </row>
    <row r="149" spans="1:10" x14ac:dyDescent="0.2">
      <c r="A149" s="52"/>
      <c r="B149" s="52"/>
      <c r="C149" s="52"/>
      <c r="D149" s="52"/>
      <c r="E149" s="52"/>
      <c r="F149" s="52"/>
    </row>
    <row r="150" spans="1:10" x14ac:dyDescent="0.2">
      <c r="A150" s="52"/>
      <c r="B150" s="52"/>
      <c r="C150" s="52"/>
      <c r="D150" s="52"/>
      <c r="E150" s="52"/>
      <c r="F150" s="52"/>
    </row>
    <row r="151" spans="1:10" x14ac:dyDescent="0.2">
      <c r="A151" s="52"/>
      <c r="B151" s="52"/>
      <c r="C151" s="52"/>
      <c r="D151" s="52"/>
      <c r="E151" s="52"/>
      <c r="F151" s="52"/>
    </row>
    <row r="152" spans="1:10" x14ac:dyDescent="0.2">
      <c r="A152" s="52"/>
      <c r="B152" s="52"/>
      <c r="C152" s="52"/>
      <c r="D152" s="52"/>
      <c r="E152" s="52"/>
      <c r="F152" s="52"/>
    </row>
    <row r="153" spans="1:10" x14ac:dyDescent="0.2">
      <c r="A153" s="52"/>
      <c r="B153" s="52"/>
      <c r="C153" s="52"/>
      <c r="D153" s="52"/>
      <c r="E153" s="52"/>
      <c r="F153" s="52"/>
    </row>
    <row r="154" spans="1:10" x14ac:dyDescent="0.2">
      <c r="A154" s="52"/>
      <c r="B154" s="52"/>
      <c r="C154" s="52"/>
      <c r="D154" s="52"/>
      <c r="E154" s="52"/>
      <c r="F154" s="52"/>
    </row>
    <row r="155" spans="1:10" x14ac:dyDescent="0.2">
      <c r="A155" s="52"/>
      <c r="B155" s="52"/>
      <c r="C155" s="52"/>
      <c r="D155" s="52"/>
      <c r="E155" s="52"/>
      <c r="F155" s="52"/>
    </row>
    <row r="156" spans="1:10" x14ac:dyDescent="0.2">
      <c r="A156" s="52"/>
      <c r="B156" s="52"/>
      <c r="C156" s="52"/>
      <c r="D156" s="52"/>
      <c r="E156" s="52"/>
      <c r="F156" s="52"/>
    </row>
    <row r="157" spans="1:10" x14ac:dyDescent="0.2">
      <c r="A157" s="52"/>
      <c r="B157" s="52"/>
      <c r="C157" s="52"/>
      <c r="D157" s="52"/>
      <c r="E157" s="52"/>
      <c r="F157" s="52"/>
    </row>
    <row r="158" spans="1:10" x14ac:dyDescent="0.2">
      <c r="A158" s="52"/>
      <c r="B158" s="52"/>
      <c r="C158" s="52"/>
      <c r="D158" s="52"/>
      <c r="E158" s="52"/>
      <c r="F158" s="52"/>
    </row>
    <row r="159" spans="1:10" x14ac:dyDescent="0.2">
      <c r="A159" s="52"/>
      <c r="B159" s="52"/>
      <c r="C159" s="52"/>
      <c r="D159" s="52"/>
      <c r="E159" s="52"/>
      <c r="F159" s="52"/>
    </row>
    <row r="160" spans="1:10" x14ac:dyDescent="0.2">
      <c r="A160" s="52"/>
      <c r="B160" s="52"/>
      <c r="C160" s="52"/>
      <c r="D160" s="52"/>
      <c r="E160" s="52"/>
      <c r="F160" s="52"/>
    </row>
    <row r="161" spans="1:6" x14ac:dyDescent="0.2">
      <c r="A161" s="52"/>
      <c r="B161" s="52"/>
      <c r="C161" s="52"/>
      <c r="D161" s="52"/>
      <c r="E161" s="52"/>
      <c r="F161" s="52"/>
    </row>
    <row r="162" spans="1:6" x14ac:dyDescent="0.2">
      <c r="A162" s="52"/>
      <c r="B162" s="52"/>
      <c r="C162" s="52"/>
      <c r="D162" s="52"/>
      <c r="E162" s="52"/>
      <c r="F162" s="52"/>
    </row>
    <row r="163" spans="1:6" x14ac:dyDescent="0.2">
      <c r="A163" s="52"/>
      <c r="B163" s="52"/>
      <c r="C163" s="52"/>
      <c r="D163" s="52"/>
      <c r="E163" s="52"/>
      <c r="F163" s="52"/>
    </row>
    <row r="164" spans="1:6" x14ac:dyDescent="0.2">
      <c r="A164" s="52"/>
      <c r="B164" s="52"/>
      <c r="C164" s="52"/>
      <c r="D164" s="52"/>
      <c r="E164" s="52"/>
      <c r="F164" s="52"/>
    </row>
    <row r="165" spans="1:6" x14ac:dyDescent="0.2">
      <c r="A165" s="52"/>
      <c r="B165" s="52"/>
      <c r="C165" s="52"/>
      <c r="D165" s="52"/>
      <c r="E165" s="52"/>
      <c r="F165" s="52"/>
    </row>
    <row r="166" spans="1:6" x14ac:dyDescent="0.2">
      <c r="A166" s="52"/>
      <c r="B166" s="52"/>
      <c r="C166" s="52"/>
      <c r="D166" s="52"/>
      <c r="E166" s="52"/>
      <c r="F166" s="52"/>
    </row>
    <row r="167" spans="1:6" x14ac:dyDescent="0.2">
      <c r="A167" s="52"/>
      <c r="B167" s="52"/>
      <c r="C167" s="52"/>
      <c r="D167" s="52"/>
      <c r="E167" s="52"/>
      <c r="F167" s="52"/>
    </row>
    <row r="168" spans="1:6" x14ac:dyDescent="0.2">
      <c r="A168" s="52"/>
      <c r="B168" s="52"/>
      <c r="C168" s="52"/>
      <c r="D168" s="52"/>
      <c r="E168" s="52"/>
      <c r="F168" s="52"/>
    </row>
    <row r="169" spans="1:6" x14ac:dyDescent="0.2">
      <c r="A169" s="52"/>
      <c r="B169" s="52"/>
      <c r="C169" s="52"/>
      <c r="D169" s="52"/>
      <c r="E169" s="52"/>
      <c r="F169" s="52"/>
    </row>
    <row r="170" spans="1:6" x14ac:dyDescent="0.2">
      <c r="A170" s="52"/>
      <c r="B170" s="52"/>
      <c r="C170" s="52"/>
      <c r="D170" s="52"/>
      <c r="E170" s="52"/>
      <c r="F170" s="52"/>
    </row>
    <row r="171" spans="1:6" x14ac:dyDescent="0.2">
      <c r="A171" s="52"/>
      <c r="B171" s="52"/>
      <c r="C171" s="52"/>
      <c r="D171" s="52"/>
      <c r="E171" s="52"/>
      <c r="F171" s="52"/>
    </row>
    <row r="172" spans="1:6" x14ac:dyDescent="0.2">
      <c r="A172" s="52"/>
      <c r="B172" s="52"/>
      <c r="C172" s="52"/>
      <c r="D172" s="52"/>
      <c r="E172" s="52"/>
      <c r="F172" s="52"/>
    </row>
    <row r="173" spans="1:6" x14ac:dyDescent="0.2">
      <c r="A173" s="52"/>
      <c r="B173" s="52"/>
      <c r="C173" s="52"/>
      <c r="D173" s="52"/>
      <c r="E173" s="52"/>
      <c r="F173" s="52"/>
    </row>
    <row r="174" spans="1:6" x14ac:dyDescent="0.2">
      <c r="A174" s="52"/>
      <c r="B174" s="52"/>
      <c r="C174" s="52"/>
      <c r="D174" s="52"/>
      <c r="E174" s="52"/>
      <c r="F174" s="52"/>
    </row>
    <row r="175" spans="1:6" x14ac:dyDescent="0.2">
      <c r="A175" s="52"/>
      <c r="B175" s="52"/>
      <c r="C175" s="52"/>
      <c r="D175" s="52"/>
      <c r="E175" s="52"/>
      <c r="F175" s="52"/>
    </row>
    <row r="176" spans="1:6" x14ac:dyDescent="0.2">
      <c r="A176" s="52"/>
      <c r="B176" s="52"/>
      <c r="C176" s="52"/>
      <c r="D176" s="52"/>
      <c r="E176" s="52"/>
      <c r="F176" s="52"/>
    </row>
    <row r="177" spans="1:6" x14ac:dyDescent="0.2">
      <c r="A177" s="52"/>
      <c r="B177" s="52"/>
      <c r="C177" s="52"/>
      <c r="D177" s="52"/>
      <c r="E177" s="52"/>
      <c r="F177" s="52"/>
    </row>
    <row r="178" spans="1:6" x14ac:dyDescent="0.2">
      <c r="A178" s="52"/>
      <c r="B178" s="52"/>
      <c r="C178" s="52"/>
      <c r="D178" s="52"/>
      <c r="E178" s="52"/>
      <c r="F178" s="52"/>
    </row>
    <row r="179" spans="1:6" x14ac:dyDescent="0.2">
      <c r="A179" s="52"/>
      <c r="B179" s="52"/>
      <c r="C179" s="52"/>
      <c r="D179" s="52"/>
      <c r="E179" s="52"/>
      <c r="F179" s="52"/>
    </row>
    <row r="180" spans="1:6" x14ac:dyDescent="0.2">
      <c r="A180" s="52"/>
      <c r="B180" s="52"/>
      <c r="C180" s="52"/>
      <c r="D180" s="52"/>
      <c r="E180" s="52"/>
      <c r="F180" s="52"/>
    </row>
    <row r="181" spans="1:6" x14ac:dyDescent="0.2">
      <c r="A181" s="52"/>
      <c r="B181" s="52"/>
      <c r="C181" s="52"/>
      <c r="D181" s="52"/>
      <c r="E181" s="52"/>
      <c r="F181" s="52"/>
    </row>
    <row r="182" spans="1:6" x14ac:dyDescent="0.2">
      <c r="A182" s="52"/>
      <c r="B182" s="52"/>
      <c r="C182" s="52"/>
      <c r="D182" s="52"/>
      <c r="E182" s="52"/>
      <c r="F182" s="52"/>
    </row>
    <row r="183" spans="1:6" x14ac:dyDescent="0.2">
      <c r="A183" s="52"/>
      <c r="B183" s="52"/>
      <c r="C183" s="52"/>
      <c r="D183" s="52"/>
      <c r="E183" s="52"/>
      <c r="F183" s="52"/>
    </row>
    <row r="184" spans="1:6" x14ac:dyDescent="0.2">
      <c r="A184" s="52"/>
      <c r="B184" s="52"/>
      <c r="C184" s="52"/>
      <c r="D184" s="52"/>
      <c r="E184" s="52"/>
      <c r="F184" s="52"/>
    </row>
    <row r="185" spans="1:6" x14ac:dyDescent="0.2">
      <c r="A185" s="52"/>
      <c r="B185" s="52"/>
      <c r="C185" s="52"/>
      <c r="D185" s="52"/>
      <c r="E185" s="52"/>
      <c r="F185" s="52"/>
    </row>
    <row r="186" spans="1:6" x14ac:dyDescent="0.2">
      <c r="A186" s="52"/>
      <c r="B186" s="52"/>
      <c r="C186" s="52"/>
      <c r="D186" s="52"/>
      <c r="E186" s="52"/>
      <c r="F186" s="52"/>
    </row>
    <row r="187" spans="1:6" x14ac:dyDescent="0.2">
      <c r="A187" s="52"/>
      <c r="B187" s="52"/>
      <c r="C187" s="52"/>
      <c r="D187" s="52"/>
      <c r="E187" s="52"/>
      <c r="F187" s="52"/>
    </row>
    <row r="188" spans="1:6" x14ac:dyDescent="0.2">
      <c r="A188" s="52"/>
      <c r="B188" s="52"/>
      <c r="C188" s="52"/>
      <c r="D188" s="52"/>
      <c r="E188" s="52"/>
      <c r="F188" s="52"/>
    </row>
    <row r="189" spans="1:6" x14ac:dyDescent="0.2">
      <c r="A189" s="51"/>
      <c r="B189" s="51"/>
      <c r="C189" s="51"/>
      <c r="D189" s="51"/>
      <c r="E189" s="51"/>
      <c r="F189" s="51"/>
    </row>
    <row r="190" spans="1:6" x14ac:dyDescent="0.2">
      <c r="A190" s="51"/>
      <c r="B190" s="51"/>
      <c r="C190" s="51"/>
      <c r="D190" s="51"/>
      <c r="E190" s="51"/>
      <c r="F190" s="51"/>
    </row>
    <row r="191" spans="1:6" x14ac:dyDescent="0.2">
      <c r="A191" s="51"/>
      <c r="B191" s="51"/>
      <c r="C191" s="51"/>
      <c r="D191" s="51"/>
      <c r="E191" s="51"/>
      <c r="F191" s="51"/>
    </row>
    <row r="192" spans="1:6" x14ac:dyDescent="0.2">
      <c r="A192" s="51"/>
      <c r="B192" s="51"/>
      <c r="C192" s="51"/>
      <c r="D192" s="51"/>
      <c r="E192" s="51"/>
      <c r="F192" s="51"/>
    </row>
    <row r="193" spans="1:6" x14ac:dyDescent="0.2">
      <c r="A193" s="51"/>
      <c r="B193" s="51"/>
      <c r="C193" s="51"/>
      <c r="D193" s="51"/>
      <c r="E193" s="51"/>
      <c r="F193" s="51"/>
    </row>
    <row r="194" spans="1:6" x14ac:dyDescent="0.2">
      <c r="A194" s="51"/>
      <c r="B194" s="51"/>
      <c r="C194" s="51"/>
      <c r="D194" s="51"/>
      <c r="E194" s="51"/>
      <c r="F194" s="51"/>
    </row>
    <row r="195" spans="1:6" x14ac:dyDescent="0.2">
      <c r="A195" s="51"/>
      <c r="B195" s="51"/>
      <c r="C195" s="51"/>
      <c r="D195" s="51"/>
      <c r="E195" s="51"/>
      <c r="F195" s="51"/>
    </row>
  </sheetData>
  <sheetProtection algorithmName="SHA-512" hashValue="NK737ztHNVnsrz/RlauwnFEi/SihlEZx0NhD6i8m/rmlkb7IX7zFWU2E/AfrK3+McLwqeg+qeq8tPejtrEU9Hg==" saltValue="cekuNlfvZOkLsFFqKmKbnA==" spinCount="100000" sheet="1" objects="1" scenarios="1"/>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6" xr:uid="{8A1B894B-1C6C-45DB-9421-930E9A376C8B}">
      <formula1>$C$100:$C$103</formula1>
    </dataValidation>
    <dataValidation type="list" allowBlank="1" showInputMessage="1" showErrorMessage="1" sqref="F5" xr:uid="{718706C5-0C1B-4CFD-8EA0-BDD2359B210E}">
      <formula1>$B$100:$B$102</formula1>
    </dataValidation>
    <dataValidation type="list" allowBlank="1" showInputMessage="1" showErrorMessage="1" sqref="F4" xr:uid="{0A3C48DC-CD51-445B-825E-8CC62E3E63C2}">
      <formula1>$A$100:$A$104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833D-25CB-432D-BD18-812110ED2FE1}">
  <sheetPr codeName="Blad3">
    <tabColor theme="0" tint="-0.249977111117893"/>
  </sheetPr>
  <dimension ref="A1:C27"/>
  <sheetViews>
    <sheetView workbookViewId="0">
      <selection activeCell="Q43" sqref="Q43"/>
    </sheetView>
  </sheetViews>
  <sheetFormatPr defaultColWidth="9.140625" defaultRowHeight="12.75" x14ac:dyDescent="0.2"/>
  <cols>
    <col min="1" max="1" width="29.28515625" style="1" customWidth="1" collapsed="1"/>
    <col min="2" max="2" width="26.28515625" style="1" customWidth="1" collapsed="1"/>
    <col min="3" max="3" width="119.7109375" style="1" bestFit="1" customWidth="1" collapsed="1"/>
    <col min="4" max="16384" width="9.140625" style="1" collapsed="1"/>
  </cols>
  <sheetData>
    <row r="1" spans="1:3" x14ac:dyDescent="0.2">
      <c r="A1" s="16" t="s">
        <v>15</v>
      </c>
      <c r="B1" s="17"/>
      <c r="C1" s="17"/>
    </row>
    <row r="2" spans="1:3" x14ac:dyDescent="0.2">
      <c r="A2" s="17"/>
      <c r="B2" s="17"/>
      <c r="C2" s="17"/>
    </row>
    <row r="3" spans="1:3" x14ac:dyDescent="0.2">
      <c r="A3" s="17"/>
      <c r="B3" s="17"/>
      <c r="C3" s="17"/>
    </row>
    <row r="4" spans="1:3" x14ac:dyDescent="0.2">
      <c r="A4" s="18" t="s">
        <v>16</v>
      </c>
      <c r="B4" s="18"/>
      <c r="C4" s="19"/>
    </row>
    <row r="5" spans="1:3" x14ac:dyDescent="0.2">
      <c r="A5" s="17"/>
      <c r="B5" s="20"/>
      <c r="C5" s="21"/>
    </row>
    <row r="6" spans="1:3" x14ac:dyDescent="0.2">
      <c r="A6" s="22" t="s">
        <v>17</v>
      </c>
      <c r="B6" s="17"/>
      <c r="C6" s="21"/>
    </row>
    <row r="7" spans="1:3" x14ac:dyDescent="0.2">
      <c r="A7" s="17"/>
      <c r="B7" s="23" t="s">
        <v>18</v>
      </c>
      <c r="C7" s="17" t="s">
        <v>19</v>
      </c>
    </row>
    <row r="8" spans="1:3" x14ac:dyDescent="0.2">
      <c r="A8" s="17"/>
      <c r="B8" s="24" t="s">
        <v>20</v>
      </c>
      <c r="C8" s="17" t="s">
        <v>92</v>
      </c>
    </row>
    <row r="9" spans="1:3" x14ac:dyDescent="0.2">
      <c r="A9" s="17"/>
      <c r="B9" s="25" t="s">
        <v>21</v>
      </c>
      <c r="C9" s="17" t="s">
        <v>93</v>
      </c>
    </row>
    <row r="10" spans="1:3" x14ac:dyDescent="0.2">
      <c r="A10" s="17"/>
      <c r="B10" s="26" t="s">
        <v>28</v>
      </c>
      <c r="C10" s="27" t="s">
        <v>94</v>
      </c>
    </row>
    <row r="11" spans="1:3" x14ac:dyDescent="0.2">
      <c r="A11" s="17"/>
      <c r="B11" s="28" t="s">
        <v>35</v>
      </c>
      <c r="C11" s="17" t="s">
        <v>95</v>
      </c>
    </row>
    <row r="12" spans="1:3" x14ac:dyDescent="0.2">
      <c r="A12" s="17"/>
      <c r="B12" s="29" t="s">
        <v>22</v>
      </c>
      <c r="C12" s="17" t="s">
        <v>96</v>
      </c>
    </row>
    <row r="13" spans="1:3" x14ac:dyDescent="0.2">
      <c r="A13" s="17"/>
      <c r="B13" s="30" t="s">
        <v>23</v>
      </c>
      <c r="C13" s="17" t="s">
        <v>97</v>
      </c>
    </row>
    <row r="14" spans="1:3" x14ac:dyDescent="0.2">
      <c r="A14" s="17"/>
      <c r="B14" s="31" t="s">
        <v>24</v>
      </c>
      <c r="C14" s="17" t="s">
        <v>25</v>
      </c>
    </row>
    <row r="15" spans="1:3" x14ac:dyDescent="0.2">
      <c r="A15" s="17"/>
      <c r="B15" s="32" t="s">
        <v>26</v>
      </c>
      <c r="C15" s="33" t="s">
        <v>27</v>
      </c>
    </row>
    <row r="16" spans="1:3" x14ac:dyDescent="0.2">
      <c r="A16" s="17"/>
      <c r="B16" s="17"/>
      <c r="C16" s="33"/>
    </row>
    <row r="17" spans="1:3" x14ac:dyDescent="0.2">
      <c r="A17" s="34" t="s">
        <v>29</v>
      </c>
      <c r="B17" s="17"/>
      <c r="C17" s="17"/>
    </row>
    <row r="18" spans="1:3" x14ac:dyDescent="0.2">
      <c r="A18" s="17"/>
      <c r="B18" s="35" t="s">
        <v>88</v>
      </c>
      <c r="C18" s="36" t="s">
        <v>30</v>
      </c>
    </row>
    <row r="19" spans="1:3" x14ac:dyDescent="0.2">
      <c r="A19" s="17"/>
      <c r="B19" s="37" t="s">
        <v>89</v>
      </c>
      <c r="C19" s="36" t="s">
        <v>83</v>
      </c>
    </row>
    <row r="20" spans="1:3" x14ac:dyDescent="0.2">
      <c r="A20" s="17"/>
      <c r="B20" s="38" t="s">
        <v>90</v>
      </c>
      <c r="C20" s="39" t="s">
        <v>84</v>
      </c>
    </row>
    <row r="21" spans="1:3" x14ac:dyDescent="0.2">
      <c r="A21" s="17"/>
      <c r="B21" s="40" t="s">
        <v>23</v>
      </c>
      <c r="C21" s="39" t="s">
        <v>102</v>
      </c>
    </row>
    <row r="22" spans="1:3" x14ac:dyDescent="0.2">
      <c r="A22" s="17"/>
      <c r="B22" s="41" t="s">
        <v>24</v>
      </c>
      <c r="C22" s="36" t="s">
        <v>31</v>
      </c>
    </row>
    <row r="23" spans="1:3" x14ac:dyDescent="0.2">
      <c r="A23" s="17"/>
      <c r="B23" s="42" t="s">
        <v>22</v>
      </c>
      <c r="C23" s="36" t="s">
        <v>32</v>
      </c>
    </row>
    <row r="24" spans="1:3" x14ac:dyDescent="0.2">
      <c r="A24" s="17"/>
      <c r="B24" s="24" t="s">
        <v>20</v>
      </c>
      <c r="C24" s="36" t="s">
        <v>33</v>
      </c>
    </row>
    <row r="25" spans="1:3" x14ac:dyDescent="0.2">
      <c r="A25" s="17"/>
      <c r="B25" s="43" t="s">
        <v>91</v>
      </c>
      <c r="C25" s="36" t="s">
        <v>34</v>
      </c>
    </row>
    <row r="26" spans="1:3" x14ac:dyDescent="0.2">
      <c r="A26" s="17"/>
      <c r="B26" s="44" t="s">
        <v>35</v>
      </c>
      <c r="C26" s="36" t="s">
        <v>36</v>
      </c>
    </row>
    <row r="27" spans="1:3" x14ac:dyDescent="0.2">
      <c r="B27" s="45" t="s">
        <v>18</v>
      </c>
      <c r="C27" s="36" t="s">
        <v>36</v>
      </c>
    </row>
  </sheetData>
  <sheetProtection algorithmName="SHA-512" hashValue="P2VE03vJyUPwv2EovidEoWkEbVpItd/jb9xvSizneVrRREocujZYgeWuoI49PMUFE2SwK72uNMNtfNqFkZmygA==" saltValue="Ixw5QpFv7TVpzHiRS26Xt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82E-D56D-46F2-8DD9-9AE9968DC1EB}">
  <sheetPr codeName="Blad4">
    <tabColor theme="0" tint="-0.249977111117893"/>
  </sheetPr>
  <dimension ref="B2:I54"/>
  <sheetViews>
    <sheetView workbookViewId="0">
      <selection activeCell="E9" sqref="E9:G9"/>
    </sheetView>
  </sheetViews>
  <sheetFormatPr defaultColWidth="9.140625" defaultRowHeight="12.75" x14ac:dyDescent="0.2"/>
  <cols>
    <col min="1" max="2" width="9.140625" style="53" collapsed="1"/>
    <col min="3" max="3" width="15" style="53" customWidth="1" collapsed="1"/>
    <col min="4" max="4" width="45.42578125" style="53" customWidth="1" collapsed="1"/>
    <col min="5" max="5" width="19.5703125" style="53" customWidth="1" collapsed="1"/>
    <col min="6" max="8" width="32.28515625" style="53" customWidth="1" collapsed="1"/>
    <col min="9" max="9" width="45.42578125" style="53" customWidth="1" collapsed="1"/>
    <col min="10" max="16384" width="9.140625" style="53" collapsed="1"/>
  </cols>
  <sheetData>
    <row r="2" spans="2:9" ht="15.75" x14ac:dyDescent="0.25">
      <c r="B2" s="66" t="s">
        <v>76</v>
      </c>
    </row>
    <row r="3" spans="2:9" x14ac:dyDescent="0.2">
      <c r="B3" s="54" t="s">
        <v>77</v>
      </c>
    </row>
    <row r="5" spans="2:9" x14ac:dyDescent="0.2">
      <c r="B5" s="55" t="s">
        <v>54</v>
      </c>
      <c r="C5" s="55" t="s">
        <v>78</v>
      </c>
      <c r="D5" s="55" t="s">
        <v>79</v>
      </c>
      <c r="E5" s="55" t="s">
        <v>80</v>
      </c>
      <c r="F5" s="55" t="s">
        <v>86</v>
      </c>
      <c r="G5" s="55" t="s">
        <v>81</v>
      </c>
      <c r="H5" s="55" t="s">
        <v>52</v>
      </c>
      <c r="I5" s="55" t="s">
        <v>82</v>
      </c>
    </row>
    <row r="6" spans="2:9" x14ac:dyDescent="0.2">
      <c r="B6" s="56">
        <v>1</v>
      </c>
      <c r="C6" s="57">
        <v>43607</v>
      </c>
      <c r="D6" s="56" t="s">
        <v>87</v>
      </c>
      <c r="E6" s="56" t="s">
        <v>155</v>
      </c>
      <c r="F6" s="56" t="s">
        <v>109</v>
      </c>
      <c r="G6" s="56" t="s">
        <v>153</v>
      </c>
      <c r="H6" s="56" t="s">
        <v>53</v>
      </c>
      <c r="I6" s="56"/>
    </row>
    <row r="7" spans="2:9" x14ac:dyDescent="0.2">
      <c r="B7" s="56" t="s">
        <v>163</v>
      </c>
      <c r="C7" s="57">
        <v>44078</v>
      </c>
      <c r="D7" s="56" t="s">
        <v>164</v>
      </c>
      <c r="E7" s="56" t="s">
        <v>155</v>
      </c>
      <c r="F7" s="56"/>
      <c r="G7" s="56"/>
      <c r="H7" s="56" t="s">
        <v>159</v>
      </c>
      <c r="I7" s="56"/>
    </row>
    <row r="8" spans="2:9" ht="51" x14ac:dyDescent="0.2">
      <c r="B8" s="56" t="s">
        <v>168</v>
      </c>
      <c r="C8" s="57">
        <v>44301</v>
      </c>
      <c r="D8" s="56" t="s">
        <v>167</v>
      </c>
      <c r="E8" s="56" t="s">
        <v>155</v>
      </c>
      <c r="F8" s="56" t="s">
        <v>169</v>
      </c>
      <c r="G8" s="56" t="s">
        <v>109</v>
      </c>
      <c r="H8" s="56" t="s">
        <v>159</v>
      </c>
      <c r="I8" s="56"/>
    </row>
    <row r="9" spans="2:9" ht="38.25" x14ac:dyDescent="0.2">
      <c r="B9" s="56" t="s">
        <v>170</v>
      </c>
      <c r="C9" s="57">
        <v>44358</v>
      </c>
      <c r="D9" s="56" t="s">
        <v>171</v>
      </c>
      <c r="E9" s="56" t="s">
        <v>155</v>
      </c>
      <c r="F9" s="56" t="s">
        <v>169</v>
      </c>
      <c r="G9" s="56" t="s">
        <v>109</v>
      </c>
      <c r="H9" s="56" t="s">
        <v>159</v>
      </c>
      <c r="I9" s="56"/>
    </row>
    <row r="10" spans="2:9" x14ac:dyDescent="0.2">
      <c r="B10" s="56"/>
      <c r="C10" s="56"/>
      <c r="D10" s="56"/>
      <c r="E10" s="56"/>
      <c r="F10" s="56"/>
      <c r="G10" s="56"/>
      <c r="H10" s="56"/>
      <c r="I10" s="56"/>
    </row>
    <row r="11" spans="2:9" x14ac:dyDescent="0.2">
      <c r="B11" s="56"/>
      <c r="C11" s="56"/>
      <c r="D11" s="56"/>
      <c r="E11" s="56"/>
      <c r="F11" s="56"/>
      <c r="G11" s="56"/>
      <c r="H11" s="56"/>
      <c r="I11" s="56"/>
    </row>
    <row r="12" spans="2:9" x14ac:dyDescent="0.2">
      <c r="B12" s="56"/>
      <c r="C12" s="56"/>
      <c r="D12" s="56"/>
      <c r="E12" s="56"/>
      <c r="F12" s="56"/>
      <c r="G12" s="56"/>
      <c r="H12" s="56"/>
      <c r="I12" s="56"/>
    </row>
    <row r="13" spans="2:9" x14ac:dyDescent="0.2">
      <c r="B13" s="56"/>
      <c r="C13" s="56"/>
      <c r="D13" s="56"/>
      <c r="E13" s="56"/>
      <c r="F13" s="56"/>
      <c r="G13" s="56"/>
      <c r="H13" s="56"/>
      <c r="I13" s="56"/>
    </row>
    <row r="14" spans="2:9" x14ac:dyDescent="0.2">
      <c r="B14" s="56"/>
      <c r="C14" s="56"/>
      <c r="D14" s="56"/>
      <c r="E14" s="56"/>
      <c r="F14" s="56"/>
      <c r="G14" s="56"/>
      <c r="H14" s="56"/>
      <c r="I14" s="56"/>
    </row>
    <row r="15" spans="2:9" x14ac:dyDescent="0.2">
      <c r="B15" s="56"/>
      <c r="C15" s="56"/>
      <c r="D15" s="56"/>
      <c r="E15" s="56"/>
      <c r="F15" s="56"/>
      <c r="G15" s="56"/>
      <c r="H15" s="56"/>
      <c r="I15" s="56"/>
    </row>
    <row r="16" spans="2:9" x14ac:dyDescent="0.2">
      <c r="B16" s="56"/>
      <c r="C16" s="56"/>
      <c r="D16" s="56"/>
      <c r="E16" s="56"/>
      <c r="F16" s="56"/>
      <c r="G16" s="56"/>
      <c r="H16" s="56"/>
      <c r="I16" s="56"/>
    </row>
    <row r="17" spans="2:9" x14ac:dyDescent="0.2">
      <c r="B17" s="56"/>
      <c r="C17" s="56"/>
      <c r="D17" s="56"/>
      <c r="E17" s="56"/>
      <c r="F17" s="56"/>
      <c r="G17" s="56"/>
      <c r="H17" s="56"/>
      <c r="I17" s="56"/>
    </row>
    <row r="18" spans="2:9" x14ac:dyDescent="0.2">
      <c r="B18" s="56"/>
      <c r="C18" s="56"/>
      <c r="D18" s="56"/>
      <c r="E18" s="56"/>
      <c r="F18" s="56"/>
      <c r="G18" s="56"/>
      <c r="H18" s="56"/>
      <c r="I18" s="56"/>
    </row>
    <row r="19" spans="2:9" x14ac:dyDescent="0.2">
      <c r="B19" s="56"/>
      <c r="C19" s="56"/>
      <c r="D19" s="56"/>
      <c r="E19" s="56"/>
      <c r="F19" s="56"/>
      <c r="G19" s="56"/>
      <c r="H19" s="56"/>
      <c r="I19" s="56"/>
    </row>
    <row r="20" spans="2:9" x14ac:dyDescent="0.2">
      <c r="B20" s="56"/>
      <c r="C20" s="56"/>
      <c r="D20" s="56"/>
      <c r="E20" s="56"/>
      <c r="F20" s="56"/>
      <c r="G20" s="56"/>
      <c r="H20" s="56"/>
      <c r="I20" s="56"/>
    </row>
    <row r="21" spans="2:9" x14ac:dyDescent="0.2">
      <c r="B21" s="56"/>
      <c r="C21" s="56"/>
      <c r="D21" s="56"/>
      <c r="E21" s="56"/>
      <c r="F21" s="56"/>
      <c r="G21" s="56"/>
      <c r="H21" s="56"/>
      <c r="I21" s="56"/>
    </row>
    <row r="22" spans="2:9" x14ac:dyDescent="0.2">
      <c r="B22" s="56"/>
      <c r="C22" s="56"/>
      <c r="D22" s="56"/>
      <c r="E22" s="56"/>
      <c r="F22" s="56"/>
      <c r="G22" s="56"/>
      <c r="H22" s="56"/>
      <c r="I22" s="56"/>
    </row>
    <row r="23" spans="2:9" x14ac:dyDescent="0.2">
      <c r="B23" s="56"/>
      <c r="C23" s="56"/>
      <c r="D23" s="56"/>
      <c r="E23" s="56"/>
      <c r="F23" s="56"/>
      <c r="G23" s="56"/>
      <c r="H23" s="56"/>
      <c r="I23" s="56"/>
    </row>
    <row r="24" spans="2:9" x14ac:dyDescent="0.2">
      <c r="B24" s="56"/>
      <c r="C24" s="56"/>
      <c r="D24" s="56"/>
      <c r="E24" s="56"/>
      <c r="F24" s="56"/>
      <c r="G24" s="56"/>
      <c r="H24" s="56"/>
      <c r="I24" s="56"/>
    </row>
    <row r="25" spans="2:9" x14ac:dyDescent="0.2">
      <c r="B25" s="56"/>
      <c r="C25" s="56"/>
      <c r="D25" s="56"/>
      <c r="E25" s="56"/>
      <c r="F25" s="56"/>
      <c r="G25" s="56"/>
      <c r="H25" s="56"/>
      <c r="I25" s="56"/>
    </row>
    <row r="26" spans="2:9" x14ac:dyDescent="0.2">
      <c r="B26" s="56"/>
      <c r="C26" s="56"/>
      <c r="D26" s="56"/>
      <c r="E26" s="56"/>
      <c r="F26" s="56"/>
      <c r="G26" s="56"/>
      <c r="H26" s="56"/>
      <c r="I26" s="56"/>
    </row>
    <row r="27" spans="2:9" x14ac:dyDescent="0.2">
      <c r="B27" s="56"/>
      <c r="C27" s="56"/>
      <c r="D27" s="56"/>
      <c r="E27" s="56"/>
      <c r="F27" s="56"/>
      <c r="G27" s="56"/>
      <c r="H27" s="56"/>
      <c r="I27" s="56"/>
    </row>
    <row r="28" spans="2:9" x14ac:dyDescent="0.2">
      <c r="B28" s="56"/>
      <c r="C28" s="56"/>
      <c r="D28" s="56"/>
      <c r="E28" s="56"/>
      <c r="F28" s="56"/>
      <c r="G28" s="56"/>
      <c r="H28" s="56"/>
      <c r="I28" s="56"/>
    </row>
    <row r="29" spans="2:9" x14ac:dyDescent="0.2">
      <c r="B29" s="56"/>
      <c r="C29" s="56"/>
      <c r="D29" s="56"/>
      <c r="E29" s="56"/>
      <c r="F29" s="56"/>
      <c r="G29" s="56"/>
      <c r="H29" s="56"/>
      <c r="I29" s="56"/>
    </row>
    <row r="30" spans="2:9" x14ac:dyDescent="0.2">
      <c r="B30" s="56"/>
      <c r="C30" s="56"/>
      <c r="D30" s="56"/>
      <c r="E30" s="56"/>
      <c r="F30" s="56"/>
      <c r="G30" s="56"/>
      <c r="H30" s="56"/>
      <c r="I30" s="56"/>
    </row>
    <row r="31" spans="2:9" x14ac:dyDescent="0.2">
      <c r="B31" s="56"/>
      <c r="C31" s="56"/>
      <c r="D31" s="56"/>
      <c r="E31" s="56"/>
      <c r="F31" s="56"/>
      <c r="G31" s="56"/>
      <c r="H31" s="56"/>
      <c r="I31" s="56"/>
    </row>
    <row r="32" spans="2:9" x14ac:dyDescent="0.2">
      <c r="B32" s="56"/>
      <c r="C32" s="56"/>
      <c r="D32" s="56"/>
      <c r="E32" s="56"/>
      <c r="F32" s="56"/>
      <c r="G32" s="56"/>
      <c r="H32" s="56"/>
      <c r="I32" s="56"/>
    </row>
    <row r="33" spans="2:9" x14ac:dyDescent="0.2">
      <c r="B33" s="56"/>
      <c r="C33" s="56"/>
      <c r="D33" s="56"/>
      <c r="E33" s="56"/>
      <c r="F33" s="56"/>
      <c r="G33" s="56"/>
      <c r="H33" s="56"/>
      <c r="I33" s="56"/>
    </row>
    <row r="34" spans="2:9" x14ac:dyDescent="0.2">
      <c r="B34" s="56"/>
      <c r="C34" s="56"/>
      <c r="D34" s="56"/>
      <c r="E34" s="56"/>
      <c r="F34" s="56"/>
      <c r="G34" s="56"/>
      <c r="H34" s="56"/>
      <c r="I34" s="56"/>
    </row>
    <row r="35" spans="2:9" x14ac:dyDescent="0.2">
      <c r="B35" s="56"/>
      <c r="C35" s="56"/>
      <c r="D35" s="56"/>
      <c r="E35" s="56"/>
      <c r="F35" s="56"/>
      <c r="G35" s="56"/>
      <c r="H35" s="56"/>
      <c r="I35" s="56"/>
    </row>
    <row r="36" spans="2:9" x14ac:dyDescent="0.2">
      <c r="B36" s="56"/>
      <c r="C36" s="56"/>
      <c r="D36" s="56"/>
      <c r="E36" s="56"/>
      <c r="F36" s="56"/>
      <c r="G36" s="56"/>
      <c r="H36" s="56"/>
      <c r="I36" s="56"/>
    </row>
    <row r="37" spans="2:9" x14ac:dyDescent="0.2">
      <c r="B37" s="56"/>
      <c r="C37" s="56"/>
      <c r="D37" s="56"/>
      <c r="E37" s="56"/>
      <c r="F37" s="56"/>
      <c r="G37" s="56"/>
      <c r="H37" s="56"/>
      <c r="I37" s="56"/>
    </row>
    <row r="38" spans="2:9" x14ac:dyDescent="0.2">
      <c r="B38" s="56"/>
      <c r="C38" s="56"/>
      <c r="D38" s="56"/>
      <c r="E38" s="56"/>
      <c r="F38" s="56"/>
      <c r="G38" s="56"/>
      <c r="H38" s="56"/>
      <c r="I38" s="56"/>
    </row>
    <row r="39" spans="2:9" x14ac:dyDescent="0.2">
      <c r="B39" s="56"/>
      <c r="C39" s="56"/>
      <c r="D39" s="56"/>
      <c r="E39" s="56"/>
      <c r="F39" s="56"/>
      <c r="G39" s="56"/>
      <c r="H39" s="56"/>
      <c r="I39" s="56"/>
    </row>
    <row r="40" spans="2:9" x14ac:dyDescent="0.2">
      <c r="B40" s="56"/>
      <c r="C40" s="56"/>
      <c r="D40" s="56"/>
      <c r="E40" s="56"/>
      <c r="F40" s="56"/>
      <c r="G40" s="56"/>
      <c r="H40" s="56"/>
      <c r="I40" s="56"/>
    </row>
    <row r="41" spans="2:9" x14ac:dyDescent="0.2">
      <c r="B41" s="56"/>
      <c r="C41" s="56"/>
      <c r="D41" s="56"/>
      <c r="E41" s="56"/>
      <c r="F41" s="56"/>
      <c r="G41" s="56"/>
      <c r="H41" s="56"/>
      <c r="I41" s="56"/>
    </row>
    <row r="42" spans="2:9" x14ac:dyDescent="0.2">
      <c r="B42" s="56"/>
      <c r="C42" s="56"/>
      <c r="D42" s="56"/>
      <c r="E42" s="56"/>
      <c r="F42" s="56"/>
      <c r="G42" s="56"/>
      <c r="H42" s="56"/>
      <c r="I42" s="56"/>
    </row>
    <row r="43" spans="2:9" x14ac:dyDescent="0.2">
      <c r="B43" s="56"/>
      <c r="C43" s="56"/>
      <c r="D43" s="56"/>
      <c r="E43" s="56"/>
      <c r="F43" s="56"/>
      <c r="G43" s="56"/>
      <c r="H43" s="56"/>
      <c r="I43" s="56"/>
    </row>
    <row r="44" spans="2:9" x14ac:dyDescent="0.2">
      <c r="B44" s="56"/>
      <c r="C44" s="56"/>
      <c r="D44" s="56"/>
      <c r="E44" s="56"/>
      <c r="F44" s="56"/>
      <c r="G44" s="56"/>
      <c r="H44" s="56"/>
      <c r="I44" s="56"/>
    </row>
    <row r="45" spans="2:9" x14ac:dyDescent="0.2">
      <c r="B45" s="56"/>
      <c r="C45" s="56"/>
      <c r="D45" s="56"/>
      <c r="E45" s="56"/>
      <c r="F45" s="56"/>
      <c r="G45" s="56"/>
      <c r="H45" s="56"/>
      <c r="I45" s="56"/>
    </row>
    <row r="46" spans="2:9" x14ac:dyDescent="0.2">
      <c r="B46" s="56"/>
      <c r="C46" s="56"/>
      <c r="D46" s="56"/>
      <c r="E46" s="56"/>
      <c r="F46" s="56"/>
      <c r="G46" s="56"/>
      <c r="H46" s="56"/>
      <c r="I46" s="56"/>
    </row>
    <row r="47" spans="2:9" x14ac:dyDescent="0.2">
      <c r="B47" s="56"/>
      <c r="C47" s="56"/>
      <c r="D47" s="56"/>
      <c r="E47" s="56"/>
      <c r="F47" s="56"/>
      <c r="G47" s="56"/>
      <c r="H47" s="56"/>
      <c r="I47" s="56"/>
    </row>
    <row r="48" spans="2:9" x14ac:dyDescent="0.2">
      <c r="B48" s="56"/>
      <c r="C48" s="56"/>
      <c r="D48" s="56"/>
      <c r="E48" s="56"/>
      <c r="F48" s="56"/>
      <c r="G48" s="56"/>
      <c r="H48" s="56"/>
      <c r="I48" s="56"/>
    </row>
    <row r="49" spans="2:9" x14ac:dyDescent="0.2">
      <c r="B49" s="56"/>
      <c r="C49" s="56"/>
      <c r="D49" s="56"/>
      <c r="E49" s="56"/>
      <c r="F49" s="56"/>
      <c r="G49" s="56"/>
      <c r="H49" s="56"/>
      <c r="I49" s="56"/>
    </row>
    <row r="50" spans="2:9" x14ac:dyDescent="0.2">
      <c r="B50" s="56"/>
      <c r="C50" s="56"/>
      <c r="D50" s="56"/>
      <c r="E50" s="56"/>
      <c r="F50" s="56"/>
      <c r="G50" s="56"/>
      <c r="H50" s="56"/>
      <c r="I50" s="56"/>
    </row>
    <row r="51" spans="2:9" x14ac:dyDescent="0.2">
      <c r="B51" s="56"/>
      <c r="C51" s="56"/>
      <c r="D51" s="56"/>
      <c r="E51" s="56"/>
      <c r="F51" s="56"/>
      <c r="G51" s="56"/>
      <c r="H51" s="56"/>
      <c r="I51" s="56"/>
    </row>
    <row r="52" spans="2:9" x14ac:dyDescent="0.2">
      <c r="B52" s="56"/>
      <c r="C52" s="56"/>
      <c r="D52" s="56"/>
      <c r="E52" s="56"/>
      <c r="F52" s="56"/>
      <c r="G52" s="56"/>
      <c r="H52" s="56"/>
      <c r="I52" s="56"/>
    </row>
    <row r="53" spans="2:9" x14ac:dyDescent="0.2">
      <c r="B53" s="56"/>
      <c r="C53" s="56"/>
      <c r="D53" s="56"/>
      <c r="E53" s="56"/>
      <c r="F53" s="56"/>
      <c r="G53" s="56"/>
      <c r="H53" s="56"/>
      <c r="I53" s="56"/>
    </row>
    <row r="54" spans="2:9" x14ac:dyDescent="0.2">
      <c r="B54" s="56"/>
      <c r="C54" s="56"/>
      <c r="D54" s="56"/>
      <c r="E54" s="56"/>
      <c r="F54" s="56"/>
      <c r="G54" s="56"/>
      <c r="H54" s="56"/>
      <c r="I54" s="56"/>
    </row>
  </sheetData>
  <sheetProtection algorithmName="SHA-512" hashValue="a56oR7e+g/GmzgIa4fM7zDLL0FyG+pq2lW6iJdYVs+CXpgurRFZIRidnmFpDEbD2x4WMivBBdCBU6ooN6z4eiA==" saltValue="NrPUc4GNHI0mzgHgNRBPUw=="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F46-260B-4FB2-81F9-C604C9820CA4}">
  <sheetPr codeName="Blad5">
    <tabColor rgb="FFFFFF00"/>
  </sheetPr>
  <dimension ref="B2:C4"/>
  <sheetViews>
    <sheetView workbookViewId="0">
      <selection activeCell="Q43" sqref="Q43"/>
    </sheetView>
  </sheetViews>
  <sheetFormatPr defaultRowHeight="15" x14ac:dyDescent="0.25"/>
  <cols>
    <col min="2" max="2" width="10.85546875" bestFit="1" customWidth="1" collapsed="1"/>
  </cols>
  <sheetData>
    <row r="2" spans="2:3" x14ac:dyDescent="0.25">
      <c r="B2" t="s">
        <v>0</v>
      </c>
      <c r="C2" s="67">
        <v>2021</v>
      </c>
    </row>
    <row r="3" spans="2:3" x14ac:dyDescent="0.25">
      <c r="B3" t="s">
        <v>1</v>
      </c>
      <c r="C3" t="s">
        <v>172</v>
      </c>
    </row>
    <row r="4" spans="2:3" x14ac:dyDescent="0.25">
      <c r="B4" t="s">
        <v>4</v>
      </c>
      <c r="C4" t="s">
        <v>173</v>
      </c>
    </row>
  </sheetData>
  <sheetProtection algorithmName="SHA-512" hashValue="a5b/Q2wOXNwsyBkwPCLGzXg//diEnXk2oCmVQwJtxW+WKyHR0ytWD3897j4ufa/ksF/BaTj6Q9HcbKTiivb7bg==" saltValue="t9lkxBa5J9cdAz5rfPc+e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02EE5-E520-4C41-BE83-A8FAC67BDCC3}">
  <sheetPr codeName="Blad7">
    <tabColor rgb="FF66FF33"/>
  </sheetPr>
  <dimension ref="A1:CG401"/>
  <sheetViews>
    <sheetView tabSelected="1" topLeftCell="S23" zoomScaleNormal="100" workbookViewId="0">
      <selection activeCell="S51" sqref="S51"/>
    </sheetView>
  </sheetViews>
  <sheetFormatPr defaultColWidth="9.140625" defaultRowHeight="12.75" x14ac:dyDescent="0.2"/>
  <cols>
    <col min="1" max="1" width="9.140625" style="12" hidden="1" customWidth="1" collapsed="1"/>
    <col min="2" max="2" width="9.5703125" style="12" hidden="1" customWidth="1" collapsed="1"/>
    <col min="3" max="3" width="8.42578125" style="12" hidden="1" customWidth="1" collapsed="1"/>
    <col min="4" max="4" width="23.42578125" style="12" hidden="1" customWidth="1" collapsed="1"/>
    <col min="5" max="5" width="9.42578125" style="12" hidden="1" customWidth="1" collapsed="1"/>
    <col min="6" max="6" width="7.28515625" style="12" hidden="1" customWidth="1" collapsed="1"/>
    <col min="7" max="7" width="23.5703125" style="12" hidden="1" customWidth="1" collapsed="1"/>
    <col min="8" max="8" width="10.5703125" style="12" hidden="1" customWidth="1" collapsed="1"/>
    <col min="9" max="9" width="8.7109375" style="12" hidden="1" customWidth="1" collapsed="1"/>
    <col min="10" max="10" width="22.28515625" style="12" hidden="1" customWidth="1" collapsed="1"/>
    <col min="11" max="11" width="9.42578125" style="12" hidden="1" customWidth="1" collapsed="1"/>
    <col min="12" max="12" width="7.5703125" style="12" hidden="1" customWidth="1" collapsed="1"/>
    <col min="13" max="13" width="18.85546875" style="12" hidden="1" customWidth="1" collapsed="1"/>
    <col min="14" max="14" width="21" style="12" hidden="1" customWidth="1" collapsed="1"/>
    <col min="15" max="15" width="23.42578125" style="12" hidden="1" customWidth="1" collapsed="1"/>
    <col min="16" max="16" width="33" style="12" hidden="1" customWidth="1" collapsed="1"/>
    <col min="17" max="17" width="20.85546875" style="12" hidden="1" customWidth="1" collapsed="1"/>
    <col min="18" max="18" width="18.85546875" style="12" hidden="1" customWidth="1" collapsed="1"/>
    <col min="19" max="19" width="35.140625" style="12" customWidth="1" collapsed="1"/>
    <col min="20" max="20" width="23.5703125" style="12" bestFit="1" customWidth="1" collapsed="1"/>
    <col min="21" max="28" width="18.85546875" style="12" customWidth="1" collapsed="1"/>
    <col min="29" max="29" width="20.42578125" style="12" customWidth="1" collapsed="1"/>
    <col min="30" max="35" width="20.42578125" style="12" bestFit="1" customWidth="1" collapsed="1"/>
    <col min="36" max="36" width="20.42578125" style="92" bestFit="1" customWidth="1" collapsed="1"/>
    <col min="37" max="65" width="20.42578125" style="12" bestFit="1" customWidth="1" collapsed="1"/>
    <col min="66" max="16384" width="9.140625" style="12" collapsed="1"/>
  </cols>
  <sheetData>
    <row r="1" spans="1:85" s="1" customFormat="1" hidden="1" x14ac:dyDescent="0.2">
      <c r="A1" s="1" t="s">
        <v>103</v>
      </c>
      <c r="B1" s="1" t="s">
        <v>104</v>
      </c>
      <c r="C1" s="1" t="s">
        <v>104</v>
      </c>
      <c r="D1" s="1" t="s">
        <v>104</v>
      </c>
      <c r="E1" s="1" t="s">
        <v>104</v>
      </c>
      <c r="F1" s="1" t="s">
        <v>104</v>
      </c>
      <c r="G1" s="1" t="s">
        <v>104</v>
      </c>
      <c r="H1" s="1" t="s">
        <v>104</v>
      </c>
      <c r="I1" s="1" t="s">
        <v>104</v>
      </c>
      <c r="J1" s="1" t="s">
        <v>104</v>
      </c>
      <c r="K1" s="1" t="s">
        <v>104</v>
      </c>
      <c r="L1" s="1" t="s">
        <v>104</v>
      </c>
      <c r="M1" s="1" t="s">
        <v>104</v>
      </c>
      <c r="N1" s="1" t="s">
        <v>104</v>
      </c>
      <c r="O1" s="1" t="s">
        <v>104</v>
      </c>
      <c r="P1" s="1" t="s">
        <v>104</v>
      </c>
      <c r="Q1" s="1" t="s">
        <v>104</v>
      </c>
      <c r="R1" s="1" t="s">
        <v>104</v>
      </c>
      <c r="AC1" s="1" t="s">
        <v>104</v>
      </c>
      <c r="AJ1" s="90"/>
    </row>
    <row r="2" spans="1:85" s="1" customFormat="1" hidden="1" x14ac:dyDescent="0.2">
      <c r="A2" s="1" t="s">
        <v>103</v>
      </c>
      <c r="B2" s="2" t="s">
        <v>10</v>
      </c>
      <c r="C2" s="2" t="s">
        <v>114</v>
      </c>
      <c r="D2" s="2"/>
      <c r="E2" s="3" t="s">
        <v>10</v>
      </c>
      <c r="F2" s="3" t="s">
        <v>113</v>
      </c>
      <c r="G2" s="3"/>
      <c r="H2" s="4" t="s">
        <v>10</v>
      </c>
      <c r="I2" s="4" t="s">
        <v>112</v>
      </c>
      <c r="J2" s="4"/>
      <c r="K2" s="5" t="s">
        <v>10</v>
      </c>
      <c r="L2" s="5" t="s">
        <v>111</v>
      </c>
      <c r="M2" s="5"/>
      <c r="N2" s="82" t="s">
        <v>10</v>
      </c>
      <c r="O2" s="82" t="s">
        <v>166</v>
      </c>
      <c r="P2" s="82"/>
      <c r="AJ2" s="90"/>
    </row>
    <row r="3" spans="1:85" s="1" customFormat="1" hidden="1" x14ac:dyDescent="0.2">
      <c r="A3" s="1" t="s">
        <v>103</v>
      </c>
      <c r="B3" s="6" t="s">
        <v>11</v>
      </c>
      <c r="C3" s="6" t="s">
        <v>12</v>
      </c>
      <c r="D3" s="6" t="s">
        <v>13</v>
      </c>
      <c r="E3" s="7" t="s">
        <v>11</v>
      </c>
      <c r="F3" s="7" t="s">
        <v>12</v>
      </c>
      <c r="G3" s="7" t="s">
        <v>13</v>
      </c>
      <c r="H3" s="8" t="s">
        <v>11</v>
      </c>
      <c r="I3" s="8" t="s">
        <v>12</v>
      </c>
      <c r="J3" s="8" t="s">
        <v>13</v>
      </c>
      <c r="K3" s="9" t="s">
        <v>11</v>
      </c>
      <c r="L3" s="9" t="s">
        <v>12</v>
      </c>
      <c r="M3" s="9" t="s">
        <v>13</v>
      </c>
      <c r="N3" s="86" t="s">
        <v>11</v>
      </c>
      <c r="O3" s="86" t="s">
        <v>12</v>
      </c>
      <c r="P3" s="86" t="s">
        <v>13</v>
      </c>
      <c r="AJ3" s="90"/>
    </row>
    <row r="4" spans="1:85" s="1" customFormat="1" hidden="1" x14ac:dyDescent="0.2">
      <c r="A4" s="1" t="s">
        <v>103</v>
      </c>
      <c r="B4" s="2" t="s">
        <v>0</v>
      </c>
      <c r="C4" s="2" t="s">
        <v>9</v>
      </c>
      <c r="D4" s="10">
        <v>2021</v>
      </c>
      <c r="E4" s="3" t="s">
        <v>0</v>
      </c>
      <c r="F4" s="3" t="s">
        <v>8</v>
      </c>
      <c r="G4" s="73"/>
      <c r="H4" s="4" t="s">
        <v>0</v>
      </c>
      <c r="I4" s="4" t="s">
        <v>9</v>
      </c>
      <c r="J4" s="4">
        <v>2021</v>
      </c>
      <c r="K4" s="5" t="s">
        <v>0</v>
      </c>
      <c r="L4" s="5" t="s">
        <v>9</v>
      </c>
      <c r="M4" s="11">
        <v>2021</v>
      </c>
      <c r="N4" s="82" t="s">
        <v>0</v>
      </c>
      <c r="O4" s="82" t="s">
        <v>9</v>
      </c>
      <c r="P4" s="87">
        <v>2021</v>
      </c>
      <c r="AJ4" s="90"/>
    </row>
    <row r="5" spans="1:85" s="1" customFormat="1" hidden="1" x14ac:dyDescent="0.2">
      <c r="A5" s="1" t="s">
        <v>103</v>
      </c>
      <c r="B5" s="2" t="s">
        <v>1</v>
      </c>
      <c r="C5" s="2" t="s">
        <v>9</v>
      </c>
      <c r="D5" s="2" t="s">
        <v>172</v>
      </c>
      <c r="E5" s="3" t="s">
        <v>1</v>
      </c>
      <c r="F5" s="3" t="s">
        <v>8</v>
      </c>
      <c r="G5" s="3"/>
      <c r="H5" s="4" t="s">
        <v>1</v>
      </c>
      <c r="I5" s="4" t="s">
        <v>9</v>
      </c>
      <c r="J5" s="4" t="s">
        <v>172</v>
      </c>
      <c r="K5" s="5" t="s">
        <v>1</v>
      </c>
      <c r="L5" s="5" t="s">
        <v>9</v>
      </c>
      <c r="M5" s="5" t="s">
        <v>172</v>
      </c>
      <c r="N5" s="82" t="s">
        <v>1</v>
      </c>
      <c r="O5" s="82" t="s">
        <v>9</v>
      </c>
      <c r="P5" s="82" t="s">
        <v>172</v>
      </c>
      <c r="AJ5" s="90"/>
    </row>
    <row r="6" spans="1:85" s="1" customFormat="1" hidden="1" x14ac:dyDescent="0.2">
      <c r="A6" s="1" t="s">
        <v>103</v>
      </c>
      <c r="B6" s="2" t="s">
        <v>2</v>
      </c>
      <c r="C6" s="2" t="s">
        <v>9</v>
      </c>
      <c r="D6" s="2" t="s">
        <v>99</v>
      </c>
      <c r="E6" s="3" t="s">
        <v>2</v>
      </c>
      <c r="F6" s="3" t="s">
        <v>133</v>
      </c>
      <c r="G6" s="3"/>
      <c r="H6" s="4" t="s">
        <v>2</v>
      </c>
      <c r="I6" s="4" t="s">
        <v>9</v>
      </c>
      <c r="J6" s="4" t="s">
        <v>147</v>
      </c>
      <c r="K6" s="5" t="s">
        <v>2</v>
      </c>
      <c r="L6" s="5" t="s">
        <v>8</v>
      </c>
      <c r="M6" s="5"/>
      <c r="N6" s="82" t="s">
        <v>2</v>
      </c>
      <c r="O6" s="82" t="s">
        <v>9</v>
      </c>
      <c r="P6" s="82" t="s">
        <v>99</v>
      </c>
      <c r="AJ6" s="90"/>
    </row>
    <row r="7" spans="1:85" s="1" customFormat="1" hidden="1" x14ac:dyDescent="0.2">
      <c r="A7" s="1" t="s">
        <v>103</v>
      </c>
      <c r="B7" s="2" t="s">
        <v>3</v>
      </c>
      <c r="C7" s="2" t="s">
        <v>9</v>
      </c>
      <c r="D7" s="2" t="s">
        <v>14</v>
      </c>
      <c r="E7" s="3" t="s">
        <v>3</v>
      </c>
      <c r="F7" s="3" t="s">
        <v>9</v>
      </c>
      <c r="G7" s="3" t="s">
        <v>14</v>
      </c>
      <c r="H7" s="4" t="s">
        <v>3</v>
      </c>
      <c r="I7" s="4" t="s">
        <v>9</v>
      </c>
      <c r="J7" s="4" t="s">
        <v>14</v>
      </c>
      <c r="K7" s="5" t="s">
        <v>3</v>
      </c>
      <c r="L7" s="5" t="s">
        <v>7</v>
      </c>
      <c r="M7" s="5"/>
      <c r="N7" s="82" t="s">
        <v>3</v>
      </c>
      <c r="O7" s="82" t="s">
        <v>9</v>
      </c>
      <c r="P7" s="82" t="s">
        <v>14</v>
      </c>
      <c r="AJ7" s="90"/>
    </row>
    <row r="8" spans="1:85" s="1" customFormat="1" hidden="1" x14ac:dyDescent="0.2">
      <c r="A8" s="1" t="s">
        <v>103</v>
      </c>
      <c r="B8" s="2" t="s">
        <v>4</v>
      </c>
      <c r="C8" s="2" t="s">
        <v>8</v>
      </c>
      <c r="D8" s="2"/>
      <c r="E8" s="3" t="s">
        <v>4</v>
      </c>
      <c r="F8" s="3" t="s">
        <v>9</v>
      </c>
      <c r="G8" s="3" t="str">
        <f>T19</f>
        <v>S20 (Basis)</v>
      </c>
      <c r="H8" s="4" t="s">
        <v>4</v>
      </c>
      <c r="I8" s="4" t="s">
        <v>7</v>
      </c>
      <c r="J8" s="4"/>
      <c r="K8" s="5" t="s">
        <v>4</v>
      </c>
      <c r="L8" s="5" t="s">
        <v>7</v>
      </c>
      <c r="M8" s="5"/>
      <c r="N8" s="82" t="s">
        <v>4</v>
      </c>
      <c r="O8" s="82" t="s">
        <v>7</v>
      </c>
      <c r="P8" s="82"/>
      <c r="AJ8" s="90"/>
    </row>
    <row r="9" spans="1:85" s="1" customFormat="1" hidden="1" x14ac:dyDescent="0.2">
      <c r="A9" s="1" t="s">
        <v>103</v>
      </c>
      <c r="B9" s="2" t="s">
        <v>5</v>
      </c>
      <c r="C9" s="2" t="s">
        <v>8</v>
      </c>
      <c r="D9" s="2"/>
      <c r="E9" s="3" t="s">
        <v>5</v>
      </c>
      <c r="F9" s="3" t="s">
        <v>8</v>
      </c>
      <c r="G9" s="3"/>
      <c r="H9" s="4" t="s">
        <v>5</v>
      </c>
      <c r="I9" s="4" t="s">
        <v>8</v>
      </c>
      <c r="J9" s="4"/>
      <c r="K9" s="5" t="s">
        <v>5</v>
      </c>
      <c r="L9" s="5" t="s">
        <v>7</v>
      </c>
      <c r="M9" s="5"/>
      <c r="N9" s="82" t="s">
        <v>5</v>
      </c>
      <c r="O9" s="82" t="s">
        <v>8</v>
      </c>
      <c r="P9" s="82"/>
      <c r="AJ9" s="90"/>
    </row>
    <row r="10" spans="1:85" s="1" customFormat="1" hidden="1" x14ac:dyDescent="0.2">
      <c r="A10" s="1" t="s">
        <v>103</v>
      </c>
      <c r="B10" s="2" t="s">
        <v>6</v>
      </c>
      <c r="C10" s="2" t="s">
        <v>7</v>
      </c>
      <c r="D10" s="2"/>
      <c r="E10" s="3" t="s">
        <v>6</v>
      </c>
      <c r="F10" s="3" t="s">
        <v>9</v>
      </c>
      <c r="G10" s="3" t="s">
        <v>98</v>
      </c>
      <c r="H10" s="4" t="s">
        <v>6</v>
      </c>
      <c r="I10" s="4" t="s">
        <v>9</v>
      </c>
      <c r="J10" s="4" t="s">
        <v>98</v>
      </c>
      <c r="K10" s="5" t="s">
        <v>6</v>
      </c>
      <c r="L10" s="5" t="s">
        <v>7</v>
      </c>
      <c r="M10" s="5"/>
      <c r="N10" s="82" t="s">
        <v>6</v>
      </c>
      <c r="O10" s="82" t="s">
        <v>9</v>
      </c>
      <c r="P10" s="82" t="s">
        <v>98</v>
      </c>
      <c r="AJ10" s="90"/>
    </row>
    <row r="11" spans="1:85" s="1" customFormat="1" ht="18.75" x14ac:dyDescent="0.3">
      <c r="A11" s="1" t="s">
        <v>104</v>
      </c>
      <c r="F11" s="12"/>
      <c r="P11" s="12"/>
      <c r="Q11" s="12"/>
      <c r="R11" s="12"/>
      <c r="S11" s="59" t="s">
        <v>110</v>
      </c>
      <c r="AJ11" s="90"/>
    </row>
    <row r="12" spans="1:85" s="1" customFormat="1" ht="15.75" x14ac:dyDescent="0.25">
      <c r="F12" s="12"/>
      <c r="P12" s="12"/>
      <c r="Q12" s="12"/>
      <c r="R12" s="12"/>
      <c r="S12" s="58" t="s">
        <v>105</v>
      </c>
      <c r="T12" s="58" t="str">
        <f>Selectie!C2&amp;Selectie!C3</f>
        <v>2021Q2</v>
      </c>
      <c r="AJ12" s="90"/>
    </row>
    <row r="13" spans="1:85" s="1" customFormat="1" ht="15.75" x14ac:dyDescent="0.25">
      <c r="F13" s="12"/>
      <c r="P13" s="12"/>
      <c r="Q13" s="12"/>
      <c r="R13" s="12"/>
      <c r="S13" s="58" t="s">
        <v>4</v>
      </c>
      <c r="T13" s="58" t="str">
        <f>Selectie!C4</f>
        <v>S20 (Basis)</v>
      </c>
      <c r="AJ13" s="90"/>
    </row>
    <row r="14" spans="1:85" s="1" customFormat="1" ht="15.75" x14ac:dyDescent="0.25">
      <c r="F14" s="12"/>
      <c r="P14" s="12"/>
      <c r="Q14" s="12"/>
      <c r="R14" s="12"/>
      <c r="S14" s="58"/>
      <c r="T14" s="58"/>
      <c r="AJ14" s="90"/>
    </row>
    <row r="15" spans="1:85" s="81" customFormat="1" ht="15" hidden="1" x14ac:dyDescent="0.25">
      <c r="A15" s="12" t="s">
        <v>103</v>
      </c>
      <c r="I15" s="1"/>
      <c r="J15" s="1"/>
      <c r="K15" s="1"/>
      <c r="L15" s="1"/>
      <c r="M15" s="1"/>
      <c r="N15" s="1"/>
      <c r="O15" s="1"/>
      <c r="S15" s="1" t="e">
        <f ca="1">_xll.VenaSetMemberDisplayStyle("OR1","B1","name")</f>
        <v>#NAME?</v>
      </c>
      <c r="T15" s="1"/>
      <c r="U15" s="1"/>
      <c r="V15" s="1"/>
      <c r="X15" s="1"/>
      <c r="Y15" s="1"/>
      <c r="Z15" s="1"/>
      <c r="AA15" s="1"/>
      <c r="AB15" s="1"/>
      <c r="AC15" s="1"/>
      <c r="AD15" s="1"/>
      <c r="AE15" s="1"/>
      <c r="AF15" s="1"/>
      <c r="AH15" s="1"/>
      <c r="AI15" s="1"/>
      <c r="AJ15" s="90"/>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row>
    <row r="16" spans="1:85" s="1" customFormat="1" hidden="1" x14ac:dyDescent="0.2">
      <c r="A16" s="12" t="s">
        <v>103</v>
      </c>
      <c r="F16" s="12"/>
      <c r="P16" s="13"/>
      <c r="Q16" s="12"/>
      <c r="R16" s="12"/>
      <c r="T16" s="23" t="s">
        <v>98</v>
      </c>
      <c r="AJ16" s="90"/>
    </row>
    <row r="17" spans="1:85" s="1" customFormat="1" x14ac:dyDescent="0.2">
      <c r="A17" s="12"/>
      <c r="F17" s="12"/>
      <c r="P17" s="13"/>
      <c r="Q17" s="12"/>
      <c r="R17" s="23" t="str">
        <f>Selectie!$C$4</f>
        <v>S20 (Basis)</v>
      </c>
      <c r="S17" s="23" t="s">
        <v>134</v>
      </c>
      <c r="T17" s="38" t="s">
        <v>416</v>
      </c>
      <c r="AJ17" s="90"/>
    </row>
    <row r="18" spans="1:85" s="1" customFormat="1" x14ac:dyDescent="0.2">
      <c r="A18" s="12"/>
      <c r="F18" s="12"/>
      <c r="P18" s="13"/>
      <c r="Q18" s="12"/>
      <c r="R18" s="23" t="str">
        <f>Selectie!$C$4</f>
        <v>S20 (Basis)</v>
      </c>
      <c r="S18" s="23" t="s">
        <v>135</v>
      </c>
      <c r="T18" s="38" t="s">
        <v>417</v>
      </c>
      <c r="AJ18" s="90"/>
    </row>
    <row r="19" spans="1:85" s="1" customFormat="1" x14ac:dyDescent="0.2">
      <c r="A19" s="12"/>
      <c r="F19" s="12"/>
      <c r="P19" s="13"/>
      <c r="Q19" s="12"/>
      <c r="R19" s="23" t="str">
        <f>Selectie!$C$4</f>
        <v>S20 (Basis)</v>
      </c>
      <c r="S19" s="23" t="s">
        <v>136</v>
      </c>
      <c r="T19" s="38" t="s">
        <v>173</v>
      </c>
      <c r="AJ19" s="90"/>
    </row>
    <row r="20" spans="1:85" s="1" customFormat="1" x14ac:dyDescent="0.2">
      <c r="A20" s="12"/>
      <c r="F20" s="12"/>
      <c r="P20" s="13"/>
      <c r="R20" s="23" t="str">
        <f>Selectie!$C$4</f>
        <v>S20 (Basis)</v>
      </c>
      <c r="S20" s="23" t="s">
        <v>139</v>
      </c>
      <c r="T20" s="38" t="s">
        <v>173</v>
      </c>
      <c r="AJ20" s="90"/>
    </row>
    <row r="21" spans="1:85" s="1" customFormat="1" x14ac:dyDescent="0.2">
      <c r="F21" s="12"/>
      <c r="P21" s="13"/>
      <c r="Q21" s="12"/>
      <c r="R21" s="23" t="s">
        <v>100</v>
      </c>
      <c r="S21" s="23" t="s">
        <v>127</v>
      </c>
      <c r="T21" s="38">
        <v>4</v>
      </c>
      <c r="AJ21" s="90"/>
    </row>
    <row r="22" spans="1:85" x14ac:dyDescent="0.2">
      <c r="I22" s="1"/>
      <c r="J22" s="1"/>
      <c r="K22" s="1"/>
      <c r="L22" s="1"/>
      <c r="M22" s="1"/>
      <c r="N22" s="1"/>
      <c r="O22" s="1"/>
      <c r="P22" s="13"/>
      <c r="R22" s="23" t="s">
        <v>100</v>
      </c>
      <c r="S22" s="23" t="s">
        <v>128</v>
      </c>
      <c r="T22" s="38">
        <v>0.45</v>
      </c>
      <c r="U22" s="1"/>
      <c r="V22" s="1"/>
      <c r="X22" s="1"/>
      <c r="Y22" s="1"/>
      <c r="Z22" s="1"/>
      <c r="AA22" s="1"/>
      <c r="AB22" s="1"/>
      <c r="AC22" s="1"/>
      <c r="AD22" s="1"/>
      <c r="AE22" s="1"/>
      <c r="AF22" s="1"/>
      <c r="AH22" s="1"/>
      <c r="AI22" s="1"/>
      <c r="AJ22" s="90"/>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row>
    <row r="23" spans="1:85" x14ac:dyDescent="0.2">
      <c r="I23" s="1"/>
      <c r="J23" s="1"/>
      <c r="K23" s="1"/>
      <c r="L23" s="1"/>
      <c r="M23" s="1"/>
      <c r="N23" s="1"/>
      <c r="O23" s="1"/>
      <c r="P23" s="13"/>
      <c r="R23" s="23" t="s">
        <v>100</v>
      </c>
      <c r="S23" s="23" t="s">
        <v>129</v>
      </c>
      <c r="T23" s="38">
        <v>25</v>
      </c>
      <c r="U23" s="1"/>
      <c r="V23" s="1"/>
      <c r="X23" s="1"/>
      <c r="Y23" s="1"/>
      <c r="Z23" s="1"/>
      <c r="AA23" s="1"/>
      <c r="AB23" s="1"/>
      <c r="AC23" s="1"/>
      <c r="AD23" s="1"/>
      <c r="AE23" s="1"/>
      <c r="AF23" s="1"/>
      <c r="AH23" s="1"/>
      <c r="AI23" s="1"/>
      <c r="AJ23" s="90"/>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row>
    <row r="24" spans="1:85" x14ac:dyDescent="0.2">
      <c r="I24" s="1"/>
      <c r="J24" s="1"/>
      <c r="K24" s="1"/>
      <c r="L24" s="1"/>
      <c r="M24" s="1"/>
      <c r="N24" s="1"/>
      <c r="O24" s="1"/>
      <c r="S24" s="1"/>
      <c r="T24" s="1"/>
      <c r="U24" s="1"/>
      <c r="V24" s="80"/>
      <c r="X24" s="1"/>
      <c r="Y24" s="1"/>
      <c r="Z24" s="1"/>
      <c r="AA24" s="1"/>
      <c r="AB24" s="1"/>
      <c r="AC24" s="1"/>
      <c r="AD24" s="1"/>
      <c r="AE24" s="1"/>
      <c r="AF24" s="1"/>
      <c r="AH24" s="1"/>
      <c r="AI24" s="1"/>
      <c r="AJ24" s="90"/>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row>
    <row r="25" spans="1:85" x14ac:dyDescent="0.2">
      <c r="I25" s="1"/>
      <c r="J25" s="1"/>
      <c r="K25" s="1"/>
      <c r="L25" s="1"/>
      <c r="M25" s="1"/>
      <c r="N25" s="1"/>
      <c r="O25" s="1"/>
      <c r="P25" s="82"/>
      <c r="S25" s="83"/>
      <c r="T25" s="84" t="str">
        <f>T20</f>
        <v>S20 (Basis)</v>
      </c>
      <c r="U25" s="1"/>
      <c r="V25" s="80"/>
      <c r="X25" s="1"/>
      <c r="Y25" s="1"/>
      <c r="Z25" s="1"/>
      <c r="AA25" s="1"/>
      <c r="AB25" s="1"/>
      <c r="AC25" s="1"/>
      <c r="AD25" s="1"/>
      <c r="AE25" s="1"/>
      <c r="AF25" s="1"/>
      <c r="AH25" s="1"/>
      <c r="AI25" s="1"/>
      <c r="AJ25" s="90"/>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row>
    <row r="26" spans="1:85" x14ac:dyDescent="0.2">
      <c r="I26" s="1"/>
      <c r="J26" s="1"/>
      <c r="K26" s="1"/>
      <c r="L26" s="1"/>
      <c r="M26" s="1"/>
      <c r="N26" s="1"/>
      <c r="O26" s="1"/>
      <c r="P26" s="82"/>
      <c r="Q26" s="72" t="str">
        <f>MID(T26,2,2)</f>
        <v>20</v>
      </c>
      <c r="S26" s="84" t="s">
        <v>165</v>
      </c>
      <c r="T26" s="85" t="s">
        <v>418</v>
      </c>
      <c r="U26" s="1"/>
      <c r="V26" s="80"/>
      <c r="X26" s="1"/>
      <c r="Y26" s="1"/>
      <c r="Z26" s="1"/>
      <c r="AA26" s="1"/>
      <c r="AB26" s="1"/>
      <c r="AC26" s="1"/>
      <c r="AD26" s="1"/>
      <c r="AE26" s="1"/>
      <c r="AF26" s="1"/>
      <c r="AH26" s="1"/>
      <c r="AI26" s="1"/>
      <c r="AJ26" s="90"/>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row>
    <row r="27" spans="1:85" x14ac:dyDescent="0.2">
      <c r="I27" s="1"/>
      <c r="J27" s="1"/>
      <c r="K27" s="1"/>
      <c r="L27" s="1"/>
      <c r="M27" s="1"/>
      <c r="N27" s="1"/>
      <c r="O27" s="1"/>
      <c r="S27" s="1"/>
      <c r="T27" s="1"/>
      <c r="U27" s="1"/>
      <c r="V27" s="80"/>
      <c r="X27" s="1"/>
      <c r="Y27" s="1"/>
      <c r="Z27" s="1"/>
      <c r="AA27" s="1"/>
      <c r="AB27" s="1"/>
      <c r="AC27" s="1"/>
      <c r="AD27" s="1"/>
      <c r="AE27" s="1"/>
      <c r="AF27" s="1"/>
      <c r="AH27" s="1"/>
      <c r="AI27" s="1"/>
      <c r="AJ27" s="90"/>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row>
    <row r="28" spans="1:85" x14ac:dyDescent="0.2">
      <c r="I28" s="1"/>
      <c r="J28" s="1"/>
      <c r="K28" s="1"/>
      <c r="L28" s="1"/>
      <c r="M28" s="1"/>
      <c r="N28" s="1"/>
      <c r="O28" s="1"/>
      <c r="S28" s="23" t="s">
        <v>140</v>
      </c>
      <c r="T28" s="75">
        <f>SUMIF(W:W,1,Y:Y)</f>
        <v>626653229.25</v>
      </c>
      <c r="U28" s="1"/>
      <c r="V28" s="80"/>
      <c r="X28" s="1"/>
      <c r="Y28" s="1"/>
      <c r="Z28" s="1"/>
      <c r="AA28" s="1"/>
      <c r="AB28" s="1"/>
      <c r="AC28" s="1"/>
      <c r="AD28" s="1"/>
      <c r="AE28" s="1"/>
      <c r="AF28" s="1"/>
      <c r="AH28" s="1"/>
      <c r="AI28" s="1"/>
      <c r="AJ28" s="90"/>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row>
    <row r="29" spans="1:85" x14ac:dyDescent="0.2">
      <c r="I29" s="1"/>
      <c r="J29" s="1"/>
      <c r="K29" s="1"/>
      <c r="L29" s="1"/>
      <c r="M29" s="1"/>
      <c r="N29" s="1"/>
      <c r="O29" s="1"/>
      <c r="S29" s="23" t="s">
        <v>141</v>
      </c>
      <c r="T29" s="75">
        <f>SUMIF(W:W,1,X:X)</f>
        <v>37940963326.466965</v>
      </c>
      <c r="U29" s="1"/>
      <c r="V29" s="1"/>
      <c r="W29" s="1"/>
      <c r="X29" s="1"/>
      <c r="Y29" s="1"/>
      <c r="Z29" s="1"/>
      <c r="AA29" s="1"/>
      <c r="AB29" s="1"/>
      <c r="AC29" s="1"/>
      <c r="AD29" s="1"/>
      <c r="AE29" s="1"/>
      <c r="AF29" s="1"/>
      <c r="AH29" s="1"/>
      <c r="AI29" s="1"/>
      <c r="AJ29" s="90"/>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row>
    <row r="30" spans="1:85" x14ac:dyDescent="0.2">
      <c r="I30" s="1"/>
      <c r="J30" s="1"/>
      <c r="K30" s="1"/>
      <c r="L30" s="1"/>
      <c r="M30" s="1"/>
      <c r="N30" s="1"/>
      <c r="O30" s="1"/>
      <c r="S30" s="23" t="s">
        <v>142</v>
      </c>
      <c r="T30" s="75">
        <f>MAX(T28*T21/100,T29*T22/100)</f>
        <v>170734334.96910134</v>
      </c>
      <c r="U30" s="1"/>
      <c r="V30" s="80"/>
      <c r="W30" s="1"/>
      <c r="X30" s="1"/>
      <c r="Y30" s="1"/>
      <c r="Z30" s="1"/>
      <c r="AA30" s="1"/>
      <c r="AB30" s="1"/>
      <c r="AC30" s="1"/>
      <c r="AD30" s="1"/>
      <c r="AE30" s="1"/>
      <c r="AF30" s="1"/>
      <c r="AH30" s="1"/>
      <c r="AI30" s="1"/>
      <c r="AJ30" s="90"/>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row>
    <row r="31" spans="1:85" x14ac:dyDescent="0.2">
      <c r="I31" s="1"/>
      <c r="J31" s="1"/>
      <c r="K31" s="1"/>
      <c r="L31" s="1"/>
      <c r="M31" s="1"/>
      <c r="N31" s="1"/>
      <c r="O31" s="1"/>
      <c r="S31" s="23" t="s">
        <v>143</v>
      </c>
      <c r="T31" s="72" t="str">
        <f>IF(T30/(T21/100)=T28,"Premie","BEL")</f>
        <v>BEL</v>
      </c>
      <c r="U31" s="1"/>
      <c r="V31" s="80"/>
      <c r="W31" s="1"/>
      <c r="X31" s="1"/>
      <c r="Y31" s="1"/>
      <c r="Z31" s="1"/>
      <c r="AA31" s="1"/>
      <c r="AB31" s="1"/>
      <c r="AC31" s="1"/>
      <c r="AD31" s="1"/>
      <c r="AE31" s="1"/>
      <c r="AF31" s="1"/>
      <c r="AH31" s="1"/>
      <c r="AI31" s="1"/>
      <c r="AJ31" s="90"/>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row>
    <row r="32" spans="1:85" x14ac:dyDescent="0.2">
      <c r="I32" s="1"/>
      <c r="J32" s="1"/>
      <c r="K32" s="1"/>
      <c r="L32" s="1"/>
      <c r="M32" s="1"/>
      <c r="N32" s="1"/>
      <c r="O32" s="1"/>
      <c r="S32" s="23" t="s">
        <v>144</v>
      </c>
      <c r="T32" s="75">
        <f>SUMIFS(X:X,W:W,1,X:X,"&gt;0")-SUMIFS(X:X,W:W,1,X:X,"&lt;0")</f>
        <v>38067645072.267647</v>
      </c>
      <c r="U32" s="1"/>
      <c r="V32" s="1"/>
      <c r="W32" s="1"/>
      <c r="X32" s="1"/>
      <c r="Y32" s="1"/>
      <c r="Z32" s="1"/>
      <c r="AA32" s="1"/>
      <c r="AB32" s="1"/>
      <c r="AC32" s="1"/>
      <c r="AD32" s="1"/>
      <c r="AE32" s="1"/>
      <c r="AF32" s="1"/>
      <c r="AH32" s="1"/>
      <c r="AI32" s="1"/>
      <c r="AJ32" s="90"/>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row>
    <row r="33" spans="1:85" x14ac:dyDescent="0.2">
      <c r="I33" s="1"/>
      <c r="J33" s="1"/>
      <c r="K33" s="1"/>
      <c r="L33" s="1"/>
      <c r="M33" s="1"/>
      <c r="N33" s="1"/>
      <c r="O33" s="1"/>
      <c r="S33" s="1"/>
      <c r="T33" s="1"/>
      <c r="U33" s="1"/>
      <c r="V33" s="1"/>
      <c r="W33" s="1"/>
      <c r="X33" s="1"/>
      <c r="Y33" s="1"/>
      <c r="Z33" s="1"/>
      <c r="AA33" s="1"/>
      <c r="AB33" s="1"/>
      <c r="AC33" s="1"/>
      <c r="AD33" s="1"/>
      <c r="AE33" s="1"/>
      <c r="AF33" s="1"/>
      <c r="AH33" s="1"/>
      <c r="AI33" s="1"/>
      <c r="AJ33" s="90"/>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row>
    <row r="34" spans="1:85" x14ac:dyDescent="0.2">
      <c r="I34" s="1"/>
      <c r="J34" s="1"/>
      <c r="K34" s="1"/>
      <c r="L34" s="1"/>
      <c r="M34" s="1"/>
      <c r="N34" s="1"/>
      <c r="O34" s="1"/>
      <c r="P34" s="14"/>
      <c r="R34" s="1" t="e">
        <f ca="1">_xll.VenaSetMemberDisplayStyle("OR2","B1","name")</f>
        <v>#NAME?</v>
      </c>
      <c r="S34" s="1"/>
      <c r="T34" s="23" t="s">
        <v>130</v>
      </c>
      <c r="U34" s="23" t="s">
        <v>131</v>
      </c>
      <c r="V34" s="1"/>
      <c r="W34" s="1"/>
      <c r="X34" s="1"/>
      <c r="Y34" s="1"/>
      <c r="Z34" s="1"/>
      <c r="AA34" s="1"/>
      <c r="AB34" s="1"/>
      <c r="AC34" s="1"/>
      <c r="AD34" s="1"/>
      <c r="AE34" s="1"/>
      <c r="AF34" s="1"/>
      <c r="AH34" s="1"/>
      <c r="AI34" s="1"/>
      <c r="AJ34" s="90"/>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row>
    <row r="35" spans="1:85" x14ac:dyDescent="0.2">
      <c r="I35" s="1"/>
      <c r="J35" s="1"/>
      <c r="K35" s="1"/>
      <c r="L35" s="1"/>
      <c r="M35" s="1"/>
      <c r="N35" s="1"/>
      <c r="O35" s="1"/>
      <c r="P35" s="14"/>
      <c r="Q35" s="23">
        <f>IF(T17="RapportageJaar",D4,IF(D5="Q1",D4-1,D4))</f>
        <v>2021</v>
      </c>
      <c r="R35" s="23" t="str">
        <f>IF(T18="RapportagePeriode",D5,"Q"&amp;IF(RIGHT(D5,1)="1",4,RIGHT(D5,1)-1))</f>
        <v>Q2</v>
      </c>
      <c r="S35" s="23" t="s">
        <v>151</v>
      </c>
      <c r="T35" s="79">
        <v>38168411.259999998</v>
      </c>
      <c r="U35" s="79">
        <v>26129663.25</v>
      </c>
      <c r="V35" s="1"/>
      <c r="W35" s="1"/>
      <c r="X35" s="1"/>
      <c r="Y35" s="1"/>
      <c r="Z35" s="1"/>
      <c r="AA35" s="1"/>
      <c r="AB35" s="1"/>
      <c r="AC35" s="1"/>
      <c r="AD35" s="1"/>
      <c r="AE35" s="1"/>
      <c r="AF35" s="1"/>
      <c r="AH35" s="1"/>
      <c r="AI35" s="1"/>
      <c r="AJ35" s="90"/>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row>
    <row r="36" spans="1:85" x14ac:dyDescent="0.2">
      <c r="I36" s="1"/>
      <c r="J36" s="1"/>
      <c r="K36" s="1"/>
      <c r="L36" s="1"/>
      <c r="M36" s="1"/>
      <c r="N36" s="1"/>
      <c r="O36" s="1"/>
      <c r="S36" s="1"/>
      <c r="T36" s="1"/>
      <c r="U36" s="1"/>
      <c r="V36" s="1"/>
      <c r="W36" s="1"/>
      <c r="X36" s="1"/>
      <c r="Y36" s="1"/>
      <c r="Z36" s="1"/>
      <c r="AA36" s="1"/>
      <c r="AB36" s="1"/>
      <c r="AC36" s="1"/>
      <c r="AD36" s="1"/>
      <c r="AE36" s="1"/>
      <c r="AF36" s="1"/>
      <c r="AH36" s="1"/>
      <c r="AI36" s="1"/>
      <c r="AJ36" s="90"/>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row>
    <row r="37" spans="1:85" s="81" customFormat="1" ht="15" x14ac:dyDescent="0.25">
      <c r="A37" s="12" t="s">
        <v>103</v>
      </c>
      <c r="I37" s="1"/>
      <c r="J37" s="1"/>
      <c r="K37" s="1"/>
      <c r="L37" s="1"/>
      <c r="M37" s="1"/>
      <c r="N37" s="1"/>
      <c r="O37" s="1"/>
      <c r="S37" s="1"/>
      <c r="T37" s="1">
        <v>2</v>
      </c>
      <c r="U37" s="1">
        <v>3</v>
      </c>
      <c r="V37" s="1"/>
      <c r="W37" s="1"/>
      <c r="X37" s="1"/>
      <c r="Y37" s="1"/>
      <c r="Z37" s="1"/>
      <c r="AA37" s="1"/>
      <c r="AB37" s="1"/>
      <c r="AC37" s="1"/>
      <c r="AD37" s="1"/>
      <c r="AE37" s="1"/>
      <c r="AF37" s="1"/>
      <c r="AH37" s="1"/>
      <c r="AI37" s="1"/>
      <c r="AJ37" s="90"/>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row>
    <row r="38" spans="1:85" x14ac:dyDescent="0.2">
      <c r="I38" s="1"/>
      <c r="J38" s="1"/>
      <c r="K38" s="1"/>
      <c r="L38" s="1"/>
      <c r="M38" s="1"/>
      <c r="N38" s="1"/>
      <c r="O38" s="1"/>
      <c r="S38" s="1"/>
      <c r="T38" s="23" t="s">
        <v>125</v>
      </c>
      <c r="U38" s="23" t="s">
        <v>126</v>
      </c>
      <c r="V38" s="1"/>
      <c r="W38" s="1"/>
      <c r="X38" s="1"/>
      <c r="Y38" s="1"/>
      <c r="Z38" s="1"/>
      <c r="AA38" s="1"/>
      <c r="AB38" s="1"/>
      <c r="AC38" s="1"/>
      <c r="AD38" s="1"/>
      <c r="AE38" s="1"/>
      <c r="AF38" s="1"/>
      <c r="AH38" s="1"/>
      <c r="AI38" s="1"/>
      <c r="AJ38" s="90"/>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row>
    <row r="39" spans="1:85" x14ac:dyDescent="0.2">
      <c r="I39" s="1"/>
      <c r="J39" s="1"/>
      <c r="K39" s="1"/>
      <c r="L39" s="1"/>
      <c r="M39" s="1"/>
      <c r="N39" s="1"/>
      <c r="O39" s="1"/>
      <c r="S39" s="23" t="s">
        <v>123</v>
      </c>
      <c r="T39" s="77">
        <f>SUMIFS($AC52:$AC295,$W52:$W295,2,$T52:$T295,T37)</f>
        <v>172650.41</v>
      </c>
      <c r="U39" s="77">
        <f>SUMIFS($AC52:$AC295,$W52:$W295,2,$T52:$T295,U37)</f>
        <v>220628.82</v>
      </c>
      <c r="V39" s="1"/>
      <c r="W39" s="1"/>
      <c r="X39" s="1"/>
      <c r="Y39" s="1"/>
      <c r="Z39" s="1"/>
      <c r="AA39" s="1"/>
      <c r="AB39" s="1"/>
      <c r="AC39" s="1"/>
      <c r="AD39" s="1"/>
      <c r="AE39" s="1"/>
      <c r="AF39" s="1"/>
      <c r="AH39" s="1"/>
      <c r="AI39" s="1"/>
      <c r="AJ39" s="90"/>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row>
    <row r="40" spans="1:85" x14ac:dyDescent="0.2">
      <c r="I40" s="1"/>
      <c r="J40" s="1"/>
      <c r="K40" s="1"/>
      <c r="L40" s="1"/>
      <c r="M40" s="1"/>
      <c r="N40" s="1"/>
      <c r="O40" s="1"/>
      <c r="S40" s="23" t="s">
        <v>124</v>
      </c>
      <c r="T40" s="77">
        <f>SUMIFS($AC52:$AC295,$T52:$T295,T37,$U52:$U295,1)</f>
        <v>49409.02</v>
      </c>
      <c r="U40" s="77">
        <f>SUMIFS($AC52:$AC295,$T52:$T295,U37,$U52:$U295,1)</f>
        <v>172503.64999999997</v>
      </c>
      <c r="V40" s="1"/>
      <c r="W40" s="1"/>
      <c r="X40" s="1"/>
      <c r="Y40" s="1"/>
      <c r="Z40" s="1"/>
      <c r="AA40" s="1"/>
      <c r="AB40" s="1"/>
      <c r="AC40" s="1"/>
      <c r="AD40" s="1"/>
      <c r="AE40" s="1"/>
      <c r="AF40" s="1"/>
      <c r="AH40" s="1"/>
      <c r="AI40" s="1"/>
      <c r="AJ40" s="90"/>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row>
    <row r="41" spans="1:85" x14ac:dyDescent="0.2">
      <c r="I41" s="1"/>
      <c r="J41" s="1"/>
      <c r="K41" s="1"/>
      <c r="L41" s="1"/>
      <c r="M41" s="1"/>
      <c r="N41" s="1"/>
      <c r="O41" s="1"/>
      <c r="S41" s="1"/>
      <c r="T41" s="80"/>
      <c r="U41" s="80"/>
      <c r="V41" s="1"/>
      <c r="W41" s="1"/>
      <c r="X41" s="1"/>
      <c r="Y41" s="1"/>
      <c r="Z41" s="1"/>
      <c r="AA41" s="1"/>
      <c r="AB41" s="1"/>
      <c r="AC41" s="1"/>
      <c r="AD41" s="1"/>
      <c r="AE41" s="1"/>
      <c r="AF41" s="1"/>
      <c r="AH41" s="1"/>
      <c r="AI41" s="1"/>
      <c r="AJ41" s="90"/>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row>
    <row r="42" spans="1:85" x14ac:dyDescent="0.2">
      <c r="I42" s="1"/>
      <c r="J42" s="1"/>
      <c r="K42" s="1"/>
      <c r="L42" s="1"/>
      <c r="M42" s="1"/>
      <c r="N42" s="1"/>
      <c r="O42" s="1"/>
      <c r="S42" s="23" t="s">
        <v>132</v>
      </c>
      <c r="T42" s="75">
        <f>(T35*T39)/(T39+T40)</f>
        <v>29675802.793367598</v>
      </c>
      <c r="U42" s="75">
        <f>(U35*U39)/(U39+U40)</f>
        <v>14664158.292101555</v>
      </c>
      <c r="V42" s="1"/>
      <c r="W42" s="1"/>
      <c r="X42" s="1"/>
      <c r="Y42" s="1"/>
      <c r="Z42" s="1"/>
      <c r="AA42" s="1"/>
      <c r="AB42" s="1"/>
      <c r="AC42" s="1"/>
      <c r="AD42" s="1"/>
      <c r="AE42" s="1"/>
      <c r="AF42" s="1"/>
      <c r="AH42" s="1"/>
      <c r="AI42" s="1"/>
      <c r="AJ42" s="90"/>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row>
    <row r="43" spans="1:85" x14ac:dyDescent="0.2">
      <c r="I43" s="1"/>
      <c r="J43" s="1"/>
      <c r="K43" s="1"/>
      <c r="L43" s="1"/>
      <c r="M43" s="1"/>
      <c r="N43" s="1"/>
      <c r="O43" s="1"/>
      <c r="S43" s="1"/>
      <c r="T43" s="1"/>
      <c r="U43" s="1"/>
      <c r="V43" s="1"/>
      <c r="W43" s="1"/>
      <c r="X43" s="1"/>
      <c r="Y43" s="1"/>
      <c r="Z43" s="1"/>
      <c r="AA43" s="1"/>
      <c r="AB43" s="1"/>
      <c r="AC43" s="1"/>
      <c r="AD43" s="1"/>
      <c r="AE43" s="1"/>
      <c r="AF43" s="1"/>
      <c r="AH43" s="1"/>
      <c r="AI43" s="1"/>
      <c r="AJ43" s="90"/>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row>
    <row r="44" spans="1:85" x14ac:dyDescent="0.2">
      <c r="I44" s="1"/>
      <c r="J44" s="1"/>
      <c r="K44" s="1"/>
      <c r="L44" s="1"/>
      <c r="M44" s="1"/>
      <c r="N44" s="1"/>
      <c r="O44" s="1"/>
      <c r="P44" s="15"/>
      <c r="R44" s="1" t="e">
        <f ca="1">_xll.VenaSetMemberDisplayStyle("OR3","B1","name")</f>
        <v>#NAME?</v>
      </c>
      <c r="T44" s="23" t="str">
        <f>IF(LEFT(T13,3)="S21","S20","Scenario niet gespecificeerd")</f>
        <v>Scenario niet gespecificeerd</v>
      </c>
      <c r="U44" s="1"/>
      <c r="V44" s="1"/>
      <c r="W44" s="1"/>
      <c r="X44" s="1"/>
      <c r="Y44" s="1"/>
      <c r="Z44" s="1"/>
      <c r="AA44" s="1"/>
      <c r="AB44" s="1"/>
      <c r="AC44" s="1"/>
      <c r="AD44" s="1"/>
      <c r="AE44" s="1"/>
      <c r="AF44" s="1"/>
      <c r="AH44" s="1"/>
      <c r="AI44" s="1"/>
      <c r="AJ44" s="90"/>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row>
    <row r="45" spans="1:85" x14ac:dyDescent="0.2">
      <c r="I45" s="1"/>
      <c r="J45" s="1"/>
      <c r="K45" s="1"/>
      <c r="L45" s="1"/>
      <c r="M45" s="1"/>
      <c r="N45" s="1"/>
      <c r="O45" s="1"/>
      <c r="P45" s="15"/>
      <c r="S45" s="23" t="s">
        <v>149</v>
      </c>
      <c r="T45" s="76">
        <f>SUMIF(U52:U295,1,Y52:Y295)</f>
        <v>135716101.19999999</v>
      </c>
      <c r="U45" s="1"/>
      <c r="V45" s="1"/>
      <c r="W45" s="1"/>
      <c r="X45" s="1"/>
      <c r="Y45" s="1"/>
      <c r="Z45" s="1"/>
      <c r="AA45" s="1"/>
      <c r="AB45" s="1"/>
      <c r="AC45" s="1"/>
      <c r="AD45" s="1"/>
      <c r="AE45" s="1"/>
      <c r="AF45" s="1"/>
      <c r="AH45" s="1"/>
      <c r="AI45" s="1"/>
      <c r="AJ45" s="90"/>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row>
    <row r="46" spans="1:85" x14ac:dyDescent="0.2">
      <c r="I46" s="1"/>
      <c r="J46" s="1"/>
      <c r="K46" s="1"/>
      <c r="L46" s="1"/>
      <c r="M46" s="1"/>
      <c r="N46" s="1"/>
      <c r="O46" s="1"/>
      <c r="P46" s="15"/>
      <c r="S46" s="23" t="s">
        <v>148</v>
      </c>
      <c r="T46" s="76">
        <f>(T35+U35)-(T42+U42)</f>
        <v>19958113.424530841</v>
      </c>
      <c r="U46" s="1"/>
      <c r="V46" s="1"/>
      <c r="W46" s="1"/>
      <c r="X46" s="1"/>
      <c r="Y46" s="1"/>
      <c r="Z46" s="1"/>
      <c r="AA46" s="1"/>
      <c r="AB46" s="1"/>
      <c r="AC46" s="1"/>
      <c r="AD46" s="1"/>
      <c r="AE46" s="1"/>
      <c r="AF46" s="1"/>
      <c r="AH46" s="1"/>
      <c r="AI46" s="1"/>
      <c r="AJ46" s="90"/>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row>
    <row r="47" spans="1:85" x14ac:dyDescent="0.2">
      <c r="I47" s="1"/>
      <c r="J47" s="1"/>
      <c r="K47" s="1"/>
      <c r="L47" s="1"/>
      <c r="M47" s="1"/>
      <c r="N47" s="1"/>
      <c r="O47" s="1"/>
      <c r="T47" s="1"/>
      <c r="U47" s="1"/>
      <c r="V47" s="1"/>
      <c r="W47" s="1"/>
      <c r="X47" s="88"/>
      <c r="Y47" s="1"/>
      <c r="Z47" s="1"/>
      <c r="AA47" s="1"/>
      <c r="AB47" s="1"/>
      <c r="AC47" s="1"/>
      <c r="AD47" s="1"/>
      <c r="AE47" s="1"/>
      <c r="AF47" s="1"/>
      <c r="AG47" s="93"/>
      <c r="AH47" s="1"/>
      <c r="AJ47" s="90"/>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row>
    <row r="48" spans="1:85" s="81" customFormat="1" ht="15" hidden="1" x14ac:dyDescent="0.25">
      <c r="A48" s="12" t="s">
        <v>103</v>
      </c>
      <c r="M48" s="1"/>
      <c r="N48" s="1"/>
      <c r="O48" s="1"/>
      <c r="T48" s="23" t="s">
        <v>98</v>
      </c>
      <c r="U48" s="23" t="s">
        <v>98</v>
      </c>
      <c r="V48" s="23" t="s">
        <v>98</v>
      </c>
      <c r="W48" s="1"/>
      <c r="X48" s="23" t="s">
        <v>98</v>
      </c>
      <c r="Y48" s="23" t="s">
        <v>101</v>
      </c>
      <c r="Z48" s="23" t="s">
        <v>101</v>
      </c>
      <c r="AA48" s="23" t="s">
        <v>101</v>
      </c>
      <c r="AB48" s="23" t="s">
        <v>101</v>
      </c>
      <c r="AC48" s="1"/>
      <c r="AD48" s="1"/>
      <c r="AE48" s="23" t="s">
        <v>98</v>
      </c>
      <c r="AF48" s="23" t="s">
        <v>98</v>
      </c>
      <c r="AH48" s="1"/>
      <c r="AJ48" s="90"/>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row>
    <row r="49" spans="1:85" s="81" customFormat="1" ht="15" hidden="1" x14ac:dyDescent="0.25">
      <c r="A49" s="12" t="s">
        <v>103</v>
      </c>
      <c r="M49" s="1"/>
      <c r="N49" s="1"/>
      <c r="O49" s="1"/>
      <c r="S49" s="1"/>
      <c r="T49" s="23" t="s">
        <v>14</v>
      </c>
      <c r="U49" s="23" t="s">
        <v>14</v>
      </c>
      <c r="V49" s="23" t="s">
        <v>14</v>
      </c>
      <c r="W49" s="1"/>
      <c r="X49" s="23" t="s">
        <v>14</v>
      </c>
      <c r="Y49" s="23" t="str">
        <f>$Q$26&amp;1</f>
        <v>201</v>
      </c>
      <c r="Z49" s="23" t="str">
        <f>$Q$26&amp;1</f>
        <v>201</v>
      </c>
      <c r="AA49" s="23" t="str">
        <f>$Q$26&amp;1</f>
        <v>201</v>
      </c>
      <c r="AB49" s="23" t="str">
        <f>$Q$26&amp;1</f>
        <v>201</v>
      </c>
      <c r="AE49" s="23" t="s">
        <v>14</v>
      </c>
      <c r="AF49" s="23" t="s">
        <v>14</v>
      </c>
      <c r="AH49" s="1"/>
      <c r="AJ49" s="90"/>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row>
    <row r="50" spans="1:85" s="81" customFormat="1" ht="15" hidden="1" x14ac:dyDescent="0.25">
      <c r="A50" s="12" t="s">
        <v>103</v>
      </c>
      <c r="M50" s="1"/>
      <c r="N50" s="1"/>
      <c r="O50" s="1"/>
      <c r="R50" s="1" t="e">
        <f ca="1">_xll.VenaSetMemberDisplayStyle("OR4","B1","name")</f>
        <v>#NAME?</v>
      </c>
      <c r="T50" s="23" t="s">
        <v>100</v>
      </c>
      <c r="U50" s="23" t="s">
        <v>100</v>
      </c>
      <c r="V50" s="23" t="s">
        <v>100</v>
      </c>
      <c r="W50" s="1" t="s">
        <v>122</v>
      </c>
      <c r="X50" s="23" t="str">
        <f>T13</f>
        <v>S20 (Basis)</v>
      </c>
      <c r="Y50" s="23" t="s">
        <v>100</v>
      </c>
      <c r="Z50" s="23" t="s">
        <v>100</v>
      </c>
      <c r="AA50" s="23" t="s">
        <v>100</v>
      </c>
      <c r="AB50" s="23" t="s">
        <v>100</v>
      </c>
      <c r="AC50" s="1"/>
      <c r="AD50" s="1"/>
      <c r="AE50" s="23" t="str">
        <f>T13</f>
        <v>S20 (Basis)</v>
      </c>
      <c r="AF50" s="23" t="s">
        <v>100</v>
      </c>
      <c r="AH50" s="1"/>
      <c r="AJ50" s="90"/>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row>
    <row r="51" spans="1:85" x14ac:dyDescent="0.2">
      <c r="M51" s="1"/>
      <c r="N51" s="1"/>
      <c r="O51" s="1"/>
      <c r="P51" s="60"/>
      <c r="S51" s="23" t="s">
        <v>115</v>
      </c>
      <c r="T51" s="23" t="s">
        <v>116</v>
      </c>
      <c r="U51" s="23" t="s">
        <v>138</v>
      </c>
      <c r="V51" s="23" t="s">
        <v>152</v>
      </c>
      <c r="W51" s="23" t="s">
        <v>145</v>
      </c>
      <c r="X51" s="23" t="s">
        <v>157</v>
      </c>
      <c r="Y51" s="23" t="s">
        <v>117</v>
      </c>
      <c r="Z51" s="23" t="s">
        <v>118</v>
      </c>
      <c r="AA51" s="23" t="s">
        <v>119</v>
      </c>
      <c r="AB51" s="23" t="s">
        <v>120</v>
      </c>
      <c r="AC51" s="23" t="s">
        <v>121</v>
      </c>
      <c r="AD51" s="23" t="s">
        <v>146</v>
      </c>
      <c r="AE51" s="23" t="s">
        <v>150</v>
      </c>
      <c r="AF51" s="23" t="s">
        <v>156</v>
      </c>
      <c r="AH51" s="1"/>
      <c r="AJ51" s="90"/>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row>
    <row r="52" spans="1:85" s="81" customFormat="1" ht="15" x14ac:dyDescent="0.25">
      <c r="A52" s="12" t="s">
        <v>103</v>
      </c>
      <c r="M52" s="1"/>
      <c r="N52" s="1"/>
      <c r="O52" s="1"/>
      <c r="P52" s="60"/>
      <c r="S52" s="23" t="s">
        <v>137</v>
      </c>
      <c r="T52" s="74"/>
      <c r="U52" s="74"/>
      <c r="V52" s="74"/>
      <c r="W52" s="72">
        <f t="shared" ref="W52" si="0">IF(U52=1,1,IF(V52=2,2,1))</f>
        <v>1</v>
      </c>
      <c r="X52" s="74"/>
      <c r="Y52" s="74"/>
      <c r="Z52" s="74"/>
      <c r="AA52" s="74"/>
      <c r="AB52" s="74"/>
      <c r="AC52" s="78">
        <f t="shared" ref="AC52" si="1">SUM(Z52:AB52)</f>
        <v>0</v>
      </c>
      <c r="AD52" s="78">
        <f t="shared" ref="AD52:AD115" si="2">(W52-1)*AC52</f>
        <v>0</v>
      </c>
      <c r="AE52" s="76">
        <f>IF(W52=1,IF($T$31="BEL",$T$30*ABS(X52)/$T$32,$T$28*Y52/$T$28),AD52/SUMIF(T$52:T295,T52,AD$52:AD295)*INDEX($T$42:$U$42,T52-1)*$T$23/100)</f>
        <v>0</v>
      </c>
      <c r="AF52" s="74"/>
      <c r="AH52" s="1"/>
      <c r="AJ52" s="90"/>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row>
    <row r="53" spans="1:85" s="81" customFormat="1" ht="15" x14ac:dyDescent="0.25">
      <c r="A53" s="12"/>
      <c r="M53" s="1"/>
      <c r="N53" s="1"/>
      <c r="O53" s="1"/>
      <c r="P53" s="60"/>
      <c r="S53" s="23" t="s">
        <v>174</v>
      </c>
      <c r="T53" s="74">
        <v>1</v>
      </c>
      <c r="U53" s="74"/>
      <c r="V53" s="74">
        <v>3</v>
      </c>
      <c r="W53" s="72">
        <f t="shared" ref="W53:W116" si="3">IF(U53=1,1,IF(V53=2,2,1))</f>
        <v>1</v>
      </c>
      <c r="X53" s="74">
        <v>97538584.994086906</v>
      </c>
      <c r="Y53" s="74">
        <v>41085.03</v>
      </c>
      <c r="Z53" s="74">
        <v>13714.26</v>
      </c>
      <c r="AA53" s="74">
        <v>1350.15</v>
      </c>
      <c r="AB53" s="74">
        <v>269870.89</v>
      </c>
      <c r="AC53" s="78">
        <f t="shared" ref="AC53:AC116" si="4">SUM(Z53:AB53)</f>
        <v>284935.3</v>
      </c>
      <c r="AD53" s="78">
        <f t="shared" si="2"/>
        <v>0</v>
      </c>
      <c r="AE53" s="76">
        <f>IF(W53=1,IF($T$31="BEL",$T$30*ABS(X53)/$T$32,$T$28*Y53/$T$28),AD53/SUMIF(T$52:T296,T53,AD$52:AD296)*INDEX($T$42:$U$42,T53-1)*$T$23/100)</f>
        <v>437462.97968204168</v>
      </c>
      <c r="AF53" s="74">
        <v>1</v>
      </c>
      <c r="AG53" s="89"/>
      <c r="AH53" s="90"/>
      <c r="AI53" s="106"/>
      <c r="AJ53" s="9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row>
    <row r="54" spans="1:85" s="81" customFormat="1" ht="15" x14ac:dyDescent="0.25">
      <c r="A54" s="12"/>
      <c r="M54" s="1"/>
      <c r="N54" s="1"/>
      <c r="O54" s="1"/>
      <c r="P54" s="60"/>
      <c r="S54" s="23" t="s">
        <v>175</v>
      </c>
      <c r="T54" s="74">
        <v>1</v>
      </c>
      <c r="U54" s="74"/>
      <c r="V54" s="74">
        <v>3</v>
      </c>
      <c r="W54" s="72">
        <f t="shared" si="3"/>
        <v>1</v>
      </c>
      <c r="X54" s="74">
        <v>114522470.871907</v>
      </c>
      <c r="Y54" s="74">
        <v>1978988.03</v>
      </c>
      <c r="Z54" s="74">
        <v>2682.67</v>
      </c>
      <c r="AA54" s="74">
        <v>22101.119999999999</v>
      </c>
      <c r="AB54" s="74">
        <v>22935.17</v>
      </c>
      <c r="AC54" s="78">
        <f t="shared" si="4"/>
        <v>47718.96</v>
      </c>
      <c r="AD54" s="78">
        <f t="shared" si="2"/>
        <v>0</v>
      </c>
      <c r="AE54" s="76">
        <f>IF(W54=1,IF($T$31="BEL",$T$30*ABS(X54)/$T$32,$T$28*Y54/$T$28),AD54/SUMIF(T$52:T297,T54,AD$52:AD297)*INDEX($T$42:$U$42,T54-1)*$T$23/100)</f>
        <v>513636.13026794919</v>
      </c>
      <c r="AF54" s="74">
        <v>1</v>
      </c>
      <c r="AG54" s="89"/>
      <c r="AH54" s="90"/>
      <c r="AI54" s="106"/>
      <c r="AJ54" s="9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row>
    <row r="55" spans="1:85" s="81" customFormat="1" ht="15" x14ac:dyDescent="0.25">
      <c r="A55" s="12"/>
      <c r="M55" s="1"/>
      <c r="N55" s="1"/>
      <c r="O55" s="1"/>
      <c r="P55" s="60"/>
      <c r="S55" s="23" t="s">
        <v>176</v>
      </c>
      <c r="T55" s="74">
        <v>1</v>
      </c>
      <c r="U55" s="74"/>
      <c r="V55" s="74">
        <v>3</v>
      </c>
      <c r="W55" s="72">
        <f t="shared" si="3"/>
        <v>1</v>
      </c>
      <c r="X55" s="74">
        <v>4882043.9763237704</v>
      </c>
      <c r="Y55" s="74"/>
      <c r="Z55" s="74"/>
      <c r="AA55" s="74"/>
      <c r="AB55" s="74">
        <v>28781</v>
      </c>
      <c r="AC55" s="78">
        <f t="shared" si="4"/>
        <v>28781</v>
      </c>
      <c r="AD55" s="78">
        <f t="shared" si="2"/>
        <v>0</v>
      </c>
      <c r="AE55" s="76">
        <f>IF(W55=1,IF($T$31="BEL",$T$30*ABS(X55)/$T$32,$T$28*Y55/$T$28),AD55/SUMIF(T$52:T298,T55,AD$52:AD298)*INDEX($T$42:$U$42,T55-1)*$T$23/100)</f>
        <v>21896.088660203888</v>
      </c>
      <c r="AF55" s="74">
        <v>1</v>
      </c>
      <c r="AG55" s="89"/>
      <c r="AH55" s="90"/>
      <c r="AI55" s="106"/>
      <c r="AJ55" s="9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row>
    <row r="56" spans="1:85" s="81" customFormat="1" ht="15" x14ac:dyDescent="0.25">
      <c r="A56" s="12"/>
      <c r="M56" s="1"/>
      <c r="N56" s="1"/>
      <c r="O56" s="1"/>
      <c r="P56" s="60"/>
      <c r="S56" s="23" t="s">
        <v>177</v>
      </c>
      <c r="T56" s="74">
        <v>1</v>
      </c>
      <c r="U56" s="74"/>
      <c r="V56" s="74">
        <v>3</v>
      </c>
      <c r="W56" s="72">
        <f t="shared" si="3"/>
        <v>1</v>
      </c>
      <c r="X56" s="74">
        <v>5825833.7134614</v>
      </c>
      <c r="Y56" s="74">
        <v>1078416.33</v>
      </c>
      <c r="Z56" s="74">
        <v>121.25</v>
      </c>
      <c r="AA56" s="74">
        <v>6283.64</v>
      </c>
      <c r="AB56" s="74">
        <v>634.29</v>
      </c>
      <c r="AC56" s="78">
        <f t="shared" si="4"/>
        <v>7039.18</v>
      </c>
      <c r="AD56" s="78">
        <f t="shared" si="2"/>
        <v>0</v>
      </c>
      <c r="AE56" s="76">
        <f>IF(W56=1,IF($T$31="BEL",$T$30*ABS(X56)/$T$32,$T$28*Y56/$T$28),AD56/SUMIF(T$52:T299,T56,AD$52:AD299)*INDEX($T$42:$U$42,T56-1)*$T$23/100)</f>
        <v>26129.009105242003</v>
      </c>
      <c r="AF56" s="74">
        <v>1</v>
      </c>
      <c r="AG56" s="89"/>
      <c r="AH56" s="90"/>
      <c r="AI56" s="106"/>
      <c r="AJ56" s="9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row>
    <row r="57" spans="1:85" s="81" customFormat="1" ht="15" x14ac:dyDescent="0.25">
      <c r="A57" s="12"/>
      <c r="M57" s="1"/>
      <c r="N57" s="1"/>
      <c r="O57" s="1"/>
      <c r="P57" s="60"/>
      <c r="S57" s="23" t="s">
        <v>178</v>
      </c>
      <c r="T57" s="74">
        <v>1</v>
      </c>
      <c r="U57" s="74"/>
      <c r="V57" s="74">
        <v>3</v>
      </c>
      <c r="W57" s="72">
        <f t="shared" si="3"/>
        <v>1</v>
      </c>
      <c r="X57" s="74">
        <v>42650289.087683797</v>
      </c>
      <c r="Y57" s="74">
        <v>1853.71</v>
      </c>
      <c r="Z57" s="74">
        <v>2494.5500000000002</v>
      </c>
      <c r="AA57" s="74">
        <v>93.77</v>
      </c>
      <c r="AB57" s="74">
        <v>85699.43</v>
      </c>
      <c r="AC57" s="78">
        <f t="shared" si="4"/>
        <v>88287.75</v>
      </c>
      <c r="AD57" s="78">
        <f t="shared" si="2"/>
        <v>0</v>
      </c>
      <c r="AE57" s="76">
        <f>IF(W57=1,IF($T$31="BEL",$T$30*ABS(X57)/$T$32,$T$28*Y57/$T$28),AD57/SUMIF(T$52:T300,T57,AD$52:AD300)*INDEX($T$42:$U$42,T57-1)*$T$23/100)</f>
        <v>191287.60735794684</v>
      </c>
      <c r="AF57" s="74">
        <v>1</v>
      </c>
      <c r="AG57" s="89"/>
      <c r="AH57" s="90"/>
      <c r="AI57" s="106"/>
      <c r="AJ57" s="9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row>
    <row r="58" spans="1:85" s="81" customFormat="1" ht="15" x14ac:dyDescent="0.25">
      <c r="A58" s="12"/>
      <c r="M58" s="1"/>
      <c r="N58" s="1"/>
      <c r="O58" s="1"/>
      <c r="P58" s="60"/>
      <c r="S58" s="23" t="s">
        <v>179</v>
      </c>
      <c r="T58" s="74">
        <v>1</v>
      </c>
      <c r="U58" s="74"/>
      <c r="V58" s="74">
        <v>3</v>
      </c>
      <c r="W58" s="72">
        <f t="shared" si="3"/>
        <v>1</v>
      </c>
      <c r="X58" s="74">
        <v>101684438.890324</v>
      </c>
      <c r="Y58" s="74"/>
      <c r="Z58" s="74">
        <v>22069.1</v>
      </c>
      <c r="AA58" s="74"/>
      <c r="AB58" s="74"/>
      <c r="AC58" s="78">
        <f t="shared" si="4"/>
        <v>22069.1</v>
      </c>
      <c r="AD58" s="78">
        <f t="shared" si="2"/>
        <v>0</v>
      </c>
      <c r="AE58" s="76">
        <f>IF(W58=1,IF($T$31="BEL",$T$30*ABS(X58)/$T$32,$T$28*Y58/$T$28),AD58/SUMIF(T$52:T301,T58,AD$52:AD301)*INDEX($T$42:$U$42,T58-1)*$T$23/100)</f>
        <v>456057.23752250784</v>
      </c>
      <c r="AF58" s="74">
        <v>1</v>
      </c>
      <c r="AG58" s="89"/>
      <c r="AH58" s="90"/>
      <c r="AI58" s="106"/>
      <c r="AJ58" s="9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row>
    <row r="59" spans="1:85" s="81" customFormat="1" ht="15" x14ac:dyDescent="0.25">
      <c r="A59" s="12"/>
      <c r="M59" s="1"/>
      <c r="N59" s="1"/>
      <c r="O59" s="1"/>
      <c r="P59" s="60"/>
      <c r="S59" s="23" t="s">
        <v>180</v>
      </c>
      <c r="T59" s="74">
        <v>1</v>
      </c>
      <c r="U59" s="74"/>
      <c r="V59" s="74">
        <v>3</v>
      </c>
      <c r="W59" s="72">
        <f t="shared" si="3"/>
        <v>1</v>
      </c>
      <c r="X59" s="74">
        <v>80010.900592204707</v>
      </c>
      <c r="Y59" s="74"/>
      <c r="Z59" s="74">
        <v>90.31</v>
      </c>
      <c r="AA59" s="74"/>
      <c r="AB59" s="74"/>
      <c r="AC59" s="78">
        <f t="shared" si="4"/>
        <v>90.31</v>
      </c>
      <c r="AD59" s="78">
        <f t="shared" si="2"/>
        <v>0</v>
      </c>
      <c r="AE59" s="76">
        <f>IF(W59=1,IF($T$31="BEL",$T$30*ABS(X59)/$T$32,$T$28*Y59/$T$28),AD59/SUMIF(T$52:T302,T59,AD$52:AD302)*INDEX($T$42:$U$42,T59-1)*$T$23/100)</f>
        <v>358.85087919033708</v>
      </c>
      <c r="AF59" s="74">
        <v>1</v>
      </c>
      <c r="AG59" s="89"/>
      <c r="AH59" s="90"/>
      <c r="AI59" s="106"/>
      <c r="AJ59" s="9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row>
    <row r="60" spans="1:85" s="81" customFormat="1" ht="15" x14ac:dyDescent="0.25">
      <c r="A60" s="12"/>
      <c r="M60" s="1"/>
      <c r="N60" s="1"/>
      <c r="O60" s="1"/>
      <c r="P60" s="60"/>
      <c r="S60" s="23" t="s">
        <v>181</v>
      </c>
      <c r="T60" s="74">
        <v>1</v>
      </c>
      <c r="U60" s="74"/>
      <c r="V60" s="74">
        <v>3</v>
      </c>
      <c r="W60" s="72">
        <f t="shared" si="3"/>
        <v>1</v>
      </c>
      <c r="X60" s="74">
        <v>368891604.02531099</v>
      </c>
      <c r="Y60" s="74">
        <v>336.35</v>
      </c>
      <c r="Z60" s="74">
        <v>58862.02</v>
      </c>
      <c r="AA60" s="74">
        <v>41.44</v>
      </c>
      <c r="AB60" s="74">
        <v>683568.07</v>
      </c>
      <c r="AC60" s="78">
        <f t="shared" si="4"/>
        <v>742471.52999999991</v>
      </c>
      <c r="AD60" s="78">
        <f t="shared" si="2"/>
        <v>0</v>
      </c>
      <c r="AE60" s="76">
        <f>IF(W60=1,IF($T$31="BEL",$T$30*ABS(X60)/$T$32,$T$28*Y60/$T$28),AD60/SUMIF(T$52:T303,T60,AD$52:AD303)*INDEX($T$42:$U$42,T60-1)*$T$23/100)</f>
        <v>1654488.0191401539</v>
      </c>
      <c r="AF60" s="74">
        <v>1</v>
      </c>
      <c r="AG60" s="89"/>
      <c r="AH60" s="90"/>
      <c r="AI60" s="106"/>
      <c r="AJ60" s="9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row>
    <row r="61" spans="1:85" s="81" customFormat="1" ht="15" x14ac:dyDescent="0.25">
      <c r="A61" s="12"/>
      <c r="M61" s="1"/>
      <c r="N61" s="1"/>
      <c r="O61" s="1"/>
      <c r="P61" s="60"/>
      <c r="S61" s="23" t="s">
        <v>182</v>
      </c>
      <c r="T61" s="74">
        <v>1</v>
      </c>
      <c r="U61" s="74"/>
      <c r="V61" s="74">
        <v>3</v>
      </c>
      <c r="W61" s="72">
        <f t="shared" si="3"/>
        <v>1</v>
      </c>
      <c r="X61" s="74">
        <v>365502747.26229203</v>
      </c>
      <c r="Y61" s="74">
        <v>4164662.54</v>
      </c>
      <c r="Z61" s="74">
        <v>2924.88</v>
      </c>
      <c r="AA61" s="74">
        <v>65156.87</v>
      </c>
      <c r="AB61" s="74">
        <v>233604.04</v>
      </c>
      <c r="AC61" s="78">
        <f t="shared" si="4"/>
        <v>301685.79000000004</v>
      </c>
      <c r="AD61" s="78">
        <f t="shared" si="2"/>
        <v>0</v>
      </c>
      <c r="AE61" s="76">
        <f>IF(W61=1,IF($T$31="BEL",$T$30*ABS(X61)/$T$32,$T$28*Y61/$T$28),AD61/SUMIF(T$52:T304,T61,AD$52:AD304)*INDEX($T$42:$U$42,T61-1)*$T$23/100)</f>
        <v>1639288.9122702337</v>
      </c>
      <c r="AF61" s="74">
        <v>1</v>
      </c>
      <c r="AG61" s="89"/>
      <c r="AH61" s="90"/>
      <c r="AI61" s="106"/>
      <c r="AJ61" s="9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row>
    <row r="62" spans="1:85" s="81" customFormat="1" ht="15" x14ac:dyDescent="0.25">
      <c r="A62" s="12"/>
      <c r="M62" s="1"/>
      <c r="N62" s="1"/>
      <c r="O62" s="1"/>
      <c r="P62" s="60"/>
      <c r="S62" s="23" t="s">
        <v>183</v>
      </c>
      <c r="T62" s="74">
        <v>1</v>
      </c>
      <c r="U62" s="74"/>
      <c r="V62" s="74">
        <v>1</v>
      </c>
      <c r="W62" s="72">
        <f t="shared" si="3"/>
        <v>1</v>
      </c>
      <c r="X62" s="74">
        <v>26762537.1819693</v>
      </c>
      <c r="Y62" s="74">
        <v>1299581.52</v>
      </c>
      <c r="Z62" s="74">
        <v>15.87</v>
      </c>
      <c r="AA62" s="74">
        <v>14468.8</v>
      </c>
      <c r="AB62" s="74">
        <v>6018.45</v>
      </c>
      <c r="AC62" s="78">
        <f t="shared" si="4"/>
        <v>20503.12</v>
      </c>
      <c r="AD62" s="78">
        <f t="shared" si="2"/>
        <v>0</v>
      </c>
      <c r="AE62" s="76">
        <f>IF(W62=1,IF($T$31="BEL",$T$30*ABS(X62)/$T$32,$T$28*Y62/$T$28),AD62/SUMIF(T$52:T305,T62,AD$52:AD305)*INDEX($T$42:$U$42,T62-1)*$T$23/100)</f>
        <v>120030.64490002058</v>
      </c>
      <c r="AF62" s="74">
        <v>1</v>
      </c>
      <c r="AG62" s="89"/>
      <c r="AH62" s="90"/>
      <c r="AI62" s="106"/>
      <c r="AJ62" s="9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row>
    <row r="63" spans="1:85" s="81" customFormat="1" ht="15" x14ac:dyDescent="0.25">
      <c r="A63" s="12"/>
      <c r="M63" s="1"/>
      <c r="N63" s="1"/>
      <c r="O63" s="1"/>
      <c r="P63" s="60"/>
      <c r="S63" s="23" t="s">
        <v>184</v>
      </c>
      <c r="T63" s="74">
        <v>1</v>
      </c>
      <c r="U63" s="74"/>
      <c r="V63" s="74">
        <v>1</v>
      </c>
      <c r="W63" s="72">
        <f t="shared" si="3"/>
        <v>1</v>
      </c>
      <c r="X63" s="74">
        <v>43076889.581810899</v>
      </c>
      <c r="Y63" s="74">
        <v>1041075.01</v>
      </c>
      <c r="Z63" s="74">
        <v>6207.5</v>
      </c>
      <c r="AA63" s="74">
        <v>5488.94</v>
      </c>
      <c r="AB63" s="74">
        <v>4900.84</v>
      </c>
      <c r="AC63" s="78">
        <f t="shared" si="4"/>
        <v>16597.28</v>
      </c>
      <c r="AD63" s="78">
        <f t="shared" si="2"/>
        <v>0</v>
      </c>
      <c r="AE63" s="76">
        <f>IF(W63=1,IF($T$31="BEL",$T$30*ABS(X63)/$T$32,$T$28*Y63/$T$28),AD63/SUMIF(T$52:T306,T63,AD$52:AD306)*INDEX($T$42:$U$42,T63-1)*$T$23/100)</f>
        <v>193200.92118453133</v>
      </c>
      <c r="AF63" s="74">
        <v>1</v>
      </c>
      <c r="AG63" s="89"/>
      <c r="AH63" s="90"/>
      <c r="AI63" s="106"/>
      <c r="AJ63" s="9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row>
    <row r="64" spans="1:85" s="81" customFormat="1" ht="15" x14ac:dyDescent="0.25">
      <c r="A64" s="12"/>
      <c r="M64" s="1"/>
      <c r="N64" s="1"/>
      <c r="O64" s="1"/>
      <c r="P64" s="60"/>
      <c r="S64" s="23" t="s">
        <v>185</v>
      </c>
      <c r="T64" s="74">
        <v>1</v>
      </c>
      <c r="U64" s="74"/>
      <c r="V64" s="74">
        <v>1</v>
      </c>
      <c r="W64" s="72">
        <f t="shared" si="3"/>
        <v>1</v>
      </c>
      <c r="X64" s="74">
        <v>7374718.9822748601</v>
      </c>
      <c r="Y64" s="74">
        <v>80734.710000000006</v>
      </c>
      <c r="Z64" s="74">
        <v>7.95</v>
      </c>
      <c r="AA64" s="74">
        <v>1784.13</v>
      </c>
      <c r="AB64" s="74">
        <v>2265.86</v>
      </c>
      <c r="AC64" s="78">
        <f t="shared" si="4"/>
        <v>4057.9400000000005</v>
      </c>
      <c r="AD64" s="78">
        <f t="shared" si="2"/>
        <v>0</v>
      </c>
      <c r="AE64" s="76">
        <f>IF(W64=1,IF($T$31="BEL",$T$30*ABS(X64)/$T$32,$T$28*Y64/$T$28),AD64/SUMIF(T$52:T307,T64,AD$52:AD307)*INDEX($T$42:$U$42,T64-1)*$T$23/100)</f>
        <v>33075.798059806322</v>
      </c>
      <c r="AF64" s="74">
        <v>1</v>
      </c>
      <c r="AG64" s="89"/>
      <c r="AH64" s="90"/>
      <c r="AI64" s="106"/>
      <c r="AJ64" s="9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row>
    <row r="65" spans="1:85" s="81" customFormat="1" ht="15" x14ac:dyDescent="0.25">
      <c r="A65" s="12"/>
      <c r="M65" s="1"/>
      <c r="N65" s="1"/>
      <c r="O65" s="1"/>
      <c r="P65" s="60"/>
      <c r="S65" s="23" t="s">
        <v>186</v>
      </c>
      <c r="T65" s="74">
        <v>1</v>
      </c>
      <c r="U65" s="74"/>
      <c r="V65" s="74">
        <v>1</v>
      </c>
      <c r="W65" s="72">
        <f t="shared" si="3"/>
        <v>1</v>
      </c>
      <c r="X65" s="74">
        <v>45866292.918864302</v>
      </c>
      <c r="Y65" s="74">
        <v>391723.1</v>
      </c>
      <c r="Z65" s="74">
        <v>175.89</v>
      </c>
      <c r="AA65" s="74">
        <v>7472.11</v>
      </c>
      <c r="AB65" s="74">
        <v>13571.31</v>
      </c>
      <c r="AC65" s="78">
        <f t="shared" si="4"/>
        <v>21219.309999999998</v>
      </c>
      <c r="AD65" s="78">
        <f t="shared" si="2"/>
        <v>0</v>
      </c>
      <c r="AE65" s="76">
        <f>IF(W65=1,IF($T$31="BEL",$T$30*ABS(X65)/$T$32,$T$28*Y65/$T$28),AD65/SUMIF(T$52:T308,T65,AD$52:AD308)*INDEX($T$42:$U$42,T65-1)*$T$23/100)</f>
        <v>205711.46452936649</v>
      </c>
      <c r="AF65" s="74">
        <v>1</v>
      </c>
      <c r="AG65" s="89"/>
      <c r="AH65" s="90"/>
      <c r="AI65" s="106"/>
      <c r="AJ65" s="9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row>
    <row r="66" spans="1:85" s="81" customFormat="1" ht="15" x14ac:dyDescent="0.25">
      <c r="A66" s="12"/>
      <c r="M66" s="1"/>
      <c r="N66" s="1"/>
      <c r="O66" s="1"/>
      <c r="P66" s="60"/>
      <c r="S66" s="23" t="s">
        <v>187</v>
      </c>
      <c r="T66" s="74">
        <v>1</v>
      </c>
      <c r="U66" s="74"/>
      <c r="V66" s="74">
        <v>1</v>
      </c>
      <c r="W66" s="72">
        <f t="shared" si="3"/>
        <v>1</v>
      </c>
      <c r="X66" s="74">
        <v>17011783.00626</v>
      </c>
      <c r="Y66" s="74">
        <v>41337.440000000002</v>
      </c>
      <c r="Z66" s="74">
        <v>43.41</v>
      </c>
      <c r="AA66" s="74">
        <v>1722.16</v>
      </c>
      <c r="AB66" s="74">
        <v>4241.57</v>
      </c>
      <c r="AC66" s="78">
        <f t="shared" si="4"/>
        <v>6007.1399999999994</v>
      </c>
      <c r="AD66" s="78">
        <f t="shared" si="2"/>
        <v>0</v>
      </c>
      <c r="AE66" s="76">
        <f>IF(W66=1,IF($T$31="BEL",$T$30*ABS(X66)/$T$32,$T$28*Y66/$T$28),AD66/SUMIF(T$52:T309,T66,AD$52:AD309)*INDEX($T$42:$U$42,T66-1)*$T$23/100)</f>
        <v>76298.269900819025</v>
      </c>
      <c r="AF66" s="74">
        <v>1</v>
      </c>
      <c r="AG66" s="89"/>
      <c r="AH66" s="90"/>
      <c r="AI66" s="106"/>
      <c r="AJ66" s="9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row>
    <row r="67" spans="1:85" s="81" customFormat="1" ht="15" x14ac:dyDescent="0.25">
      <c r="A67" s="12"/>
      <c r="M67" s="1"/>
      <c r="N67" s="1"/>
      <c r="O67" s="1"/>
      <c r="P67" s="60"/>
      <c r="S67" s="23" t="s">
        <v>188</v>
      </c>
      <c r="T67" s="74">
        <v>1</v>
      </c>
      <c r="U67" s="74"/>
      <c r="V67" s="74">
        <v>1</v>
      </c>
      <c r="W67" s="72">
        <f t="shared" si="3"/>
        <v>1</v>
      </c>
      <c r="X67" s="74">
        <v>61693743.995391399</v>
      </c>
      <c r="Y67" s="74">
        <v>229593.68</v>
      </c>
      <c r="Z67" s="74">
        <v>124.03</v>
      </c>
      <c r="AA67" s="74">
        <v>7267.33</v>
      </c>
      <c r="AB67" s="74">
        <v>18033.91</v>
      </c>
      <c r="AC67" s="78">
        <f t="shared" si="4"/>
        <v>25425.27</v>
      </c>
      <c r="AD67" s="78">
        <f t="shared" si="2"/>
        <v>0</v>
      </c>
      <c r="AE67" s="76">
        <f>IF(W67=1,IF($T$31="BEL",$T$30*ABS(X67)/$T$32,$T$28*Y67/$T$28),AD67/SUMIF(T$52:T310,T67,AD$52:AD310)*INDEX($T$42:$U$42,T67-1)*$T$23/100)</f>
        <v>276697.97626858263</v>
      </c>
      <c r="AF67" s="74">
        <v>1</v>
      </c>
      <c r="AG67" s="89"/>
      <c r="AH67" s="90"/>
      <c r="AI67" s="106"/>
      <c r="AJ67" s="9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row>
    <row r="68" spans="1:85" s="81" customFormat="1" ht="15" x14ac:dyDescent="0.25">
      <c r="A68" s="12"/>
      <c r="M68" s="1"/>
      <c r="N68" s="1"/>
      <c r="O68" s="1"/>
      <c r="P68" s="60"/>
      <c r="S68" s="23" t="s">
        <v>189</v>
      </c>
      <c r="T68" s="74">
        <v>1</v>
      </c>
      <c r="U68" s="74"/>
      <c r="V68" s="74">
        <v>1</v>
      </c>
      <c r="W68" s="72">
        <f t="shared" si="3"/>
        <v>1</v>
      </c>
      <c r="X68" s="74">
        <v>35361287.568176001</v>
      </c>
      <c r="Y68" s="74">
        <v>236368.04</v>
      </c>
      <c r="Z68" s="74">
        <v>55.67</v>
      </c>
      <c r="AA68" s="74">
        <v>5741.86</v>
      </c>
      <c r="AB68" s="74">
        <v>13603.6</v>
      </c>
      <c r="AC68" s="78">
        <f t="shared" si="4"/>
        <v>19401.13</v>
      </c>
      <c r="AD68" s="78">
        <f t="shared" si="2"/>
        <v>0</v>
      </c>
      <c r="AE68" s="76">
        <f>IF(W68=1,IF($T$31="BEL",$T$30*ABS(X68)/$T$32,$T$28*Y68/$T$28),AD68/SUMIF(T$52:T311,T68,AD$52:AD311)*INDEX($T$42:$U$42,T68-1)*$T$23/100)</f>
        <v>158596.25425061892</v>
      </c>
      <c r="AF68" s="74">
        <v>1</v>
      </c>
      <c r="AG68" s="89"/>
      <c r="AH68" s="90"/>
      <c r="AI68" s="106"/>
      <c r="AJ68" s="9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row>
    <row r="69" spans="1:85" s="81" customFormat="1" ht="15" x14ac:dyDescent="0.25">
      <c r="A69" s="12"/>
      <c r="M69" s="1"/>
      <c r="N69" s="1"/>
      <c r="O69" s="1"/>
      <c r="P69" s="60"/>
      <c r="S69" s="23" t="s">
        <v>190</v>
      </c>
      <c r="T69" s="74">
        <v>1</v>
      </c>
      <c r="U69" s="74"/>
      <c r="V69" s="74">
        <v>1</v>
      </c>
      <c r="W69" s="72">
        <f t="shared" si="3"/>
        <v>1</v>
      </c>
      <c r="X69" s="74">
        <v>222216411.86187801</v>
      </c>
      <c r="Y69" s="74">
        <v>58236.38</v>
      </c>
      <c r="Z69" s="74">
        <v>778.91</v>
      </c>
      <c r="AA69" s="74">
        <v>926.6</v>
      </c>
      <c r="AB69" s="74">
        <v>53213.17</v>
      </c>
      <c r="AC69" s="78">
        <f t="shared" si="4"/>
        <v>54918.68</v>
      </c>
      <c r="AD69" s="78">
        <f t="shared" si="2"/>
        <v>0</v>
      </c>
      <c r="AE69" s="76">
        <f>IF(W69=1,IF($T$31="BEL",$T$30*ABS(X69)/$T$32,$T$28*Y69/$T$28),AD69/SUMIF(T$52:T312,T69,AD$52:AD312)*INDEX($T$42:$U$42,T69-1)*$T$23/100)</f>
        <v>996646.13417594903</v>
      </c>
      <c r="AF69" s="74">
        <v>1</v>
      </c>
      <c r="AG69" s="89"/>
      <c r="AH69" s="90"/>
      <c r="AI69" s="106"/>
      <c r="AJ69" s="9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row>
    <row r="70" spans="1:85" s="81" customFormat="1" ht="15" x14ac:dyDescent="0.25">
      <c r="A70" s="12"/>
      <c r="M70" s="1"/>
      <c r="N70" s="1"/>
      <c r="O70" s="1"/>
      <c r="P70" s="60"/>
      <c r="S70" s="23" t="s">
        <v>191</v>
      </c>
      <c r="T70" s="74">
        <v>1</v>
      </c>
      <c r="U70" s="74"/>
      <c r="V70" s="74">
        <v>1</v>
      </c>
      <c r="W70" s="72">
        <f t="shared" si="3"/>
        <v>1</v>
      </c>
      <c r="X70" s="74">
        <v>11944522.267293001</v>
      </c>
      <c r="Y70" s="74">
        <v>416039.43</v>
      </c>
      <c r="Z70" s="74">
        <v>2418.75</v>
      </c>
      <c r="AA70" s="74">
        <v>4035.25</v>
      </c>
      <c r="AB70" s="74">
        <v>166.66</v>
      </c>
      <c r="AC70" s="78">
        <f t="shared" si="4"/>
        <v>6620.66</v>
      </c>
      <c r="AD70" s="78">
        <f t="shared" si="2"/>
        <v>0</v>
      </c>
      <c r="AE70" s="76">
        <f>IF(W70=1,IF($T$31="BEL",$T$30*ABS(X70)/$T$32,$T$28*Y70/$T$28),AD70/SUMIF(T$52:T313,T70,AD$52:AD313)*INDEX($T$42:$U$42,T70-1)*$T$23/100)</f>
        <v>53571.479453441585</v>
      </c>
      <c r="AF70" s="74">
        <v>1</v>
      </c>
      <c r="AG70" s="89"/>
      <c r="AH70" s="90"/>
      <c r="AI70" s="106"/>
      <c r="AJ70" s="9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row>
    <row r="71" spans="1:85" s="81" customFormat="1" ht="15" x14ac:dyDescent="0.25">
      <c r="A71" s="12"/>
      <c r="M71" s="1"/>
      <c r="N71" s="1"/>
      <c r="O71" s="1"/>
      <c r="P71" s="60"/>
      <c r="S71" s="23" t="s">
        <v>192</v>
      </c>
      <c r="T71" s="74">
        <v>1</v>
      </c>
      <c r="U71" s="74"/>
      <c r="V71" s="74">
        <v>1</v>
      </c>
      <c r="W71" s="72">
        <f t="shared" si="3"/>
        <v>1</v>
      </c>
      <c r="X71" s="74">
        <v>142773252.16371599</v>
      </c>
      <c r="Y71" s="74">
        <v>22819876.059999999</v>
      </c>
      <c r="Z71" s="74">
        <v>430.3</v>
      </c>
      <c r="AA71" s="74">
        <v>133260.79</v>
      </c>
      <c r="AB71" s="74">
        <v>30001.97</v>
      </c>
      <c r="AC71" s="78">
        <f t="shared" si="4"/>
        <v>163693.06</v>
      </c>
      <c r="AD71" s="78">
        <f t="shared" si="2"/>
        <v>0</v>
      </c>
      <c r="AE71" s="76">
        <f>IF(W71=1,IF($T$31="BEL",$T$30*ABS(X71)/$T$32,$T$28*Y71/$T$28),AD71/SUMIF(T$52:T314,T71,AD$52:AD314)*INDEX($T$42:$U$42,T71-1)*$T$23/100)</f>
        <v>640341.58701626747</v>
      </c>
      <c r="AF71" s="74">
        <v>1</v>
      </c>
      <c r="AG71" s="89"/>
      <c r="AH71" s="90"/>
      <c r="AI71" s="106"/>
      <c r="AJ71" s="9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row>
    <row r="72" spans="1:85" s="81" customFormat="1" ht="15" x14ac:dyDescent="0.25">
      <c r="A72" s="12"/>
      <c r="M72" s="1"/>
      <c r="N72" s="1"/>
      <c r="O72" s="1"/>
      <c r="P72" s="60"/>
      <c r="S72" s="23" t="s">
        <v>193</v>
      </c>
      <c r="T72" s="74">
        <v>1</v>
      </c>
      <c r="U72" s="74"/>
      <c r="V72" s="74">
        <v>1</v>
      </c>
      <c r="W72" s="72">
        <f t="shared" si="3"/>
        <v>1</v>
      </c>
      <c r="X72" s="74">
        <v>5503590.9187475396</v>
      </c>
      <c r="Y72" s="74">
        <v>1270266.08</v>
      </c>
      <c r="Z72" s="74">
        <v>5</v>
      </c>
      <c r="AA72" s="74">
        <v>6817.63</v>
      </c>
      <c r="AB72" s="74">
        <v>1497.9</v>
      </c>
      <c r="AC72" s="78">
        <f t="shared" si="4"/>
        <v>8320.5300000000007</v>
      </c>
      <c r="AD72" s="78">
        <f t="shared" si="2"/>
        <v>0</v>
      </c>
      <c r="AE72" s="76">
        <f>IF(W72=1,IF($T$31="BEL",$T$30*ABS(X72)/$T$32,$T$28*Y72/$T$28),AD72/SUMIF(T$52:T315,T72,AD$52:AD315)*INDEX($T$42:$U$42,T72-1)*$T$23/100)</f>
        <v>24683.742156114746</v>
      </c>
      <c r="AF72" s="74">
        <v>1</v>
      </c>
      <c r="AG72" s="89"/>
      <c r="AH72" s="90"/>
      <c r="AI72" s="106"/>
      <c r="AJ72" s="9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row>
    <row r="73" spans="1:85" s="81" customFormat="1" ht="15" x14ac:dyDescent="0.25">
      <c r="A73" s="12"/>
      <c r="M73" s="1"/>
      <c r="N73" s="1"/>
      <c r="O73" s="1"/>
      <c r="P73" s="60"/>
      <c r="S73" s="23" t="s">
        <v>194</v>
      </c>
      <c r="T73" s="74">
        <v>1</v>
      </c>
      <c r="U73" s="74"/>
      <c r="V73" s="74">
        <v>1</v>
      </c>
      <c r="W73" s="72">
        <f t="shared" si="3"/>
        <v>1</v>
      </c>
      <c r="X73" s="74">
        <v>21984256.884538401</v>
      </c>
      <c r="Y73" s="74">
        <v>74825.850000000006</v>
      </c>
      <c r="Z73" s="74">
        <v>316.88</v>
      </c>
      <c r="AA73" s="74">
        <v>1629.93</v>
      </c>
      <c r="AB73" s="74">
        <v>12910.23</v>
      </c>
      <c r="AC73" s="78">
        <f t="shared" si="4"/>
        <v>14857.039999999999</v>
      </c>
      <c r="AD73" s="78">
        <f t="shared" si="2"/>
        <v>0</v>
      </c>
      <c r="AE73" s="76">
        <f>IF(W73=1,IF($T$31="BEL",$T$30*ABS(X73)/$T$32,$T$28*Y73/$T$28),AD73/SUMIF(T$52:T316,T73,AD$52:AD316)*INDEX($T$42:$U$42,T73-1)*$T$23/100)</f>
        <v>98599.93892046556</v>
      </c>
      <c r="AF73" s="74">
        <v>1</v>
      </c>
      <c r="AG73" s="89"/>
      <c r="AH73" s="90"/>
      <c r="AI73" s="106"/>
      <c r="AJ73" s="9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row>
    <row r="74" spans="1:85" s="81" customFormat="1" ht="15" x14ac:dyDescent="0.25">
      <c r="A74" s="12"/>
      <c r="M74" s="1"/>
      <c r="N74" s="1"/>
      <c r="O74" s="1"/>
      <c r="P74" s="60"/>
      <c r="S74" s="23" t="s">
        <v>195</v>
      </c>
      <c r="T74" s="74">
        <v>1</v>
      </c>
      <c r="U74" s="74"/>
      <c r="V74" s="74">
        <v>1</v>
      </c>
      <c r="W74" s="72">
        <f t="shared" si="3"/>
        <v>1</v>
      </c>
      <c r="X74" s="74">
        <v>155746775.70086101</v>
      </c>
      <c r="Y74" s="74">
        <v>2744907.52</v>
      </c>
      <c r="Z74" s="74">
        <v>428.69</v>
      </c>
      <c r="AA74" s="74">
        <v>55531.59</v>
      </c>
      <c r="AB74" s="74">
        <v>49976.4</v>
      </c>
      <c r="AC74" s="78">
        <f t="shared" si="4"/>
        <v>105936.68</v>
      </c>
      <c r="AD74" s="78">
        <f t="shared" si="2"/>
        <v>0</v>
      </c>
      <c r="AE74" s="76">
        <f>IF(W74=1,IF($T$31="BEL",$T$30*ABS(X74)/$T$32,$T$28*Y74/$T$28),AD74/SUMIF(T$52:T317,T74,AD$52:AD317)*INDEX($T$42:$U$42,T74-1)*$T$23/100)</f>
        <v>698528.16275835584</v>
      </c>
      <c r="AF74" s="74">
        <v>1</v>
      </c>
      <c r="AG74" s="89"/>
      <c r="AH74" s="90"/>
      <c r="AI74" s="106"/>
      <c r="AJ74" s="9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row>
    <row r="75" spans="1:85" s="81" customFormat="1" ht="15" x14ac:dyDescent="0.25">
      <c r="A75" s="12"/>
      <c r="M75" s="1"/>
      <c r="N75" s="1"/>
      <c r="O75" s="1"/>
      <c r="P75" s="60"/>
      <c r="S75" s="23" t="s">
        <v>196</v>
      </c>
      <c r="T75" s="74">
        <v>2</v>
      </c>
      <c r="U75" s="74"/>
      <c r="V75" s="74">
        <v>1</v>
      </c>
      <c r="W75" s="72">
        <f t="shared" si="3"/>
        <v>1</v>
      </c>
      <c r="X75" s="74">
        <v>39982327.794025302</v>
      </c>
      <c r="Y75" s="74"/>
      <c r="Z75" s="74">
        <v>843.18</v>
      </c>
      <c r="AA75" s="74"/>
      <c r="AB75" s="74">
        <v>-3.47</v>
      </c>
      <c r="AC75" s="78">
        <f t="shared" si="4"/>
        <v>839.70999999999992</v>
      </c>
      <c r="AD75" s="78">
        <f t="shared" si="2"/>
        <v>0</v>
      </c>
      <c r="AE75" s="76">
        <f>IF(W75=1,IF($T$31="BEL",$T$30*ABS(X75)/$T$32,$T$28*Y75/$T$28),AD75/SUMIF(T$52:T318,T75,AD$52:AD318)*INDEX($T$42:$U$42,T75-1)*$T$23/100)</f>
        <v>179321.73459824917</v>
      </c>
      <c r="AF75" s="74">
        <v>1</v>
      </c>
      <c r="AG75" s="89"/>
      <c r="AH75" s="90"/>
      <c r="AI75" s="106"/>
      <c r="AJ75" s="9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row>
    <row r="76" spans="1:85" s="81" customFormat="1" ht="15" x14ac:dyDescent="0.25">
      <c r="A76" s="12"/>
      <c r="M76" s="1"/>
      <c r="N76" s="1"/>
      <c r="O76" s="1"/>
      <c r="P76" s="60"/>
      <c r="S76" s="23" t="s">
        <v>197</v>
      </c>
      <c r="T76" s="74">
        <v>2</v>
      </c>
      <c r="U76" s="74"/>
      <c r="V76" s="74">
        <v>1</v>
      </c>
      <c r="W76" s="72">
        <f t="shared" si="3"/>
        <v>1</v>
      </c>
      <c r="X76" s="74">
        <v>7.2544165293488396E-4</v>
      </c>
      <c r="Y76" s="74"/>
      <c r="Z76" s="74"/>
      <c r="AA76" s="74"/>
      <c r="AB76" s="74"/>
      <c r="AC76" s="78">
        <f t="shared" si="4"/>
        <v>0</v>
      </c>
      <c r="AD76" s="78">
        <f t="shared" si="2"/>
        <v>0</v>
      </c>
      <c r="AE76" s="76">
        <f>IF(W76=1,IF($T$31="BEL",$T$30*ABS(X76)/$T$32,$T$28*Y76/$T$28),AD76/SUMIF(T$52:T319,T76,AD$52:AD319)*INDEX($T$42:$U$42,T76-1)*$T$23/100)</f>
        <v>3.2536238566265734E-6</v>
      </c>
      <c r="AF76" s="74">
        <v>1</v>
      </c>
      <c r="AG76" s="89"/>
      <c r="AH76" s="90"/>
      <c r="AI76" s="106"/>
      <c r="AJ76" s="9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row>
    <row r="77" spans="1:85" s="81" customFormat="1" ht="15" x14ac:dyDescent="0.25">
      <c r="A77" s="12"/>
      <c r="M77" s="1"/>
      <c r="N77" s="1"/>
      <c r="O77" s="1"/>
      <c r="P77" s="60"/>
      <c r="S77" s="23" t="s">
        <v>198</v>
      </c>
      <c r="T77" s="74">
        <v>2</v>
      </c>
      <c r="U77" s="74"/>
      <c r="V77" s="74">
        <v>1</v>
      </c>
      <c r="W77" s="72">
        <f t="shared" si="3"/>
        <v>1</v>
      </c>
      <c r="X77" s="74">
        <v>1405944244.4724801</v>
      </c>
      <c r="Y77" s="74">
        <v>200855.34</v>
      </c>
      <c r="Z77" s="74">
        <v>18829.45</v>
      </c>
      <c r="AA77" s="74">
        <v>215.91</v>
      </c>
      <c r="AB77" s="74">
        <v>-263.55</v>
      </c>
      <c r="AC77" s="78">
        <f t="shared" si="4"/>
        <v>18781.810000000001</v>
      </c>
      <c r="AD77" s="78">
        <f t="shared" si="2"/>
        <v>0</v>
      </c>
      <c r="AE77" s="76">
        <f>IF(W77=1,IF($T$31="BEL",$T$30*ABS(X77)/$T$32,$T$28*Y77/$T$28),AD77/SUMIF(T$52:T320,T77,AD$52:AD320)*INDEX($T$42:$U$42,T77-1)*$T$23/100)</f>
        <v>6305694.9051601896</v>
      </c>
      <c r="AF77" s="74">
        <v>1</v>
      </c>
      <c r="AG77" s="89"/>
      <c r="AH77" s="90"/>
      <c r="AI77" s="106"/>
      <c r="AJ77" s="9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row>
    <row r="78" spans="1:85" s="81" customFormat="1" ht="15" x14ac:dyDescent="0.25">
      <c r="A78" s="12"/>
      <c r="M78" s="1"/>
      <c r="N78" s="1"/>
      <c r="O78" s="1"/>
      <c r="P78" s="60"/>
      <c r="S78" s="23" t="s">
        <v>199</v>
      </c>
      <c r="T78" s="74">
        <v>2</v>
      </c>
      <c r="U78" s="74"/>
      <c r="V78" s="74">
        <v>1</v>
      </c>
      <c r="W78" s="72">
        <f t="shared" si="3"/>
        <v>1</v>
      </c>
      <c r="X78" s="74">
        <v>7.2544165293488396E-4</v>
      </c>
      <c r="Y78" s="74"/>
      <c r="Z78" s="74"/>
      <c r="AA78" s="74"/>
      <c r="AB78" s="74"/>
      <c r="AC78" s="78">
        <f t="shared" si="4"/>
        <v>0</v>
      </c>
      <c r="AD78" s="78">
        <f t="shared" si="2"/>
        <v>0</v>
      </c>
      <c r="AE78" s="76">
        <f>IF(W78=1,IF($T$31="BEL",$T$30*ABS(X78)/$T$32,$T$28*Y78/$T$28),AD78/SUMIF(T$52:T321,T78,AD$52:AD321)*INDEX($T$42:$U$42,T78-1)*$T$23/100)</f>
        <v>3.2536238566265734E-6</v>
      </c>
      <c r="AF78" s="74">
        <v>1</v>
      </c>
      <c r="AG78" s="89"/>
      <c r="AH78" s="90"/>
      <c r="AI78" s="106"/>
      <c r="AJ78" s="9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row>
    <row r="79" spans="1:85" s="81" customFormat="1" ht="15" x14ac:dyDescent="0.25">
      <c r="A79" s="12"/>
      <c r="M79" s="1"/>
      <c r="N79" s="1"/>
      <c r="O79" s="1"/>
      <c r="P79" s="60"/>
      <c r="S79" s="23" t="s">
        <v>200</v>
      </c>
      <c r="T79" s="74">
        <v>2</v>
      </c>
      <c r="U79" s="74"/>
      <c r="V79" s="74">
        <v>1</v>
      </c>
      <c r="W79" s="72">
        <f t="shared" si="3"/>
        <v>1</v>
      </c>
      <c r="X79" s="74">
        <v>1576925.9247725201</v>
      </c>
      <c r="Y79" s="74">
        <v>10729.64</v>
      </c>
      <c r="Z79" s="74"/>
      <c r="AA79" s="74">
        <v>199.61</v>
      </c>
      <c r="AB79" s="74">
        <v>10.37</v>
      </c>
      <c r="AC79" s="78">
        <f t="shared" si="4"/>
        <v>209.98000000000002</v>
      </c>
      <c r="AD79" s="78">
        <f t="shared" si="2"/>
        <v>0</v>
      </c>
      <c r="AE79" s="76">
        <f>IF(W79=1,IF($T$31="BEL",$T$30*ABS(X79)/$T$32,$T$28*Y79/$T$28),AD79/SUMIF(T$52:T322,T79,AD$52:AD322)*INDEX($T$42:$U$42,T79-1)*$T$23/100)</f>
        <v>7072.5519939690166</v>
      </c>
      <c r="AF79" s="74">
        <v>1</v>
      </c>
      <c r="AG79" s="89"/>
      <c r="AH79" s="90"/>
      <c r="AI79" s="106"/>
      <c r="AJ79" s="9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row>
    <row r="80" spans="1:85" s="81" customFormat="1" ht="15" x14ac:dyDescent="0.25">
      <c r="A80" s="12"/>
      <c r="M80" s="1"/>
      <c r="N80" s="1"/>
      <c r="O80" s="1"/>
      <c r="P80" s="60"/>
      <c r="S80" s="23" t="s">
        <v>201</v>
      </c>
      <c r="T80" s="74">
        <v>2</v>
      </c>
      <c r="U80" s="74"/>
      <c r="V80" s="74">
        <v>1</v>
      </c>
      <c r="W80" s="72">
        <f t="shared" si="3"/>
        <v>1</v>
      </c>
      <c r="X80" s="74">
        <v>86588975.104271799</v>
      </c>
      <c r="Y80" s="74">
        <v>3023551.81</v>
      </c>
      <c r="Z80" s="74"/>
      <c r="AA80" s="74">
        <v>2626.9</v>
      </c>
      <c r="AB80" s="74">
        <v>1130.05</v>
      </c>
      <c r="AC80" s="78">
        <f t="shared" si="4"/>
        <v>3756.95</v>
      </c>
      <c r="AD80" s="78">
        <f t="shared" si="2"/>
        <v>0</v>
      </c>
      <c r="AE80" s="76">
        <f>IF(W80=1,IF($T$31="BEL",$T$30*ABS(X80)/$T$32,$T$28*Y80/$T$28),AD80/SUMIF(T$52:T323,T80,AD$52:AD323)*INDEX($T$42:$U$42,T80-1)*$T$23/100)</f>
        <v>388353.7069870886</v>
      </c>
      <c r="AF80" s="74">
        <v>1</v>
      </c>
      <c r="AG80" s="89"/>
      <c r="AH80" s="90"/>
      <c r="AI80" s="106"/>
      <c r="AJ80" s="9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row>
    <row r="81" spans="1:85" s="81" customFormat="1" ht="15" x14ac:dyDescent="0.25">
      <c r="A81" s="12"/>
      <c r="M81" s="1"/>
      <c r="N81" s="1"/>
      <c r="O81" s="1"/>
      <c r="P81" s="60"/>
      <c r="S81" s="23" t="s">
        <v>202</v>
      </c>
      <c r="T81" s="74">
        <v>2</v>
      </c>
      <c r="U81" s="74"/>
      <c r="V81" s="74">
        <v>1</v>
      </c>
      <c r="W81" s="72">
        <f t="shared" si="3"/>
        <v>1</v>
      </c>
      <c r="X81" s="74">
        <v>354138615.57525802</v>
      </c>
      <c r="Y81" s="74">
        <v>3728345.08</v>
      </c>
      <c r="Z81" s="74"/>
      <c r="AA81" s="74">
        <v>4223.22</v>
      </c>
      <c r="AB81" s="74">
        <v>5597.6</v>
      </c>
      <c r="AC81" s="78">
        <f t="shared" si="4"/>
        <v>9820.82</v>
      </c>
      <c r="AD81" s="78">
        <f t="shared" si="2"/>
        <v>0</v>
      </c>
      <c r="AE81" s="76">
        <f>IF(W81=1,IF($T$31="BEL",$T$30*ABS(X81)/$T$32,$T$28*Y81/$T$28),AD81/SUMIF(T$52:T324,T81,AD$52:AD324)*INDEX($T$42:$U$42,T81-1)*$T$23/100)</f>
        <v>1588320.4990047514</v>
      </c>
      <c r="AF81" s="74">
        <v>1</v>
      </c>
      <c r="AG81" s="89"/>
      <c r="AH81" s="90"/>
      <c r="AI81" s="106"/>
      <c r="AJ81" s="9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row>
    <row r="82" spans="1:85" s="81" customFormat="1" ht="15" x14ac:dyDescent="0.25">
      <c r="A82" s="12"/>
      <c r="M82" s="1"/>
      <c r="N82" s="1"/>
      <c r="O82" s="1"/>
      <c r="P82" s="60"/>
      <c r="S82" s="23" t="s">
        <v>203</v>
      </c>
      <c r="T82" s="74">
        <v>2</v>
      </c>
      <c r="U82" s="74"/>
      <c r="V82" s="74">
        <v>1</v>
      </c>
      <c r="W82" s="72">
        <f t="shared" si="3"/>
        <v>1</v>
      </c>
      <c r="X82" s="74">
        <v>3.18925801891052E-4</v>
      </c>
      <c r="Y82" s="74"/>
      <c r="Z82" s="74"/>
      <c r="AA82" s="74"/>
      <c r="AB82" s="74"/>
      <c r="AC82" s="78">
        <f t="shared" si="4"/>
        <v>0</v>
      </c>
      <c r="AD82" s="78">
        <f t="shared" si="2"/>
        <v>0</v>
      </c>
      <c r="AE82" s="76">
        <f>IF(W82=1,IF($T$31="BEL",$T$30*ABS(X82)/$T$32,$T$28*Y82/$T$28),AD82/SUMIF(T$52:T325,T82,AD$52:AD325)*INDEX($T$42:$U$42,T82-1)*$T$23/100)</f>
        <v>1.4303901538165862E-6</v>
      </c>
      <c r="AF82" s="74">
        <v>1</v>
      </c>
      <c r="AG82" s="89"/>
      <c r="AH82" s="90"/>
      <c r="AI82" s="106"/>
      <c r="AJ82" s="9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row>
    <row r="83" spans="1:85" s="81" customFormat="1" ht="15" x14ac:dyDescent="0.25">
      <c r="A83" s="12"/>
      <c r="M83" s="1"/>
      <c r="N83" s="1"/>
      <c r="O83" s="1"/>
      <c r="P83" s="60"/>
      <c r="S83" s="23" t="s">
        <v>204</v>
      </c>
      <c r="T83" s="74">
        <v>2</v>
      </c>
      <c r="U83" s="74"/>
      <c r="V83" s="74">
        <v>1</v>
      </c>
      <c r="W83" s="72">
        <f t="shared" si="3"/>
        <v>1</v>
      </c>
      <c r="X83" s="74">
        <v>96222661.014639899</v>
      </c>
      <c r="Y83" s="74">
        <v>9059.43</v>
      </c>
      <c r="Z83" s="74"/>
      <c r="AA83" s="74">
        <v>5.35</v>
      </c>
      <c r="AB83" s="74">
        <v>1894.73</v>
      </c>
      <c r="AC83" s="78">
        <f t="shared" si="4"/>
        <v>1900.08</v>
      </c>
      <c r="AD83" s="78">
        <f t="shared" si="2"/>
        <v>0</v>
      </c>
      <c r="AE83" s="76">
        <f>IF(W83=1,IF($T$31="BEL",$T$30*ABS(X83)/$T$32,$T$28*Y83/$T$28),AD83/SUMIF(T$52:T326,T83,AD$52:AD326)*INDEX($T$42:$U$42,T83-1)*$T$23/100)</f>
        <v>431561.02790450834</v>
      </c>
      <c r="AF83" s="74">
        <v>1</v>
      </c>
      <c r="AG83" s="89"/>
      <c r="AH83" s="90"/>
      <c r="AI83" s="106"/>
      <c r="AJ83" s="9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row>
    <row r="84" spans="1:85" s="81" customFormat="1" ht="15" x14ac:dyDescent="0.25">
      <c r="A84" s="12"/>
      <c r="M84" s="1"/>
      <c r="N84" s="1"/>
      <c r="O84" s="1"/>
      <c r="P84" s="60"/>
      <c r="S84" s="23" t="s">
        <v>205</v>
      </c>
      <c r="T84" s="74">
        <v>2</v>
      </c>
      <c r="U84" s="74"/>
      <c r="V84" s="74">
        <v>1</v>
      </c>
      <c r="W84" s="72">
        <f t="shared" si="3"/>
        <v>1</v>
      </c>
      <c r="X84" s="74">
        <v>62108750.870359898</v>
      </c>
      <c r="Y84" s="74">
        <v>1845308.65</v>
      </c>
      <c r="Z84" s="74"/>
      <c r="AA84" s="74">
        <v>1637.48</v>
      </c>
      <c r="AB84" s="74">
        <v>804.91</v>
      </c>
      <c r="AC84" s="78">
        <f t="shared" si="4"/>
        <v>2442.39</v>
      </c>
      <c r="AD84" s="78">
        <f t="shared" si="2"/>
        <v>0</v>
      </c>
      <c r="AE84" s="76">
        <f>IF(W84=1,IF($T$31="BEL",$T$30*ABS(X84)/$T$32,$T$28*Y84/$T$28),AD84/SUMIF(T$52:T327,T84,AD$52:AD327)*INDEX($T$42:$U$42,T84-1)*$T$23/100)</f>
        <v>278559.29242488387</v>
      </c>
      <c r="AF84" s="74">
        <v>1</v>
      </c>
      <c r="AG84" s="89"/>
      <c r="AH84" s="90"/>
      <c r="AI84" s="106"/>
      <c r="AJ84" s="9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row>
    <row r="85" spans="1:85" s="81" customFormat="1" ht="15" x14ac:dyDescent="0.25">
      <c r="A85" s="12"/>
      <c r="M85" s="1"/>
      <c r="N85" s="1"/>
      <c r="O85" s="1"/>
      <c r="P85" s="60"/>
      <c r="S85" s="23" t="s">
        <v>206</v>
      </c>
      <c r="T85" s="74">
        <v>2</v>
      </c>
      <c r="U85" s="74"/>
      <c r="V85" s="74">
        <v>1</v>
      </c>
      <c r="W85" s="72">
        <f t="shared" si="3"/>
        <v>1</v>
      </c>
      <c r="X85" s="74">
        <v>440392420.47489202</v>
      </c>
      <c r="Y85" s="74">
        <v>8331378.3099999996</v>
      </c>
      <c r="Z85" s="74"/>
      <c r="AA85" s="74">
        <v>11613.73</v>
      </c>
      <c r="AB85" s="74">
        <v>5804.86</v>
      </c>
      <c r="AC85" s="78">
        <f t="shared" si="4"/>
        <v>17418.59</v>
      </c>
      <c r="AD85" s="78">
        <f t="shared" si="2"/>
        <v>0</v>
      </c>
      <c r="AE85" s="76">
        <f>IF(W85=1,IF($T$31="BEL",$T$30*ABS(X85)/$T$32,$T$28*Y85/$T$28),AD85/SUMIF(T$52:T328,T85,AD$52:AD328)*INDEX($T$42:$U$42,T85-1)*$T$23/100)</f>
        <v>1975170.9592876728</v>
      </c>
      <c r="AF85" s="74">
        <v>1</v>
      </c>
      <c r="AG85" s="89"/>
      <c r="AH85" s="90"/>
      <c r="AI85" s="106"/>
      <c r="AJ85" s="9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row>
    <row r="86" spans="1:85" s="81" customFormat="1" ht="15" x14ac:dyDescent="0.25">
      <c r="A86" s="12"/>
      <c r="M86" s="1"/>
      <c r="N86" s="1"/>
      <c r="O86" s="1"/>
      <c r="P86" s="60"/>
      <c r="S86" s="23" t="s">
        <v>207</v>
      </c>
      <c r="T86" s="74">
        <v>2</v>
      </c>
      <c r="U86" s="74"/>
      <c r="V86" s="74">
        <v>1</v>
      </c>
      <c r="W86" s="72">
        <f t="shared" si="3"/>
        <v>1</v>
      </c>
      <c r="X86" s="74">
        <v>2.9341766656406599E-3</v>
      </c>
      <c r="Y86" s="74"/>
      <c r="Z86" s="74"/>
      <c r="AA86" s="74"/>
      <c r="AB86" s="74"/>
      <c r="AC86" s="78">
        <f t="shared" si="4"/>
        <v>0</v>
      </c>
      <c r="AD86" s="78">
        <f t="shared" si="2"/>
        <v>0</v>
      </c>
      <c r="AE86" s="76">
        <f>IF(W86=1,IF($T$31="BEL",$T$30*ABS(X86)/$T$32,$T$28*Y86/$T$28),AD86/SUMIF(T$52:T329,T86,AD$52:AD329)*INDEX($T$42:$U$42,T86-1)*$T$23/100)</f>
        <v>1.3159855324356984E-5</v>
      </c>
      <c r="AF86" s="74">
        <v>1</v>
      </c>
      <c r="AG86" s="89"/>
      <c r="AH86" s="90"/>
      <c r="AI86" s="106"/>
      <c r="AJ86" s="9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row>
    <row r="87" spans="1:85" s="81" customFormat="1" ht="15" x14ac:dyDescent="0.25">
      <c r="A87" s="12"/>
      <c r="M87" s="1"/>
      <c r="N87" s="1"/>
      <c r="O87" s="1"/>
      <c r="P87" s="60"/>
      <c r="S87" s="23" t="s">
        <v>208</v>
      </c>
      <c r="T87" s="74">
        <v>2</v>
      </c>
      <c r="U87" s="74"/>
      <c r="V87" s="74">
        <v>1</v>
      </c>
      <c r="W87" s="72">
        <f t="shared" si="3"/>
        <v>1</v>
      </c>
      <c r="X87" s="74">
        <v>253852524.29197299</v>
      </c>
      <c r="Y87" s="74">
        <v>1550541.95</v>
      </c>
      <c r="Z87" s="74"/>
      <c r="AA87" s="74">
        <v>3353.56</v>
      </c>
      <c r="AB87" s="74">
        <v>2915.15</v>
      </c>
      <c r="AC87" s="78">
        <f t="shared" si="4"/>
        <v>6268.71</v>
      </c>
      <c r="AD87" s="78">
        <f t="shared" si="2"/>
        <v>0</v>
      </c>
      <c r="AE87" s="76">
        <f>IF(W87=1,IF($T$31="BEL",$T$30*ABS(X87)/$T$32,$T$28*Y87/$T$28),AD87/SUMIF(T$52:T330,T87,AD$52:AD330)*INDEX($T$42:$U$42,T87-1)*$T$23/100)</f>
        <v>1138534.8852795707</v>
      </c>
      <c r="AF87" s="74">
        <v>1</v>
      </c>
      <c r="AG87" s="89"/>
      <c r="AH87" s="90"/>
      <c r="AI87" s="106"/>
      <c r="AJ87" s="9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row>
    <row r="88" spans="1:85" s="81" customFormat="1" ht="15" x14ac:dyDescent="0.25">
      <c r="A88" s="12"/>
      <c r="M88" s="1"/>
      <c r="N88" s="1"/>
      <c r="O88" s="1"/>
      <c r="P88" s="60"/>
      <c r="S88" s="23" t="s">
        <v>209</v>
      </c>
      <c r="T88" s="74">
        <v>2</v>
      </c>
      <c r="U88" s="74"/>
      <c r="V88" s="74">
        <v>1</v>
      </c>
      <c r="W88" s="72">
        <f t="shared" si="3"/>
        <v>1</v>
      </c>
      <c r="X88" s="74">
        <v>38081025.912221998</v>
      </c>
      <c r="Y88" s="74">
        <v>8916.2000000000007</v>
      </c>
      <c r="Z88" s="74"/>
      <c r="AA88" s="74">
        <v>1.95</v>
      </c>
      <c r="AB88" s="74">
        <v>823.31</v>
      </c>
      <c r="AC88" s="78">
        <f t="shared" si="4"/>
        <v>825.26</v>
      </c>
      <c r="AD88" s="78">
        <f t="shared" si="2"/>
        <v>0</v>
      </c>
      <c r="AE88" s="76">
        <f>IF(W88=1,IF($T$31="BEL",$T$30*ABS(X88)/$T$32,$T$28*Y88/$T$28),AD88/SUMIF(T$52:T331,T88,AD$52:AD331)*INDEX($T$42:$U$42,T88-1)*$T$23/100)</f>
        <v>170794.3483691054</v>
      </c>
      <c r="AF88" s="74">
        <v>1</v>
      </c>
      <c r="AG88" s="89"/>
      <c r="AH88" s="90"/>
      <c r="AI88" s="106"/>
      <c r="AJ88" s="9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row>
    <row r="89" spans="1:85" s="81" customFormat="1" ht="15" x14ac:dyDescent="0.25">
      <c r="A89" s="12"/>
      <c r="M89" s="1"/>
      <c r="N89" s="1"/>
      <c r="O89" s="1"/>
      <c r="P89" s="60"/>
      <c r="S89" s="23" t="s">
        <v>210</v>
      </c>
      <c r="T89" s="74">
        <v>2</v>
      </c>
      <c r="U89" s="74"/>
      <c r="V89" s="74">
        <v>1</v>
      </c>
      <c r="W89" s="72">
        <f t="shared" si="3"/>
        <v>1</v>
      </c>
      <c r="X89" s="74">
        <v>75703614.886841193</v>
      </c>
      <c r="Y89" s="74">
        <v>595602.87</v>
      </c>
      <c r="Z89" s="74"/>
      <c r="AA89" s="74">
        <v>12128</v>
      </c>
      <c r="AB89" s="74">
        <v>1210.03</v>
      </c>
      <c r="AC89" s="78">
        <f t="shared" si="4"/>
        <v>13338.03</v>
      </c>
      <c r="AD89" s="78">
        <f t="shared" si="2"/>
        <v>0</v>
      </c>
      <c r="AE89" s="76">
        <f>IF(W89=1,IF($T$31="BEL",$T$30*ABS(X89)/$T$32,$T$28*Y89/$T$28),AD89/SUMIF(T$52:T332,T89,AD$52:AD332)*INDEX($T$42:$U$42,T89-1)*$T$23/100)</f>
        <v>339532.59567080048</v>
      </c>
      <c r="AF89" s="74">
        <v>1</v>
      </c>
      <c r="AG89" s="89"/>
      <c r="AH89" s="90"/>
      <c r="AI89" s="106"/>
      <c r="AJ89" s="9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row>
    <row r="90" spans="1:85" s="81" customFormat="1" ht="15" x14ac:dyDescent="0.25">
      <c r="A90" s="12"/>
      <c r="M90" s="1"/>
      <c r="N90" s="1"/>
      <c r="O90" s="1"/>
      <c r="P90" s="60"/>
      <c r="S90" s="23" t="s">
        <v>211</v>
      </c>
      <c r="T90" s="74">
        <v>2</v>
      </c>
      <c r="U90" s="74"/>
      <c r="V90" s="74">
        <v>1</v>
      </c>
      <c r="W90" s="72">
        <f t="shared" si="3"/>
        <v>1</v>
      </c>
      <c r="X90" s="74">
        <v>1800163.1860309199</v>
      </c>
      <c r="Y90" s="74">
        <v>6659.19</v>
      </c>
      <c r="Z90" s="74"/>
      <c r="AA90" s="74">
        <v>8.8000000000000007</v>
      </c>
      <c r="AB90" s="74">
        <v>32.950000000000003</v>
      </c>
      <c r="AC90" s="78">
        <f t="shared" si="4"/>
        <v>41.75</v>
      </c>
      <c r="AD90" s="78">
        <f t="shared" si="2"/>
        <v>0</v>
      </c>
      <c r="AE90" s="76">
        <f>IF(W90=1,IF($T$31="BEL",$T$30*ABS(X90)/$T$32,$T$28*Y90/$T$28),AD90/SUMIF(T$52:T333,T90,AD$52:AD333)*INDEX($T$42:$U$42,T90-1)*$T$23/100)</f>
        <v>8073.776663078972</v>
      </c>
      <c r="AF90" s="74">
        <v>1</v>
      </c>
      <c r="AG90" s="89"/>
      <c r="AH90" s="90"/>
      <c r="AI90" s="106"/>
      <c r="AJ90" s="9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row>
    <row r="91" spans="1:85" s="81" customFormat="1" ht="15" x14ac:dyDescent="0.25">
      <c r="A91" s="12"/>
      <c r="M91" s="1"/>
      <c r="N91" s="1"/>
      <c r="O91" s="1"/>
      <c r="P91" s="60"/>
      <c r="S91" s="23" t="s">
        <v>212</v>
      </c>
      <c r="T91" s="74">
        <v>2</v>
      </c>
      <c r="U91" s="74"/>
      <c r="V91" s="74">
        <v>1</v>
      </c>
      <c r="W91" s="72">
        <f t="shared" si="3"/>
        <v>1</v>
      </c>
      <c r="X91" s="74">
        <v>8781695.2262956407</v>
      </c>
      <c r="Y91" s="74"/>
      <c r="Z91" s="74"/>
      <c r="AA91" s="74"/>
      <c r="AB91" s="74">
        <v>634.45000000000005</v>
      </c>
      <c r="AC91" s="78">
        <f t="shared" si="4"/>
        <v>634.45000000000005</v>
      </c>
      <c r="AD91" s="78">
        <f t="shared" si="2"/>
        <v>0</v>
      </c>
      <c r="AE91" s="76">
        <f>IF(W91=1,IF($T$31="BEL",$T$30*ABS(X91)/$T$32,$T$28*Y91/$T$28),AD91/SUMIF(T$52:T334,T91,AD$52:AD334)*INDEX($T$42:$U$42,T91-1)*$T$23/100)</f>
        <v>39386.121508608572</v>
      </c>
      <c r="AF91" s="74">
        <v>1</v>
      </c>
      <c r="AG91" s="89"/>
      <c r="AH91" s="90"/>
      <c r="AI91" s="106"/>
      <c r="AJ91" s="9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row>
    <row r="92" spans="1:85" s="81" customFormat="1" ht="15" x14ac:dyDescent="0.25">
      <c r="A92" s="12"/>
      <c r="M92" s="1"/>
      <c r="N92" s="1"/>
      <c r="O92" s="1"/>
      <c r="P92" s="60"/>
      <c r="S92" s="23" t="s">
        <v>213</v>
      </c>
      <c r="T92" s="74">
        <v>2</v>
      </c>
      <c r="U92" s="74"/>
      <c r="V92" s="74">
        <v>1</v>
      </c>
      <c r="W92" s="72">
        <f t="shared" si="3"/>
        <v>1</v>
      </c>
      <c r="X92" s="74">
        <v>48319960.607473798</v>
      </c>
      <c r="Y92" s="74">
        <v>635846.55000000005</v>
      </c>
      <c r="Z92" s="74"/>
      <c r="AA92" s="74">
        <v>378.93</v>
      </c>
      <c r="AB92" s="74">
        <v>457.95</v>
      </c>
      <c r="AC92" s="78">
        <f t="shared" si="4"/>
        <v>836.88</v>
      </c>
      <c r="AD92" s="78">
        <f t="shared" si="2"/>
        <v>0</v>
      </c>
      <c r="AE92" s="76">
        <f>IF(W92=1,IF($T$31="BEL",$T$30*ABS(X92)/$T$32,$T$28*Y92/$T$28),AD92/SUMIF(T$52:T335,T92,AD$52:AD335)*INDEX($T$42:$U$42,T92-1)*$T$23/100)</f>
        <v>216716.22514050032</v>
      </c>
      <c r="AF92" s="74">
        <v>1</v>
      </c>
      <c r="AG92" s="89"/>
      <c r="AH92" s="90"/>
      <c r="AI92" s="106"/>
      <c r="AJ92" s="9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row>
    <row r="93" spans="1:85" s="81" customFormat="1" ht="15" x14ac:dyDescent="0.25">
      <c r="A93" s="12"/>
      <c r="M93" s="1"/>
      <c r="N93" s="1"/>
      <c r="O93" s="1"/>
      <c r="P93" s="60"/>
      <c r="S93" s="23" t="s">
        <v>214</v>
      </c>
      <c r="T93" s="74">
        <v>2</v>
      </c>
      <c r="U93" s="74"/>
      <c r="V93" s="74">
        <v>1</v>
      </c>
      <c r="W93" s="72">
        <f t="shared" si="3"/>
        <v>1</v>
      </c>
      <c r="X93" s="74">
        <v>7506381.1990870796</v>
      </c>
      <c r="Y93" s="74">
        <v>158350.29</v>
      </c>
      <c r="Z93" s="74"/>
      <c r="AA93" s="74">
        <v>54.97</v>
      </c>
      <c r="AB93" s="74">
        <v>82.49</v>
      </c>
      <c r="AC93" s="78">
        <f t="shared" si="4"/>
        <v>137.45999999999998</v>
      </c>
      <c r="AD93" s="78">
        <f t="shared" si="2"/>
        <v>0</v>
      </c>
      <c r="AE93" s="76">
        <f>IF(W93=1,IF($T$31="BEL",$T$30*ABS(X93)/$T$32,$T$28*Y93/$T$28),AD93/SUMIF(T$52:T336,T93,AD$52:AD336)*INDEX($T$42:$U$42,T93-1)*$T$23/100)</f>
        <v>33666.306376917018</v>
      </c>
      <c r="AF93" s="74">
        <v>1</v>
      </c>
      <c r="AG93" s="89"/>
      <c r="AH93" s="90"/>
      <c r="AI93" s="106"/>
      <c r="AJ93" s="9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row>
    <row r="94" spans="1:85" s="81" customFormat="1" ht="15" x14ac:dyDescent="0.25">
      <c r="A94" s="12"/>
      <c r="M94" s="1"/>
      <c r="N94" s="1"/>
      <c r="O94" s="1"/>
      <c r="P94" s="60"/>
      <c r="S94" s="23" t="s">
        <v>215</v>
      </c>
      <c r="T94" s="74">
        <v>2</v>
      </c>
      <c r="U94" s="74"/>
      <c r="V94" s="74">
        <v>1</v>
      </c>
      <c r="W94" s="72">
        <f t="shared" si="3"/>
        <v>1</v>
      </c>
      <c r="X94" s="74">
        <v>109830708.661382</v>
      </c>
      <c r="Y94" s="74">
        <v>1474991.03</v>
      </c>
      <c r="Z94" s="74"/>
      <c r="AA94" s="74">
        <v>1101.99</v>
      </c>
      <c r="AB94" s="74">
        <v>432.88</v>
      </c>
      <c r="AC94" s="78">
        <f t="shared" si="4"/>
        <v>1534.87</v>
      </c>
      <c r="AD94" s="78">
        <f t="shared" si="2"/>
        <v>0</v>
      </c>
      <c r="AE94" s="76">
        <f>IF(W94=1,IF($T$31="BEL",$T$30*ABS(X94)/$T$32,$T$28*Y94/$T$28),AD94/SUMIF(T$52:T337,T94,AD$52:AD337)*INDEX($T$42:$U$42,T94-1)*$T$23/100)</f>
        <v>492593.4600600485</v>
      </c>
      <c r="AF94" s="74">
        <v>1</v>
      </c>
      <c r="AG94" s="89"/>
      <c r="AH94" s="90"/>
      <c r="AI94" s="106"/>
      <c r="AJ94" s="9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row>
    <row r="95" spans="1:85" s="81" customFormat="1" ht="15" x14ac:dyDescent="0.25">
      <c r="A95" s="12"/>
      <c r="M95" s="1"/>
      <c r="N95" s="1"/>
      <c r="O95" s="1"/>
      <c r="P95" s="60"/>
      <c r="S95" s="23" t="s">
        <v>216</v>
      </c>
      <c r="T95" s="74">
        <v>2</v>
      </c>
      <c r="U95" s="74"/>
      <c r="V95" s="74">
        <v>1</v>
      </c>
      <c r="W95" s="72">
        <f t="shared" si="3"/>
        <v>1</v>
      </c>
      <c r="X95" s="74">
        <v>275947.007248112</v>
      </c>
      <c r="Y95" s="74"/>
      <c r="Z95" s="74"/>
      <c r="AA95" s="74"/>
      <c r="AB95" s="74">
        <v>10.45</v>
      </c>
      <c r="AC95" s="78">
        <f t="shared" si="4"/>
        <v>10.45</v>
      </c>
      <c r="AD95" s="78">
        <f t="shared" si="2"/>
        <v>0</v>
      </c>
      <c r="AE95" s="76">
        <f>IF(W95=1,IF($T$31="BEL",$T$30*ABS(X95)/$T$32,$T$28*Y95/$T$28),AD95/SUMIF(T$52:T338,T95,AD$52:AD338)*INDEX($T$42:$U$42,T95-1)*$T$23/100)</f>
        <v>1237.6291908727119</v>
      </c>
      <c r="AF95" s="74">
        <v>1</v>
      </c>
      <c r="AG95" s="89"/>
      <c r="AH95" s="90"/>
      <c r="AI95" s="106"/>
      <c r="AJ95" s="9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row>
    <row r="96" spans="1:85" s="81" customFormat="1" ht="15" x14ac:dyDescent="0.25">
      <c r="A96" s="12"/>
      <c r="M96" s="1"/>
      <c r="N96" s="1"/>
      <c r="O96" s="1"/>
      <c r="P96" s="60"/>
      <c r="S96" s="23" t="s">
        <v>217</v>
      </c>
      <c r="T96" s="74">
        <v>2</v>
      </c>
      <c r="U96" s="74"/>
      <c r="V96" s="74">
        <v>3</v>
      </c>
      <c r="W96" s="72">
        <f t="shared" si="3"/>
        <v>1</v>
      </c>
      <c r="X96" s="74">
        <v>44583200.798637196</v>
      </c>
      <c r="Y96" s="74">
        <v>136.86000000000001</v>
      </c>
      <c r="Z96" s="74"/>
      <c r="AA96" s="74">
        <v>3.94</v>
      </c>
      <c r="AB96" s="74">
        <v>1451.96</v>
      </c>
      <c r="AC96" s="78">
        <f t="shared" si="4"/>
        <v>1455.9</v>
      </c>
      <c r="AD96" s="78">
        <f t="shared" si="2"/>
        <v>0</v>
      </c>
      <c r="AE96" s="76">
        <f>IF(W96=1,IF($T$31="BEL",$T$30*ABS(X96)/$T$32,$T$28*Y96/$T$28),AD96/SUMIF(T$52:T339,T96,AD$52:AD339)*INDEX($T$42:$U$42,T96-1)*$T$23/100)</f>
        <v>199956.7644570297</v>
      </c>
      <c r="AF96" s="74">
        <v>1</v>
      </c>
      <c r="AG96" s="89"/>
      <c r="AH96" s="90"/>
      <c r="AI96" s="106"/>
      <c r="AJ96" s="9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row>
    <row r="97" spans="1:85" s="81" customFormat="1" ht="15" x14ac:dyDescent="0.25">
      <c r="A97" s="12"/>
      <c r="M97" s="1"/>
      <c r="N97" s="1"/>
      <c r="O97" s="1"/>
      <c r="P97" s="60"/>
      <c r="S97" s="23" t="s">
        <v>218</v>
      </c>
      <c r="T97" s="74">
        <v>2</v>
      </c>
      <c r="U97" s="74"/>
      <c r="V97" s="74">
        <v>3</v>
      </c>
      <c r="W97" s="72">
        <f t="shared" si="3"/>
        <v>1</v>
      </c>
      <c r="X97" s="74">
        <v>88834106.728908896</v>
      </c>
      <c r="Y97" s="74">
        <v>11237328.689999999</v>
      </c>
      <c r="Z97" s="74"/>
      <c r="AA97" s="74">
        <v>30627.53</v>
      </c>
      <c r="AB97" s="74">
        <v>11940.86</v>
      </c>
      <c r="AC97" s="78">
        <f t="shared" si="4"/>
        <v>42568.39</v>
      </c>
      <c r="AD97" s="78">
        <f t="shared" si="2"/>
        <v>0</v>
      </c>
      <c r="AE97" s="76">
        <f>IF(W97=1,IF($T$31="BEL",$T$30*ABS(X97)/$T$32,$T$28*Y97/$T$28),AD97/SUMIF(T$52:T340,T97,AD$52:AD340)*INDEX($T$42:$U$42,T97-1)*$T$23/100)</f>
        <v>398423.17816458899</v>
      </c>
      <c r="AF97" s="74">
        <v>1</v>
      </c>
      <c r="AG97" s="89"/>
      <c r="AH97" s="90"/>
      <c r="AI97" s="106"/>
      <c r="AJ97" s="9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row>
    <row r="98" spans="1:85" s="81" customFormat="1" ht="15" x14ac:dyDescent="0.25">
      <c r="A98" s="12"/>
      <c r="M98" s="1"/>
      <c r="N98" s="1"/>
      <c r="O98" s="1"/>
      <c r="P98" s="60"/>
      <c r="S98" s="23" t="s">
        <v>219</v>
      </c>
      <c r="T98" s="74">
        <v>2</v>
      </c>
      <c r="U98" s="74"/>
      <c r="V98" s="74">
        <v>3</v>
      </c>
      <c r="W98" s="72">
        <f t="shared" si="3"/>
        <v>1</v>
      </c>
      <c r="X98" s="74">
        <v>17710947.006183401</v>
      </c>
      <c r="Y98" s="74">
        <v>2323.88</v>
      </c>
      <c r="Z98" s="74"/>
      <c r="AA98" s="74">
        <v>2.98</v>
      </c>
      <c r="AB98" s="74">
        <v>128.32</v>
      </c>
      <c r="AC98" s="78">
        <f t="shared" si="4"/>
        <v>131.29999999999998</v>
      </c>
      <c r="AD98" s="78">
        <f t="shared" si="2"/>
        <v>0</v>
      </c>
      <c r="AE98" s="76">
        <f>IF(W98=1,IF($T$31="BEL",$T$30*ABS(X98)/$T$32,$T$28*Y98/$T$28),AD98/SUMIF(T$52:T341,T98,AD$52:AD341)*INDEX($T$42:$U$42,T98-1)*$T$23/100)</f>
        <v>79434.037830110276</v>
      </c>
      <c r="AF98" s="74">
        <v>1</v>
      </c>
      <c r="AG98" s="89"/>
      <c r="AH98" s="90"/>
      <c r="AI98" s="106"/>
      <c r="AJ98" s="9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row>
    <row r="99" spans="1:85" s="81" customFormat="1" ht="15" x14ac:dyDescent="0.25">
      <c r="A99" s="12"/>
      <c r="M99" s="1"/>
      <c r="N99" s="1"/>
      <c r="O99" s="1"/>
      <c r="P99" s="60"/>
      <c r="S99" s="23" t="s">
        <v>220</v>
      </c>
      <c r="T99" s="74">
        <v>2</v>
      </c>
      <c r="U99" s="74"/>
      <c r="V99" s="74">
        <v>3</v>
      </c>
      <c r="W99" s="72">
        <f t="shared" si="3"/>
        <v>1</v>
      </c>
      <c r="X99" s="74">
        <v>84023174.961858898</v>
      </c>
      <c r="Y99" s="74">
        <v>32018.720000000001</v>
      </c>
      <c r="Z99" s="74"/>
      <c r="AA99" s="74">
        <v>218.88</v>
      </c>
      <c r="AB99" s="74">
        <v>5621.02</v>
      </c>
      <c r="AC99" s="78">
        <f t="shared" si="4"/>
        <v>5839.9000000000005</v>
      </c>
      <c r="AD99" s="78">
        <f t="shared" si="2"/>
        <v>0</v>
      </c>
      <c r="AE99" s="76">
        <f>IF(W99=1,IF($T$31="BEL",$T$30*ABS(X99)/$T$32,$T$28*Y99/$T$28),AD99/SUMIF(T$52:T342,T99,AD$52:AD342)*INDEX($T$42:$U$42,T99-1)*$T$23/100)</f>
        <v>376846.02953168366</v>
      </c>
      <c r="AF99" s="74">
        <v>1</v>
      </c>
      <c r="AG99" s="89"/>
      <c r="AH99" s="90"/>
      <c r="AI99" s="106"/>
      <c r="AJ99" s="9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row>
    <row r="100" spans="1:85" s="81" customFormat="1" ht="15" x14ac:dyDescent="0.25">
      <c r="A100" s="12"/>
      <c r="M100" s="1"/>
      <c r="N100" s="1"/>
      <c r="O100" s="1"/>
      <c r="P100" s="60"/>
      <c r="S100" s="23" t="s">
        <v>221</v>
      </c>
      <c r="T100" s="74">
        <v>2</v>
      </c>
      <c r="U100" s="74"/>
      <c r="V100" s="74">
        <v>3</v>
      </c>
      <c r="W100" s="72">
        <f t="shared" si="3"/>
        <v>1</v>
      </c>
      <c r="X100" s="74">
        <v>3813783.7107004998</v>
      </c>
      <c r="Y100" s="74">
        <v>66496.34</v>
      </c>
      <c r="Z100" s="74"/>
      <c r="AA100" s="74">
        <v>257.72000000000003</v>
      </c>
      <c r="AB100" s="74">
        <v>361.95</v>
      </c>
      <c r="AC100" s="78">
        <f t="shared" si="4"/>
        <v>619.67000000000007</v>
      </c>
      <c r="AD100" s="78">
        <f t="shared" si="2"/>
        <v>0</v>
      </c>
      <c r="AE100" s="76">
        <f>IF(W100=1,IF($T$31="BEL",$T$30*ABS(X100)/$T$32,$T$28*Y100/$T$28),AD100/SUMIF(T$52:T343,T100,AD$52:AD343)*INDEX($T$42:$U$42,T100-1)*$T$23/100)</f>
        <v>17104.914799071743</v>
      </c>
      <c r="AF100" s="74">
        <v>1</v>
      </c>
      <c r="AG100" s="89"/>
      <c r="AH100" s="90"/>
      <c r="AI100" s="106"/>
      <c r="AJ100" s="9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row>
    <row r="101" spans="1:85" s="81" customFormat="1" ht="15" x14ac:dyDescent="0.25">
      <c r="A101" s="12"/>
      <c r="M101" s="1"/>
      <c r="N101" s="1"/>
      <c r="O101" s="1"/>
      <c r="P101" s="60"/>
      <c r="S101" s="23" t="s">
        <v>222</v>
      </c>
      <c r="T101" s="74">
        <v>2</v>
      </c>
      <c r="U101" s="74"/>
      <c r="V101" s="74">
        <v>3</v>
      </c>
      <c r="W101" s="72">
        <f t="shared" si="3"/>
        <v>1</v>
      </c>
      <c r="X101" s="74">
        <v>79303113.431973293</v>
      </c>
      <c r="Y101" s="74">
        <v>21122925.18</v>
      </c>
      <c r="Z101" s="74">
        <v>1.21</v>
      </c>
      <c r="AA101" s="74">
        <v>67388.28</v>
      </c>
      <c r="AB101" s="74">
        <v>413.71</v>
      </c>
      <c r="AC101" s="78">
        <f t="shared" si="4"/>
        <v>67803.200000000012</v>
      </c>
      <c r="AD101" s="78">
        <f t="shared" si="2"/>
        <v>0</v>
      </c>
      <c r="AE101" s="76">
        <f>IF(W101=1,IF($T$31="BEL",$T$30*ABS(X101)/$T$32,$T$28*Y101/$T$28),AD101/SUMIF(T$52:T344,T101,AD$52:AD344)*INDEX($T$42:$U$42,T101-1)*$T$23/100)</f>
        <v>355676.43617258879</v>
      </c>
      <c r="AF101" s="74">
        <v>1</v>
      </c>
      <c r="AG101" s="89"/>
      <c r="AH101" s="90"/>
      <c r="AI101" s="106"/>
      <c r="AJ101" s="9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row>
    <row r="102" spans="1:85" s="81" customFormat="1" ht="15" x14ac:dyDescent="0.25">
      <c r="A102" s="12"/>
      <c r="M102" s="1"/>
      <c r="N102" s="1"/>
      <c r="O102" s="1"/>
      <c r="P102" s="60"/>
      <c r="S102" s="23" t="s">
        <v>223</v>
      </c>
      <c r="T102" s="74">
        <v>2</v>
      </c>
      <c r="U102" s="74"/>
      <c r="V102" s="74">
        <v>3</v>
      </c>
      <c r="W102" s="72">
        <f t="shared" si="3"/>
        <v>1</v>
      </c>
      <c r="X102" s="74">
        <v>-6737491.9104032004</v>
      </c>
      <c r="Y102" s="74">
        <v>8297592.79</v>
      </c>
      <c r="Z102" s="74"/>
      <c r="AA102" s="74">
        <v>19988.27</v>
      </c>
      <c r="AB102" s="74">
        <v>1877.08</v>
      </c>
      <c r="AC102" s="78">
        <f t="shared" si="4"/>
        <v>21865.35</v>
      </c>
      <c r="AD102" s="78">
        <f t="shared" si="2"/>
        <v>0</v>
      </c>
      <c r="AE102" s="76">
        <f>IF(W102=1,IF($T$31="BEL",$T$30*ABS(X102)/$T$32,$T$28*Y102/$T$28),AD102/SUMIF(T$52:T345,T102,AD$52:AD345)*INDEX($T$42:$U$42,T102-1)*$T$23/100)</f>
        <v>30217.818793324877</v>
      </c>
      <c r="AF102" s="74">
        <v>1</v>
      </c>
      <c r="AG102" s="89"/>
      <c r="AH102" s="90"/>
      <c r="AI102" s="106"/>
      <c r="AJ102" s="9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row>
    <row r="103" spans="1:85" s="81" customFormat="1" ht="15" x14ac:dyDescent="0.25">
      <c r="A103" s="12"/>
      <c r="M103" s="1"/>
      <c r="N103" s="1"/>
      <c r="O103" s="1"/>
      <c r="P103" s="60"/>
      <c r="S103" s="23" t="s">
        <v>224</v>
      </c>
      <c r="T103" s="74">
        <v>2</v>
      </c>
      <c r="U103" s="74">
        <v>1</v>
      </c>
      <c r="V103" s="74">
        <v>3</v>
      </c>
      <c r="W103" s="72">
        <f t="shared" si="3"/>
        <v>1</v>
      </c>
      <c r="X103" s="74">
        <v>-135326.384599051</v>
      </c>
      <c r="Y103" s="74">
        <v>745571.09</v>
      </c>
      <c r="Z103" s="74"/>
      <c r="AA103" s="74">
        <v>1907.87</v>
      </c>
      <c r="AB103" s="74">
        <v>23.62</v>
      </c>
      <c r="AC103" s="78">
        <f t="shared" si="4"/>
        <v>1931.4899999999998</v>
      </c>
      <c r="AD103" s="78">
        <f t="shared" si="2"/>
        <v>0</v>
      </c>
      <c r="AE103" s="76">
        <f>IF(W103=1,IF($T$31="BEL",$T$30*ABS(X103)/$T$32,$T$28*Y103/$T$28),AD103/SUMIF(T$52:T346,T103,AD$52:AD346)*INDEX($T$42:$U$42,T103-1)*$T$23/100)</f>
        <v>606.94220076995896</v>
      </c>
      <c r="AF103" s="74">
        <v>1</v>
      </c>
      <c r="AG103" s="89"/>
      <c r="AH103" s="90"/>
      <c r="AI103" s="106"/>
      <c r="AJ103" s="9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row>
    <row r="104" spans="1:85" s="81" customFormat="1" ht="15" x14ac:dyDescent="0.25">
      <c r="A104" s="12"/>
      <c r="M104" s="1"/>
      <c r="N104" s="1"/>
      <c r="O104" s="1"/>
      <c r="P104" s="60"/>
      <c r="S104" s="23" t="s">
        <v>225</v>
      </c>
      <c r="T104" s="74">
        <v>2</v>
      </c>
      <c r="U104" s="74"/>
      <c r="V104" s="74">
        <v>3</v>
      </c>
      <c r="W104" s="72">
        <f t="shared" si="3"/>
        <v>1</v>
      </c>
      <c r="X104" s="74">
        <v>1678674.59007405</v>
      </c>
      <c r="Y104" s="74">
        <v>780393.59</v>
      </c>
      <c r="Z104" s="74"/>
      <c r="AA104" s="74">
        <v>5055.43</v>
      </c>
      <c r="AB104" s="74">
        <v>1462.74</v>
      </c>
      <c r="AC104" s="78">
        <f t="shared" si="4"/>
        <v>6518.17</v>
      </c>
      <c r="AD104" s="78">
        <f t="shared" si="2"/>
        <v>0</v>
      </c>
      <c r="AE104" s="76">
        <f>IF(W104=1,IF($T$31="BEL",$T$30*ABS(X104)/$T$32,$T$28*Y104/$T$28),AD104/SUMIF(T$52:T347,T104,AD$52:AD347)*INDEX($T$42:$U$42,T104-1)*$T$23/100)</f>
        <v>7528.8972885432249</v>
      </c>
      <c r="AF104" s="74">
        <v>1</v>
      </c>
      <c r="AG104" s="89"/>
      <c r="AH104" s="90"/>
      <c r="AI104" s="106"/>
      <c r="AJ104" s="9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row>
    <row r="105" spans="1:85" s="81" customFormat="1" ht="15" x14ac:dyDescent="0.25">
      <c r="A105" s="12"/>
      <c r="M105" s="1"/>
      <c r="N105" s="1"/>
      <c r="O105" s="1"/>
      <c r="P105" s="60"/>
      <c r="S105" s="23" t="s">
        <v>226</v>
      </c>
      <c r="T105" s="74">
        <v>2</v>
      </c>
      <c r="U105" s="74">
        <v>1</v>
      </c>
      <c r="V105" s="74">
        <v>3</v>
      </c>
      <c r="W105" s="72">
        <f t="shared" si="3"/>
        <v>1</v>
      </c>
      <c r="X105" s="74">
        <v>89338687.168465301</v>
      </c>
      <c r="Y105" s="74">
        <v>3290933.19</v>
      </c>
      <c r="Z105" s="74"/>
      <c r="AA105" s="74">
        <v>1380.8</v>
      </c>
      <c r="AB105" s="74">
        <v>43.94</v>
      </c>
      <c r="AC105" s="78">
        <f t="shared" si="4"/>
        <v>1424.74</v>
      </c>
      <c r="AD105" s="78">
        <f t="shared" si="2"/>
        <v>0</v>
      </c>
      <c r="AE105" s="76">
        <f>IF(W105=1,IF($T$31="BEL",$T$30*ABS(X105)/$T$32,$T$28*Y105/$T$28),AD105/SUMIF(T$52:T348,T105,AD$52:AD348)*INDEX($T$42:$U$42,T105-1)*$T$23/100)</f>
        <v>400686.23398594419</v>
      </c>
      <c r="AF105" s="74">
        <v>1</v>
      </c>
      <c r="AG105" s="89"/>
      <c r="AH105" s="90"/>
      <c r="AI105" s="106"/>
      <c r="AJ105" s="9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row>
    <row r="106" spans="1:85" s="81" customFormat="1" ht="15" x14ac:dyDescent="0.25">
      <c r="A106" s="12"/>
      <c r="M106" s="1"/>
      <c r="N106" s="1"/>
      <c r="O106" s="1"/>
      <c r="P106" s="60"/>
      <c r="S106" s="23" t="s">
        <v>227</v>
      </c>
      <c r="T106" s="74">
        <v>2</v>
      </c>
      <c r="U106" s="74">
        <v>1</v>
      </c>
      <c r="V106" s="74">
        <v>3</v>
      </c>
      <c r="W106" s="72">
        <f t="shared" si="3"/>
        <v>1</v>
      </c>
      <c r="X106" s="74">
        <v>16137429.3792975</v>
      </c>
      <c r="Y106" s="74">
        <v>630059.30000000005</v>
      </c>
      <c r="Z106" s="74"/>
      <c r="AA106" s="74">
        <v>237.9</v>
      </c>
      <c r="AB106" s="74">
        <v>10.93</v>
      </c>
      <c r="AC106" s="78">
        <f t="shared" si="4"/>
        <v>248.83</v>
      </c>
      <c r="AD106" s="78">
        <f t="shared" si="2"/>
        <v>0</v>
      </c>
      <c r="AE106" s="76">
        <f>IF(W106=1,IF($T$31="BEL",$T$30*ABS(X106)/$T$32,$T$28*Y106/$T$28),AD106/SUMIF(T$52:T349,T106,AD$52:AD349)*INDEX($T$42:$U$42,T106-1)*$T$23/100)</f>
        <v>72376.772136934072</v>
      </c>
      <c r="AF106" s="74">
        <v>1</v>
      </c>
      <c r="AG106" s="89"/>
      <c r="AH106" s="90"/>
      <c r="AI106" s="106"/>
      <c r="AJ106" s="9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row>
    <row r="107" spans="1:85" s="81" customFormat="1" ht="15" x14ac:dyDescent="0.25">
      <c r="A107" s="12"/>
      <c r="M107" s="1"/>
      <c r="N107" s="1"/>
      <c r="O107" s="1"/>
      <c r="P107" s="60"/>
      <c r="S107" s="23" t="s">
        <v>228</v>
      </c>
      <c r="T107" s="74">
        <v>2</v>
      </c>
      <c r="U107" s="74">
        <v>1</v>
      </c>
      <c r="V107" s="74">
        <v>3</v>
      </c>
      <c r="W107" s="72">
        <f t="shared" si="3"/>
        <v>1</v>
      </c>
      <c r="X107" s="74">
        <v>246589419.45753399</v>
      </c>
      <c r="Y107" s="74">
        <v>8754486.8200000003</v>
      </c>
      <c r="Z107" s="74"/>
      <c r="AA107" s="74">
        <v>3290.45</v>
      </c>
      <c r="AB107" s="74">
        <v>49.41</v>
      </c>
      <c r="AC107" s="78">
        <f t="shared" si="4"/>
        <v>3339.8599999999997</v>
      </c>
      <c r="AD107" s="78">
        <f t="shared" si="2"/>
        <v>0</v>
      </c>
      <c r="AE107" s="76">
        <f>IF(W107=1,IF($T$31="BEL",$T$30*ABS(X107)/$T$32,$T$28*Y107/$T$28),AD107/SUMIF(T$52:T350,T107,AD$52:AD350)*INDEX($T$42:$U$42,T107-1)*$T$23/100)</f>
        <v>1105959.6794488793</v>
      </c>
      <c r="AF107" s="74">
        <v>1</v>
      </c>
      <c r="AG107" s="89"/>
      <c r="AH107" s="90"/>
      <c r="AI107" s="106"/>
      <c r="AJ107" s="9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row>
    <row r="108" spans="1:85" s="81" customFormat="1" ht="15" x14ac:dyDescent="0.25">
      <c r="A108" s="12"/>
      <c r="M108" s="1"/>
      <c r="N108" s="1"/>
      <c r="O108" s="1"/>
      <c r="P108" s="60"/>
      <c r="S108" s="23" t="s">
        <v>229</v>
      </c>
      <c r="T108" s="74">
        <v>2</v>
      </c>
      <c r="U108" s="74"/>
      <c r="V108" s="74">
        <v>3</v>
      </c>
      <c r="W108" s="72">
        <f t="shared" si="3"/>
        <v>1</v>
      </c>
      <c r="X108" s="74">
        <v>1384057592.92226</v>
      </c>
      <c r="Y108" s="74">
        <v>39342110.960000001</v>
      </c>
      <c r="Z108" s="74"/>
      <c r="AA108" s="74">
        <v>20925.599999999999</v>
      </c>
      <c r="AB108" s="74">
        <v>140.32</v>
      </c>
      <c r="AC108" s="78">
        <f t="shared" si="4"/>
        <v>21065.919999999998</v>
      </c>
      <c r="AD108" s="78">
        <f t="shared" si="2"/>
        <v>0</v>
      </c>
      <c r="AE108" s="76">
        <f>IF(W108=1,IF($T$31="BEL",$T$30*ABS(X108)/$T$32,$T$28*Y108/$T$28),AD108/SUMIF(T$52:T351,T108,AD$52:AD351)*INDEX($T$42:$U$42,T108-1)*$T$23/100)</f>
        <v>6207532.7285917858</v>
      </c>
      <c r="AF108" s="74">
        <v>1</v>
      </c>
      <c r="AG108" s="89"/>
      <c r="AH108" s="90"/>
      <c r="AI108" s="106"/>
      <c r="AJ108" s="9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row>
    <row r="109" spans="1:85" s="81" customFormat="1" ht="15" x14ac:dyDescent="0.25">
      <c r="A109" s="12"/>
      <c r="M109" s="1"/>
      <c r="N109" s="1"/>
      <c r="O109" s="1"/>
      <c r="P109" s="60"/>
      <c r="S109" s="23" t="s">
        <v>230</v>
      </c>
      <c r="T109" s="74">
        <v>2</v>
      </c>
      <c r="U109" s="74"/>
      <c r="V109" s="74">
        <v>3</v>
      </c>
      <c r="W109" s="72">
        <f t="shared" si="3"/>
        <v>1</v>
      </c>
      <c r="X109" s="74">
        <v>1593187.0886609501</v>
      </c>
      <c r="Y109" s="74">
        <v>54110.16</v>
      </c>
      <c r="Z109" s="74"/>
      <c r="AA109" s="74">
        <v>23.08</v>
      </c>
      <c r="AB109" s="74">
        <v>0.5</v>
      </c>
      <c r="AC109" s="78">
        <f t="shared" si="4"/>
        <v>23.58</v>
      </c>
      <c r="AD109" s="78">
        <f t="shared" si="2"/>
        <v>0</v>
      </c>
      <c r="AE109" s="76">
        <f>IF(W109=1,IF($T$31="BEL",$T$30*ABS(X109)/$T$32,$T$28*Y109/$T$28),AD109/SUMIF(T$52:T352,T109,AD$52:AD352)*INDEX($T$42:$U$42,T109-1)*$T$23/100)</f>
        <v>7145.4837184569387</v>
      </c>
      <c r="AF109" s="74">
        <v>1</v>
      </c>
      <c r="AG109" s="89"/>
      <c r="AH109" s="90"/>
      <c r="AI109" s="106"/>
      <c r="AJ109" s="9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row>
    <row r="110" spans="1:85" s="81" customFormat="1" ht="15" x14ac:dyDescent="0.25">
      <c r="A110" s="12"/>
      <c r="M110" s="1"/>
      <c r="N110" s="1"/>
      <c r="O110" s="1"/>
      <c r="P110" s="60"/>
      <c r="S110" s="23" t="s">
        <v>231</v>
      </c>
      <c r="T110" s="74">
        <v>2</v>
      </c>
      <c r="U110" s="74"/>
      <c r="V110" s="74">
        <v>3</v>
      </c>
      <c r="W110" s="72">
        <f t="shared" si="3"/>
        <v>1</v>
      </c>
      <c r="X110" s="74">
        <v>5.4687084407599698E-5</v>
      </c>
      <c r="Y110" s="74"/>
      <c r="Z110" s="74"/>
      <c r="AA110" s="74"/>
      <c r="AB110" s="74"/>
      <c r="AC110" s="78">
        <f t="shared" si="4"/>
        <v>0</v>
      </c>
      <c r="AD110" s="78">
        <f t="shared" si="2"/>
        <v>0</v>
      </c>
      <c r="AE110" s="76">
        <f>IF(W110=1,IF($T$31="BEL",$T$30*ABS(X110)/$T$32,$T$28*Y110/$T$28),AD110/SUMIF(T$52:T353,T110,AD$52:AD353)*INDEX($T$42:$U$42,T110-1)*$T$23/100)</f>
        <v>2.4527293374742116E-7</v>
      </c>
      <c r="AF110" s="74">
        <v>1</v>
      </c>
      <c r="AG110" s="89"/>
      <c r="AH110" s="90"/>
      <c r="AI110" s="106"/>
      <c r="AJ110" s="9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row>
    <row r="111" spans="1:85" s="81" customFormat="1" ht="15" x14ac:dyDescent="0.25">
      <c r="A111" s="12"/>
      <c r="M111" s="1"/>
      <c r="N111" s="1"/>
      <c r="O111" s="1"/>
      <c r="P111" s="60"/>
      <c r="S111" s="23" t="s">
        <v>232</v>
      </c>
      <c r="T111" s="74">
        <v>2</v>
      </c>
      <c r="U111" s="74"/>
      <c r="V111" s="74">
        <v>3</v>
      </c>
      <c r="W111" s="72">
        <f t="shared" si="3"/>
        <v>1</v>
      </c>
      <c r="X111" s="74">
        <v>223711134.56605801</v>
      </c>
      <c r="Y111" s="74">
        <v>11684342.119999999</v>
      </c>
      <c r="Z111" s="74"/>
      <c r="AA111" s="74">
        <v>4456.3</v>
      </c>
      <c r="AB111" s="74">
        <v>10.97</v>
      </c>
      <c r="AC111" s="78">
        <f t="shared" si="4"/>
        <v>4467.2700000000004</v>
      </c>
      <c r="AD111" s="78">
        <f t="shared" si="2"/>
        <v>0</v>
      </c>
      <c r="AE111" s="76">
        <f>IF(W111=1,IF($T$31="BEL",$T$30*ABS(X111)/$T$32,$T$28*Y111/$T$28),AD111/SUMIF(T$52:T354,T111,AD$52:AD354)*INDEX($T$42:$U$42,T111-1)*$T$23/100)</f>
        <v>1003350.0026809989</v>
      </c>
      <c r="AF111" s="74">
        <v>1</v>
      </c>
      <c r="AG111" s="89"/>
      <c r="AH111" s="90"/>
      <c r="AI111" s="106"/>
      <c r="AJ111" s="9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row>
    <row r="112" spans="1:85" s="81" customFormat="1" ht="15" x14ac:dyDescent="0.25">
      <c r="A112" s="12"/>
      <c r="M112" s="1"/>
      <c r="N112" s="1"/>
      <c r="O112" s="1"/>
      <c r="P112" s="60"/>
      <c r="S112" s="23" t="s">
        <v>233</v>
      </c>
      <c r="T112" s="74">
        <v>2</v>
      </c>
      <c r="U112" s="74">
        <v>1</v>
      </c>
      <c r="V112" s="74">
        <v>3</v>
      </c>
      <c r="W112" s="72">
        <f t="shared" si="3"/>
        <v>1</v>
      </c>
      <c r="X112" s="74">
        <v>223126034.188685</v>
      </c>
      <c r="Y112" s="74">
        <v>9373730.1500000004</v>
      </c>
      <c r="Z112" s="74"/>
      <c r="AA112" s="74">
        <v>4207.62</v>
      </c>
      <c r="AB112" s="74">
        <v>71.61</v>
      </c>
      <c r="AC112" s="78">
        <f t="shared" si="4"/>
        <v>4279.2299999999996</v>
      </c>
      <c r="AD112" s="78">
        <f t="shared" si="2"/>
        <v>0</v>
      </c>
      <c r="AE112" s="76">
        <f>IF(W112=1,IF($T$31="BEL",$T$30*ABS(X112)/$T$32,$T$28*Y112/$T$28),AD112/SUMIF(T$52:T355,T112,AD$52:AD355)*INDEX($T$42:$U$42,T112-1)*$T$23/100)</f>
        <v>1000725.812935841</v>
      </c>
      <c r="AF112" s="74">
        <v>1</v>
      </c>
      <c r="AG112" s="89"/>
      <c r="AH112" s="90"/>
      <c r="AI112" s="106"/>
      <c r="AJ112" s="9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row>
    <row r="113" spans="1:85" s="81" customFormat="1" ht="15" x14ac:dyDescent="0.25">
      <c r="A113" s="12"/>
      <c r="M113" s="1"/>
      <c r="N113" s="1"/>
      <c r="O113" s="1"/>
      <c r="P113" s="60"/>
      <c r="S113" s="23" t="s">
        <v>234</v>
      </c>
      <c r="T113" s="74">
        <v>2</v>
      </c>
      <c r="U113" s="74"/>
      <c r="V113" s="74">
        <v>3</v>
      </c>
      <c r="W113" s="72">
        <f t="shared" si="3"/>
        <v>1</v>
      </c>
      <c r="X113" s="74">
        <v>15944574.2538391</v>
      </c>
      <c r="Y113" s="74">
        <v>499732.1</v>
      </c>
      <c r="Z113" s="74"/>
      <c r="AA113" s="74">
        <v>239.59</v>
      </c>
      <c r="AB113" s="74">
        <v>0.5</v>
      </c>
      <c r="AC113" s="78">
        <f t="shared" si="4"/>
        <v>240.09</v>
      </c>
      <c r="AD113" s="78">
        <f t="shared" si="2"/>
        <v>0</v>
      </c>
      <c r="AE113" s="76">
        <f>IF(W113=1,IF($T$31="BEL",$T$30*ABS(X113)/$T$32,$T$28*Y113/$T$28),AD113/SUMIF(T$52:T356,T113,AD$52:AD356)*INDEX($T$42:$U$42,T113-1)*$T$23/100)</f>
        <v>71511.812102552794</v>
      </c>
      <c r="AF113" s="74">
        <v>1</v>
      </c>
      <c r="AG113" s="89"/>
      <c r="AH113" s="90"/>
      <c r="AI113" s="106"/>
      <c r="AJ113" s="9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row>
    <row r="114" spans="1:85" s="81" customFormat="1" ht="15" x14ac:dyDescent="0.25">
      <c r="A114" s="12"/>
      <c r="M114" s="1"/>
      <c r="N114" s="1"/>
      <c r="O114" s="1"/>
      <c r="P114" s="60"/>
      <c r="S114" s="23" t="s">
        <v>235</v>
      </c>
      <c r="T114" s="74">
        <v>2</v>
      </c>
      <c r="U114" s="74"/>
      <c r="V114" s="74">
        <v>3</v>
      </c>
      <c r="W114" s="72">
        <f t="shared" si="3"/>
        <v>1</v>
      </c>
      <c r="X114" s="74">
        <v>1.03905460374439E-3</v>
      </c>
      <c r="Y114" s="74"/>
      <c r="Z114" s="74"/>
      <c r="AA114" s="74"/>
      <c r="AB114" s="74"/>
      <c r="AC114" s="78">
        <f t="shared" si="4"/>
        <v>0</v>
      </c>
      <c r="AD114" s="78">
        <f t="shared" si="2"/>
        <v>0</v>
      </c>
      <c r="AE114" s="76">
        <f>IF(W114=1,IF($T$31="BEL",$T$30*ABS(X114)/$T$32,$T$28*Y114/$T$28),AD114/SUMIF(T$52:T357,T114,AD$52:AD357)*INDEX($T$42:$U$42,T114-1)*$T$23/100)</f>
        <v>4.6601857412009828E-6</v>
      </c>
      <c r="AF114" s="74">
        <v>1</v>
      </c>
      <c r="AG114" s="89"/>
      <c r="AH114" s="90"/>
      <c r="AI114" s="106"/>
      <c r="AJ114" s="9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row>
    <row r="115" spans="1:85" s="81" customFormat="1" ht="15" x14ac:dyDescent="0.25">
      <c r="A115" s="12"/>
      <c r="M115" s="1"/>
      <c r="N115" s="1"/>
      <c r="O115" s="1"/>
      <c r="P115" s="60"/>
      <c r="S115" s="23" t="s">
        <v>236</v>
      </c>
      <c r="T115" s="74">
        <v>2</v>
      </c>
      <c r="U115" s="74"/>
      <c r="V115" s="74">
        <v>3</v>
      </c>
      <c r="W115" s="72">
        <f t="shared" si="3"/>
        <v>1</v>
      </c>
      <c r="X115" s="74">
        <v>214064961.840395</v>
      </c>
      <c r="Y115" s="74">
        <v>12175283.880000001</v>
      </c>
      <c r="Z115" s="74"/>
      <c r="AA115" s="74">
        <v>4506.68</v>
      </c>
      <c r="AB115" s="74">
        <v>13.9</v>
      </c>
      <c r="AC115" s="78">
        <f t="shared" si="4"/>
        <v>4520.58</v>
      </c>
      <c r="AD115" s="78">
        <f t="shared" si="2"/>
        <v>0</v>
      </c>
      <c r="AE115" s="76">
        <f>IF(W115=1,IF($T$31="BEL",$T$30*ABS(X115)/$T$32,$T$28*Y115/$T$28),AD115/SUMIF(T$52:T358,T115,AD$52:AD358)*INDEX($T$42:$U$42,T115-1)*$T$23/100)</f>
        <v>960086.67808640888</v>
      </c>
      <c r="AF115" s="74">
        <v>1</v>
      </c>
      <c r="AG115" s="89"/>
      <c r="AH115" s="90"/>
      <c r="AI115" s="106"/>
      <c r="AK115" s="91"/>
      <c r="AL115" s="1"/>
      <c r="AM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row>
    <row r="116" spans="1:85" s="95" customFormat="1" ht="15" x14ac:dyDescent="0.25">
      <c r="A116" s="94"/>
      <c r="M116" s="96"/>
      <c r="N116" s="96"/>
      <c r="O116" s="96"/>
      <c r="P116" s="94"/>
      <c r="S116" s="97" t="s">
        <v>237</v>
      </c>
      <c r="T116" s="98">
        <v>2</v>
      </c>
      <c r="U116" s="98"/>
      <c r="V116" s="98">
        <v>2</v>
      </c>
      <c r="W116" s="99">
        <f t="shared" si="3"/>
        <v>2</v>
      </c>
      <c r="X116" s="98">
        <v>464144594.28881198</v>
      </c>
      <c r="Y116" s="98">
        <v>2769252.31</v>
      </c>
      <c r="Z116" s="98"/>
      <c r="AA116" s="98">
        <v>3338.09</v>
      </c>
      <c r="AB116" s="98">
        <v>26087.47</v>
      </c>
      <c r="AC116" s="98">
        <f t="shared" si="4"/>
        <v>29425.56</v>
      </c>
      <c r="AD116" s="98">
        <f t="shared" ref="AD116:AD179" si="5">(W116-1)*AC116</f>
        <v>29425.56</v>
      </c>
      <c r="AE116" s="100">
        <f>IF(W116=1,IF($T$31="BEL",$T$30*ABS(X116)/$T$32,$T$28*Y116/$T$28),AD116/SUMIF(T$52:T359,T116,AD$52:AD359)*INDEX($T$42:$U$42,T116-1)*$T$23/100)</f>
        <v>1264444.0225256428</v>
      </c>
      <c r="AF116" s="98">
        <v>1</v>
      </c>
      <c r="AG116" s="101"/>
      <c r="AH116" s="90"/>
      <c r="AI116" s="106"/>
      <c r="AJ116" s="103"/>
      <c r="AK116" s="105"/>
      <c r="AL116" s="105"/>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row>
    <row r="117" spans="1:85" s="81" customFormat="1" ht="15" x14ac:dyDescent="0.25">
      <c r="A117" s="12"/>
      <c r="M117" s="1"/>
      <c r="N117" s="1"/>
      <c r="O117" s="1"/>
      <c r="P117" s="60"/>
      <c r="S117" s="23" t="s">
        <v>238</v>
      </c>
      <c r="T117" s="74">
        <v>2</v>
      </c>
      <c r="U117" s="74"/>
      <c r="V117" s="74">
        <v>2</v>
      </c>
      <c r="W117" s="72">
        <f t="shared" ref="W117:W180" si="6">IF(U117=1,1,IF(V117=2,2,1))</f>
        <v>2</v>
      </c>
      <c r="X117" s="74">
        <v>1250436.15047379</v>
      </c>
      <c r="Y117" s="74"/>
      <c r="Z117" s="74"/>
      <c r="AA117" s="74"/>
      <c r="AB117" s="74">
        <v>104.15</v>
      </c>
      <c r="AC117" s="78">
        <f t="shared" ref="AC117:AC180" si="7">SUM(Z117:AB117)</f>
        <v>104.15</v>
      </c>
      <c r="AD117" s="78">
        <f t="shared" si="5"/>
        <v>104.15</v>
      </c>
      <c r="AE117" s="76">
        <f>IF(W117=1,IF($T$31="BEL",$T$30*ABS(X117)/$T$32,$T$28*Y117/$T$28),AD117/SUMIF(T$52:T360,T117,AD$52:AD360)*INDEX($T$42:$U$42,T117-1)*$T$23/100)</f>
        <v>4475.4235754917054</v>
      </c>
      <c r="AF117" s="74">
        <v>1</v>
      </c>
      <c r="AG117" s="89"/>
      <c r="AH117" s="90"/>
      <c r="AI117" s="106"/>
      <c r="AJ117" s="9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row>
    <row r="118" spans="1:85" s="81" customFormat="1" ht="15" x14ac:dyDescent="0.25">
      <c r="A118" s="12"/>
      <c r="M118" s="1"/>
      <c r="N118" s="1"/>
      <c r="O118" s="1"/>
      <c r="P118" s="60"/>
      <c r="S118" s="23" t="s">
        <v>239</v>
      </c>
      <c r="T118" s="74">
        <v>2</v>
      </c>
      <c r="U118" s="74"/>
      <c r="V118" s="74">
        <v>2</v>
      </c>
      <c r="W118" s="72">
        <f t="shared" si="6"/>
        <v>2</v>
      </c>
      <c r="X118" s="74">
        <v>79710.091787917801</v>
      </c>
      <c r="Y118" s="74"/>
      <c r="Z118" s="74"/>
      <c r="AA118" s="74"/>
      <c r="AB118" s="74">
        <v>5.97</v>
      </c>
      <c r="AC118" s="78">
        <f t="shared" si="7"/>
        <v>5.97</v>
      </c>
      <c r="AD118" s="78">
        <f t="shared" si="5"/>
        <v>5.97</v>
      </c>
      <c r="AE118" s="76">
        <f>IF(W118=1,IF($T$31="BEL",$T$30*ABS(X118)/$T$32,$T$28*Y118/$T$28),AD118/SUMIF(T$52:T361,T118,AD$52:AD361)*INDEX($T$42:$U$42,T118-1)*$T$23/100)</f>
        <v>256.53652180206888</v>
      </c>
      <c r="AF118" s="74">
        <v>1</v>
      </c>
      <c r="AG118" s="89"/>
      <c r="AH118" s="90"/>
      <c r="AI118" s="106"/>
      <c r="AJ118" s="9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row>
    <row r="119" spans="1:85" s="81" customFormat="1" ht="15" x14ac:dyDescent="0.25">
      <c r="A119" s="12"/>
      <c r="M119" s="1"/>
      <c r="N119" s="1"/>
      <c r="O119" s="1"/>
      <c r="P119" s="60"/>
      <c r="S119" s="23" t="s">
        <v>240</v>
      </c>
      <c r="T119" s="74">
        <v>2</v>
      </c>
      <c r="U119" s="74"/>
      <c r="V119" s="74">
        <v>2</v>
      </c>
      <c r="W119" s="72">
        <f t="shared" si="6"/>
        <v>2</v>
      </c>
      <c r="X119" s="74">
        <v>203011890.089894</v>
      </c>
      <c r="Y119" s="74">
        <v>4565285.3</v>
      </c>
      <c r="Z119" s="74"/>
      <c r="AA119" s="74">
        <v>4844.83</v>
      </c>
      <c r="AB119" s="74">
        <v>8694.86</v>
      </c>
      <c r="AC119" s="78">
        <f t="shared" si="7"/>
        <v>13539.69</v>
      </c>
      <c r="AD119" s="78">
        <f t="shared" si="5"/>
        <v>13539.69</v>
      </c>
      <c r="AE119" s="76">
        <f>IF(W119=1,IF($T$31="BEL",$T$30*ABS(X119)/$T$32,$T$28*Y119/$T$28),AD119/SUMIF(T$52:T362,T119,AD$52:AD362)*INDEX($T$42:$U$42,T119-1)*$T$23/100)</f>
        <v>581813.22929284</v>
      </c>
      <c r="AF119" s="74">
        <v>1</v>
      </c>
      <c r="AG119" s="89"/>
      <c r="AH119" s="90"/>
      <c r="AI119" s="106"/>
      <c r="AJ119" s="9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row>
    <row r="120" spans="1:85" s="81" customFormat="1" ht="15" x14ac:dyDescent="0.25">
      <c r="A120" s="12"/>
      <c r="M120" s="1"/>
      <c r="N120" s="1"/>
      <c r="O120" s="1"/>
      <c r="P120" s="60"/>
      <c r="S120" s="23" t="s">
        <v>241</v>
      </c>
      <c r="T120" s="74">
        <v>2</v>
      </c>
      <c r="U120" s="74"/>
      <c r="V120" s="74">
        <v>2</v>
      </c>
      <c r="W120" s="72">
        <f t="shared" si="6"/>
        <v>2</v>
      </c>
      <c r="X120" s="74">
        <v>99862447.0080598</v>
      </c>
      <c r="Y120" s="74">
        <v>4051660.75</v>
      </c>
      <c r="Z120" s="74"/>
      <c r="AA120" s="74">
        <v>2973.64</v>
      </c>
      <c r="AB120" s="74">
        <v>953.39</v>
      </c>
      <c r="AC120" s="78">
        <f t="shared" si="7"/>
        <v>3927.0299999999997</v>
      </c>
      <c r="AD120" s="78">
        <f t="shared" si="5"/>
        <v>3927.0299999999997</v>
      </c>
      <c r="AE120" s="76">
        <f>IF(W120=1,IF($T$31="BEL",$T$30*ABS(X120)/$T$32,$T$28*Y120/$T$28),AD120/SUMIF(T$52:T363,T120,AD$52:AD363)*INDEX($T$42:$U$42,T120-1)*$T$23/100)</f>
        <v>168748.1770875006</v>
      </c>
      <c r="AF120" s="74">
        <v>1</v>
      </c>
      <c r="AG120" s="89"/>
      <c r="AH120" s="90"/>
      <c r="AI120" s="106"/>
      <c r="AJ120" s="9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row>
    <row r="121" spans="1:85" s="81" customFormat="1" ht="15" x14ac:dyDescent="0.25">
      <c r="A121" s="12"/>
      <c r="M121" s="1"/>
      <c r="N121" s="1"/>
      <c r="O121" s="1"/>
      <c r="P121" s="60"/>
      <c r="S121" s="23" t="s">
        <v>242</v>
      </c>
      <c r="T121" s="74">
        <v>2</v>
      </c>
      <c r="U121" s="74"/>
      <c r="V121" s="74">
        <v>2</v>
      </c>
      <c r="W121" s="72">
        <f t="shared" si="6"/>
        <v>2</v>
      </c>
      <c r="X121" s="74">
        <v>22273009.070445601</v>
      </c>
      <c r="Y121" s="74">
        <v>742667.23</v>
      </c>
      <c r="Z121" s="74"/>
      <c r="AA121" s="74">
        <v>465.78</v>
      </c>
      <c r="AB121" s="74">
        <v>24.76</v>
      </c>
      <c r="AC121" s="78">
        <f t="shared" si="7"/>
        <v>490.53999999999996</v>
      </c>
      <c r="AD121" s="78">
        <f t="shared" si="5"/>
        <v>490.53999999999996</v>
      </c>
      <c r="AE121" s="76">
        <f>IF(W121=1,IF($T$31="BEL",$T$30*ABS(X121)/$T$32,$T$28*Y121/$T$28),AD121/SUMIF(T$52:T364,T121,AD$52:AD364)*INDEX($T$42:$U$42,T121-1)*$T$23/100)</f>
        <v>21078.965729445037</v>
      </c>
      <c r="AF121" s="74">
        <v>1</v>
      </c>
      <c r="AG121" s="89"/>
      <c r="AH121" s="90"/>
      <c r="AI121" s="106"/>
      <c r="AJ121" s="9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row>
    <row r="122" spans="1:85" s="81" customFormat="1" ht="15" x14ac:dyDescent="0.25">
      <c r="A122" s="12"/>
      <c r="M122" s="1"/>
      <c r="N122" s="1"/>
      <c r="O122" s="1"/>
      <c r="P122" s="60"/>
      <c r="S122" s="23" t="s">
        <v>243</v>
      </c>
      <c r="T122" s="74">
        <v>2</v>
      </c>
      <c r="U122" s="74"/>
      <c r="V122" s="74">
        <v>2</v>
      </c>
      <c r="W122" s="72">
        <f t="shared" si="6"/>
        <v>2</v>
      </c>
      <c r="X122" s="74">
        <v>39429878.321528703</v>
      </c>
      <c r="Y122" s="74">
        <v>2015782.64</v>
      </c>
      <c r="Z122" s="74"/>
      <c r="AA122" s="74">
        <v>1132.75</v>
      </c>
      <c r="AB122" s="74">
        <v>54.44</v>
      </c>
      <c r="AC122" s="78">
        <f t="shared" si="7"/>
        <v>1187.19</v>
      </c>
      <c r="AD122" s="78">
        <f t="shared" si="5"/>
        <v>1187.19</v>
      </c>
      <c r="AE122" s="76">
        <f>IF(W122=1,IF($T$31="BEL",$T$30*ABS(X122)/$T$32,$T$28*Y122/$T$28),AD122/SUMIF(T$52:T365,T122,AD$52:AD365)*INDEX($T$42:$U$42,T122-1)*$T$23/100)</f>
        <v>51014.67224760438</v>
      </c>
      <c r="AF122" s="74">
        <v>1</v>
      </c>
      <c r="AG122" s="89"/>
      <c r="AH122" s="90"/>
      <c r="AI122" s="106"/>
      <c r="AJ122" s="9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row>
    <row r="123" spans="1:85" s="81" customFormat="1" ht="15" x14ac:dyDescent="0.25">
      <c r="A123" s="12"/>
      <c r="M123" s="1"/>
      <c r="N123" s="1"/>
      <c r="O123" s="1"/>
      <c r="P123" s="60"/>
      <c r="S123" s="23" t="s">
        <v>244</v>
      </c>
      <c r="T123" s="74">
        <v>2</v>
      </c>
      <c r="U123" s="74"/>
      <c r="V123" s="74">
        <v>2</v>
      </c>
      <c r="W123" s="72">
        <f t="shared" si="6"/>
        <v>2</v>
      </c>
      <c r="X123" s="74">
        <v>499881488.97174197</v>
      </c>
      <c r="Y123" s="74">
        <v>8120031.7300000004</v>
      </c>
      <c r="Z123" s="74">
        <v>140.35</v>
      </c>
      <c r="AA123" s="74">
        <v>6343.13</v>
      </c>
      <c r="AB123" s="74">
        <v>7457.15</v>
      </c>
      <c r="AC123" s="78">
        <f t="shared" si="7"/>
        <v>13940.630000000001</v>
      </c>
      <c r="AD123" s="78">
        <f t="shared" si="5"/>
        <v>13940.630000000001</v>
      </c>
      <c r="AE123" s="76">
        <f>IF(W123=1,IF($T$31="BEL",$T$30*ABS(X123)/$T$32,$T$28*Y123/$T$28),AD123/SUMIF(T$52:T366,T123,AD$52:AD366)*INDEX($T$42:$U$42,T123-1)*$T$23/100)</f>
        <v>599041.99864817027</v>
      </c>
      <c r="AF123" s="74">
        <v>1</v>
      </c>
      <c r="AG123" s="89"/>
      <c r="AH123" s="90"/>
      <c r="AI123" s="106"/>
      <c r="AJ123" s="9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row>
    <row r="124" spans="1:85" s="81" customFormat="1" ht="15" x14ac:dyDescent="0.25">
      <c r="A124" s="12"/>
      <c r="M124" s="1"/>
      <c r="N124" s="1"/>
      <c r="O124" s="1"/>
      <c r="P124" s="60"/>
      <c r="S124" s="23" t="s">
        <v>245</v>
      </c>
      <c r="T124" s="74">
        <v>2</v>
      </c>
      <c r="U124" s="74"/>
      <c r="V124" s="74">
        <v>2</v>
      </c>
      <c r="W124" s="72">
        <f t="shared" si="6"/>
        <v>2</v>
      </c>
      <c r="X124" s="74">
        <v>1259935381.49247</v>
      </c>
      <c r="Y124" s="74">
        <v>26882842.390000001</v>
      </c>
      <c r="Z124" s="74"/>
      <c r="AA124" s="74">
        <v>25372.61</v>
      </c>
      <c r="AB124" s="74">
        <v>19717.150000000001</v>
      </c>
      <c r="AC124" s="78">
        <f t="shared" si="7"/>
        <v>45089.760000000002</v>
      </c>
      <c r="AD124" s="78">
        <f t="shared" si="5"/>
        <v>45089.760000000002</v>
      </c>
      <c r="AE124" s="76">
        <f>IF(W124=1,IF($T$31="BEL",$T$30*ABS(X124)/$T$32,$T$28*Y124/$T$28),AD124/SUMIF(T$52:T367,T124,AD$52:AD367)*INDEX($T$42:$U$42,T124-1)*$T$23/100)</f>
        <v>1937549.4471172623</v>
      </c>
      <c r="AF124" s="74">
        <v>1</v>
      </c>
      <c r="AG124" s="89"/>
      <c r="AH124" s="90"/>
      <c r="AI124" s="106"/>
      <c r="AJ124" s="9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row>
    <row r="125" spans="1:85" s="81" customFormat="1" ht="15" x14ac:dyDescent="0.25">
      <c r="A125" s="12"/>
      <c r="M125" s="1"/>
      <c r="N125" s="1"/>
      <c r="O125" s="1"/>
      <c r="P125" s="60"/>
      <c r="S125" s="23" t="s">
        <v>246</v>
      </c>
      <c r="T125" s="74">
        <v>2</v>
      </c>
      <c r="U125" s="74"/>
      <c r="V125" s="74">
        <v>2</v>
      </c>
      <c r="W125" s="72">
        <f t="shared" si="6"/>
        <v>2</v>
      </c>
      <c r="X125" s="74">
        <v>1</v>
      </c>
      <c r="Y125" s="74"/>
      <c r="Z125" s="74"/>
      <c r="AA125" s="74"/>
      <c r="AB125" s="74"/>
      <c r="AC125" s="78">
        <f t="shared" si="7"/>
        <v>0</v>
      </c>
      <c r="AD125" s="78">
        <f t="shared" si="5"/>
        <v>0</v>
      </c>
      <c r="AE125" s="76">
        <f>IF(W125=1,IF($T$31="BEL",$T$30*ABS(X125)/$T$32,$T$28*Y125/$T$28),AD125/SUMIF(T$52:T368,T125,AD$52:AD368)*INDEX($T$42:$U$42,T125-1)*$T$23/100)</f>
        <v>0</v>
      </c>
      <c r="AF125" s="74">
        <v>1</v>
      </c>
      <c r="AG125" s="89"/>
      <c r="AH125" s="90"/>
      <c r="AI125" s="106"/>
      <c r="AJ125" s="9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row>
    <row r="126" spans="1:85" s="81" customFormat="1" ht="15" x14ac:dyDescent="0.25">
      <c r="A126" s="12"/>
      <c r="M126" s="1"/>
      <c r="N126" s="1"/>
      <c r="O126" s="1"/>
      <c r="P126" s="60"/>
      <c r="S126" s="23" t="s">
        <v>247</v>
      </c>
      <c r="T126" s="74">
        <v>2</v>
      </c>
      <c r="U126" s="74"/>
      <c r="V126" s="74">
        <v>2</v>
      </c>
      <c r="W126" s="72">
        <f t="shared" si="6"/>
        <v>2</v>
      </c>
      <c r="X126" s="74">
        <v>45426655.006397702</v>
      </c>
      <c r="Y126" s="74">
        <v>2101333.25</v>
      </c>
      <c r="Z126" s="74"/>
      <c r="AA126" s="74">
        <v>1656.1</v>
      </c>
      <c r="AB126" s="74">
        <v>634.44000000000005</v>
      </c>
      <c r="AC126" s="78">
        <f t="shared" si="7"/>
        <v>2290.54</v>
      </c>
      <c r="AD126" s="78">
        <f t="shared" si="5"/>
        <v>2290.54</v>
      </c>
      <c r="AE126" s="76">
        <f>IF(W126=1,IF($T$31="BEL",$T$30*ABS(X126)/$T$32,$T$28*Y126/$T$28),AD126/SUMIF(T$52:T369,T126,AD$52:AD369)*INDEX($T$42:$U$42,T126-1)*$T$23/100)</f>
        <v>98426.660745144225</v>
      </c>
      <c r="AF126" s="74">
        <v>1</v>
      </c>
      <c r="AG126" s="89"/>
      <c r="AH126" s="90"/>
      <c r="AI126" s="106"/>
      <c r="AJ126" s="9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row>
    <row r="127" spans="1:85" s="81" customFormat="1" ht="15" x14ac:dyDescent="0.25">
      <c r="A127" s="12"/>
      <c r="M127" s="1"/>
      <c r="N127" s="1"/>
      <c r="O127" s="1"/>
      <c r="P127" s="60"/>
      <c r="S127" s="23" t="s">
        <v>248</v>
      </c>
      <c r="T127" s="74">
        <v>2</v>
      </c>
      <c r="U127" s="74">
        <v>1</v>
      </c>
      <c r="V127" s="74">
        <v>2</v>
      </c>
      <c r="W127" s="72">
        <f t="shared" si="6"/>
        <v>1</v>
      </c>
      <c r="X127" s="74">
        <v>1</v>
      </c>
      <c r="Y127" s="74"/>
      <c r="Z127" s="74"/>
      <c r="AA127" s="74"/>
      <c r="AB127" s="74"/>
      <c r="AC127" s="78">
        <f t="shared" si="7"/>
        <v>0</v>
      </c>
      <c r="AD127" s="78">
        <f t="shared" si="5"/>
        <v>0</v>
      </c>
      <c r="AE127" s="76">
        <f>IF(W127=1,IF($T$31="BEL",$T$30*ABS(X127)/$T$32,$T$28*Y127/$T$28),AD127/SUMIF(T$52:T370,T127,AD$52:AD370)*INDEX($T$42:$U$42,T127-1)*$T$23/100)</f>
        <v>4.4850248720397371E-3</v>
      </c>
      <c r="AF127" s="74">
        <v>1</v>
      </c>
      <c r="AG127" s="89"/>
      <c r="AH127" s="90"/>
      <c r="AI127" s="106"/>
      <c r="AJ127" s="9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row>
    <row r="128" spans="1:85" s="81" customFormat="1" ht="15" x14ac:dyDescent="0.25">
      <c r="A128" s="12"/>
      <c r="M128" s="1"/>
      <c r="N128" s="1"/>
      <c r="O128" s="1"/>
      <c r="P128" s="60"/>
      <c r="S128" s="23" t="s">
        <v>249</v>
      </c>
      <c r="T128" s="74">
        <v>2</v>
      </c>
      <c r="U128" s="74">
        <v>1</v>
      </c>
      <c r="V128" s="74">
        <v>2</v>
      </c>
      <c r="W128" s="72">
        <f t="shared" si="6"/>
        <v>1</v>
      </c>
      <c r="X128" s="74">
        <v>7.2544165293488396E-4</v>
      </c>
      <c r="Y128" s="74"/>
      <c r="Z128" s="74"/>
      <c r="AA128" s="74"/>
      <c r="AB128" s="74"/>
      <c r="AC128" s="78">
        <f t="shared" si="7"/>
        <v>0</v>
      </c>
      <c r="AD128" s="78">
        <f t="shared" si="5"/>
        <v>0</v>
      </c>
      <c r="AE128" s="76">
        <f>IF(W128=1,IF($T$31="BEL",$T$30*ABS(X128)/$T$32,$T$28*Y128/$T$28),AD128/SUMIF(T$52:T371,T128,AD$52:AD371)*INDEX($T$42:$U$42,T128-1)*$T$23/100)</f>
        <v>3.2536238566265734E-6</v>
      </c>
      <c r="AF128" s="74">
        <v>1</v>
      </c>
      <c r="AG128" s="89"/>
      <c r="AH128" s="90"/>
      <c r="AI128" s="106"/>
      <c r="AJ128" s="9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row>
    <row r="129" spans="1:85" s="81" customFormat="1" ht="15" x14ac:dyDescent="0.25">
      <c r="A129" s="12"/>
      <c r="M129" s="1"/>
      <c r="N129" s="1"/>
      <c r="O129" s="1"/>
      <c r="P129" s="60"/>
      <c r="S129" s="23" t="s">
        <v>250</v>
      </c>
      <c r="T129" s="74">
        <v>2</v>
      </c>
      <c r="U129" s="74">
        <v>1</v>
      </c>
      <c r="V129" s="74">
        <v>2</v>
      </c>
      <c r="W129" s="72">
        <f t="shared" si="6"/>
        <v>1</v>
      </c>
      <c r="X129" s="74">
        <v>7.2544165293488396E-4</v>
      </c>
      <c r="Y129" s="74"/>
      <c r="Z129" s="74"/>
      <c r="AA129" s="74"/>
      <c r="AB129" s="74"/>
      <c r="AC129" s="78">
        <f t="shared" si="7"/>
        <v>0</v>
      </c>
      <c r="AD129" s="78">
        <f t="shared" si="5"/>
        <v>0</v>
      </c>
      <c r="AE129" s="76">
        <f>IF(W129=1,IF($T$31="BEL",$T$30*ABS(X129)/$T$32,$T$28*Y129/$T$28),AD129/SUMIF(T$52:T372,T129,AD$52:AD372)*INDEX($T$42:$U$42,T129-1)*$T$23/100)</f>
        <v>3.2536238566265734E-6</v>
      </c>
      <c r="AF129" s="74">
        <v>1</v>
      </c>
      <c r="AG129" s="89"/>
      <c r="AH129" s="90"/>
      <c r="AI129" s="106"/>
      <c r="AJ129" s="9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row>
    <row r="130" spans="1:85" s="81" customFormat="1" ht="15" x14ac:dyDescent="0.25">
      <c r="A130" s="12"/>
      <c r="M130" s="1"/>
      <c r="N130" s="1"/>
      <c r="O130" s="1"/>
      <c r="P130" s="60"/>
      <c r="S130" s="23" t="s">
        <v>251</v>
      </c>
      <c r="T130" s="74">
        <v>2</v>
      </c>
      <c r="U130" s="74">
        <v>1</v>
      </c>
      <c r="V130" s="74">
        <v>2</v>
      </c>
      <c r="W130" s="72">
        <f t="shared" si="6"/>
        <v>1</v>
      </c>
      <c r="X130" s="74">
        <v>7.2544165293488396E-4</v>
      </c>
      <c r="Y130" s="74"/>
      <c r="Z130" s="74"/>
      <c r="AA130" s="74"/>
      <c r="AB130" s="74"/>
      <c r="AC130" s="78">
        <f t="shared" si="7"/>
        <v>0</v>
      </c>
      <c r="AD130" s="78">
        <f t="shared" si="5"/>
        <v>0</v>
      </c>
      <c r="AE130" s="76">
        <f>IF(W130=1,IF($T$31="BEL",$T$30*ABS(X130)/$T$32,$T$28*Y130/$T$28),AD130/SUMIF(T$52:T373,T130,AD$52:AD373)*INDEX($T$42:$U$42,T130-1)*$T$23/100)</f>
        <v>3.2536238566265734E-6</v>
      </c>
      <c r="AF130" s="74">
        <v>1</v>
      </c>
      <c r="AG130" s="89"/>
      <c r="AH130" s="90"/>
      <c r="AI130" s="106"/>
      <c r="AJ130" s="9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row>
    <row r="131" spans="1:85" s="81" customFormat="1" ht="15" x14ac:dyDescent="0.25">
      <c r="A131" s="12"/>
      <c r="M131" s="1"/>
      <c r="N131" s="1"/>
      <c r="O131" s="1"/>
      <c r="P131" s="60"/>
      <c r="S131" s="23" t="s">
        <v>252</v>
      </c>
      <c r="T131" s="74">
        <v>2</v>
      </c>
      <c r="U131" s="74">
        <v>1</v>
      </c>
      <c r="V131" s="74">
        <v>2</v>
      </c>
      <c r="W131" s="72">
        <f t="shared" si="6"/>
        <v>1</v>
      </c>
      <c r="X131" s="74">
        <v>26003134.9683921</v>
      </c>
      <c r="Y131" s="74">
        <v>993858.78</v>
      </c>
      <c r="Z131" s="74"/>
      <c r="AA131" s="74">
        <v>894.78</v>
      </c>
      <c r="AB131" s="74">
        <v>398.25</v>
      </c>
      <c r="AC131" s="78">
        <f t="shared" si="7"/>
        <v>1293.03</v>
      </c>
      <c r="AD131" s="78">
        <f t="shared" si="5"/>
        <v>0</v>
      </c>
      <c r="AE131" s="76">
        <f>IF(W131=1,IF($T$31="BEL",$T$30*ABS(X131)/$T$32,$T$28*Y131/$T$28),AD131/SUMIF(T$52:T374,T131,AD$52:AD374)*INDEX($T$42:$U$42,T131-1)*$T$23/100)</f>
        <v>116624.70708424479</v>
      </c>
      <c r="AF131" s="74">
        <v>1</v>
      </c>
      <c r="AG131" s="89"/>
      <c r="AH131" s="90"/>
      <c r="AI131" s="106"/>
      <c r="AJ131" s="9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row>
    <row r="132" spans="1:85" s="81" customFormat="1" ht="15" x14ac:dyDescent="0.25">
      <c r="A132" s="12"/>
      <c r="M132" s="1"/>
      <c r="N132" s="1"/>
      <c r="O132" s="1"/>
      <c r="P132" s="60"/>
      <c r="S132" s="23" t="s">
        <v>253</v>
      </c>
      <c r="T132" s="74">
        <v>2</v>
      </c>
      <c r="U132" s="74">
        <v>1</v>
      </c>
      <c r="V132" s="74">
        <v>2</v>
      </c>
      <c r="W132" s="72">
        <f t="shared" si="6"/>
        <v>1</v>
      </c>
      <c r="X132" s="74">
        <v>16274004.9300912</v>
      </c>
      <c r="Y132" s="74">
        <v>1445591.12</v>
      </c>
      <c r="Z132" s="74"/>
      <c r="AA132" s="74">
        <v>1645.7</v>
      </c>
      <c r="AB132" s="74">
        <v>59.27</v>
      </c>
      <c r="AC132" s="78">
        <f t="shared" si="7"/>
        <v>1704.97</v>
      </c>
      <c r="AD132" s="78">
        <f t="shared" si="5"/>
        <v>0</v>
      </c>
      <c r="AE132" s="76">
        <f>IF(W132=1,IF($T$31="BEL",$T$30*ABS(X132)/$T$32,$T$28*Y132/$T$28),AD132/SUMIF(T$52:T375,T132,AD$52:AD375)*INDEX($T$42:$U$42,T132-1)*$T$23/100)</f>
        <v>72989.316879156337</v>
      </c>
      <c r="AF132" s="74">
        <v>1</v>
      </c>
      <c r="AG132" s="89"/>
      <c r="AH132" s="90"/>
      <c r="AI132" s="106"/>
      <c r="AJ132" s="9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row>
    <row r="133" spans="1:85" s="81" customFormat="1" ht="15" x14ac:dyDescent="0.25">
      <c r="A133" s="12"/>
      <c r="M133" s="1"/>
      <c r="N133" s="1"/>
      <c r="O133" s="1"/>
      <c r="P133" s="60"/>
      <c r="S133" s="23" t="s">
        <v>254</v>
      </c>
      <c r="T133" s="74">
        <v>2</v>
      </c>
      <c r="U133" s="74">
        <v>1</v>
      </c>
      <c r="V133" s="74">
        <v>2</v>
      </c>
      <c r="W133" s="72">
        <f t="shared" si="6"/>
        <v>1</v>
      </c>
      <c r="X133" s="74">
        <v>192892971.883524</v>
      </c>
      <c r="Y133" s="74">
        <v>7376231.5800000001</v>
      </c>
      <c r="Z133" s="74"/>
      <c r="AA133" s="74">
        <v>5534.36</v>
      </c>
      <c r="AB133" s="74">
        <v>355.57</v>
      </c>
      <c r="AC133" s="78">
        <f t="shared" si="7"/>
        <v>5889.9299999999994</v>
      </c>
      <c r="AD133" s="78">
        <f t="shared" si="5"/>
        <v>0</v>
      </c>
      <c r="AE133" s="76">
        <f>IF(W133=1,IF($T$31="BEL",$T$30*ABS(X133)/$T$32,$T$28*Y133/$T$28),AD133/SUMIF(T$52:T376,T133,AD$52:AD376)*INDEX($T$42:$U$42,T133-1)*$T$23/100)</f>
        <v>865129.77653926681</v>
      </c>
      <c r="AF133" s="74">
        <v>1</v>
      </c>
      <c r="AG133" s="89"/>
      <c r="AH133" s="90"/>
      <c r="AI133" s="106"/>
      <c r="AJ133" s="9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row>
    <row r="134" spans="1:85" s="81" customFormat="1" ht="15" x14ac:dyDescent="0.25">
      <c r="A134" s="12"/>
      <c r="M134" s="1"/>
      <c r="N134" s="1"/>
      <c r="O134" s="1"/>
      <c r="P134" s="60"/>
      <c r="S134" s="23" t="s">
        <v>255</v>
      </c>
      <c r="T134" s="74">
        <v>2</v>
      </c>
      <c r="U134" s="74">
        <v>1</v>
      </c>
      <c r="V134" s="74">
        <v>2</v>
      </c>
      <c r="W134" s="72">
        <f t="shared" si="6"/>
        <v>1</v>
      </c>
      <c r="X134" s="74">
        <v>9963811.0634671897</v>
      </c>
      <c r="Y134" s="74">
        <v>481388.47</v>
      </c>
      <c r="Z134" s="74"/>
      <c r="AA134" s="74">
        <v>386.45</v>
      </c>
      <c r="AB134" s="74">
        <v>178.31</v>
      </c>
      <c r="AC134" s="78">
        <f t="shared" si="7"/>
        <v>564.76</v>
      </c>
      <c r="AD134" s="78">
        <f t="shared" si="5"/>
        <v>0</v>
      </c>
      <c r="AE134" s="76">
        <f>IF(W134=1,IF($T$31="BEL",$T$30*ABS(X134)/$T$32,$T$28*Y134/$T$28),AD134/SUMIF(T$52:T377,T134,AD$52:AD377)*INDEX($T$42:$U$42,T134-1)*$T$23/100)</f>
        <v>44687.940439955048</v>
      </c>
      <c r="AF134" s="74">
        <v>1</v>
      </c>
      <c r="AG134" s="89"/>
      <c r="AH134" s="90"/>
      <c r="AI134" s="106"/>
      <c r="AJ134" s="9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row>
    <row r="135" spans="1:85" s="81" customFormat="1" ht="15" x14ac:dyDescent="0.25">
      <c r="A135" s="12"/>
      <c r="M135" s="1"/>
      <c r="N135" s="1"/>
      <c r="O135" s="1"/>
      <c r="P135" s="60"/>
      <c r="S135" s="23" t="s">
        <v>256</v>
      </c>
      <c r="T135" s="74">
        <v>2</v>
      </c>
      <c r="U135" s="74">
        <v>1</v>
      </c>
      <c r="V135" s="74">
        <v>2</v>
      </c>
      <c r="W135" s="72">
        <f t="shared" si="6"/>
        <v>1</v>
      </c>
      <c r="X135" s="74">
        <v>2792196.6850870601</v>
      </c>
      <c r="Y135" s="74">
        <v>1421193.08</v>
      </c>
      <c r="Z135" s="74"/>
      <c r="AA135" s="74">
        <v>2254.85</v>
      </c>
      <c r="AB135" s="74">
        <v>58.72</v>
      </c>
      <c r="AC135" s="78">
        <f t="shared" si="7"/>
        <v>2313.5699999999997</v>
      </c>
      <c r="AD135" s="78">
        <f t="shared" si="5"/>
        <v>0</v>
      </c>
      <c r="AE135" s="76">
        <f>IF(W135=1,IF($T$31="BEL",$T$30*ABS(X135)/$T$32,$T$28*Y135/$T$28),AD135/SUMIF(T$52:T378,T135,AD$52:AD378)*INDEX($T$42:$U$42,T135-1)*$T$23/100)</f>
        <v>12523.071580242371</v>
      </c>
      <c r="AF135" s="74">
        <v>1</v>
      </c>
      <c r="AG135" s="89"/>
      <c r="AH135" s="90"/>
      <c r="AI135" s="106"/>
      <c r="AJ135" s="9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row>
    <row r="136" spans="1:85" s="81" customFormat="1" ht="15" x14ac:dyDescent="0.25">
      <c r="A136" s="12"/>
      <c r="M136" s="1"/>
      <c r="N136" s="1"/>
      <c r="O136" s="1"/>
      <c r="P136" s="60"/>
      <c r="S136" s="23" t="s">
        <v>257</v>
      </c>
      <c r="T136" s="74">
        <v>2</v>
      </c>
      <c r="U136" s="74">
        <v>1</v>
      </c>
      <c r="V136" s="74">
        <v>2</v>
      </c>
      <c r="W136" s="72">
        <f t="shared" si="6"/>
        <v>1</v>
      </c>
      <c r="X136" s="74">
        <v>2547570.51674943</v>
      </c>
      <c r="Y136" s="74">
        <v>86077.74</v>
      </c>
      <c r="Z136" s="74"/>
      <c r="AA136" s="74">
        <v>50.83</v>
      </c>
      <c r="AB136" s="74">
        <v>24.68</v>
      </c>
      <c r="AC136" s="78">
        <f t="shared" si="7"/>
        <v>75.509999999999991</v>
      </c>
      <c r="AD136" s="78">
        <f t="shared" si="5"/>
        <v>0</v>
      </c>
      <c r="AE136" s="76">
        <f>IF(W136=1,IF($T$31="BEL",$T$30*ABS(X136)/$T$32,$T$28*Y136/$T$28),AD136/SUMIF(T$52:T379,T136,AD$52:AD379)*INDEX($T$42:$U$42,T136-1)*$T$23/100)</f>
        <v>11425.91713089632</v>
      </c>
      <c r="AF136" s="74">
        <v>1</v>
      </c>
      <c r="AG136" s="89"/>
      <c r="AH136" s="90"/>
      <c r="AI136" s="106"/>
      <c r="AJ136" s="9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row>
    <row r="137" spans="1:85" s="81" customFormat="1" ht="15" x14ac:dyDescent="0.25">
      <c r="A137" s="12"/>
      <c r="M137" s="1"/>
      <c r="N137" s="1"/>
      <c r="O137" s="1"/>
      <c r="P137" s="60"/>
      <c r="S137" s="23" t="s">
        <v>258</v>
      </c>
      <c r="T137" s="74">
        <v>2</v>
      </c>
      <c r="U137" s="74">
        <v>1</v>
      </c>
      <c r="V137" s="74">
        <v>2</v>
      </c>
      <c r="W137" s="72">
        <f t="shared" si="6"/>
        <v>1</v>
      </c>
      <c r="X137" s="74">
        <v>254233656.76413199</v>
      </c>
      <c r="Y137" s="74">
        <v>5197093.25</v>
      </c>
      <c r="Z137" s="74"/>
      <c r="AA137" s="74">
        <v>3926.88</v>
      </c>
      <c r="AB137" s="74">
        <v>4297.38</v>
      </c>
      <c r="AC137" s="78">
        <f t="shared" si="7"/>
        <v>8224.26</v>
      </c>
      <c r="AD137" s="78">
        <f t="shared" si="5"/>
        <v>0</v>
      </c>
      <c r="AE137" s="76">
        <f>IF(W137=1,IF($T$31="BEL",$T$30*ABS(X137)/$T$32,$T$28*Y137/$T$28),AD137/SUMIF(T$52:T380,T137,AD$52:AD380)*INDEX($T$42:$U$42,T137-1)*$T$23/100)</f>
        <v>1140244.2738967456</v>
      </c>
      <c r="AF137" s="74">
        <v>1</v>
      </c>
      <c r="AG137" s="89"/>
      <c r="AH137" s="90"/>
      <c r="AI137" s="106"/>
      <c r="AJ137" s="9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row>
    <row r="138" spans="1:85" s="81" customFormat="1" ht="15" x14ac:dyDescent="0.25">
      <c r="A138" s="12"/>
      <c r="M138" s="1"/>
      <c r="N138" s="1"/>
      <c r="O138" s="1"/>
      <c r="P138" s="60"/>
      <c r="S138" s="23" t="s">
        <v>259</v>
      </c>
      <c r="T138" s="74">
        <v>2</v>
      </c>
      <c r="U138" s="74">
        <v>1</v>
      </c>
      <c r="V138" s="74">
        <v>2</v>
      </c>
      <c r="W138" s="72">
        <f t="shared" si="6"/>
        <v>1</v>
      </c>
      <c r="X138" s="74">
        <v>1765917.0363120399</v>
      </c>
      <c r="Y138" s="74">
        <v>95564.12</v>
      </c>
      <c r="Z138" s="74"/>
      <c r="AA138" s="74">
        <v>45.01</v>
      </c>
      <c r="AB138" s="74">
        <v>2.7</v>
      </c>
      <c r="AC138" s="78">
        <f t="shared" si="7"/>
        <v>47.71</v>
      </c>
      <c r="AD138" s="78">
        <f t="shared" si="5"/>
        <v>0</v>
      </c>
      <c r="AE138" s="76">
        <f>IF(W138=1,IF($T$31="BEL",$T$30*ABS(X138)/$T$32,$T$28*Y138/$T$28),AD138/SUMIF(T$52:T381,T138,AD$52:AD381)*INDEX($T$42:$U$42,T138-1)*$T$23/100)</f>
        <v>7920.1818298181988</v>
      </c>
      <c r="AF138" s="74">
        <v>1</v>
      </c>
      <c r="AG138" s="89"/>
      <c r="AH138" s="90"/>
      <c r="AI138" s="106"/>
      <c r="AJ138" s="9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row>
    <row r="139" spans="1:85" s="81" customFormat="1" ht="15" x14ac:dyDescent="0.25">
      <c r="A139" s="12"/>
      <c r="M139" s="1"/>
      <c r="N139" s="1"/>
      <c r="O139" s="1"/>
      <c r="P139" s="60"/>
      <c r="S139" s="23" t="s">
        <v>260</v>
      </c>
      <c r="T139" s="74">
        <v>2</v>
      </c>
      <c r="U139" s="74">
        <v>1</v>
      </c>
      <c r="V139" s="74">
        <v>2</v>
      </c>
      <c r="W139" s="72">
        <f t="shared" si="6"/>
        <v>1</v>
      </c>
      <c r="X139" s="74">
        <v>29302063.7784441</v>
      </c>
      <c r="Y139" s="74">
        <v>777426.42</v>
      </c>
      <c r="Z139" s="74"/>
      <c r="AA139" s="74">
        <v>559.22</v>
      </c>
      <c r="AB139" s="74">
        <v>928.04</v>
      </c>
      <c r="AC139" s="78">
        <f t="shared" si="7"/>
        <v>1487.26</v>
      </c>
      <c r="AD139" s="78">
        <f t="shared" si="5"/>
        <v>0</v>
      </c>
      <c r="AE139" s="76">
        <f>IF(W139=1,IF($T$31="BEL",$T$30*ABS(X139)/$T$32,$T$28*Y139/$T$28),AD139/SUMIF(T$52:T382,T139,AD$52:AD382)*INDEX($T$42:$U$42,T139-1)*$T$23/100)</f>
        <v>131420.48484841647</v>
      </c>
      <c r="AF139" s="74">
        <v>1</v>
      </c>
      <c r="AG139" s="89"/>
      <c r="AH139" s="90"/>
      <c r="AI139" s="106"/>
      <c r="AJ139" s="9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row>
    <row r="140" spans="1:85" s="81" customFormat="1" ht="15" x14ac:dyDescent="0.25">
      <c r="A140" s="12"/>
      <c r="M140" s="1"/>
      <c r="N140" s="1"/>
      <c r="O140" s="1"/>
      <c r="P140" s="60"/>
      <c r="S140" s="23" t="s">
        <v>261</v>
      </c>
      <c r="T140" s="74">
        <v>3</v>
      </c>
      <c r="U140" s="74"/>
      <c r="V140" s="74">
        <v>1</v>
      </c>
      <c r="W140" s="72">
        <f t="shared" si="6"/>
        <v>1</v>
      </c>
      <c r="X140" s="74">
        <v>-3.2648940772447401E-3</v>
      </c>
      <c r="Y140" s="74"/>
      <c r="Z140" s="74"/>
      <c r="AA140" s="74"/>
      <c r="AB140" s="74"/>
      <c r="AC140" s="78">
        <f t="shared" si="7"/>
        <v>0</v>
      </c>
      <c r="AD140" s="78">
        <f t="shared" si="5"/>
        <v>0</v>
      </c>
      <c r="AE140" s="76">
        <f>IF(W140=1,IF($T$31="BEL",$T$30*ABS(X140)/$T$32,$T$28*Y140/$T$28),AD140/SUMIF(T$52:T383,T140,AD$52:AD383)*INDEX($T$42:$U$42,T140-1)*$T$23/100)</f>
        <v>1.4643131141017886E-5</v>
      </c>
      <c r="AF140" s="74">
        <v>1</v>
      </c>
      <c r="AG140" s="89"/>
      <c r="AH140" s="90"/>
      <c r="AI140" s="106"/>
      <c r="AJ140" s="9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row>
    <row r="141" spans="1:85" s="81" customFormat="1" ht="15" x14ac:dyDescent="0.25">
      <c r="A141" s="12"/>
      <c r="M141" s="1"/>
      <c r="N141" s="1"/>
      <c r="O141" s="1"/>
      <c r="P141" s="60"/>
      <c r="S141" s="23" t="s">
        <v>262</v>
      </c>
      <c r="T141" s="74">
        <v>3</v>
      </c>
      <c r="U141" s="74"/>
      <c r="V141" s="74">
        <v>1</v>
      </c>
      <c r="W141" s="72">
        <f t="shared" si="6"/>
        <v>1</v>
      </c>
      <c r="X141" s="74">
        <v>-3.2648940772447401E-3</v>
      </c>
      <c r="Y141" s="74"/>
      <c r="Z141" s="74"/>
      <c r="AA141" s="74"/>
      <c r="AB141" s="74"/>
      <c r="AC141" s="78">
        <f t="shared" si="7"/>
        <v>0</v>
      </c>
      <c r="AD141" s="78">
        <f t="shared" si="5"/>
        <v>0</v>
      </c>
      <c r="AE141" s="76">
        <f>IF(W141=1,IF($T$31="BEL",$T$30*ABS(X141)/$T$32,$T$28*Y141/$T$28),AD141/SUMIF(T$52:T384,T141,AD$52:AD384)*INDEX($T$42:$U$42,T141-1)*$T$23/100)</f>
        <v>1.4643131141017886E-5</v>
      </c>
      <c r="AF141" s="74">
        <v>1</v>
      </c>
      <c r="AG141" s="89"/>
      <c r="AH141" s="90"/>
      <c r="AI141" s="106"/>
      <c r="AJ141" s="9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row>
    <row r="142" spans="1:85" s="81" customFormat="1" ht="15" x14ac:dyDescent="0.25">
      <c r="A142" s="12"/>
      <c r="M142" s="1"/>
      <c r="N142" s="1"/>
      <c r="O142" s="1"/>
      <c r="P142" s="60"/>
      <c r="S142" s="23" t="s">
        <v>263</v>
      </c>
      <c r="T142" s="74">
        <v>3</v>
      </c>
      <c r="U142" s="74"/>
      <c r="V142" s="74">
        <v>1</v>
      </c>
      <c r="W142" s="72">
        <f t="shared" si="6"/>
        <v>1</v>
      </c>
      <c r="X142" s="74">
        <v>-3.2648940772447401E-3</v>
      </c>
      <c r="Y142" s="74"/>
      <c r="Z142" s="74"/>
      <c r="AA142" s="74"/>
      <c r="AB142" s="74"/>
      <c r="AC142" s="78">
        <f t="shared" si="7"/>
        <v>0</v>
      </c>
      <c r="AD142" s="78">
        <f t="shared" si="5"/>
        <v>0</v>
      </c>
      <c r="AE142" s="76">
        <f>IF(W142=1,IF($T$31="BEL",$T$30*ABS(X142)/$T$32,$T$28*Y142/$T$28),AD142/SUMIF(T$52:T385,T142,AD$52:AD385)*INDEX($T$42:$U$42,T142-1)*$T$23/100)</f>
        <v>1.4643131141017886E-5</v>
      </c>
      <c r="AF142" s="74">
        <v>1</v>
      </c>
      <c r="AG142" s="89"/>
      <c r="AH142" s="90"/>
      <c r="AI142" s="106"/>
      <c r="AJ142" s="9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row>
    <row r="143" spans="1:85" s="81" customFormat="1" ht="15" x14ac:dyDescent="0.25">
      <c r="A143" s="12"/>
      <c r="M143" s="1"/>
      <c r="N143" s="1"/>
      <c r="O143" s="1"/>
      <c r="P143" s="60"/>
      <c r="S143" s="23" t="s">
        <v>264</v>
      </c>
      <c r="T143" s="74">
        <v>3</v>
      </c>
      <c r="U143" s="74"/>
      <c r="V143" s="74">
        <v>1</v>
      </c>
      <c r="W143" s="72">
        <f t="shared" si="6"/>
        <v>1</v>
      </c>
      <c r="X143" s="74">
        <v>-3.2648940772447401E-3</v>
      </c>
      <c r="Y143" s="74"/>
      <c r="Z143" s="74"/>
      <c r="AA143" s="74"/>
      <c r="AB143" s="74"/>
      <c r="AC143" s="78">
        <f t="shared" si="7"/>
        <v>0</v>
      </c>
      <c r="AD143" s="78">
        <f t="shared" si="5"/>
        <v>0</v>
      </c>
      <c r="AE143" s="76">
        <f>IF(W143=1,IF($T$31="BEL",$T$30*ABS(X143)/$T$32,$T$28*Y143/$T$28),AD143/SUMIF(T$52:T386,T143,AD$52:AD386)*INDEX($T$42:$U$42,T143-1)*$T$23/100)</f>
        <v>1.4643131141017886E-5</v>
      </c>
      <c r="AF143" s="74">
        <v>1</v>
      </c>
      <c r="AG143" s="89"/>
      <c r="AH143" s="90"/>
      <c r="AI143" s="106"/>
      <c r="AJ143" s="9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row>
    <row r="144" spans="1:85" s="81" customFormat="1" ht="15" x14ac:dyDescent="0.25">
      <c r="A144" s="12"/>
      <c r="M144" s="1"/>
      <c r="N144" s="1"/>
      <c r="O144" s="1"/>
      <c r="P144" s="60"/>
      <c r="S144" s="23" t="s">
        <v>265</v>
      </c>
      <c r="T144" s="74">
        <v>3</v>
      </c>
      <c r="U144" s="74"/>
      <c r="V144" s="74">
        <v>1</v>
      </c>
      <c r="W144" s="72">
        <f t="shared" si="6"/>
        <v>1</v>
      </c>
      <c r="X144" s="74">
        <v>236489299.11973801</v>
      </c>
      <c r="Y144" s="74">
        <v>37689.160000000003</v>
      </c>
      <c r="Z144" s="74">
        <v>1446.84</v>
      </c>
      <c r="AA144" s="74">
        <v>0.08</v>
      </c>
      <c r="AB144" s="74">
        <v>1592.28</v>
      </c>
      <c r="AC144" s="78">
        <f t="shared" si="7"/>
        <v>3039.2</v>
      </c>
      <c r="AD144" s="78">
        <f t="shared" si="5"/>
        <v>0</v>
      </c>
      <c r="AE144" s="76">
        <f>IF(W144=1,IF($T$31="BEL",$T$30*ABS(X144)/$T$32,$T$28*Y144/$T$28),AD144/SUMIF(T$52:T387,T144,AD$52:AD387)*INDEX($T$42:$U$42,T144-1)*$T$23/100)</f>
        <v>1060660.3885232701</v>
      </c>
      <c r="AF144" s="74">
        <v>1</v>
      </c>
      <c r="AG144" s="89"/>
      <c r="AH144" s="90"/>
      <c r="AI144" s="106"/>
      <c r="AJ144" s="9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row>
    <row r="145" spans="1:85" s="81" customFormat="1" ht="15" x14ac:dyDescent="0.25">
      <c r="A145" s="12"/>
      <c r="M145" s="1"/>
      <c r="N145" s="1"/>
      <c r="O145" s="1"/>
      <c r="P145" s="60"/>
      <c r="S145" s="23" t="s">
        <v>266</v>
      </c>
      <c r="T145" s="74">
        <v>3</v>
      </c>
      <c r="U145" s="74"/>
      <c r="V145" s="74">
        <v>1</v>
      </c>
      <c r="W145" s="72">
        <f t="shared" si="6"/>
        <v>1</v>
      </c>
      <c r="X145" s="74">
        <v>-3.2648940772447401E-3</v>
      </c>
      <c r="Y145" s="74"/>
      <c r="Z145" s="74"/>
      <c r="AA145" s="74"/>
      <c r="AB145" s="74"/>
      <c r="AC145" s="78">
        <f t="shared" si="7"/>
        <v>0</v>
      </c>
      <c r="AD145" s="78">
        <f t="shared" si="5"/>
        <v>0</v>
      </c>
      <c r="AE145" s="76">
        <f>IF(W145=1,IF($T$31="BEL",$T$30*ABS(X145)/$T$32,$T$28*Y145/$T$28),AD145/SUMIF(T$52:T388,T145,AD$52:AD388)*INDEX($T$42:$U$42,T145-1)*$T$23/100)</f>
        <v>1.4643131141017886E-5</v>
      </c>
      <c r="AF145" s="74">
        <v>1</v>
      </c>
      <c r="AG145" s="89"/>
      <c r="AH145" s="90"/>
      <c r="AI145" s="106"/>
      <c r="AJ145" s="9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row>
    <row r="146" spans="1:85" s="81" customFormat="1" ht="15" x14ac:dyDescent="0.25">
      <c r="A146" s="12"/>
      <c r="M146" s="1"/>
      <c r="N146" s="1"/>
      <c r="O146" s="1"/>
      <c r="P146" s="60"/>
      <c r="S146" s="23" t="s">
        <v>267</v>
      </c>
      <c r="T146" s="74">
        <v>3</v>
      </c>
      <c r="U146" s="74"/>
      <c r="V146" s="74">
        <v>1</v>
      </c>
      <c r="W146" s="72">
        <f t="shared" si="6"/>
        <v>1</v>
      </c>
      <c r="X146" s="74">
        <v>-3.2648940772447401E-3</v>
      </c>
      <c r="Y146" s="74"/>
      <c r="Z146" s="74"/>
      <c r="AA146" s="74"/>
      <c r="AB146" s="74"/>
      <c r="AC146" s="78">
        <f t="shared" si="7"/>
        <v>0</v>
      </c>
      <c r="AD146" s="78">
        <f t="shared" si="5"/>
        <v>0</v>
      </c>
      <c r="AE146" s="76">
        <f>IF(W146=1,IF($T$31="BEL",$T$30*ABS(X146)/$T$32,$T$28*Y146/$T$28),AD146/SUMIF(T$52:T389,T146,AD$52:AD389)*INDEX($T$42:$U$42,T146-1)*$T$23/100)</f>
        <v>1.4643131141017886E-5</v>
      </c>
      <c r="AF146" s="74">
        <v>1</v>
      </c>
      <c r="AG146" s="89"/>
      <c r="AH146" s="90"/>
      <c r="AI146" s="106"/>
      <c r="AJ146" s="9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row>
    <row r="147" spans="1:85" s="81" customFormat="1" ht="15" x14ac:dyDescent="0.25">
      <c r="A147" s="12"/>
      <c r="M147" s="1"/>
      <c r="N147" s="1"/>
      <c r="O147" s="1"/>
      <c r="P147" s="60"/>
      <c r="S147" s="23" t="s">
        <v>268</v>
      </c>
      <c r="T147" s="74">
        <v>3</v>
      </c>
      <c r="U147" s="74"/>
      <c r="V147" s="74">
        <v>1</v>
      </c>
      <c r="W147" s="72">
        <f t="shared" si="6"/>
        <v>1</v>
      </c>
      <c r="X147" s="74">
        <v>678901233.14774406</v>
      </c>
      <c r="Y147" s="74">
        <v>396438.57</v>
      </c>
      <c r="Z147" s="74">
        <v>3176.5</v>
      </c>
      <c r="AA147" s="74">
        <v>2.02</v>
      </c>
      <c r="AB147" s="74">
        <v>6322.93</v>
      </c>
      <c r="AC147" s="78">
        <f t="shared" si="7"/>
        <v>9501.4500000000007</v>
      </c>
      <c r="AD147" s="78">
        <f t="shared" si="5"/>
        <v>0</v>
      </c>
      <c r="AE147" s="76">
        <f>IF(W147=1,IF($T$31="BEL",$T$30*ABS(X147)/$T$32,$T$28*Y147/$T$28),AD147/SUMIF(T$52:T390,T147,AD$52:AD390)*INDEX($T$42:$U$42,T147-1)*$T$23/100)</f>
        <v>3044888.9163260804</v>
      </c>
      <c r="AF147" s="74">
        <v>1</v>
      </c>
      <c r="AG147" s="89"/>
      <c r="AH147" s="90"/>
      <c r="AI147" s="106"/>
      <c r="AJ147" s="9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row>
    <row r="148" spans="1:85" s="81" customFormat="1" ht="15" x14ac:dyDescent="0.25">
      <c r="A148" s="12"/>
      <c r="M148" s="1"/>
      <c r="N148" s="1"/>
      <c r="O148" s="1"/>
      <c r="P148" s="60"/>
      <c r="S148" s="23" t="s">
        <v>269</v>
      </c>
      <c r="T148" s="74">
        <v>3</v>
      </c>
      <c r="U148" s="74"/>
      <c r="V148" s="74">
        <v>1</v>
      </c>
      <c r="W148" s="72">
        <f t="shared" si="6"/>
        <v>1</v>
      </c>
      <c r="X148" s="74">
        <v>3838895.4957116302</v>
      </c>
      <c r="Y148" s="74">
        <v>185198.34</v>
      </c>
      <c r="Z148" s="74">
        <v>5.93</v>
      </c>
      <c r="AA148" s="74">
        <v>22.63</v>
      </c>
      <c r="AB148" s="74">
        <v>103.2</v>
      </c>
      <c r="AC148" s="78">
        <f t="shared" si="7"/>
        <v>131.76</v>
      </c>
      <c r="AD148" s="78">
        <f t="shared" si="5"/>
        <v>0</v>
      </c>
      <c r="AE148" s="76">
        <f>IF(W148=1,IF($T$31="BEL",$T$30*ABS(X148)/$T$32,$T$28*Y148/$T$28),AD148/SUMIF(T$52:T391,T148,AD$52:AD391)*INDEX($T$42:$U$42,T148-1)*$T$23/100)</f>
        <v>17217.541779427978</v>
      </c>
      <c r="AF148" s="74">
        <v>1</v>
      </c>
      <c r="AG148" s="89"/>
      <c r="AH148" s="90"/>
      <c r="AI148" s="106"/>
      <c r="AJ148" s="9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row>
    <row r="149" spans="1:85" s="81" customFormat="1" ht="15" x14ac:dyDescent="0.25">
      <c r="A149" s="12"/>
      <c r="M149" s="1"/>
      <c r="N149" s="1"/>
      <c r="O149" s="1"/>
      <c r="P149" s="60"/>
      <c r="S149" s="23" t="s">
        <v>270</v>
      </c>
      <c r="T149" s="74">
        <v>3</v>
      </c>
      <c r="U149" s="74"/>
      <c r="V149" s="74">
        <v>1</v>
      </c>
      <c r="W149" s="72">
        <f t="shared" si="6"/>
        <v>1</v>
      </c>
      <c r="X149" s="74">
        <v>20170827.235316198</v>
      </c>
      <c r="Y149" s="74"/>
      <c r="Z149" s="74">
        <v>22.72</v>
      </c>
      <c r="AA149" s="74">
        <v>10.63</v>
      </c>
      <c r="AB149" s="74">
        <v>350.98</v>
      </c>
      <c r="AC149" s="78">
        <f t="shared" si="7"/>
        <v>384.33000000000004</v>
      </c>
      <c r="AD149" s="78">
        <f t="shared" si="5"/>
        <v>0</v>
      </c>
      <c r="AE149" s="76">
        <f>IF(W149=1,IF($T$31="BEL",$T$30*ABS(X149)/$T$32,$T$28*Y149/$T$28),AD149/SUMIF(T$52:T392,T149,AD$52:AD392)*INDEX($T$42:$U$42,T149-1)*$T$23/100)</f>
        <v>90466.661840009678</v>
      </c>
      <c r="AF149" s="74">
        <v>1</v>
      </c>
      <c r="AG149" s="89"/>
      <c r="AH149" s="90"/>
      <c r="AI149" s="106"/>
      <c r="AJ149" s="9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row>
    <row r="150" spans="1:85" s="81" customFormat="1" ht="15" x14ac:dyDescent="0.25">
      <c r="A150" s="12"/>
      <c r="M150" s="1"/>
      <c r="N150" s="1"/>
      <c r="O150" s="1"/>
      <c r="P150" s="60"/>
      <c r="S150" s="23" t="s">
        <v>271</v>
      </c>
      <c r="T150" s="74">
        <v>3</v>
      </c>
      <c r="U150" s="74"/>
      <c r="V150" s="74">
        <v>1</v>
      </c>
      <c r="W150" s="72">
        <f t="shared" si="6"/>
        <v>1</v>
      </c>
      <c r="X150" s="74">
        <v>191611707.18841001</v>
      </c>
      <c r="Y150" s="74">
        <v>715.32</v>
      </c>
      <c r="Z150" s="74">
        <v>1972.8</v>
      </c>
      <c r="AA150" s="74">
        <v>1</v>
      </c>
      <c r="AB150" s="74">
        <v>1464.06</v>
      </c>
      <c r="AC150" s="78">
        <f t="shared" si="7"/>
        <v>3437.8599999999997</v>
      </c>
      <c r="AD150" s="78">
        <f t="shared" si="5"/>
        <v>0</v>
      </c>
      <c r="AE150" s="76">
        <f>IF(W150=1,IF($T$31="BEL",$T$30*ABS(X150)/$T$32,$T$28*Y150/$T$28),AD150/SUMIF(T$52:T393,T150,AD$52:AD393)*INDEX($T$42:$U$42,T150-1)*$T$23/100)</f>
        <v>859383.27251401427</v>
      </c>
      <c r="AF150" s="74">
        <v>1</v>
      </c>
      <c r="AG150" s="89"/>
      <c r="AH150" s="90"/>
      <c r="AI150" s="106"/>
      <c r="AJ150" s="9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row>
    <row r="151" spans="1:85" s="81" customFormat="1" ht="15" x14ac:dyDescent="0.25">
      <c r="A151" s="12"/>
      <c r="M151" s="1"/>
      <c r="N151" s="1"/>
      <c r="O151" s="1"/>
      <c r="P151" s="60"/>
      <c r="S151" s="23" t="s">
        <v>272</v>
      </c>
      <c r="T151" s="74">
        <v>3</v>
      </c>
      <c r="U151" s="74"/>
      <c r="V151" s="74">
        <v>3</v>
      </c>
      <c r="W151" s="72">
        <f t="shared" si="6"/>
        <v>1</v>
      </c>
      <c r="X151" s="74">
        <v>542251.53754809697</v>
      </c>
      <c r="Y151" s="74">
        <v>10170028.720000001</v>
      </c>
      <c r="Z151" s="74">
        <v>24.7</v>
      </c>
      <c r="AA151" s="74">
        <v>23661.16</v>
      </c>
      <c r="AB151" s="74"/>
      <c r="AC151" s="78">
        <f t="shared" si="7"/>
        <v>23685.86</v>
      </c>
      <c r="AD151" s="78">
        <f t="shared" si="5"/>
        <v>0</v>
      </c>
      <c r="AE151" s="76">
        <f>IF(W151=1,IF($T$31="BEL",$T$30*ABS(X151)/$T$32,$T$28*Y151/$T$28),AD151/SUMIF(T$52:T394,T151,AD$52:AD394)*INDEX($T$42:$U$42,T151-1)*$T$23/100)</f>
        <v>2432.0116328050044</v>
      </c>
      <c r="AF151" s="74">
        <v>1</v>
      </c>
      <c r="AG151" s="89"/>
      <c r="AH151" s="90"/>
      <c r="AI151" s="106"/>
      <c r="AJ151" s="9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row>
    <row r="152" spans="1:85" s="81" customFormat="1" ht="15" x14ac:dyDescent="0.25">
      <c r="A152" s="12"/>
      <c r="M152" s="1"/>
      <c r="N152" s="1"/>
      <c r="O152" s="1"/>
      <c r="P152" s="60"/>
      <c r="S152" s="23" t="s">
        <v>273</v>
      </c>
      <c r="T152" s="74">
        <v>3</v>
      </c>
      <c r="U152" s="74">
        <v>1</v>
      </c>
      <c r="V152" s="74">
        <v>3</v>
      </c>
      <c r="W152" s="72">
        <f t="shared" si="6"/>
        <v>1</v>
      </c>
      <c r="X152" s="74">
        <v>1803962.8761909299</v>
      </c>
      <c r="Y152" s="74">
        <v>114314.82</v>
      </c>
      <c r="Z152" s="74"/>
      <c r="AA152" s="74">
        <v>7.23</v>
      </c>
      <c r="AB152" s="74">
        <v>7.21</v>
      </c>
      <c r="AC152" s="78">
        <f t="shared" si="7"/>
        <v>14.440000000000001</v>
      </c>
      <c r="AD152" s="78">
        <f t="shared" si="5"/>
        <v>0</v>
      </c>
      <c r="AE152" s="76">
        <f>IF(W152=1,IF($T$31="BEL",$T$30*ABS(X152)/$T$32,$T$28*Y152/$T$28),AD152/SUMIF(T$52:T395,T152,AD$52:AD395)*INDEX($T$42:$U$42,T152-1)*$T$23/100)</f>
        <v>8090.818367952661</v>
      </c>
      <c r="AF152" s="74">
        <v>1</v>
      </c>
      <c r="AG152" s="89"/>
      <c r="AH152" s="90"/>
      <c r="AI152" s="106"/>
      <c r="AJ152" s="9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row>
    <row r="153" spans="1:85" s="81" customFormat="1" ht="15" x14ac:dyDescent="0.25">
      <c r="A153" s="12"/>
      <c r="M153" s="1"/>
      <c r="N153" s="1"/>
      <c r="O153" s="1"/>
      <c r="P153" s="60"/>
      <c r="S153" s="23" t="s">
        <v>274</v>
      </c>
      <c r="T153" s="74">
        <v>3</v>
      </c>
      <c r="U153" s="74"/>
      <c r="V153" s="74">
        <v>3</v>
      </c>
      <c r="W153" s="72">
        <f t="shared" si="6"/>
        <v>1</v>
      </c>
      <c r="X153" s="74">
        <v>7.2342568861298595E-4</v>
      </c>
      <c r="Y153" s="74"/>
      <c r="Z153" s="74"/>
      <c r="AA153" s="74"/>
      <c r="AB153" s="74"/>
      <c r="AC153" s="78">
        <f t="shared" si="7"/>
        <v>0</v>
      </c>
      <c r="AD153" s="78">
        <f t="shared" si="5"/>
        <v>0</v>
      </c>
      <c r="AE153" s="76">
        <f>IF(W153=1,IF($T$31="BEL",$T$30*ABS(X153)/$T$32,$T$28*Y153/$T$28),AD153/SUMIF(T$52:T396,T153,AD$52:AD396)*INDEX($T$42:$U$42,T153-1)*$T$23/100)</f>
        <v>3.2445822065017161E-6</v>
      </c>
      <c r="AF153" s="74">
        <v>1</v>
      </c>
      <c r="AG153" s="89"/>
      <c r="AH153" s="90"/>
      <c r="AI153" s="106"/>
      <c r="AJ153" s="9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row>
    <row r="154" spans="1:85" s="81" customFormat="1" ht="15" x14ac:dyDescent="0.25">
      <c r="A154" s="12"/>
      <c r="M154" s="1"/>
      <c r="N154" s="1"/>
      <c r="O154" s="1"/>
      <c r="P154" s="60"/>
      <c r="S154" s="23" t="s">
        <v>275</v>
      </c>
      <c r="T154" s="74">
        <v>3</v>
      </c>
      <c r="U154" s="74">
        <v>1</v>
      </c>
      <c r="V154" s="74">
        <v>3</v>
      </c>
      <c r="W154" s="72">
        <f t="shared" si="6"/>
        <v>1</v>
      </c>
      <c r="X154" s="74">
        <v>116642843.5898</v>
      </c>
      <c r="Y154" s="74">
        <v>2265902.4500000002</v>
      </c>
      <c r="Z154" s="74">
        <v>0.81</v>
      </c>
      <c r="AA154" s="74">
        <v>447.29</v>
      </c>
      <c r="AB154" s="74">
        <v>446.58</v>
      </c>
      <c r="AC154" s="78">
        <f t="shared" si="7"/>
        <v>894.68000000000006</v>
      </c>
      <c r="AD154" s="78">
        <f t="shared" si="5"/>
        <v>0</v>
      </c>
      <c r="AE154" s="76">
        <f>IF(W154=1,IF($T$31="BEL",$T$30*ABS(X154)/$T$32,$T$28*Y154/$T$28),AD154/SUMIF(T$52:T397,T154,AD$52:AD397)*INDEX($T$42:$U$42,T154-1)*$T$23/100)</f>
        <v>523146.05464569386</v>
      </c>
      <c r="AF154" s="74">
        <v>1</v>
      </c>
      <c r="AG154" s="89"/>
      <c r="AH154" s="90"/>
      <c r="AI154" s="106"/>
      <c r="AJ154" s="9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row>
    <row r="155" spans="1:85" s="81" customFormat="1" ht="15" x14ac:dyDescent="0.25">
      <c r="A155" s="12"/>
      <c r="M155" s="1"/>
      <c r="N155" s="1"/>
      <c r="O155" s="1"/>
      <c r="P155" s="60"/>
      <c r="S155" s="23" t="s">
        <v>276</v>
      </c>
      <c r="T155" s="74">
        <v>3</v>
      </c>
      <c r="U155" s="74"/>
      <c r="V155" s="74">
        <v>1</v>
      </c>
      <c r="W155" s="72">
        <f t="shared" si="6"/>
        <v>1</v>
      </c>
      <c r="X155" s="74">
        <v>229779015.596486</v>
      </c>
      <c r="Y155" s="74"/>
      <c r="Z155" s="74">
        <v>723.58</v>
      </c>
      <c r="AA155" s="74"/>
      <c r="AB155" s="74">
        <v>1226.96</v>
      </c>
      <c r="AC155" s="78">
        <f t="shared" si="7"/>
        <v>1950.54</v>
      </c>
      <c r="AD155" s="78">
        <f t="shared" si="5"/>
        <v>0</v>
      </c>
      <c r="AE155" s="76">
        <f>IF(W155=1,IF($T$31="BEL",$T$30*ABS(X155)/$T$32,$T$28*Y155/$T$28),AD155/SUMIF(T$52:T398,T155,AD$52:AD398)*INDEX($T$42:$U$42,T155-1)*$T$23/100)</f>
        <v>1030564.6000230464</v>
      </c>
      <c r="AF155" s="74">
        <v>1</v>
      </c>
      <c r="AG155" s="89"/>
      <c r="AH155" s="90"/>
      <c r="AI155" s="106"/>
      <c r="AJ155" s="9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row>
    <row r="156" spans="1:85" s="81" customFormat="1" ht="15" x14ac:dyDescent="0.25">
      <c r="A156" s="12"/>
      <c r="M156" s="1"/>
      <c r="N156" s="1"/>
      <c r="O156" s="1"/>
      <c r="P156" s="60"/>
      <c r="S156" s="23" t="s">
        <v>277</v>
      </c>
      <c r="T156" s="74">
        <v>3</v>
      </c>
      <c r="U156" s="74"/>
      <c r="V156" s="74">
        <v>1</v>
      </c>
      <c r="W156" s="72">
        <f t="shared" si="6"/>
        <v>1</v>
      </c>
      <c r="X156" s="74">
        <v>3082259127.0797501</v>
      </c>
      <c r="Y156" s="74">
        <v>12608707.49</v>
      </c>
      <c r="Z156" s="74">
        <v>4832.76</v>
      </c>
      <c r="AA156" s="74">
        <v>4.55</v>
      </c>
      <c r="AB156" s="74">
        <v>9883.09</v>
      </c>
      <c r="AC156" s="78">
        <f t="shared" si="7"/>
        <v>14720.400000000001</v>
      </c>
      <c r="AD156" s="78">
        <f t="shared" si="5"/>
        <v>0</v>
      </c>
      <c r="AE156" s="76">
        <f>IF(W156=1,IF($T$31="BEL",$T$30*ABS(X156)/$T$32,$T$28*Y156/$T$28),AD156/SUMIF(T$52:T399,T156,AD$52:AD399)*INDEX($T$42:$U$42,T156-1)*$T$23/100)</f>
        <v>13824008.847024169</v>
      </c>
      <c r="AF156" s="74">
        <v>1</v>
      </c>
      <c r="AG156" s="89"/>
      <c r="AH156" s="90"/>
      <c r="AI156" s="106"/>
      <c r="AJ156" s="9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row>
    <row r="157" spans="1:85" s="81" customFormat="1" ht="15" x14ac:dyDescent="0.25">
      <c r="A157" s="12"/>
      <c r="M157" s="1"/>
      <c r="N157" s="1"/>
      <c r="O157" s="1"/>
      <c r="P157" s="60"/>
      <c r="S157" s="23" t="s">
        <v>278</v>
      </c>
      <c r="T157" s="74">
        <v>3</v>
      </c>
      <c r="U157" s="74"/>
      <c r="V157" s="74">
        <v>1</v>
      </c>
      <c r="W157" s="72">
        <f t="shared" si="6"/>
        <v>1</v>
      </c>
      <c r="X157" s="74">
        <v>227155316.12527201</v>
      </c>
      <c r="Y157" s="74">
        <v>600000</v>
      </c>
      <c r="Z157" s="74">
        <v>119.32</v>
      </c>
      <c r="AA157" s="74"/>
      <c r="AB157" s="74">
        <v>2583.85</v>
      </c>
      <c r="AC157" s="78">
        <f t="shared" si="7"/>
        <v>2703.17</v>
      </c>
      <c r="AD157" s="78">
        <f t="shared" si="5"/>
        <v>0</v>
      </c>
      <c r="AE157" s="76">
        <f>IF(W157=1,IF($T$31="BEL",$T$30*ABS(X157)/$T$32,$T$28*Y157/$T$28),AD157/SUMIF(T$52:T400,T157,AD$52:AD400)*INDEX($T$42:$U$42,T157-1)*$T$23/100)</f>
        <v>1018797.2426378941</v>
      </c>
      <c r="AF157" s="74">
        <v>1</v>
      </c>
      <c r="AG157" s="89"/>
      <c r="AH157" s="90"/>
      <c r="AI157" s="106"/>
      <c r="AJ157" s="9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row>
    <row r="158" spans="1:85" s="81" customFormat="1" ht="15" x14ac:dyDescent="0.25">
      <c r="A158" s="12"/>
      <c r="M158" s="1"/>
      <c r="N158" s="1"/>
      <c r="O158" s="1"/>
      <c r="P158" s="60"/>
      <c r="S158" s="23" t="s">
        <v>279</v>
      </c>
      <c r="T158" s="74">
        <v>3</v>
      </c>
      <c r="U158" s="74"/>
      <c r="V158" s="74">
        <v>1</v>
      </c>
      <c r="W158" s="72">
        <f t="shared" si="6"/>
        <v>1</v>
      </c>
      <c r="X158" s="74">
        <v>-3.3621447930174001E-3</v>
      </c>
      <c r="Y158" s="74"/>
      <c r="Z158" s="74"/>
      <c r="AA158" s="74"/>
      <c r="AB158" s="74"/>
      <c r="AC158" s="78">
        <f t="shared" si="7"/>
        <v>0</v>
      </c>
      <c r="AD158" s="78">
        <f t="shared" si="5"/>
        <v>0</v>
      </c>
      <c r="AE158" s="76">
        <f>IF(W158=1,IF($T$31="BEL",$T$30*ABS(X158)/$T$32,$T$28*Y158/$T$28),AD158/SUMIF(T$52:T401,T158,AD$52:AD401)*INDEX($T$42:$U$42,T158-1)*$T$23/100)</f>
        <v>1.5079303020081934E-5</v>
      </c>
      <c r="AF158" s="74">
        <v>1</v>
      </c>
      <c r="AG158" s="89"/>
      <c r="AH158" s="90"/>
      <c r="AI158" s="106"/>
      <c r="AJ158" s="9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row>
    <row r="159" spans="1:85" s="81" customFormat="1" ht="15" x14ac:dyDescent="0.25">
      <c r="A159" s="12"/>
      <c r="M159" s="1"/>
      <c r="N159" s="1"/>
      <c r="O159" s="1"/>
      <c r="P159" s="60"/>
      <c r="S159" s="23" t="s">
        <v>280</v>
      </c>
      <c r="T159" s="74">
        <v>3</v>
      </c>
      <c r="U159" s="74"/>
      <c r="V159" s="74">
        <v>1</v>
      </c>
      <c r="W159" s="72">
        <f t="shared" si="6"/>
        <v>1</v>
      </c>
      <c r="X159" s="74">
        <v>-3.3621447930174001E-3</v>
      </c>
      <c r="Y159" s="74"/>
      <c r="Z159" s="74"/>
      <c r="AA159" s="74"/>
      <c r="AB159" s="74"/>
      <c r="AC159" s="78">
        <f t="shared" si="7"/>
        <v>0</v>
      </c>
      <c r="AD159" s="78">
        <f t="shared" si="5"/>
        <v>0</v>
      </c>
      <c r="AE159" s="76">
        <f>IF(W159=1,IF($T$31="BEL",$T$30*ABS(X159)/$T$32,$T$28*Y159/$T$28),AD159/SUMIF(T$52:T402,T159,AD$52:AD402)*INDEX($T$42:$U$42,T159-1)*$T$23/100)</f>
        <v>1.5079303020081934E-5</v>
      </c>
      <c r="AF159" s="74">
        <v>1</v>
      </c>
      <c r="AG159" s="89"/>
      <c r="AH159" s="90"/>
      <c r="AI159" s="106"/>
      <c r="AJ159" s="9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row>
    <row r="160" spans="1:85" s="81" customFormat="1" ht="15" x14ac:dyDescent="0.25">
      <c r="A160" s="12"/>
      <c r="M160" s="1"/>
      <c r="N160" s="1"/>
      <c r="O160" s="1"/>
      <c r="P160" s="60"/>
      <c r="S160" s="23" t="s">
        <v>281</v>
      </c>
      <c r="T160" s="74">
        <v>3</v>
      </c>
      <c r="U160" s="74"/>
      <c r="V160" s="74">
        <v>1</v>
      </c>
      <c r="W160" s="72">
        <f t="shared" si="6"/>
        <v>1</v>
      </c>
      <c r="X160" s="74">
        <v>32358493.000833601</v>
      </c>
      <c r="Y160" s="74">
        <v>80243.05</v>
      </c>
      <c r="Z160" s="74">
        <v>269.48</v>
      </c>
      <c r="AA160" s="74"/>
      <c r="AB160" s="74">
        <v>57.34</v>
      </c>
      <c r="AC160" s="78">
        <f t="shared" si="7"/>
        <v>326.82000000000005</v>
      </c>
      <c r="AD160" s="78">
        <f t="shared" si="5"/>
        <v>0</v>
      </c>
      <c r="AE160" s="76">
        <f>IF(W160=1,IF($T$31="BEL",$T$30*ABS(X160)/$T$32,$T$28*Y160/$T$28),AD160/SUMIF(T$52:T403,T160,AD$52:AD403)*INDEX($T$42:$U$42,T160-1)*$T$23/100)</f>
        <v>145128.64593046246</v>
      </c>
      <c r="AF160" s="74">
        <v>1</v>
      </c>
      <c r="AG160" s="89"/>
      <c r="AH160" s="90"/>
      <c r="AI160" s="106"/>
      <c r="AJ160" s="9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row>
    <row r="161" spans="1:85" s="81" customFormat="1" ht="15" x14ac:dyDescent="0.25">
      <c r="A161" s="12"/>
      <c r="M161" s="1"/>
      <c r="N161" s="1"/>
      <c r="O161" s="1"/>
      <c r="P161" s="60"/>
      <c r="S161" s="23" t="s">
        <v>282</v>
      </c>
      <c r="T161" s="74">
        <v>3</v>
      </c>
      <c r="U161" s="74"/>
      <c r="V161" s="74">
        <v>1</v>
      </c>
      <c r="W161" s="72">
        <f t="shared" si="6"/>
        <v>1</v>
      </c>
      <c r="X161" s="74">
        <v>16242560.1482917</v>
      </c>
      <c r="Y161" s="74">
        <v>11337.12</v>
      </c>
      <c r="Z161" s="74"/>
      <c r="AA161" s="74"/>
      <c r="AB161" s="74">
        <v>1153.43</v>
      </c>
      <c r="AC161" s="78">
        <f t="shared" si="7"/>
        <v>1153.43</v>
      </c>
      <c r="AD161" s="78">
        <f t="shared" si="5"/>
        <v>0</v>
      </c>
      <c r="AE161" s="76">
        <f>IF(W161=1,IF($T$31="BEL",$T$30*ABS(X161)/$T$32,$T$28*Y161/$T$28),AD161/SUMIF(T$52:T404,T161,AD$52:AD404)*INDEX($T$42:$U$42,T161-1)*$T$23/100)</f>
        <v>72848.286250689722</v>
      </c>
      <c r="AF161" s="74">
        <v>1</v>
      </c>
      <c r="AG161" s="89"/>
      <c r="AH161" s="90"/>
      <c r="AI161" s="106"/>
      <c r="AJ161" s="9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row>
    <row r="162" spans="1:85" s="81" customFormat="1" ht="15" x14ac:dyDescent="0.25">
      <c r="A162" s="12"/>
      <c r="M162" s="1"/>
      <c r="N162" s="1"/>
      <c r="O162" s="1"/>
      <c r="P162" s="60"/>
      <c r="S162" s="23" t="s">
        <v>283</v>
      </c>
      <c r="T162" s="74">
        <v>3</v>
      </c>
      <c r="U162" s="74"/>
      <c r="V162" s="74">
        <v>1</v>
      </c>
      <c r="W162" s="72">
        <f t="shared" si="6"/>
        <v>1</v>
      </c>
      <c r="X162" s="74">
        <v>114637804.361748</v>
      </c>
      <c r="Y162" s="74">
        <v>283426.76</v>
      </c>
      <c r="Z162" s="74">
        <v>93.65</v>
      </c>
      <c r="AA162" s="74"/>
      <c r="AB162" s="74">
        <v>765.09</v>
      </c>
      <c r="AC162" s="78">
        <f t="shared" si="7"/>
        <v>858.74</v>
      </c>
      <c r="AD162" s="78">
        <f t="shared" si="5"/>
        <v>0</v>
      </c>
      <c r="AE162" s="76">
        <f>IF(W162=1,IF($T$31="BEL",$T$30*ABS(X162)/$T$32,$T$28*Y162/$T$28),AD162/SUMIF(T$52:T405,T162,AD$52:AD405)*INDEX($T$42:$U$42,T162-1)*$T$23/100)</f>
        <v>514153.40383846522</v>
      </c>
      <c r="AF162" s="74">
        <v>1</v>
      </c>
      <c r="AG162" s="89"/>
      <c r="AH162" s="90"/>
      <c r="AI162" s="106"/>
      <c r="AJ162" s="9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row>
    <row r="163" spans="1:85" s="81" customFormat="1" ht="15" x14ac:dyDescent="0.25">
      <c r="A163" s="12"/>
      <c r="M163" s="1"/>
      <c r="N163" s="1"/>
      <c r="O163" s="1"/>
      <c r="P163" s="60"/>
      <c r="S163" s="23" t="s">
        <v>284</v>
      </c>
      <c r="T163" s="74">
        <v>3</v>
      </c>
      <c r="U163" s="74"/>
      <c r="V163" s="74">
        <v>1</v>
      </c>
      <c r="W163" s="72">
        <f t="shared" si="6"/>
        <v>1</v>
      </c>
      <c r="X163" s="74">
        <v>25969933.678796198</v>
      </c>
      <c r="Y163" s="74">
        <v>1655240.76</v>
      </c>
      <c r="Z163" s="74">
        <v>24.64</v>
      </c>
      <c r="AA163" s="74">
        <v>241.64</v>
      </c>
      <c r="AB163" s="74">
        <v>121.08</v>
      </c>
      <c r="AC163" s="78">
        <f t="shared" si="7"/>
        <v>387.35999999999996</v>
      </c>
      <c r="AD163" s="78">
        <f t="shared" si="5"/>
        <v>0</v>
      </c>
      <c r="AE163" s="76">
        <f>IF(W163=1,IF($T$31="BEL",$T$30*ABS(X163)/$T$32,$T$28*Y163/$T$28),AD163/SUMIF(T$52:T406,T163,AD$52:AD406)*INDEX($T$42:$U$42,T163-1)*$T$23/100)</f>
        <v>116475.79847462339</v>
      </c>
      <c r="AF163" s="74">
        <v>1</v>
      </c>
      <c r="AG163" s="89"/>
      <c r="AH163" s="90"/>
      <c r="AI163" s="106"/>
      <c r="AJ163" s="9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row>
    <row r="164" spans="1:85" s="81" customFormat="1" ht="15" x14ac:dyDescent="0.25">
      <c r="A164" s="12"/>
      <c r="M164" s="1"/>
      <c r="N164" s="1"/>
      <c r="O164" s="1"/>
      <c r="P164" s="60"/>
      <c r="S164" s="23" t="s">
        <v>285</v>
      </c>
      <c r="T164" s="74">
        <v>3</v>
      </c>
      <c r="U164" s="74"/>
      <c r="V164" s="74">
        <v>1</v>
      </c>
      <c r="W164" s="72">
        <f t="shared" si="6"/>
        <v>1</v>
      </c>
      <c r="X164" s="74">
        <v>72097192.849535704</v>
      </c>
      <c r="Y164" s="74"/>
      <c r="Z164" s="74">
        <v>10.54</v>
      </c>
      <c r="AA164" s="74"/>
      <c r="AB164" s="74">
        <v>1558.61</v>
      </c>
      <c r="AC164" s="78">
        <f t="shared" si="7"/>
        <v>1569.1499999999999</v>
      </c>
      <c r="AD164" s="78">
        <f t="shared" si="5"/>
        <v>0</v>
      </c>
      <c r="AE164" s="76">
        <f>IF(W164=1,IF($T$31="BEL",$T$30*ABS(X164)/$T$32,$T$28*Y164/$T$28),AD164/SUMIF(T$52:T407,T164,AD$52:AD407)*INDEX($T$42:$U$42,T164-1)*$T$23/100)</f>
        <v>323357.70313441311</v>
      </c>
      <c r="AF164" s="74">
        <v>1</v>
      </c>
      <c r="AG164" s="89"/>
      <c r="AH164" s="90"/>
      <c r="AI164" s="106"/>
      <c r="AJ164" s="9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row>
    <row r="165" spans="1:85" s="81" customFormat="1" ht="15" x14ac:dyDescent="0.25">
      <c r="A165" s="12"/>
      <c r="M165" s="1"/>
      <c r="N165" s="1"/>
      <c r="O165" s="1"/>
      <c r="P165" s="60"/>
      <c r="S165" s="23" t="s">
        <v>286</v>
      </c>
      <c r="T165" s="74">
        <v>3</v>
      </c>
      <c r="U165" s="74">
        <v>1</v>
      </c>
      <c r="V165" s="74">
        <v>1</v>
      </c>
      <c r="W165" s="72">
        <f t="shared" si="6"/>
        <v>1</v>
      </c>
      <c r="X165" s="74">
        <v>2168344027.62393</v>
      </c>
      <c r="Y165" s="74">
        <v>40258285.450000003</v>
      </c>
      <c r="Z165" s="74">
        <v>714.82</v>
      </c>
      <c r="AA165" s="74">
        <v>9127.27</v>
      </c>
      <c r="AB165" s="74">
        <v>82897.11</v>
      </c>
      <c r="AC165" s="78">
        <f t="shared" si="7"/>
        <v>92739.199999999997</v>
      </c>
      <c r="AD165" s="78">
        <f t="shared" si="5"/>
        <v>0</v>
      </c>
      <c r="AE165" s="76">
        <f>IF(W165=1,IF($T$31="BEL",$T$30*ABS(X165)/$T$32,$T$28*Y165/$T$28),AD165/SUMIF(T$52:T408,T165,AD$52:AD408)*INDEX($T$42:$U$42,T165-1)*$T$23/100)</f>
        <v>9725076.8950321451</v>
      </c>
      <c r="AF165" s="74">
        <v>1</v>
      </c>
      <c r="AG165" s="89"/>
      <c r="AH165" s="90"/>
      <c r="AI165" s="106"/>
      <c r="AJ165" s="9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row>
    <row r="166" spans="1:85" s="81" customFormat="1" ht="15" x14ac:dyDescent="0.25">
      <c r="A166" s="12"/>
      <c r="M166" s="1"/>
      <c r="N166" s="1"/>
      <c r="O166" s="1"/>
      <c r="P166" s="60"/>
      <c r="S166" s="23" t="s">
        <v>287</v>
      </c>
      <c r="T166" s="74">
        <v>3</v>
      </c>
      <c r="U166" s="74">
        <v>1</v>
      </c>
      <c r="V166" s="74">
        <v>1</v>
      </c>
      <c r="W166" s="72">
        <f t="shared" si="6"/>
        <v>1</v>
      </c>
      <c r="X166" s="74">
        <v>601330983.76007104</v>
      </c>
      <c r="Y166" s="74">
        <v>437165.96</v>
      </c>
      <c r="Z166" s="74">
        <v>173.6</v>
      </c>
      <c r="AA166" s="74">
        <v>33.479999999999997</v>
      </c>
      <c r="AB166" s="74">
        <v>18383.560000000001</v>
      </c>
      <c r="AC166" s="78">
        <f t="shared" si="7"/>
        <v>18590.640000000003</v>
      </c>
      <c r="AD166" s="78">
        <f t="shared" si="5"/>
        <v>0</v>
      </c>
      <c r="AE166" s="76">
        <f>IF(W166=1,IF($T$31="BEL",$T$30*ABS(X166)/$T$32,$T$28*Y166/$T$28),AD166/SUMIF(T$52:T409,T166,AD$52:AD409)*INDEX($T$42:$U$42,T166-1)*$T$23/100)</f>
        <v>2696984.418492042</v>
      </c>
      <c r="AF166" s="74">
        <v>1</v>
      </c>
      <c r="AG166" s="89"/>
      <c r="AH166" s="90"/>
      <c r="AI166" s="106"/>
      <c r="AJ166" s="9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row>
    <row r="167" spans="1:85" s="81" customFormat="1" ht="15" x14ac:dyDescent="0.25">
      <c r="A167" s="12"/>
      <c r="M167" s="1"/>
      <c r="N167" s="1"/>
      <c r="O167" s="1"/>
      <c r="P167" s="60"/>
      <c r="S167" s="23" t="s">
        <v>288</v>
      </c>
      <c r="T167" s="74">
        <v>3</v>
      </c>
      <c r="U167" s="74"/>
      <c r="V167" s="74">
        <v>2</v>
      </c>
      <c r="W167" s="72">
        <f t="shared" si="6"/>
        <v>2</v>
      </c>
      <c r="X167" s="74">
        <v>31540522.997467902</v>
      </c>
      <c r="Y167" s="74">
        <v>29464364.289999999</v>
      </c>
      <c r="Z167" s="74"/>
      <c r="AA167" s="74">
        <v>1882.57</v>
      </c>
      <c r="AB167" s="74">
        <v>57.36</v>
      </c>
      <c r="AC167" s="78">
        <f t="shared" si="7"/>
        <v>1939.9299999999998</v>
      </c>
      <c r="AD167" s="78">
        <f t="shared" si="5"/>
        <v>1939.9299999999998</v>
      </c>
      <c r="AE167" s="76">
        <f>IF(W167=1,IF($T$31="BEL",$T$30*ABS(X167)/$T$32,$T$28*Y167/$T$28),AD167/SUMIF(T$52:T410,T167,AD$52:AD410)*INDEX($T$42:$U$42,T167-1)*$T$23/100)</f>
        <v>32234.502042385677</v>
      </c>
      <c r="AF167" s="74">
        <v>1</v>
      </c>
      <c r="AG167" s="89"/>
      <c r="AH167" s="90"/>
      <c r="AI167" s="106"/>
      <c r="AJ167" s="9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row>
    <row r="168" spans="1:85" s="81" customFormat="1" ht="15" x14ac:dyDescent="0.25">
      <c r="A168" s="12"/>
      <c r="M168" s="1"/>
      <c r="N168" s="1"/>
      <c r="O168" s="1"/>
      <c r="P168" s="60"/>
      <c r="S168" s="23" t="s">
        <v>289</v>
      </c>
      <c r="T168" s="74">
        <v>3</v>
      </c>
      <c r="U168" s="74"/>
      <c r="V168" s="74">
        <v>2</v>
      </c>
      <c r="W168" s="72">
        <f t="shared" si="6"/>
        <v>2</v>
      </c>
      <c r="X168" s="74">
        <v>43954512.772812903</v>
      </c>
      <c r="Y168" s="74"/>
      <c r="Z168" s="74"/>
      <c r="AA168" s="74"/>
      <c r="AB168" s="74"/>
      <c r="AC168" s="78">
        <f t="shared" si="7"/>
        <v>0</v>
      </c>
      <c r="AD168" s="78">
        <f t="shared" si="5"/>
        <v>0</v>
      </c>
      <c r="AE168" s="76">
        <f>IF(W168=1,IF($T$31="BEL",$T$30*ABS(X168)/$T$32,$T$28*Y168/$T$28),AD168/SUMIF(T$52:T411,T168,AD$52:AD411)*INDEX($T$42:$U$42,T168-1)*$T$23/100)</f>
        <v>0</v>
      </c>
      <c r="AF168" s="74">
        <v>1</v>
      </c>
      <c r="AG168" s="89"/>
      <c r="AH168" s="90"/>
      <c r="AI168" s="106"/>
      <c r="AJ168" s="9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row>
    <row r="169" spans="1:85" s="81" customFormat="1" ht="15" x14ac:dyDescent="0.25">
      <c r="A169" s="12"/>
      <c r="M169" s="1"/>
      <c r="N169" s="1"/>
      <c r="O169" s="1"/>
      <c r="P169" s="60"/>
      <c r="S169" s="23" t="s">
        <v>290</v>
      </c>
      <c r="T169" s="74">
        <v>3</v>
      </c>
      <c r="U169" s="74"/>
      <c r="V169" s="74">
        <v>2</v>
      </c>
      <c r="W169" s="72">
        <f t="shared" si="6"/>
        <v>2</v>
      </c>
      <c r="X169" s="74">
        <v>2880094351.39217</v>
      </c>
      <c r="Y169" s="74">
        <v>9534104.2799999993</v>
      </c>
      <c r="Z169" s="74"/>
      <c r="AA169" s="74">
        <v>845.16</v>
      </c>
      <c r="AB169" s="74">
        <v>126933.02</v>
      </c>
      <c r="AC169" s="78">
        <f t="shared" si="7"/>
        <v>127778.18000000001</v>
      </c>
      <c r="AD169" s="78">
        <f t="shared" si="5"/>
        <v>127778.18000000001</v>
      </c>
      <c r="AE169" s="76">
        <f>IF(W169=1,IF($T$31="BEL",$T$30*ABS(X169)/$T$32,$T$28*Y169/$T$28),AD169/SUMIF(T$52:T412,T169,AD$52:AD412)*INDEX($T$42:$U$42,T169-1)*$T$23/100)</f>
        <v>2123203.4167121109</v>
      </c>
      <c r="AF169" s="74">
        <v>1</v>
      </c>
      <c r="AG169" s="89"/>
      <c r="AH169" s="90"/>
      <c r="AI169" s="106"/>
      <c r="AJ169" s="9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row>
    <row r="170" spans="1:85" s="81" customFormat="1" ht="15" x14ac:dyDescent="0.25">
      <c r="A170" s="12"/>
      <c r="M170" s="1"/>
      <c r="N170" s="1"/>
      <c r="O170" s="1"/>
      <c r="P170" s="60"/>
      <c r="S170" s="23" t="s">
        <v>291</v>
      </c>
      <c r="T170" s="74">
        <v>3</v>
      </c>
      <c r="U170" s="74"/>
      <c r="V170" s="74">
        <v>2</v>
      </c>
      <c r="W170" s="72">
        <f t="shared" si="6"/>
        <v>2</v>
      </c>
      <c r="X170" s="74">
        <v>2473193888.8650799</v>
      </c>
      <c r="Y170" s="74">
        <v>249801847.88999999</v>
      </c>
      <c r="Z170" s="74"/>
      <c r="AA170" s="74">
        <v>57502.83</v>
      </c>
      <c r="AB170" s="74">
        <v>33407.879999999997</v>
      </c>
      <c r="AC170" s="78">
        <f t="shared" si="7"/>
        <v>90910.709999999992</v>
      </c>
      <c r="AD170" s="78">
        <f t="shared" si="5"/>
        <v>90910.709999999992</v>
      </c>
      <c r="AE170" s="76">
        <f>IF(W170=1,IF($T$31="BEL",$T$30*ABS(X170)/$T$32,$T$28*Y170/$T$28),AD170/SUMIF(T$52:T413,T170,AD$52:AD413)*INDEX($T$42:$U$42,T170-1)*$T$23/100)</f>
        <v>1510601.654270892</v>
      </c>
      <c r="AF170" s="74">
        <v>1</v>
      </c>
      <c r="AG170" s="89"/>
      <c r="AH170" s="90"/>
      <c r="AI170" s="106"/>
      <c r="AJ170" s="9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row>
    <row r="171" spans="1:85" s="81" customFormat="1" ht="15" x14ac:dyDescent="0.25">
      <c r="A171" s="12"/>
      <c r="M171" s="1"/>
      <c r="N171" s="1"/>
      <c r="O171" s="1"/>
      <c r="P171" s="60"/>
      <c r="S171" s="23" t="s">
        <v>292</v>
      </c>
      <c r="T171" s="74">
        <v>3</v>
      </c>
      <c r="U171" s="74">
        <v>1</v>
      </c>
      <c r="V171" s="74">
        <v>2</v>
      </c>
      <c r="W171" s="72">
        <f t="shared" si="6"/>
        <v>1</v>
      </c>
      <c r="X171" s="74">
        <v>464229242.48995799</v>
      </c>
      <c r="Y171" s="74">
        <v>4823934.88</v>
      </c>
      <c r="Z171" s="74"/>
      <c r="AA171" s="74">
        <v>221.85</v>
      </c>
      <c r="AB171" s="74">
        <v>15516.3</v>
      </c>
      <c r="AC171" s="78">
        <f t="shared" si="7"/>
        <v>15738.15</v>
      </c>
      <c r="AD171" s="78">
        <f t="shared" si="5"/>
        <v>0</v>
      </c>
      <c r="AE171" s="76">
        <f>IF(W171=1,IF($T$31="BEL",$T$30*ABS(X171)/$T$32,$T$28*Y171/$T$28),AD171/SUMIF(T$52:T414,T171,AD$52:AD414)*INDEX($T$42:$U$42,T171-1)*$T$23/100)</f>
        <v>2082079.6988956279</v>
      </c>
      <c r="AF171" s="74">
        <v>1</v>
      </c>
      <c r="AG171" s="89"/>
      <c r="AH171" s="90"/>
      <c r="AI171" s="106"/>
      <c r="AJ171" s="9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row>
    <row r="172" spans="1:85" s="81" customFormat="1" ht="15" x14ac:dyDescent="0.25">
      <c r="A172" s="12"/>
      <c r="M172" s="1"/>
      <c r="N172" s="1"/>
      <c r="O172" s="1"/>
      <c r="P172" s="60"/>
      <c r="S172" s="23" t="s">
        <v>293</v>
      </c>
      <c r="T172" s="74">
        <v>3</v>
      </c>
      <c r="U172" s="74"/>
      <c r="V172" s="74">
        <v>1</v>
      </c>
      <c r="W172" s="72">
        <f t="shared" si="6"/>
        <v>1</v>
      </c>
      <c r="X172" s="74">
        <v>-3.2648940772447401E-3</v>
      </c>
      <c r="Y172" s="74"/>
      <c r="Z172" s="74"/>
      <c r="AA172" s="74"/>
      <c r="AB172" s="74"/>
      <c r="AC172" s="78">
        <f t="shared" si="7"/>
        <v>0</v>
      </c>
      <c r="AD172" s="78">
        <f t="shared" si="5"/>
        <v>0</v>
      </c>
      <c r="AE172" s="76">
        <f>IF(W172=1,IF($T$31="BEL",$T$30*ABS(X172)/$T$32,$T$28*Y172/$T$28),AD172/SUMIF(T$52:T415,T172,AD$52:AD415)*INDEX($T$42:$U$42,T172-1)*$T$23/100)</f>
        <v>1.4643131141017886E-5</v>
      </c>
      <c r="AF172" s="74">
        <v>1</v>
      </c>
      <c r="AG172" s="89"/>
      <c r="AH172" s="90"/>
      <c r="AI172" s="106"/>
      <c r="AJ172" s="9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row>
    <row r="173" spans="1:85" s="81" customFormat="1" ht="15" x14ac:dyDescent="0.25">
      <c r="A173" s="12"/>
      <c r="M173" s="1"/>
      <c r="N173" s="1"/>
      <c r="O173" s="1"/>
      <c r="P173" s="60"/>
      <c r="S173" s="23" t="s">
        <v>294</v>
      </c>
      <c r="T173" s="74">
        <v>3</v>
      </c>
      <c r="U173" s="74"/>
      <c r="V173" s="74">
        <v>1</v>
      </c>
      <c r="W173" s="72">
        <f t="shared" si="6"/>
        <v>1</v>
      </c>
      <c r="X173" s="74">
        <v>120169013.616304</v>
      </c>
      <c r="Y173" s="74">
        <v>2824.44</v>
      </c>
      <c r="Z173" s="74">
        <v>217.34</v>
      </c>
      <c r="AA173" s="74">
        <v>0.08</v>
      </c>
      <c r="AB173" s="74">
        <v>1221.8599999999999</v>
      </c>
      <c r="AC173" s="78">
        <f t="shared" si="7"/>
        <v>1439.28</v>
      </c>
      <c r="AD173" s="78">
        <f t="shared" si="5"/>
        <v>0</v>
      </c>
      <c r="AE173" s="76">
        <f>IF(W173=1,IF($T$31="BEL",$T$30*ABS(X173)/$T$32,$T$28*Y173/$T$28),AD173/SUMIF(T$52:T416,T173,AD$52:AD416)*INDEX($T$42:$U$42,T173-1)*$T$23/100)</f>
        <v>538961.01491760532</v>
      </c>
      <c r="AF173" s="74">
        <v>1</v>
      </c>
      <c r="AG173" s="89"/>
      <c r="AH173" s="90"/>
      <c r="AI173" s="106"/>
      <c r="AJ173" s="9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row>
    <row r="174" spans="1:85" s="81" customFormat="1" ht="15" x14ac:dyDescent="0.25">
      <c r="A174" s="12"/>
      <c r="M174" s="1"/>
      <c r="N174" s="1"/>
      <c r="O174" s="1"/>
      <c r="P174" s="60"/>
      <c r="S174" s="23" t="s">
        <v>295</v>
      </c>
      <c r="T174" s="74">
        <v>3</v>
      </c>
      <c r="U174" s="74"/>
      <c r="V174" s="74">
        <v>1</v>
      </c>
      <c r="W174" s="72">
        <f t="shared" si="6"/>
        <v>1</v>
      </c>
      <c r="X174" s="74">
        <v>-3.2648940772447401E-3</v>
      </c>
      <c r="Y174" s="74"/>
      <c r="Z174" s="74"/>
      <c r="AA174" s="74"/>
      <c r="AB174" s="74"/>
      <c r="AC174" s="78">
        <f t="shared" si="7"/>
        <v>0</v>
      </c>
      <c r="AD174" s="78">
        <f t="shared" si="5"/>
        <v>0</v>
      </c>
      <c r="AE174" s="76">
        <f>IF(W174=1,IF($T$31="BEL",$T$30*ABS(X174)/$T$32,$T$28*Y174/$T$28),AD174/SUMIF(T$52:T417,T174,AD$52:AD417)*INDEX($T$42:$U$42,T174-1)*$T$23/100)</f>
        <v>1.4643131141017886E-5</v>
      </c>
      <c r="AF174" s="74">
        <v>1</v>
      </c>
      <c r="AG174" s="89"/>
      <c r="AH174" s="90"/>
      <c r="AI174" s="106"/>
      <c r="AJ174" s="9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row>
    <row r="175" spans="1:85" s="81" customFormat="1" ht="15" x14ac:dyDescent="0.25">
      <c r="A175" s="12"/>
      <c r="M175" s="1"/>
      <c r="N175" s="1"/>
      <c r="O175" s="1"/>
      <c r="P175" s="60"/>
      <c r="S175" s="23" t="s">
        <v>296</v>
      </c>
      <c r="T175" s="74">
        <v>3</v>
      </c>
      <c r="U175" s="74"/>
      <c r="V175" s="74">
        <v>1</v>
      </c>
      <c r="W175" s="72">
        <f t="shared" si="6"/>
        <v>1</v>
      </c>
      <c r="X175" s="74">
        <v>-3.2648940772447401E-3</v>
      </c>
      <c r="Y175" s="74"/>
      <c r="Z175" s="74"/>
      <c r="AA175" s="74"/>
      <c r="AB175" s="74"/>
      <c r="AC175" s="78">
        <f t="shared" si="7"/>
        <v>0</v>
      </c>
      <c r="AD175" s="78">
        <f t="shared" si="5"/>
        <v>0</v>
      </c>
      <c r="AE175" s="76">
        <f>IF(W175=1,IF($T$31="BEL",$T$30*ABS(X175)/$T$32,$T$28*Y175/$T$28),AD175/SUMIF(T$52:T418,T175,AD$52:AD418)*INDEX($T$42:$U$42,T175-1)*$T$23/100)</f>
        <v>1.4643131141017886E-5</v>
      </c>
      <c r="AF175" s="74">
        <v>1</v>
      </c>
      <c r="AG175" s="89"/>
      <c r="AH175" s="90"/>
      <c r="AI175" s="106"/>
      <c r="AJ175" s="9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row>
    <row r="176" spans="1:85" s="81" customFormat="1" ht="15" x14ac:dyDescent="0.25">
      <c r="A176" s="12"/>
      <c r="M176" s="1"/>
      <c r="N176" s="1"/>
      <c r="O176" s="1"/>
      <c r="P176" s="60"/>
      <c r="S176" s="23" t="s">
        <v>297</v>
      </c>
      <c r="T176" s="74">
        <v>3</v>
      </c>
      <c r="U176" s="74"/>
      <c r="V176" s="74">
        <v>1</v>
      </c>
      <c r="W176" s="72">
        <f t="shared" si="6"/>
        <v>1</v>
      </c>
      <c r="X176" s="74">
        <v>-3.2648940772447401E-3</v>
      </c>
      <c r="Y176" s="74"/>
      <c r="Z176" s="74"/>
      <c r="AA176" s="74"/>
      <c r="AB176" s="74"/>
      <c r="AC176" s="78">
        <f t="shared" si="7"/>
        <v>0</v>
      </c>
      <c r="AD176" s="78">
        <f t="shared" si="5"/>
        <v>0</v>
      </c>
      <c r="AE176" s="76">
        <f>IF(W176=1,IF($T$31="BEL",$T$30*ABS(X176)/$T$32,$T$28*Y176/$T$28),AD176/SUMIF(T$52:T419,T176,AD$52:AD419)*INDEX($T$42:$U$42,T176-1)*$T$23/100)</f>
        <v>1.4643131141017886E-5</v>
      </c>
      <c r="AF176" s="74">
        <v>1</v>
      </c>
      <c r="AG176" s="89"/>
      <c r="AH176" s="90"/>
      <c r="AI176" s="106"/>
      <c r="AJ176" s="9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row>
    <row r="177" spans="1:85" s="81" customFormat="1" ht="15" x14ac:dyDescent="0.25">
      <c r="A177" s="12"/>
      <c r="M177" s="1"/>
      <c r="N177" s="1"/>
      <c r="O177" s="1"/>
      <c r="P177" s="60"/>
      <c r="S177" s="23" t="s">
        <v>298</v>
      </c>
      <c r="T177" s="74">
        <v>3</v>
      </c>
      <c r="U177" s="74"/>
      <c r="V177" s="74">
        <v>1</v>
      </c>
      <c r="W177" s="72">
        <f t="shared" si="6"/>
        <v>1</v>
      </c>
      <c r="X177" s="74">
        <v>-3.2648940772447401E-3</v>
      </c>
      <c r="Y177" s="74"/>
      <c r="Z177" s="74"/>
      <c r="AA177" s="74"/>
      <c r="AB177" s="74"/>
      <c r="AC177" s="78">
        <f t="shared" si="7"/>
        <v>0</v>
      </c>
      <c r="AD177" s="78">
        <f t="shared" si="5"/>
        <v>0</v>
      </c>
      <c r="AE177" s="76">
        <f>IF(W177=1,IF($T$31="BEL",$T$30*ABS(X177)/$T$32,$T$28*Y177/$T$28),AD177/SUMIF(T$52:T420,T177,AD$52:AD420)*INDEX($T$42:$U$42,T177-1)*$T$23/100)</f>
        <v>1.4643131141017886E-5</v>
      </c>
      <c r="AF177" s="74">
        <v>1</v>
      </c>
      <c r="AG177" s="89"/>
      <c r="AH177" s="90"/>
      <c r="AI177" s="106"/>
      <c r="AJ177" s="9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row>
    <row r="178" spans="1:85" s="81" customFormat="1" ht="15" x14ac:dyDescent="0.25">
      <c r="A178" s="12"/>
      <c r="M178" s="1"/>
      <c r="N178" s="1"/>
      <c r="O178" s="1"/>
      <c r="P178" s="60"/>
      <c r="S178" s="23" t="s">
        <v>299</v>
      </c>
      <c r="T178" s="74">
        <v>3</v>
      </c>
      <c r="U178" s="74"/>
      <c r="V178" s="74">
        <v>1</v>
      </c>
      <c r="W178" s="72">
        <f t="shared" si="6"/>
        <v>1</v>
      </c>
      <c r="X178" s="74">
        <v>-3.2648940772447401E-3</v>
      </c>
      <c r="Y178" s="74"/>
      <c r="Z178" s="74"/>
      <c r="AA178" s="74"/>
      <c r="AB178" s="74"/>
      <c r="AC178" s="78">
        <f t="shared" si="7"/>
        <v>0</v>
      </c>
      <c r="AD178" s="78">
        <f t="shared" si="5"/>
        <v>0</v>
      </c>
      <c r="AE178" s="76">
        <f>IF(W178=1,IF($T$31="BEL",$T$30*ABS(X178)/$T$32,$T$28*Y178/$T$28),AD178/SUMIF(T$52:T421,T178,AD$52:AD421)*INDEX($T$42:$U$42,T178-1)*$T$23/100)</f>
        <v>1.4643131141017886E-5</v>
      </c>
      <c r="AF178" s="74">
        <v>1</v>
      </c>
      <c r="AG178" s="89"/>
      <c r="AH178" s="90"/>
      <c r="AI178" s="106"/>
      <c r="AJ178" s="9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row>
    <row r="179" spans="1:85" s="81" customFormat="1" ht="15" x14ac:dyDescent="0.25">
      <c r="A179" s="12"/>
      <c r="M179" s="1"/>
      <c r="N179" s="1"/>
      <c r="O179" s="1"/>
      <c r="P179" s="60"/>
      <c r="S179" s="23" t="s">
        <v>300</v>
      </c>
      <c r="T179" s="74">
        <v>3</v>
      </c>
      <c r="U179" s="74"/>
      <c r="V179" s="74">
        <v>1</v>
      </c>
      <c r="W179" s="72">
        <f t="shared" si="6"/>
        <v>1</v>
      </c>
      <c r="X179" s="74">
        <v>-3.2648940772447401E-3</v>
      </c>
      <c r="Y179" s="74"/>
      <c r="Z179" s="74"/>
      <c r="AA179" s="74"/>
      <c r="AB179" s="74"/>
      <c r="AC179" s="78">
        <f t="shared" si="7"/>
        <v>0</v>
      </c>
      <c r="AD179" s="78">
        <f t="shared" si="5"/>
        <v>0</v>
      </c>
      <c r="AE179" s="76">
        <f>IF(W179=1,IF($T$31="BEL",$T$30*ABS(X179)/$T$32,$T$28*Y179/$T$28),AD179/SUMIF(T$52:T422,T179,AD$52:AD422)*INDEX($T$42:$U$42,T179-1)*$T$23/100)</f>
        <v>1.4643131141017886E-5</v>
      </c>
      <c r="AF179" s="74">
        <v>1</v>
      </c>
      <c r="AG179" s="89"/>
      <c r="AH179" s="90"/>
      <c r="AI179" s="106"/>
      <c r="AJ179" s="9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row>
    <row r="180" spans="1:85" s="81" customFormat="1" ht="15" x14ac:dyDescent="0.25">
      <c r="A180" s="12"/>
      <c r="M180" s="1"/>
      <c r="N180" s="1"/>
      <c r="O180" s="1"/>
      <c r="P180" s="60"/>
      <c r="S180" s="23" t="s">
        <v>301</v>
      </c>
      <c r="T180" s="74">
        <v>3</v>
      </c>
      <c r="U180" s="74"/>
      <c r="V180" s="74">
        <v>1</v>
      </c>
      <c r="W180" s="72">
        <f t="shared" si="6"/>
        <v>1</v>
      </c>
      <c r="X180" s="74">
        <v>-3.2648940772447401E-3</v>
      </c>
      <c r="Y180" s="74"/>
      <c r="Z180" s="74"/>
      <c r="AA180" s="74"/>
      <c r="AB180" s="74"/>
      <c r="AC180" s="78">
        <f t="shared" si="7"/>
        <v>0</v>
      </c>
      <c r="AD180" s="78">
        <f t="shared" ref="AD180:AD243" si="8">(W180-1)*AC180</f>
        <v>0</v>
      </c>
      <c r="AE180" s="76">
        <f>IF(W180=1,IF($T$31="BEL",$T$30*ABS(X180)/$T$32,$T$28*Y180/$T$28),AD180/SUMIF(T$52:T423,T180,AD$52:AD423)*INDEX($T$42:$U$42,T180-1)*$T$23/100)</f>
        <v>1.4643131141017886E-5</v>
      </c>
      <c r="AF180" s="74">
        <v>1</v>
      </c>
      <c r="AG180" s="89"/>
      <c r="AH180" s="90"/>
      <c r="AI180" s="106"/>
      <c r="AJ180" s="9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row>
    <row r="181" spans="1:85" s="81" customFormat="1" ht="15" x14ac:dyDescent="0.25">
      <c r="A181" s="12"/>
      <c r="M181" s="1"/>
      <c r="N181" s="1"/>
      <c r="O181" s="1"/>
      <c r="P181" s="60"/>
      <c r="S181" s="23" t="s">
        <v>302</v>
      </c>
      <c r="T181" s="74">
        <v>3</v>
      </c>
      <c r="U181" s="74"/>
      <c r="V181" s="74">
        <v>1</v>
      </c>
      <c r="W181" s="72">
        <f t="shared" ref="W181:W244" si="9">IF(U181=1,1,IF(V181=2,2,1))</f>
        <v>1</v>
      </c>
      <c r="X181" s="74">
        <v>6102506.7075053696</v>
      </c>
      <c r="Y181" s="74">
        <v>25984.94</v>
      </c>
      <c r="Z181" s="74">
        <v>28.52</v>
      </c>
      <c r="AA181" s="74"/>
      <c r="AB181" s="74">
        <v>94.21</v>
      </c>
      <c r="AC181" s="78">
        <f t="shared" ref="AC181:AC244" si="10">SUM(Z181:AB181)</f>
        <v>122.72999999999999</v>
      </c>
      <c r="AD181" s="78">
        <f t="shared" si="8"/>
        <v>0</v>
      </c>
      <c r="AE181" s="76">
        <f>IF(W181=1,IF($T$31="BEL",$T$30*ABS(X181)/$T$32,$T$28*Y181/$T$28),AD181/SUMIF(T$52:T424,T181,AD$52:AD424)*INDEX($T$42:$U$42,T181-1)*$T$23/100)</f>
        <v>27369.894364950909</v>
      </c>
      <c r="AF181" s="74">
        <v>1</v>
      </c>
      <c r="AG181" s="89"/>
      <c r="AH181" s="90"/>
      <c r="AI181" s="106"/>
      <c r="AJ181" s="9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row>
    <row r="182" spans="1:85" s="81" customFormat="1" ht="15" x14ac:dyDescent="0.25">
      <c r="A182" s="12"/>
      <c r="M182" s="1"/>
      <c r="N182" s="1"/>
      <c r="O182" s="1"/>
      <c r="P182" s="60"/>
      <c r="S182" s="23" t="s">
        <v>303</v>
      </c>
      <c r="T182" s="74">
        <v>3</v>
      </c>
      <c r="U182" s="74"/>
      <c r="V182" s="74">
        <v>1</v>
      </c>
      <c r="W182" s="72">
        <f t="shared" si="9"/>
        <v>1</v>
      </c>
      <c r="X182" s="74">
        <v>769804333.10935903</v>
      </c>
      <c r="Y182" s="74">
        <v>1704433.08</v>
      </c>
      <c r="Z182" s="74">
        <v>1581.62</v>
      </c>
      <c r="AA182" s="74">
        <v>97.24</v>
      </c>
      <c r="AB182" s="74">
        <v>13351.62</v>
      </c>
      <c r="AC182" s="78">
        <f t="shared" si="10"/>
        <v>15030.480000000001</v>
      </c>
      <c r="AD182" s="78">
        <f t="shared" si="8"/>
        <v>0</v>
      </c>
      <c r="AE182" s="76">
        <f>IF(W182=1,IF($T$31="BEL",$T$30*ABS(X182)/$T$32,$T$28*Y182/$T$28),AD182/SUMIF(T$52:T425,T182,AD$52:AD425)*INDEX($T$42:$U$42,T182-1)*$T$23/100)</f>
        <v>3452591.5805994384</v>
      </c>
      <c r="AF182" s="74">
        <v>1</v>
      </c>
      <c r="AG182" s="89"/>
      <c r="AH182" s="90"/>
      <c r="AI182" s="106"/>
      <c r="AJ182" s="9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row>
    <row r="183" spans="1:85" s="81" customFormat="1" ht="15" x14ac:dyDescent="0.25">
      <c r="A183" s="12"/>
      <c r="M183" s="1"/>
      <c r="N183" s="1"/>
      <c r="O183" s="1"/>
      <c r="P183" s="60"/>
      <c r="S183" s="23" t="s">
        <v>304</v>
      </c>
      <c r="T183" s="74">
        <v>3</v>
      </c>
      <c r="U183" s="74"/>
      <c r="V183" s="74">
        <v>1</v>
      </c>
      <c r="W183" s="72">
        <f t="shared" si="9"/>
        <v>1</v>
      </c>
      <c r="X183" s="74">
        <v>-3.2648940772447401E-3</v>
      </c>
      <c r="Y183" s="74"/>
      <c r="Z183" s="74"/>
      <c r="AA183" s="74"/>
      <c r="AB183" s="74"/>
      <c r="AC183" s="78">
        <f t="shared" si="10"/>
        <v>0</v>
      </c>
      <c r="AD183" s="78">
        <f t="shared" si="8"/>
        <v>0</v>
      </c>
      <c r="AE183" s="76">
        <f>IF(W183=1,IF($T$31="BEL",$T$30*ABS(X183)/$T$32,$T$28*Y183/$T$28),AD183/SUMIF(T$52:T426,T183,AD$52:AD426)*INDEX($T$42:$U$42,T183-1)*$T$23/100)</f>
        <v>1.4643131141017886E-5</v>
      </c>
      <c r="AF183" s="74">
        <v>1</v>
      </c>
      <c r="AG183" s="89"/>
      <c r="AH183" s="90"/>
      <c r="AI183" s="106"/>
      <c r="AJ183" s="9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row>
    <row r="184" spans="1:85" s="81" customFormat="1" ht="15" x14ac:dyDescent="0.25">
      <c r="A184" s="12"/>
      <c r="M184" s="1"/>
      <c r="N184" s="1"/>
      <c r="O184" s="1"/>
      <c r="P184" s="60"/>
      <c r="S184" s="23" t="s">
        <v>305</v>
      </c>
      <c r="T184" s="74">
        <v>3</v>
      </c>
      <c r="U184" s="74"/>
      <c r="V184" s="74">
        <v>1</v>
      </c>
      <c r="W184" s="72">
        <f t="shared" si="9"/>
        <v>1</v>
      </c>
      <c r="X184" s="74">
        <v>13920960.5297029</v>
      </c>
      <c r="Y184" s="74">
        <v>641198.87</v>
      </c>
      <c r="Z184" s="74">
        <v>16.2</v>
      </c>
      <c r="AA184" s="74">
        <v>76.319999999999993</v>
      </c>
      <c r="AB184" s="74">
        <v>117.17</v>
      </c>
      <c r="AC184" s="78">
        <f t="shared" si="10"/>
        <v>209.69</v>
      </c>
      <c r="AD184" s="78">
        <f t="shared" si="8"/>
        <v>0</v>
      </c>
      <c r="AE184" s="76">
        <f>IF(W184=1,IF($T$31="BEL",$T$30*ABS(X184)/$T$32,$T$28*Y184/$T$28),AD184/SUMIF(T$52:T427,T184,AD$52:AD427)*INDEX($T$42:$U$42,T184-1)*$T$23/100)</f>
        <v>62435.854218400986</v>
      </c>
      <c r="AF184" s="74">
        <v>1</v>
      </c>
      <c r="AG184" s="89"/>
      <c r="AH184" s="90"/>
      <c r="AI184" s="106"/>
      <c r="AJ184" s="9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row>
    <row r="185" spans="1:85" s="81" customFormat="1" ht="15" x14ac:dyDescent="0.25">
      <c r="A185" s="12"/>
      <c r="M185" s="1"/>
      <c r="N185" s="1"/>
      <c r="O185" s="1"/>
      <c r="P185" s="60"/>
      <c r="S185" s="23" t="s">
        <v>306</v>
      </c>
      <c r="T185" s="74">
        <v>3</v>
      </c>
      <c r="U185" s="74"/>
      <c r="V185" s="74">
        <v>1</v>
      </c>
      <c r="W185" s="72">
        <f t="shared" si="9"/>
        <v>1</v>
      </c>
      <c r="X185" s="74">
        <v>980829764.27644098</v>
      </c>
      <c r="Y185" s="74"/>
      <c r="Z185" s="74">
        <v>3863.64</v>
      </c>
      <c r="AA185" s="74"/>
      <c r="AB185" s="74">
        <v>3887.17</v>
      </c>
      <c r="AC185" s="78">
        <f t="shared" si="10"/>
        <v>7750.8099999999995</v>
      </c>
      <c r="AD185" s="78">
        <f t="shared" si="8"/>
        <v>0</v>
      </c>
      <c r="AE185" s="76">
        <f>IF(W185=1,IF($T$31="BEL",$T$30*ABS(X185)/$T$32,$T$28*Y185/$T$28),AD185/SUMIF(T$52:T428,T185,AD$52:AD428)*INDEX($T$42:$U$42,T185-1)*$T$23/100)</f>
        <v>4399045.888016711</v>
      </c>
      <c r="AF185" s="74">
        <v>1</v>
      </c>
      <c r="AG185" s="89"/>
      <c r="AH185" s="90"/>
      <c r="AI185" s="106"/>
      <c r="AJ185" s="9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row>
    <row r="186" spans="1:85" s="81" customFormat="1" ht="15" x14ac:dyDescent="0.25">
      <c r="A186" s="12"/>
      <c r="M186" s="1"/>
      <c r="N186" s="1"/>
      <c r="O186" s="1"/>
      <c r="P186" s="60"/>
      <c r="S186" s="23" t="s">
        <v>307</v>
      </c>
      <c r="T186" s="74">
        <v>3</v>
      </c>
      <c r="U186" s="74"/>
      <c r="V186" s="74">
        <v>1</v>
      </c>
      <c r="W186" s="72">
        <f t="shared" si="9"/>
        <v>1</v>
      </c>
      <c r="X186" s="74">
        <v>-3.2648940772447401E-3</v>
      </c>
      <c r="Y186" s="74"/>
      <c r="Z186" s="74"/>
      <c r="AA186" s="74"/>
      <c r="AB186" s="74"/>
      <c r="AC186" s="78">
        <f t="shared" si="10"/>
        <v>0</v>
      </c>
      <c r="AD186" s="78">
        <f t="shared" si="8"/>
        <v>0</v>
      </c>
      <c r="AE186" s="76">
        <f>IF(W186=1,IF($T$31="BEL",$T$30*ABS(X186)/$T$32,$T$28*Y186/$T$28),AD186/SUMIF(T$52:T429,T186,AD$52:AD429)*INDEX($T$42:$U$42,T186-1)*$T$23/100)</f>
        <v>1.4643131141017886E-5</v>
      </c>
      <c r="AF186" s="74">
        <v>1</v>
      </c>
      <c r="AG186" s="89"/>
      <c r="AH186" s="90"/>
      <c r="AI186" s="106"/>
      <c r="AJ186" s="9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row>
    <row r="187" spans="1:85" s="81" customFormat="1" ht="15" x14ac:dyDescent="0.25">
      <c r="A187" s="12"/>
      <c r="M187" s="1"/>
      <c r="N187" s="1"/>
      <c r="O187" s="1"/>
      <c r="P187" s="60"/>
      <c r="S187" s="23" t="s">
        <v>308</v>
      </c>
      <c r="T187" s="74">
        <v>3</v>
      </c>
      <c r="U187" s="74"/>
      <c r="V187" s="74">
        <v>1</v>
      </c>
      <c r="W187" s="72">
        <f t="shared" si="9"/>
        <v>1</v>
      </c>
      <c r="X187" s="74">
        <v>3202587.8693133001</v>
      </c>
      <c r="Y187" s="74">
        <v>18682.61</v>
      </c>
      <c r="Z187" s="74">
        <v>5.35</v>
      </c>
      <c r="AA187" s="74"/>
      <c r="AB187" s="74">
        <v>43.88</v>
      </c>
      <c r="AC187" s="78">
        <f t="shared" si="10"/>
        <v>49.230000000000004</v>
      </c>
      <c r="AD187" s="78">
        <f t="shared" si="8"/>
        <v>0</v>
      </c>
      <c r="AE187" s="76">
        <f>IF(W187=1,IF($T$31="BEL",$T$30*ABS(X187)/$T$32,$T$28*Y187/$T$28),AD187/SUMIF(T$52:T430,T187,AD$52:AD430)*INDEX($T$42:$U$42,T187-1)*$T$23/100)</f>
        <v>14363.686248762899</v>
      </c>
      <c r="AF187" s="74">
        <v>1</v>
      </c>
      <c r="AG187" s="89"/>
      <c r="AH187" s="90"/>
      <c r="AI187" s="106"/>
      <c r="AJ187" s="9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row>
    <row r="188" spans="1:85" s="81" customFormat="1" ht="15" x14ac:dyDescent="0.25">
      <c r="A188" s="12"/>
      <c r="M188" s="1"/>
      <c r="N188" s="1"/>
      <c r="O188" s="1"/>
      <c r="P188" s="60"/>
      <c r="S188" s="23" t="s">
        <v>309</v>
      </c>
      <c r="T188" s="74">
        <v>3</v>
      </c>
      <c r="U188" s="74"/>
      <c r="V188" s="74">
        <v>1</v>
      </c>
      <c r="W188" s="72">
        <f t="shared" si="9"/>
        <v>1</v>
      </c>
      <c r="X188" s="74">
        <v>53500287.119093001</v>
      </c>
      <c r="Y188" s="74"/>
      <c r="Z188" s="74">
        <v>272.55</v>
      </c>
      <c r="AA188" s="74"/>
      <c r="AB188" s="74">
        <v>925.1</v>
      </c>
      <c r="AC188" s="78">
        <f t="shared" si="10"/>
        <v>1197.6500000000001</v>
      </c>
      <c r="AD188" s="78">
        <f t="shared" si="8"/>
        <v>0</v>
      </c>
      <c r="AE188" s="76">
        <f>IF(W188=1,IF($T$31="BEL",$T$30*ABS(X188)/$T$32,$T$28*Y188/$T$28),AD188/SUMIF(T$52:T431,T188,AD$52:AD431)*INDEX($T$42:$U$42,T188-1)*$T$23/100)</f>
        <v>239950.11839039929</v>
      </c>
      <c r="AF188" s="74">
        <v>1</v>
      </c>
      <c r="AG188" s="89"/>
      <c r="AH188" s="90"/>
      <c r="AI188" s="106"/>
      <c r="AJ188" s="9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row>
    <row r="189" spans="1:85" s="81" customFormat="1" ht="15" x14ac:dyDescent="0.25">
      <c r="A189" s="12"/>
      <c r="M189" s="1"/>
      <c r="N189" s="1"/>
      <c r="O189" s="1"/>
      <c r="P189" s="60"/>
      <c r="S189" s="23" t="s">
        <v>310</v>
      </c>
      <c r="T189" s="74">
        <v>3</v>
      </c>
      <c r="U189" s="74"/>
      <c r="V189" s="74">
        <v>1</v>
      </c>
      <c r="W189" s="72">
        <f t="shared" si="9"/>
        <v>1</v>
      </c>
      <c r="X189" s="74">
        <v>4356668.6090043802</v>
      </c>
      <c r="Y189" s="74">
        <v>399044.31</v>
      </c>
      <c r="Z189" s="74">
        <v>4.08</v>
      </c>
      <c r="AA189" s="74">
        <v>52.68</v>
      </c>
      <c r="AB189" s="74">
        <v>40.590000000000003</v>
      </c>
      <c r="AC189" s="78">
        <f t="shared" si="10"/>
        <v>97.35</v>
      </c>
      <c r="AD189" s="78">
        <f t="shared" si="8"/>
        <v>0</v>
      </c>
      <c r="AE189" s="76">
        <f>IF(W189=1,IF($T$31="BEL",$T$30*ABS(X189)/$T$32,$T$28*Y189/$T$28),AD189/SUMIF(T$52:T432,T189,AD$52:AD432)*INDEX($T$42:$U$42,T189-1)*$T$23/100)</f>
        <v>19539.767070619411</v>
      </c>
      <c r="AF189" s="74">
        <v>1</v>
      </c>
      <c r="AG189" s="89"/>
      <c r="AH189" s="90"/>
      <c r="AI189" s="106"/>
      <c r="AJ189" s="9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row>
    <row r="190" spans="1:85" s="81" customFormat="1" ht="15" x14ac:dyDescent="0.25">
      <c r="A190" s="12"/>
      <c r="M190" s="1"/>
      <c r="N190" s="1"/>
      <c r="O190" s="1"/>
      <c r="P190" s="60"/>
      <c r="S190" s="23" t="s">
        <v>311</v>
      </c>
      <c r="T190" s="74">
        <v>3</v>
      </c>
      <c r="U190" s="74"/>
      <c r="V190" s="74">
        <v>1</v>
      </c>
      <c r="W190" s="72">
        <f t="shared" si="9"/>
        <v>1</v>
      </c>
      <c r="X190" s="74">
        <v>116787219.771759</v>
      </c>
      <c r="Y190" s="74">
        <v>111117.51</v>
      </c>
      <c r="Z190" s="74">
        <v>7.38</v>
      </c>
      <c r="AA190" s="74">
        <v>0.38</v>
      </c>
      <c r="AB190" s="74">
        <v>1471.04</v>
      </c>
      <c r="AC190" s="78">
        <f t="shared" si="10"/>
        <v>1478.8</v>
      </c>
      <c r="AD190" s="78">
        <f t="shared" si="8"/>
        <v>0</v>
      </c>
      <c r="AE190" s="76">
        <f>IF(W190=1,IF($T$31="BEL",$T$30*ABS(X190)/$T$32,$T$28*Y190/$T$28),AD190/SUMIF(T$52:T433,T190,AD$52:AD433)*INDEX($T$42:$U$42,T190-1)*$T$23/100)</f>
        <v>523793.58541271009</v>
      </c>
      <c r="AF190" s="74">
        <v>1</v>
      </c>
      <c r="AG190" s="89"/>
      <c r="AH190" s="90"/>
      <c r="AI190" s="106"/>
      <c r="AJ190" s="9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row>
    <row r="191" spans="1:85" s="81" customFormat="1" ht="15" x14ac:dyDescent="0.25">
      <c r="A191" s="12"/>
      <c r="M191" s="1"/>
      <c r="N191" s="1"/>
      <c r="O191" s="1"/>
      <c r="P191" s="60"/>
      <c r="S191" s="23" t="s">
        <v>312</v>
      </c>
      <c r="T191" s="74">
        <v>3</v>
      </c>
      <c r="U191" s="74"/>
      <c r="V191" s="74">
        <v>1</v>
      </c>
      <c r="W191" s="72">
        <f t="shared" si="9"/>
        <v>1</v>
      </c>
      <c r="X191" s="74">
        <v>49532755.882640302</v>
      </c>
      <c r="Y191" s="74">
        <v>14685132.26</v>
      </c>
      <c r="Z191" s="74">
        <v>30.19</v>
      </c>
      <c r="AA191" s="74">
        <v>312.73</v>
      </c>
      <c r="AB191" s="74">
        <v>169.61</v>
      </c>
      <c r="AC191" s="78">
        <f t="shared" si="10"/>
        <v>512.53</v>
      </c>
      <c r="AD191" s="78">
        <f t="shared" si="8"/>
        <v>0</v>
      </c>
      <c r="AE191" s="76">
        <f>IF(W191=1,IF($T$31="BEL",$T$30*ABS(X191)/$T$32,$T$28*Y191/$T$28),AD191/SUMIF(T$52:T434,T191,AD$52:AD434)*INDEX($T$42:$U$42,T191-1)*$T$23/100)</f>
        <v>222155.64211431437</v>
      </c>
      <c r="AF191" s="74">
        <v>1</v>
      </c>
      <c r="AG191" s="89"/>
      <c r="AH191" s="90"/>
      <c r="AI191" s="106"/>
      <c r="AJ191" s="9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row>
    <row r="192" spans="1:85" s="81" customFormat="1" ht="15" x14ac:dyDescent="0.25">
      <c r="A192" s="12"/>
      <c r="M192" s="1"/>
      <c r="N192" s="1"/>
      <c r="O192" s="1"/>
      <c r="P192" s="60"/>
      <c r="S192" s="23" t="s">
        <v>313</v>
      </c>
      <c r="T192" s="74">
        <v>3</v>
      </c>
      <c r="U192" s="74"/>
      <c r="V192" s="74">
        <v>1</v>
      </c>
      <c r="W192" s="72">
        <f t="shared" si="9"/>
        <v>1</v>
      </c>
      <c r="X192" s="74">
        <v>1334026.9116214199</v>
      </c>
      <c r="Y192" s="74"/>
      <c r="Z192" s="74">
        <v>4.01</v>
      </c>
      <c r="AA192" s="74"/>
      <c r="AB192" s="74">
        <v>17.899999999999999</v>
      </c>
      <c r="AC192" s="78">
        <f t="shared" si="10"/>
        <v>21.909999999999997</v>
      </c>
      <c r="AD192" s="78">
        <f t="shared" si="8"/>
        <v>0</v>
      </c>
      <c r="AE192" s="76">
        <f>IF(W192=1,IF($T$31="BEL",$T$30*ABS(X192)/$T$32,$T$28*Y192/$T$28),AD192/SUMIF(T$52:T435,T192,AD$52:AD435)*INDEX($T$42:$U$42,T192-1)*$T$23/100)</f>
        <v>5983.1438785924247</v>
      </c>
      <c r="AF192" s="74">
        <v>1</v>
      </c>
      <c r="AG192" s="89"/>
      <c r="AH192" s="90"/>
      <c r="AI192" s="106"/>
      <c r="AJ192" s="9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row>
    <row r="193" spans="1:85" s="81" customFormat="1" ht="15" x14ac:dyDescent="0.25">
      <c r="A193" s="12"/>
      <c r="M193" s="1"/>
      <c r="N193" s="1"/>
      <c r="O193" s="1"/>
      <c r="P193" s="60"/>
      <c r="S193" s="23" t="s">
        <v>314</v>
      </c>
      <c r="T193" s="74">
        <v>3</v>
      </c>
      <c r="U193" s="74"/>
      <c r="V193" s="74">
        <v>1</v>
      </c>
      <c r="W193" s="72">
        <f t="shared" si="9"/>
        <v>1</v>
      </c>
      <c r="X193" s="74">
        <v>85455552.885543093</v>
      </c>
      <c r="Y193" s="74">
        <v>50903.360000000001</v>
      </c>
      <c r="Z193" s="74">
        <v>158.72999999999999</v>
      </c>
      <c r="AA193" s="74">
        <v>28.3</v>
      </c>
      <c r="AB193" s="74">
        <v>987.15</v>
      </c>
      <c r="AC193" s="78">
        <f t="shared" si="10"/>
        <v>1174.18</v>
      </c>
      <c r="AD193" s="78">
        <f t="shared" si="8"/>
        <v>0</v>
      </c>
      <c r="AE193" s="76">
        <f>IF(W193=1,IF($T$31="BEL",$T$30*ABS(X193)/$T$32,$T$28*Y193/$T$28),AD193/SUMIF(T$52:T436,T193,AD$52:AD436)*INDEX($T$42:$U$42,T193-1)*$T$23/100)</f>
        <v>383270.28014556796</v>
      </c>
      <c r="AF193" s="74">
        <v>1</v>
      </c>
      <c r="AG193" s="89"/>
      <c r="AH193" s="90"/>
      <c r="AI193" s="106"/>
      <c r="AJ193" s="9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row>
    <row r="194" spans="1:85" s="81" customFormat="1" ht="15" x14ac:dyDescent="0.25">
      <c r="A194" s="12"/>
      <c r="M194" s="1"/>
      <c r="N194" s="1"/>
      <c r="O194" s="1"/>
      <c r="P194" s="60"/>
      <c r="S194" s="23" t="s">
        <v>315</v>
      </c>
      <c r="T194" s="74">
        <v>3</v>
      </c>
      <c r="U194" s="74"/>
      <c r="V194" s="74">
        <v>1</v>
      </c>
      <c r="W194" s="72">
        <f t="shared" si="9"/>
        <v>1</v>
      </c>
      <c r="X194" s="74">
        <v>46517696.381671697</v>
      </c>
      <c r="Y194" s="74">
        <v>1764495.28</v>
      </c>
      <c r="Z194" s="74">
        <v>48.66</v>
      </c>
      <c r="AA194" s="74">
        <v>302.99</v>
      </c>
      <c r="AB194" s="74">
        <v>529.47</v>
      </c>
      <c r="AC194" s="78">
        <f t="shared" si="10"/>
        <v>881.12</v>
      </c>
      <c r="AD194" s="78">
        <f t="shared" si="8"/>
        <v>0</v>
      </c>
      <c r="AE194" s="76">
        <f>IF(W194=1,IF($T$31="BEL",$T$30*ABS(X194)/$T$32,$T$28*Y194/$T$28),AD194/SUMIF(T$52:T437,T194,AD$52:AD437)*INDEX($T$42:$U$42,T194-1)*$T$23/100)</f>
        <v>208633.02526179046</v>
      </c>
      <c r="AF194" s="74">
        <v>1</v>
      </c>
      <c r="AG194" s="89"/>
      <c r="AH194" s="90"/>
      <c r="AI194" s="106"/>
      <c r="AJ194" s="9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row>
    <row r="195" spans="1:85" s="81" customFormat="1" ht="15" x14ac:dyDescent="0.25">
      <c r="A195" s="12"/>
      <c r="M195" s="1"/>
      <c r="N195" s="1"/>
      <c r="O195" s="1"/>
      <c r="P195" s="60"/>
      <c r="S195" s="23" t="s">
        <v>316</v>
      </c>
      <c r="T195" s="74">
        <v>3</v>
      </c>
      <c r="U195" s="74"/>
      <c r="V195" s="74">
        <v>1</v>
      </c>
      <c r="W195" s="72">
        <f t="shared" si="9"/>
        <v>1</v>
      </c>
      <c r="X195" s="74">
        <v>1205026.83960905</v>
      </c>
      <c r="Y195" s="74">
        <v>68764.98</v>
      </c>
      <c r="Z195" s="74">
        <v>0.03</v>
      </c>
      <c r="AA195" s="74">
        <v>3.08</v>
      </c>
      <c r="AB195" s="74">
        <v>3.38</v>
      </c>
      <c r="AC195" s="78">
        <f t="shared" si="10"/>
        <v>6.49</v>
      </c>
      <c r="AD195" s="78">
        <f t="shared" si="8"/>
        <v>0</v>
      </c>
      <c r="AE195" s="76">
        <f>IF(W195=1,IF($T$31="BEL",$T$30*ABS(X195)/$T$32,$T$28*Y195/$T$28),AD195/SUMIF(T$52:T438,T195,AD$52:AD438)*INDEX($T$42:$U$42,T195-1)*$T$23/100)</f>
        <v>5404.5753471220287</v>
      </c>
      <c r="AF195" s="74">
        <v>1</v>
      </c>
      <c r="AG195" s="89"/>
      <c r="AH195" s="90"/>
      <c r="AI195" s="106"/>
      <c r="AJ195" s="9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row>
    <row r="196" spans="1:85" s="81" customFormat="1" ht="15" x14ac:dyDescent="0.25">
      <c r="A196" s="12"/>
      <c r="M196" s="1"/>
      <c r="N196" s="1"/>
      <c r="O196" s="1"/>
      <c r="P196" s="60"/>
      <c r="S196" s="23" t="s">
        <v>317</v>
      </c>
      <c r="T196" s="74">
        <v>3</v>
      </c>
      <c r="U196" s="74"/>
      <c r="V196" s="74">
        <v>1</v>
      </c>
      <c r="W196" s="72">
        <f t="shared" si="9"/>
        <v>1</v>
      </c>
      <c r="X196" s="74">
        <v>160140310.184311</v>
      </c>
      <c r="Y196" s="74">
        <v>6162455.5199999996</v>
      </c>
      <c r="Z196" s="74">
        <v>118.6</v>
      </c>
      <c r="AA196" s="74">
        <v>358.46</v>
      </c>
      <c r="AB196" s="74">
        <v>1249.8</v>
      </c>
      <c r="AC196" s="78">
        <f t="shared" si="10"/>
        <v>1726.86</v>
      </c>
      <c r="AD196" s="78">
        <f t="shared" si="8"/>
        <v>0</v>
      </c>
      <c r="AE196" s="76">
        <f>IF(W196=1,IF($T$31="BEL",$T$30*ABS(X196)/$T$32,$T$28*Y196/$T$28),AD196/SUMIF(T$52:T439,T196,AD$52:AD439)*INDEX($T$42:$U$42,T196-1)*$T$23/100)</f>
        <v>718233.27419279329</v>
      </c>
      <c r="AF196" s="74">
        <v>1</v>
      </c>
      <c r="AG196" s="89"/>
      <c r="AH196" s="90"/>
      <c r="AI196" s="106"/>
      <c r="AJ196" s="9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row>
    <row r="197" spans="1:85" s="81" customFormat="1" ht="15" x14ac:dyDescent="0.25">
      <c r="A197" s="12"/>
      <c r="M197" s="1"/>
      <c r="N197" s="1"/>
      <c r="O197" s="1"/>
      <c r="P197" s="60"/>
      <c r="S197" s="23" t="s">
        <v>318</v>
      </c>
      <c r="T197" s="74">
        <v>3</v>
      </c>
      <c r="U197" s="74"/>
      <c r="V197" s="74">
        <v>1</v>
      </c>
      <c r="W197" s="72">
        <f t="shared" si="9"/>
        <v>1</v>
      </c>
      <c r="X197" s="74">
        <v>2900949.3574346201</v>
      </c>
      <c r="Y197" s="74"/>
      <c r="Z197" s="74"/>
      <c r="AA197" s="74"/>
      <c r="AB197" s="74">
        <v>81.209999999999994</v>
      </c>
      <c r="AC197" s="78">
        <f t="shared" si="10"/>
        <v>81.209999999999994</v>
      </c>
      <c r="AD197" s="78">
        <f t="shared" si="8"/>
        <v>0</v>
      </c>
      <c r="AE197" s="76">
        <f>IF(W197=1,IF($T$31="BEL",$T$30*ABS(X197)/$T$32,$T$28*Y197/$T$28),AD197/SUMIF(T$52:T440,T197,AD$52:AD440)*INDEX($T$42:$U$42,T197-1)*$T$23/100)</f>
        <v>13010.830020621966</v>
      </c>
      <c r="AF197" s="74">
        <v>1</v>
      </c>
      <c r="AG197" s="89"/>
      <c r="AH197" s="90"/>
      <c r="AI197" s="106"/>
      <c r="AJ197" s="9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row>
    <row r="198" spans="1:85" s="81" customFormat="1" ht="15" x14ac:dyDescent="0.25">
      <c r="A198" s="12"/>
      <c r="M198" s="1"/>
      <c r="N198" s="1"/>
      <c r="O198" s="1"/>
      <c r="P198" s="60"/>
      <c r="S198" s="23" t="s">
        <v>319</v>
      </c>
      <c r="T198" s="74">
        <v>3</v>
      </c>
      <c r="U198" s="74"/>
      <c r="V198" s="74">
        <v>1</v>
      </c>
      <c r="W198" s="72">
        <f t="shared" si="9"/>
        <v>1</v>
      </c>
      <c r="X198" s="74">
        <v>-3.2648940772447401E-3</v>
      </c>
      <c r="Y198" s="74"/>
      <c r="Z198" s="74"/>
      <c r="AA198" s="74"/>
      <c r="AB198" s="74"/>
      <c r="AC198" s="78">
        <f t="shared" si="10"/>
        <v>0</v>
      </c>
      <c r="AD198" s="78">
        <f t="shared" si="8"/>
        <v>0</v>
      </c>
      <c r="AE198" s="76">
        <f>IF(W198=1,IF($T$31="BEL",$T$30*ABS(X198)/$T$32,$T$28*Y198/$T$28),AD198/SUMIF(T$52:T441,T198,AD$52:AD441)*INDEX($T$42:$U$42,T198-1)*$T$23/100)</f>
        <v>1.4643131141017886E-5</v>
      </c>
      <c r="AF198" s="74">
        <v>1</v>
      </c>
      <c r="AG198" s="89"/>
      <c r="AH198" s="90"/>
      <c r="AI198" s="106"/>
      <c r="AJ198" s="9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row>
    <row r="199" spans="1:85" s="81" customFormat="1" ht="15" x14ac:dyDescent="0.25">
      <c r="A199" s="12"/>
      <c r="M199" s="1"/>
      <c r="N199" s="1"/>
      <c r="O199" s="1"/>
      <c r="P199" s="60"/>
      <c r="S199" s="23" t="s">
        <v>320</v>
      </c>
      <c r="T199" s="74">
        <v>3</v>
      </c>
      <c r="U199" s="74"/>
      <c r="V199" s="74">
        <v>1</v>
      </c>
      <c r="W199" s="72">
        <f t="shared" si="9"/>
        <v>1</v>
      </c>
      <c r="X199" s="74">
        <v>-3.2648940772447401E-3</v>
      </c>
      <c r="Y199" s="74"/>
      <c r="Z199" s="74"/>
      <c r="AA199" s="74"/>
      <c r="AB199" s="74"/>
      <c r="AC199" s="78">
        <f t="shared" si="10"/>
        <v>0</v>
      </c>
      <c r="AD199" s="78">
        <f t="shared" si="8"/>
        <v>0</v>
      </c>
      <c r="AE199" s="76">
        <f>IF(W199=1,IF($T$31="BEL",$T$30*ABS(X199)/$T$32,$T$28*Y199/$T$28),AD199/SUMIF(T$52:T442,T199,AD$52:AD442)*INDEX($T$42:$U$42,T199-1)*$T$23/100)</f>
        <v>1.4643131141017886E-5</v>
      </c>
      <c r="AF199" s="74">
        <v>1</v>
      </c>
      <c r="AG199" s="89"/>
      <c r="AH199" s="90"/>
      <c r="AI199" s="106"/>
      <c r="AJ199" s="9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row>
    <row r="200" spans="1:85" s="81" customFormat="1" ht="15" x14ac:dyDescent="0.25">
      <c r="A200" s="12"/>
      <c r="M200" s="1"/>
      <c r="N200" s="1"/>
      <c r="O200" s="1"/>
      <c r="P200" s="60"/>
      <c r="S200" s="23" t="s">
        <v>321</v>
      </c>
      <c r="T200" s="74">
        <v>3</v>
      </c>
      <c r="U200" s="74"/>
      <c r="V200" s="74">
        <v>1</v>
      </c>
      <c r="W200" s="72">
        <f t="shared" si="9"/>
        <v>1</v>
      </c>
      <c r="X200" s="74">
        <v>-3.2648940772447401E-3</v>
      </c>
      <c r="Y200" s="74"/>
      <c r="Z200" s="74"/>
      <c r="AA200" s="74"/>
      <c r="AB200" s="74"/>
      <c r="AC200" s="78">
        <f t="shared" si="10"/>
        <v>0</v>
      </c>
      <c r="AD200" s="78">
        <f t="shared" si="8"/>
        <v>0</v>
      </c>
      <c r="AE200" s="76">
        <f>IF(W200=1,IF($T$31="BEL",$T$30*ABS(X200)/$T$32,$T$28*Y200/$T$28),AD200/SUMIF(T$52:T443,T200,AD$52:AD443)*INDEX($T$42:$U$42,T200-1)*$T$23/100)</f>
        <v>1.4643131141017886E-5</v>
      </c>
      <c r="AF200" s="74">
        <v>1</v>
      </c>
      <c r="AG200" s="89"/>
      <c r="AH200" s="90"/>
      <c r="AI200" s="106"/>
      <c r="AJ200" s="9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row>
    <row r="201" spans="1:85" s="81" customFormat="1" ht="15" x14ac:dyDescent="0.25">
      <c r="A201" s="12"/>
      <c r="M201" s="1"/>
      <c r="N201" s="1"/>
      <c r="O201" s="1"/>
      <c r="P201" s="60"/>
      <c r="S201" s="23" t="s">
        <v>322</v>
      </c>
      <c r="T201" s="74">
        <v>3</v>
      </c>
      <c r="U201" s="74"/>
      <c r="V201" s="74">
        <v>1</v>
      </c>
      <c r="W201" s="72">
        <f t="shared" si="9"/>
        <v>1</v>
      </c>
      <c r="X201" s="74">
        <v>-3.3621447930174001E-3</v>
      </c>
      <c r="Y201" s="74"/>
      <c r="Z201" s="74"/>
      <c r="AA201" s="74"/>
      <c r="AB201" s="74"/>
      <c r="AC201" s="78">
        <f t="shared" si="10"/>
        <v>0</v>
      </c>
      <c r="AD201" s="78">
        <f t="shared" si="8"/>
        <v>0</v>
      </c>
      <c r="AE201" s="76">
        <f>IF(W201=1,IF($T$31="BEL",$T$30*ABS(X201)/$T$32,$T$28*Y201/$T$28),AD201/SUMIF(T$52:T444,T201,AD$52:AD444)*INDEX($T$42:$U$42,T201-1)*$T$23/100)</f>
        <v>1.5079303020081934E-5</v>
      </c>
      <c r="AF201" s="74">
        <v>1</v>
      </c>
      <c r="AG201" s="89"/>
      <c r="AH201" s="90"/>
      <c r="AI201" s="106"/>
      <c r="AJ201" s="9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row>
    <row r="202" spans="1:85" s="81" customFormat="1" ht="15" x14ac:dyDescent="0.25">
      <c r="A202" s="12"/>
      <c r="M202" s="1"/>
      <c r="N202" s="1"/>
      <c r="O202" s="1"/>
      <c r="P202" s="60"/>
      <c r="S202" s="23" t="s">
        <v>323</v>
      </c>
      <c r="T202" s="74">
        <v>3</v>
      </c>
      <c r="U202" s="74"/>
      <c r="V202" s="74">
        <v>1</v>
      </c>
      <c r="W202" s="72">
        <f t="shared" si="9"/>
        <v>1</v>
      </c>
      <c r="X202" s="74">
        <v>-3.3621447930174001E-3</v>
      </c>
      <c r="Y202" s="74"/>
      <c r="Z202" s="74"/>
      <c r="AA202" s="74"/>
      <c r="AB202" s="74"/>
      <c r="AC202" s="78">
        <f t="shared" si="10"/>
        <v>0</v>
      </c>
      <c r="AD202" s="78">
        <f t="shared" si="8"/>
        <v>0</v>
      </c>
      <c r="AE202" s="76">
        <f>IF(W202=1,IF($T$31="BEL",$T$30*ABS(X202)/$T$32,$T$28*Y202/$T$28),AD202/SUMIF(T$52:T445,T202,AD$52:AD445)*INDEX($T$42:$U$42,T202-1)*$T$23/100)</f>
        <v>1.5079303020081934E-5</v>
      </c>
      <c r="AF202" s="74">
        <v>1</v>
      </c>
      <c r="AG202" s="89"/>
      <c r="AH202" s="90"/>
      <c r="AI202" s="106"/>
      <c r="AJ202" s="9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row>
    <row r="203" spans="1:85" s="81" customFormat="1" ht="15" x14ac:dyDescent="0.25">
      <c r="A203" s="12"/>
      <c r="M203" s="1"/>
      <c r="N203" s="1"/>
      <c r="O203" s="1"/>
      <c r="P203" s="60"/>
      <c r="S203" s="23" t="s">
        <v>324</v>
      </c>
      <c r="T203" s="74">
        <v>3</v>
      </c>
      <c r="U203" s="74"/>
      <c r="V203" s="74">
        <v>1</v>
      </c>
      <c r="W203" s="72">
        <f t="shared" si="9"/>
        <v>1</v>
      </c>
      <c r="X203" s="74">
        <v>-3.3621447930174001E-3</v>
      </c>
      <c r="Y203" s="74"/>
      <c r="Z203" s="74"/>
      <c r="AA203" s="74"/>
      <c r="AB203" s="74"/>
      <c r="AC203" s="78">
        <f t="shared" si="10"/>
        <v>0</v>
      </c>
      <c r="AD203" s="78">
        <f t="shared" si="8"/>
        <v>0</v>
      </c>
      <c r="AE203" s="76">
        <f>IF(W203=1,IF($T$31="BEL",$T$30*ABS(X203)/$T$32,$T$28*Y203/$T$28),AD203/SUMIF(T$52:T446,T203,AD$52:AD446)*INDEX($T$42:$U$42,T203-1)*$T$23/100)</f>
        <v>1.5079303020081934E-5</v>
      </c>
      <c r="AF203" s="74">
        <v>1</v>
      </c>
      <c r="AG203" s="89"/>
      <c r="AH203" s="90"/>
      <c r="AI203" s="106"/>
      <c r="AJ203" s="9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row>
    <row r="204" spans="1:85" s="81" customFormat="1" ht="15" x14ac:dyDescent="0.25">
      <c r="A204" s="12"/>
      <c r="M204" s="1"/>
      <c r="N204" s="1"/>
      <c r="O204" s="1"/>
      <c r="P204" s="60"/>
      <c r="S204" s="23" t="s">
        <v>325</v>
      </c>
      <c r="T204" s="74">
        <v>3</v>
      </c>
      <c r="U204" s="74"/>
      <c r="V204" s="74">
        <v>1</v>
      </c>
      <c r="W204" s="72">
        <f t="shared" si="9"/>
        <v>1</v>
      </c>
      <c r="X204" s="74">
        <v>-3.3621447930174001E-3</v>
      </c>
      <c r="Y204" s="74"/>
      <c r="Z204" s="74"/>
      <c r="AA204" s="74"/>
      <c r="AB204" s="74"/>
      <c r="AC204" s="78">
        <f t="shared" si="10"/>
        <v>0</v>
      </c>
      <c r="AD204" s="78">
        <f t="shared" si="8"/>
        <v>0</v>
      </c>
      <c r="AE204" s="76">
        <f>IF(W204=1,IF($T$31="BEL",$T$30*ABS(X204)/$T$32,$T$28*Y204/$T$28),AD204/SUMIF(T$52:T447,T204,AD$52:AD447)*INDEX($T$42:$U$42,T204-1)*$T$23/100)</f>
        <v>1.5079303020081934E-5</v>
      </c>
      <c r="AF204" s="74">
        <v>1</v>
      </c>
      <c r="AG204" s="89"/>
      <c r="AH204" s="90"/>
      <c r="AI204" s="106"/>
      <c r="AJ204" s="9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row>
    <row r="205" spans="1:85" s="81" customFormat="1" ht="15" x14ac:dyDescent="0.25">
      <c r="A205" s="12"/>
      <c r="M205" s="1"/>
      <c r="N205" s="1"/>
      <c r="O205" s="1"/>
      <c r="P205" s="60"/>
      <c r="S205" s="23" t="s">
        <v>326</v>
      </c>
      <c r="T205" s="74">
        <v>1</v>
      </c>
      <c r="U205" s="74"/>
      <c r="V205" s="74">
        <v>1</v>
      </c>
      <c r="W205" s="72">
        <f t="shared" si="9"/>
        <v>1</v>
      </c>
      <c r="X205" s="74">
        <v>3739016.5244240202</v>
      </c>
      <c r="Y205" s="74">
        <v>123160.38</v>
      </c>
      <c r="Z205" s="74">
        <v>2.99</v>
      </c>
      <c r="AA205" s="74">
        <v>1165.3399999999999</v>
      </c>
      <c r="AB205" s="74">
        <v>325.93</v>
      </c>
      <c r="AC205" s="78">
        <f t="shared" si="10"/>
        <v>1494.26</v>
      </c>
      <c r="AD205" s="78">
        <f t="shared" si="8"/>
        <v>0</v>
      </c>
      <c r="AE205" s="76">
        <f>IF(W205=1,IF($T$31="BEL",$T$30*ABS(X205)/$T$32,$T$28*Y205/$T$28),AD205/SUMIF(T$52:T448,T205,AD$52:AD448)*INDEX($T$42:$U$42,T205-1)*$T$23/100)</f>
        <v>16769.582109009305</v>
      </c>
      <c r="AF205" s="74">
        <v>1</v>
      </c>
      <c r="AG205" s="89"/>
      <c r="AH205" s="90"/>
      <c r="AI205" s="106"/>
      <c r="AJ205" s="9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row>
    <row r="206" spans="1:85" s="81" customFormat="1" ht="15" x14ac:dyDescent="0.25">
      <c r="A206" s="12"/>
      <c r="M206" s="1"/>
      <c r="N206" s="1"/>
      <c r="O206" s="1"/>
      <c r="P206" s="60"/>
      <c r="S206" s="23" t="s">
        <v>327</v>
      </c>
      <c r="T206" s="74">
        <v>1</v>
      </c>
      <c r="U206" s="74"/>
      <c r="V206" s="74">
        <v>1</v>
      </c>
      <c r="W206" s="72">
        <f t="shared" si="9"/>
        <v>1</v>
      </c>
      <c r="X206" s="74">
        <v>14585580.6767346</v>
      </c>
      <c r="Y206" s="74">
        <v>2092592.18</v>
      </c>
      <c r="Z206" s="74"/>
      <c r="AA206" s="74">
        <v>7456.98</v>
      </c>
      <c r="AB206" s="74">
        <v>2274.89</v>
      </c>
      <c r="AC206" s="78">
        <f t="shared" si="10"/>
        <v>9731.869999999999</v>
      </c>
      <c r="AD206" s="78">
        <f t="shared" si="8"/>
        <v>0</v>
      </c>
      <c r="AE206" s="76">
        <f>IF(W206=1,IF($T$31="BEL",$T$30*ABS(X206)/$T$32,$T$28*Y206/$T$28),AD206/SUMIF(T$52:T449,T206,AD$52:AD449)*INDEX($T$42:$U$42,T206-1)*$T$23/100)</f>
        <v>65416.692108296862</v>
      </c>
      <c r="AF206" s="74">
        <v>1</v>
      </c>
      <c r="AG206" s="89"/>
      <c r="AH206" s="90"/>
      <c r="AI206" s="106"/>
      <c r="AJ206" s="9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row>
    <row r="207" spans="1:85" s="81" customFormat="1" ht="15" x14ac:dyDescent="0.25">
      <c r="A207" s="12"/>
      <c r="M207" s="1"/>
      <c r="N207" s="1"/>
      <c r="O207" s="1"/>
      <c r="P207" s="60"/>
      <c r="S207" s="23" t="s">
        <v>328</v>
      </c>
      <c r="T207" s="74">
        <v>1</v>
      </c>
      <c r="U207" s="74"/>
      <c r="V207" s="74">
        <v>1</v>
      </c>
      <c r="W207" s="72">
        <f t="shared" si="9"/>
        <v>1</v>
      </c>
      <c r="X207" s="74">
        <v>47065678.325548097</v>
      </c>
      <c r="Y207" s="74">
        <v>952727.53</v>
      </c>
      <c r="Z207" s="74">
        <v>34.869999999999997</v>
      </c>
      <c r="AA207" s="74">
        <v>17624.189999999999</v>
      </c>
      <c r="AB207" s="74">
        <v>12246.84</v>
      </c>
      <c r="AC207" s="78">
        <f t="shared" si="10"/>
        <v>29905.899999999998</v>
      </c>
      <c r="AD207" s="78">
        <f t="shared" si="8"/>
        <v>0</v>
      </c>
      <c r="AE207" s="76">
        <f>IF(W207=1,IF($T$31="BEL",$T$30*ABS(X207)/$T$32,$T$28*Y207/$T$28),AD207/SUMIF(T$52:T450,T207,AD$52:AD450)*INDEX($T$42:$U$42,T207-1)*$T$23/100)</f>
        <v>211090.73790950479</v>
      </c>
      <c r="AF207" s="74">
        <v>1</v>
      </c>
      <c r="AG207" s="89"/>
      <c r="AH207" s="90"/>
      <c r="AI207" s="106"/>
      <c r="AJ207" s="9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row>
    <row r="208" spans="1:85" s="81" customFormat="1" ht="15" x14ac:dyDescent="0.25">
      <c r="A208" s="12"/>
      <c r="M208" s="1"/>
      <c r="N208" s="1"/>
      <c r="O208" s="1"/>
      <c r="P208" s="60"/>
      <c r="S208" s="23" t="s">
        <v>329</v>
      </c>
      <c r="T208" s="74">
        <v>1</v>
      </c>
      <c r="U208" s="74"/>
      <c r="V208" s="74">
        <v>1</v>
      </c>
      <c r="W208" s="72">
        <f t="shared" si="9"/>
        <v>1</v>
      </c>
      <c r="X208" s="74">
        <v>35979493.893934697</v>
      </c>
      <c r="Y208" s="74">
        <v>3575997.7</v>
      </c>
      <c r="Z208" s="74">
        <v>306.70999999999998</v>
      </c>
      <c r="AA208" s="74">
        <v>23789.17</v>
      </c>
      <c r="AB208" s="74">
        <v>3630.72</v>
      </c>
      <c r="AC208" s="78">
        <f t="shared" si="10"/>
        <v>27726.6</v>
      </c>
      <c r="AD208" s="78">
        <f t="shared" si="8"/>
        <v>0</v>
      </c>
      <c r="AE208" s="76">
        <f>IF(W208=1,IF($T$31="BEL",$T$30*ABS(X208)/$T$32,$T$28*Y208/$T$28),AD208/SUMIF(T$52:T451,T208,AD$52:AD451)*INDEX($T$42:$U$42,T208-1)*$T$23/100)</f>
        <v>161368.92499769898</v>
      </c>
      <c r="AF208" s="74">
        <v>1</v>
      </c>
      <c r="AG208" s="89"/>
      <c r="AH208" s="90"/>
      <c r="AI208" s="106"/>
      <c r="AJ208" s="9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row>
    <row r="209" spans="1:85" s="81" customFormat="1" ht="15" x14ac:dyDescent="0.25">
      <c r="A209" s="12"/>
      <c r="M209" s="1"/>
      <c r="N209" s="1"/>
      <c r="O209" s="1"/>
      <c r="P209" s="60"/>
      <c r="S209" s="23" t="s">
        <v>330</v>
      </c>
      <c r="T209" s="74">
        <v>1</v>
      </c>
      <c r="U209" s="74"/>
      <c r="V209" s="74">
        <v>1</v>
      </c>
      <c r="W209" s="72">
        <f t="shared" si="9"/>
        <v>1</v>
      </c>
      <c r="X209" s="74">
        <v>37491624.103330202</v>
      </c>
      <c r="Y209" s="74">
        <v>4683077.6100000003</v>
      </c>
      <c r="Z209" s="74">
        <v>79.569999999999993</v>
      </c>
      <c r="AA209" s="74">
        <v>29719.47</v>
      </c>
      <c r="AB209" s="74">
        <v>8273.81</v>
      </c>
      <c r="AC209" s="78">
        <f t="shared" si="10"/>
        <v>38072.85</v>
      </c>
      <c r="AD209" s="78">
        <f t="shared" si="8"/>
        <v>0</v>
      </c>
      <c r="AE209" s="76">
        <f>IF(W209=1,IF($T$31="BEL",$T$30*ABS(X209)/$T$32,$T$28*Y209/$T$28),AD209/SUMIF(T$52:T452,T209,AD$52:AD452)*INDEX($T$42:$U$42,T209-1)*$T$23/100)</f>
        <v>168150.86659660045</v>
      </c>
      <c r="AF209" s="74">
        <v>1</v>
      </c>
      <c r="AG209" s="89"/>
      <c r="AH209" s="90"/>
      <c r="AI209" s="106"/>
      <c r="AJ209" s="9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row>
    <row r="210" spans="1:85" s="81" customFormat="1" ht="15" x14ac:dyDescent="0.25">
      <c r="A210" s="12"/>
      <c r="M210" s="1"/>
      <c r="N210" s="1"/>
      <c r="O210" s="1"/>
      <c r="P210" s="60"/>
      <c r="S210" s="23" t="s">
        <v>331</v>
      </c>
      <c r="T210" s="74">
        <v>1</v>
      </c>
      <c r="U210" s="74"/>
      <c r="V210" s="74">
        <v>1</v>
      </c>
      <c r="W210" s="72">
        <f t="shared" si="9"/>
        <v>1</v>
      </c>
      <c r="X210" s="74">
        <v>1224075993.2137201</v>
      </c>
      <c r="Y210" s="74">
        <v>17756867.739999998</v>
      </c>
      <c r="Z210" s="74">
        <v>6019</v>
      </c>
      <c r="AA210" s="74">
        <v>104815.11</v>
      </c>
      <c r="AB210" s="74">
        <v>288356.11</v>
      </c>
      <c r="AC210" s="78">
        <f t="shared" si="10"/>
        <v>399190.22</v>
      </c>
      <c r="AD210" s="78">
        <f t="shared" si="8"/>
        <v>0</v>
      </c>
      <c r="AE210" s="76">
        <f>IF(W210=1,IF($T$31="BEL",$T$30*ABS(X210)/$T$32,$T$28*Y210/$T$28),AD210/SUMIF(T$52:T453,T210,AD$52:AD453)*INDEX($T$42:$U$42,T210-1)*$T$23/100)</f>
        <v>5490011.2748302789</v>
      </c>
      <c r="AF210" s="74">
        <v>1</v>
      </c>
      <c r="AG210" s="89"/>
      <c r="AH210" s="90"/>
      <c r="AI210" s="106"/>
      <c r="AJ210" s="9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row>
    <row r="211" spans="1:85" s="81" customFormat="1" ht="15" x14ac:dyDescent="0.25">
      <c r="A211" s="12"/>
      <c r="M211" s="1"/>
      <c r="N211" s="1"/>
      <c r="O211" s="1"/>
      <c r="P211" s="60"/>
      <c r="S211" s="23" t="s">
        <v>332</v>
      </c>
      <c r="T211" s="74">
        <v>1</v>
      </c>
      <c r="U211" s="74"/>
      <c r="V211" s="74">
        <v>1</v>
      </c>
      <c r="W211" s="72">
        <f t="shared" si="9"/>
        <v>1</v>
      </c>
      <c r="X211" s="74">
        <v>141126885.38550499</v>
      </c>
      <c r="Y211" s="74">
        <v>11694704.560000001</v>
      </c>
      <c r="Z211" s="74">
        <v>627.05999999999995</v>
      </c>
      <c r="AA211" s="74">
        <v>115049.34</v>
      </c>
      <c r="AB211" s="74">
        <v>22209.09</v>
      </c>
      <c r="AC211" s="78">
        <f t="shared" si="10"/>
        <v>137885.49</v>
      </c>
      <c r="AD211" s="78">
        <f t="shared" si="8"/>
        <v>0</v>
      </c>
      <c r="AE211" s="76">
        <f>IF(W211=1,IF($T$31="BEL",$T$30*ABS(X211)/$T$32,$T$28*Y211/$T$28),AD211/SUMIF(T$52:T454,T211,AD$52:AD454)*INDEX($T$42:$U$42,T211-1)*$T$23/100)</f>
        <v>632957.5910674911</v>
      </c>
      <c r="AF211" s="74">
        <v>1</v>
      </c>
      <c r="AG211" s="89"/>
      <c r="AH211" s="90"/>
      <c r="AI211" s="106"/>
      <c r="AJ211" s="9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row>
    <row r="212" spans="1:85" s="81" customFormat="1" ht="15" x14ac:dyDescent="0.25">
      <c r="A212" s="12"/>
      <c r="M212" s="1"/>
      <c r="N212" s="1"/>
      <c r="O212" s="1"/>
      <c r="P212" s="60"/>
      <c r="S212" s="23" t="s">
        <v>333</v>
      </c>
      <c r="T212" s="74">
        <v>1</v>
      </c>
      <c r="U212" s="74"/>
      <c r="V212" s="74">
        <v>1</v>
      </c>
      <c r="W212" s="72">
        <f t="shared" si="9"/>
        <v>1</v>
      </c>
      <c r="X212" s="74">
        <v>341927622.81346399</v>
      </c>
      <c r="Y212" s="74">
        <v>1650019.17</v>
      </c>
      <c r="Z212" s="74">
        <v>592.01</v>
      </c>
      <c r="AA212" s="74">
        <v>28617.17</v>
      </c>
      <c r="AB212" s="74">
        <v>93613.2</v>
      </c>
      <c r="AC212" s="78">
        <f t="shared" si="10"/>
        <v>122822.37999999999</v>
      </c>
      <c r="AD212" s="78">
        <f t="shared" si="8"/>
        <v>0</v>
      </c>
      <c r="AE212" s="76">
        <f>IF(W212=1,IF($T$31="BEL",$T$30*ABS(X212)/$T$32,$T$28*Y212/$T$28),AD212/SUMIF(T$52:T455,T212,AD$52:AD455)*INDEX($T$42:$U$42,T212-1)*$T$23/100)</f>
        <v>1533553.8927558078</v>
      </c>
      <c r="AF212" s="74">
        <v>1</v>
      </c>
      <c r="AG212" s="89"/>
      <c r="AH212" s="90"/>
      <c r="AI212" s="106"/>
      <c r="AJ212" s="9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row>
    <row r="213" spans="1:85" s="81" customFormat="1" ht="15" x14ac:dyDescent="0.25">
      <c r="A213" s="12"/>
      <c r="M213" s="1"/>
      <c r="N213" s="1"/>
      <c r="O213" s="1"/>
      <c r="P213" s="60"/>
      <c r="S213" s="23" t="s">
        <v>334</v>
      </c>
      <c r="T213" s="74">
        <v>1</v>
      </c>
      <c r="U213" s="74"/>
      <c r="V213" s="74">
        <v>1</v>
      </c>
      <c r="W213" s="72">
        <f t="shared" si="9"/>
        <v>1</v>
      </c>
      <c r="X213" s="74">
        <v>3348103.1337995599</v>
      </c>
      <c r="Y213" s="74">
        <v>16015.74</v>
      </c>
      <c r="Z213" s="74">
        <v>6.99</v>
      </c>
      <c r="AA213" s="74">
        <v>546.4</v>
      </c>
      <c r="AB213" s="74">
        <v>20830.93</v>
      </c>
      <c r="AC213" s="78">
        <f t="shared" si="10"/>
        <v>21384.32</v>
      </c>
      <c r="AD213" s="78">
        <f t="shared" si="8"/>
        <v>0</v>
      </c>
      <c r="AE213" s="76">
        <f>IF(W213=1,IF($T$31="BEL",$T$30*ABS(X213)/$T$32,$T$28*Y213/$T$28),AD213/SUMIF(T$52:T456,T213,AD$52:AD456)*INDEX($T$42:$U$42,T213-1)*$T$23/100)</f>
        <v>15016.325829245216</v>
      </c>
      <c r="AF213" s="74">
        <v>1</v>
      </c>
      <c r="AG213" s="89"/>
      <c r="AH213" s="90"/>
      <c r="AI213" s="106"/>
      <c r="AJ213" s="9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row>
    <row r="214" spans="1:85" s="81" customFormat="1" ht="15" x14ac:dyDescent="0.25">
      <c r="A214" s="12"/>
      <c r="M214" s="1"/>
      <c r="N214" s="1"/>
      <c r="O214" s="1"/>
      <c r="P214" s="60"/>
      <c r="S214" s="23" t="s">
        <v>335</v>
      </c>
      <c r="T214" s="74">
        <v>1</v>
      </c>
      <c r="U214" s="74"/>
      <c r="V214" s="74">
        <v>1</v>
      </c>
      <c r="W214" s="72">
        <f t="shared" si="9"/>
        <v>1</v>
      </c>
      <c r="X214" s="74">
        <v>126668079.90746801</v>
      </c>
      <c r="Y214" s="74">
        <v>8896462.1199999992</v>
      </c>
      <c r="Z214" s="74">
        <v>4776.75</v>
      </c>
      <c r="AA214" s="74">
        <v>53593.48</v>
      </c>
      <c r="AB214" s="74">
        <v>23956.32</v>
      </c>
      <c r="AC214" s="78">
        <f t="shared" si="10"/>
        <v>82326.55</v>
      </c>
      <c r="AD214" s="78">
        <f t="shared" si="8"/>
        <v>0</v>
      </c>
      <c r="AE214" s="76">
        <f>IF(W214=1,IF($T$31="BEL",$T$30*ABS(X214)/$T$32,$T$28*Y214/$T$28),AD214/SUMIF(T$52:T457,T214,AD$52:AD457)*INDEX($T$42:$U$42,T214-1)*$T$23/100)</f>
        <v>568109.48887851089</v>
      </c>
      <c r="AF214" s="74">
        <v>1</v>
      </c>
      <c r="AG214" s="89"/>
      <c r="AH214" s="90"/>
      <c r="AI214" s="106"/>
      <c r="AJ214" s="9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row>
    <row r="215" spans="1:85" s="81" customFormat="1" ht="15" x14ac:dyDescent="0.25">
      <c r="A215" s="12"/>
      <c r="M215" s="1"/>
      <c r="N215" s="1"/>
      <c r="O215" s="1"/>
      <c r="P215" s="60"/>
      <c r="S215" s="23" t="s">
        <v>336</v>
      </c>
      <c r="T215" s="74">
        <v>1</v>
      </c>
      <c r="U215" s="74"/>
      <c r="V215" s="74">
        <v>1</v>
      </c>
      <c r="W215" s="72">
        <f t="shared" si="9"/>
        <v>1</v>
      </c>
      <c r="X215" s="74">
        <v>79160714.672622502</v>
      </c>
      <c r="Y215" s="74">
        <v>2226595.83</v>
      </c>
      <c r="Z215" s="74">
        <v>73.459999999999994</v>
      </c>
      <c r="AA215" s="74">
        <v>30181.47</v>
      </c>
      <c r="AB215" s="74">
        <v>2391.2600000000002</v>
      </c>
      <c r="AC215" s="78">
        <f t="shared" si="10"/>
        <v>32646.190000000002</v>
      </c>
      <c r="AD215" s="78">
        <f t="shared" si="8"/>
        <v>0</v>
      </c>
      <c r="AE215" s="76">
        <f>IF(W215=1,IF($T$31="BEL",$T$30*ABS(X215)/$T$32,$T$28*Y215/$T$28),AD215/SUMIF(T$52:T458,T215,AD$52:AD458)*INDEX($T$42:$U$42,T215-1)*$T$23/100)</f>
        <v>355037.77419515292</v>
      </c>
      <c r="AF215" s="74">
        <v>1</v>
      </c>
      <c r="AG215" s="89"/>
      <c r="AH215" s="90"/>
      <c r="AI215" s="106"/>
      <c r="AJ215" s="9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row>
    <row r="216" spans="1:85" s="81" customFormat="1" ht="15" x14ac:dyDescent="0.25">
      <c r="A216" s="12"/>
      <c r="M216" s="1"/>
      <c r="N216" s="1"/>
      <c r="O216" s="1"/>
      <c r="P216" s="60"/>
      <c r="S216" s="23" t="s">
        <v>337</v>
      </c>
      <c r="T216" s="74">
        <v>2</v>
      </c>
      <c r="U216" s="74"/>
      <c r="V216" s="74">
        <v>1</v>
      </c>
      <c r="W216" s="72">
        <f t="shared" si="9"/>
        <v>1</v>
      </c>
      <c r="X216" s="74">
        <v>51918709.760289602</v>
      </c>
      <c r="Y216" s="74">
        <v>353834.22</v>
      </c>
      <c r="Z216" s="74"/>
      <c r="AA216" s="74">
        <v>463.23</v>
      </c>
      <c r="AB216" s="74">
        <v>701</v>
      </c>
      <c r="AC216" s="78">
        <f t="shared" si="10"/>
        <v>1164.23</v>
      </c>
      <c r="AD216" s="78">
        <f t="shared" si="8"/>
        <v>0</v>
      </c>
      <c r="AE216" s="76">
        <f>IF(W216=1,IF($T$31="BEL",$T$30*ABS(X216)/$T$32,$T$28*Y216/$T$28),AD216/SUMIF(T$52:T459,T216,AD$52:AD459)*INDEX($T$42:$U$42,T216-1)*$T$23/100)</f>
        <v>232856.70459911114</v>
      </c>
      <c r="AF216" s="74">
        <v>1</v>
      </c>
      <c r="AG216" s="89"/>
      <c r="AH216" s="90"/>
      <c r="AI216" s="106"/>
      <c r="AJ216" s="9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row>
    <row r="217" spans="1:85" s="81" customFormat="1" ht="15" x14ac:dyDescent="0.25">
      <c r="A217" s="12"/>
      <c r="M217" s="1"/>
      <c r="N217" s="1"/>
      <c r="O217" s="1"/>
      <c r="P217" s="60"/>
      <c r="S217" s="23" t="s">
        <v>338</v>
      </c>
      <c r="T217" s="74">
        <v>2</v>
      </c>
      <c r="U217" s="74"/>
      <c r="V217" s="74">
        <v>1</v>
      </c>
      <c r="W217" s="72">
        <f t="shared" si="9"/>
        <v>1</v>
      </c>
      <c r="X217" s="74">
        <v>7970137.2933180695</v>
      </c>
      <c r="Y217" s="74"/>
      <c r="Z217" s="74">
        <v>142.16999999999999</v>
      </c>
      <c r="AA217" s="74"/>
      <c r="AB217" s="74">
        <v>-0.5</v>
      </c>
      <c r="AC217" s="78">
        <f t="shared" si="10"/>
        <v>141.66999999999999</v>
      </c>
      <c r="AD217" s="78">
        <f t="shared" si="8"/>
        <v>0</v>
      </c>
      <c r="AE217" s="76">
        <f>IF(W217=1,IF($T$31="BEL",$T$30*ABS(X217)/$T$32,$T$28*Y217/$T$28),AD217/SUMIF(T$52:T460,T217,AD$52:AD460)*INDEX($T$42:$U$42,T217-1)*$T$23/100)</f>
        <v>35746.263994103014</v>
      </c>
      <c r="AF217" s="74">
        <v>1</v>
      </c>
      <c r="AG217" s="89"/>
      <c r="AH217" s="90"/>
      <c r="AI217" s="106"/>
      <c r="AJ217" s="9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row>
    <row r="218" spans="1:85" s="81" customFormat="1" ht="15" x14ac:dyDescent="0.25">
      <c r="A218" s="12"/>
      <c r="M218" s="1"/>
      <c r="N218" s="1"/>
      <c r="O218" s="1"/>
      <c r="P218" s="60"/>
      <c r="S218" s="23" t="s">
        <v>339</v>
      </c>
      <c r="T218" s="74">
        <v>2</v>
      </c>
      <c r="U218" s="74"/>
      <c r="V218" s="74">
        <v>1</v>
      </c>
      <c r="W218" s="72">
        <f t="shared" si="9"/>
        <v>1</v>
      </c>
      <c r="X218" s="74">
        <v>7.2544165293488396E-4</v>
      </c>
      <c r="Y218" s="74"/>
      <c r="Z218" s="74"/>
      <c r="AA218" s="74"/>
      <c r="AB218" s="74"/>
      <c r="AC218" s="78">
        <f t="shared" si="10"/>
        <v>0</v>
      </c>
      <c r="AD218" s="78">
        <f t="shared" si="8"/>
        <v>0</v>
      </c>
      <c r="AE218" s="76">
        <f>IF(W218=1,IF($T$31="BEL",$T$30*ABS(X218)/$T$32,$T$28*Y218/$T$28),AD218/SUMIF(T$52:T461,T218,AD$52:AD461)*INDEX($T$42:$U$42,T218-1)*$T$23/100)</f>
        <v>3.2536238566265734E-6</v>
      </c>
      <c r="AF218" s="74">
        <v>1</v>
      </c>
      <c r="AG218" s="89"/>
      <c r="AH218" s="90"/>
      <c r="AI218" s="106"/>
      <c r="AJ218" s="9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row>
    <row r="219" spans="1:85" s="81" customFormat="1" ht="15" x14ac:dyDescent="0.25">
      <c r="A219" s="12"/>
      <c r="M219" s="1"/>
      <c r="N219" s="1"/>
      <c r="O219" s="1"/>
      <c r="P219" s="60"/>
      <c r="S219" s="23" t="s">
        <v>340</v>
      </c>
      <c r="T219" s="74">
        <v>2</v>
      </c>
      <c r="U219" s="74"/>
      <c r="V219" s="74">
        <v>1</v>
      </c>
      <c r="W219" s="72">
        <f t="shared" si="9"/>
        <v>1</v>
      </c>
      <c r="X219" s="74">
        <v>148532353.34040099</v>
      </c>
      <c r="Y219" s="74"/>
      <c r="Z219" s="74">
        <v>1696.84</v>
      </c>
      <c r="AA219" s="74"/>
      <c r="AB219" s="74">
        <v>-0.5</v>
      </c>
      <c r="AC219" s="78">
        <f t="shared" si="10"/>
        <v>1696.34</v>
      </c>
      <c r="AD219" s="78">
        <f t="shared" si="8"/>
        <v>0</v>
      </c>
      <c r="AE219" s="76">
        <f>IF(W219=1,IF($T$31="BEL",$T$30*ABS(X219)/$T$32,$T$28*Y219/$T$28),AD219/SUMIF(T$52:T462,T219,AD$52:AD462)*INDEX($T$42:$U$42,T219-1)*$T$23/100)</f>
        <v>666171.29903429293</v>
      </c>
      <c r="AF219" s="74">
        <v>1</v>
      </c>
      <c r="AG219" s="89"/>
      <c r="AH219" s="90"/>
      <c r="AI219" s="106"/>
      <c r="AJ219" s="9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row>
    <row r="220" spans="1:85" s="81" customFormat="1" ht="15" x14ac:dyDescent="0.25">
      <c r="A220" s="12"/>
      <c r="M220" s="1"/>
      <c r="N220" s="1"/>
      <c r="O220" s="1"/>
      <c r="P220" s="60"/>
      <c r="S220" s="23" t="s">
        <v>341</v>
      </c>
      <c r="T220" s="74">
        <v>2</v>
      </c>
      <c r="U220" s="74"/>
      <c r="V220" s="74">
        <v>1</v>
      </c>
      <c r="W220" s="72">
        <f t="shared" si="9"/>
        <v>1</v>
      </c>
      <c r="X220" s="74">
        <v>96644830.615430295</v>
      </c>
      <c r="Y220" s="74"/>
      <c r="Z220" s="74">
        <v>2006.33</v>
      </c>
      <c r="AA220" s="74"/>
      <c r="AB220" s="74">
        <v>-10.86</v>
      </c>
      <c r="AC220" s="78">
        <f t="shared" si="10"/>
        <v>1995.47</v>
      </c>
      <c r="AD220" s="78">
        <f t="shared" si="8"/>
        <v>0</v>
      </c>
      <c r="AE220" s="76">
        <f>IF(W220=1,IF($T$31="BEL",$T$30*ABS(X220)/$T$32,$T$28*Y220/$T$28),AD220/SUMIF(T$52:T463,T220,AD$52:AD463)*INDEX($T$42:$U$42,T220-1)*$T$23/100)</f>
        <v>433454.46906427236</v>
      </c>
      <c r="AF220" s="74">
        <v>1</v>
      </c>
      <c r="AG220" s="89"/>
      <c r="AH220" s="90"/>
      <c r="AI220" s="106"/>
      <c r="AJ220" s="9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row>
    <row r="221" spans="1:85" s="81" customFormat="1" ht="15" x14ac:dyDescent="0.25">
      <c r="A221" s="12"/>
      <c r="M221" s="1"/>
      <c r="N221" s="1"/>
      <c r="O221" s="1"/>
      <c r="P221" s="60"/>
      <c r="S221" s="23" t="s">
        <v>342</v>
      </c>
      <c r="T221" s="74">
        <v>2</v>
      </c>
      <c r="U221" s="74"/>
      <c r="V221" s="74">
        <v>1</v>
      </c>
      <c r="W221" s="72">
        <f t="shared" si="9"/>
        <v>1</v>
      </c>
      <c r="X221" s="74">
        <v>166169763.34768</v>
      </c>
      <c r="Y221" s="74"/>
      <c r="Z221" s="74">
        <v>1735.95</v>
      </c>
      <c r="AA221" s="74"/>
      <c r="AB221" s="74">
        <v>-0.5</v>
      </c>
      <c r="AC221" s="78">
        <f t="shared" si="10"/>
        <v>1735.45</v>
      </c>
      <c r="AD221" s="78">
        <f t="shared" si="8"/>
        <v>0</v>
      </c>
      <c r="AE221" s="76">
        <f>IF(W221=1,IF($T$31="BEL",$T$30*ABS(X221)/$T$32,$T$28*Y221/$T$28),AD221/SUMIF(T$52:T464,T221,AD$52:AD464)*INDEX($T$42:$U$42,T221-1)*$T$23/100)</f>
        <v>745275.52159530192</v>
      </c>
      <c r="AF221" s="74">
        <v>1</v>
      </c>
      <c r="AG221" s="89"/>
      <c r="AH221" s="90"/>
      <c r="AI221" s="106"/>
      <c r="AJ221" s="9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row>
    <row r="222" spans="1:85" s="81" customFormat="1" ht="15" x14ac:dyDescent="0.25">
      <c r="A222" s="12"/>
      <c r="M222" s="1"/>
      <c r="N222" s="1"/>
      <c r="O222" s="1"/>
      <c r="P222" s="60"/>
      <c r="S222" s="23" t="s">
        <v>343</v>
      </c>
      <c r="T222" s="74">
        <v>2</v>
      </c>
      <c r="U222" s="74"/>
      <c r="V222" s="74">
        <v>1</v>
      </c>
      <c r="W222" s="72">
        <f t="shared" si="9"/>
        <v>1</v>
      </c>
      <c r="X222" s="74">
        <v>3.18925801891052E-4</v>
      </c>
      <c r="Y222" s="74"/>
      <c r="Z222" s="74"/>
      <c r="AA222" s="74"/>
      <c r="AB222" s="74"/>
      <c r="AC222" s="78">
        <f t="shared" si="10"/>
        <v>0</v>
      </c>
      <c r="AD222" s="78">
        <f t="shared" si="8"/>
        <v>0</v>
      </c>
      <c r="AE222" s="76">
        <f>IF(W222=1,IF($T$31="BEL",$T$30*ABS(X222)/$T$32,$T$28*Y222/$T$28),AD222/SUMIF(T$52:T465,T222,AD$52:AD465)*INDEX($T$42:$U$42,T222-1)*$T$23/100)</f>
        <v>1.4303901538165862E-6</v>
      </c>
      <c r="AF222" s="74">
        <v>1</v>
      </c>
      <c r="AG222" s="89"/>
      <c r="AH222" s="90"/>
      <c r="AI222" s="106"/>
      <c r="AJ222" s="9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row>
    <row r="223" spans="1:85" s="81" customFormat="1" ht="15" x14ac:dyDescent="0.25">
      <c r="A223" s="12"/>
      <c r="M223" s="1"/>
      <c r="N223" s="1"/>
      <c r="O223" s="1"/>
      <c r="P223" s="60"/>
      <c r="S223" s="23" t="s">
        <v>344</v>
      </c>
      <c r="T223" s="74">
        <v>2</v>
      </c>
      <c r="U223" s="74"/>
      <c r="V223" s="74">
        <v>1</v>
      </c>
      <c r="W223" s="72">
        <f t="shared" si="9"/>
        <v>1</v>
      </c>
      <c r="X223" s="74">
        <v>3.18925801891052E-4</v>
      </c>
      <c r="Y223" s="74"/>
      <c r="Z223" s="74"/>
      <c r="AA223" s="74"/>
      <c r="AB223" s="74"/>
      <c r="AC223" s="78">
        <f t="shared" si="10"/>
        <v>0</v>
      </c>
      <c r="AD223" s="78">
        <f t="shared" si="8"/>
        <v>0</v>
      </c>
      <c r="AE223" s="76">
        <f>IF(W223=1,IF($T$31="BEL",$T$30*ABS(X223)/$T$32,$T$28*Y223/$T$28),AD223/SUMIF(T$52:T466,T223,AD$52:AD466)*INDEX($T$42:$U$42,T223-1)*$T$23/100)</f>
        <v>1.4303901538165862E-6</v>
      </c>
      <c r="AF223" s="74">
        <v>1</v>
      </c>
      <c r="AG223" s="89"/>
      <c r="AH223" s="90"/>
      <c r="AI223" s="106"/>
      <c r="AJ223" s="9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row>
    <row r="224" spans="1:85" s="81" customFormat="1" ht="15" x14ac:dyDescent="0.25">
      <c r="A224" s="12"/>
      <c r="M224" s="1"/>
      <c r="N224" s="1"/>
      <c r="O224" s="1"/>
      <c r="P224" s="60"/>
      <c r="S224" s="23" t="s">
        <v>345</v>
      </c>
      <c r="T224" s="74">
        <v>2</v>
      </c>
      <c r="U224" s="74"/>
      <c r="V224" s="74">
        <v>1</v>
      </c>
      <c r="W224" s="72">
        <f t="shared" si="9"/>
        <v>1</v>
      </c>
      <c r="X224" s="74">
        <v>144728173.57768801</v>
      </c>
      <c r="Y224" s="74">
        <v>2541850.88</v>
      </c>
      <c r="Z224" s="74"/>
      <c r="AA224" s="74">
        <v>6580.42</v>
      </c>
      <c r="AB224" s="74">
        <v>1379.28</v>
      </c>
      <c r="AC224" s="78">
        <f t="shared" si="10"/>
        <v>7959.7</v>
      </c>
      <c r="AD224" s="78">
        <f t="shared" si="8"/>
        <v>0</v>
      </c>
      <c r="AE224" s="76">
        <f>IF(W224=1,IF($T$31="BEL",$T$30*ABS(X224)/$T$32,$T$28*Y224/$T$28),AD224/SUMIF(T$52:T467,T224,AD$52:AD467)*INDEX($T$42:$U$42,T224-1)*$T$23/100)</f>
        <v>649109.4581808151</v>
      </c>
      <c r="AF224" s="74">
        <v>1</v>
      </c>
      <c r="AG224" s="89"/>
      <c r="AH224" s="90"/>
      <c r="AI224" s="106"/>
      <c r="AJ224" s="9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row>
    <row r="225" spans="1:85" s="81" customFormat="1" ht="15" x14ac:dyDescent="0.25">
      <c r="A225" s="12"/>
      <c r="M225" s="1"/>
      <c r="N225" s="1"/>
      <c r="O225" s="1"/>
      <c r="P225" s="60"/>
      <c r="S225" s="23" t="s">
        <v>346</v>
      </c>
      <c r="T225" s="74">
        <v>2</v>
      </c>
      <c r="U225" s="74"/>
      <c r="V225" s="74">
        <v>1</v>
      </c>
      <c r="W225" s="72">
        <f t="shared" si="9"/>
        <v>1</v>
      </c>
      <c r="X225" s="74">
        <v>2.71654192782665E-3</v>
      </c>
      <c r="Y225" s="74"/>
      <c r="Z225" s="74"/>
      <c r="AA225" s="74"/>
      <c r="AB225" s="74"/>
      <c r="AC225" s="78">
        <f t="shared" si="10"/>
        <v>0</v>
      </c>
      <c r="AD225" s="78">
        <f t="shared" si="8"/>
        <v>0</v>
      </c>
      <c r="AE225" s="76">
        <f>IF(W225=1,IF($T$31="BEL",$T$30*ABS(X225)/$T$32,$T$28*Y225/$T$28),AD225/SUMIF(T$52:T468,T225,AD$52:AD468)*INDEX($T$42:$U$42,T225-1)*$T$23/100)</f>
        <v>1.2183758112241303E-5</v>
      </c>
      <c r="AF225" s="74">
        <v>1</v>
      </c>
      <c r="AG225" s="89"/>
      <c r="AH225" s="90"/>
      <c r="AI225" s="106"/>
      <c r="AJ225" s="9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row>
    <row r="226" spans="1:85" s="81" customFormat="1" ht="15" x14ac:dyDescent="0.25">
      <c r="A226" s="12"/>
      <c r="M226" s="1"/>
      <c r="N226" s="1"/>
      <c r="O226" s="1"/>
      <c r="P226" s="60"/>
      <c r="S226" s="23" t="s">
        <v>347</v>
      </c>
      <c r="T226" s="74">
        <v>2</v>
      </c>
      <c r="U226" s="74"/>
      <c r="V226" s="74">
        <v>1</v>
      </c>
      <c r="W226" s="72">
        <f t="shared" si="9"/>
        <v>1</v>
      </c>
      <c r="X226" s="74">
        <v>582865295.25077605</v>
      </c>
      <c r="Y226" s="74">
        <v>988.52</v>
      </c>
      <c r="Z226" s="74">
        <v>7161.06</v>
      </c>
      <c r="AA226" s="74">
        <v>1</v>
      </c>
      <c r="AB226" s="74">
        <v>-8.4700000000000006</v>
      </c>
      <c r="AC226" s="78">
        <f t="shared" si="10"/>
        <v>7153.59</v>
      </c>
      <c r="AD226" s="78">
        <f t="shared" si="8"/>
        <v>0</v>
      </c>
      <c r="AE226" s="76">
        <f>IF(W226=1,IF($T$31="BEL",$T$30*ABS(X226)/$T$32,$T$28*Y226/$T$28),AD226/SUMIF(T$52:T469,T226,AD$52:AD469)*INDEX($T$42:$U$42,T226-1)*$T$23/100)</f>
        <v>2614165.3462485154</v>
      </c>
      <c r="AF226" s="74">
        <v>1</v>
      </c>
      <c r="AG226" s="89"/>
      <c r="AH226" s="90"/>
      <c r="AI226" s="106"/>
      <c r="AJ226" s="9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row>
    <row r="227" spans="1:85" s="81" customFormat="1" ht="15" x14ac:dyDescent="0.25">
      <c r="A227" s="12"/>
      <c r="M227" s="1"/>
      <c r="N227" s="1"/>
      <c r="O227" s="1"/>
      <c r="P227" s="60"/>
      <c r="S227" s="23" t="s">
        <v>348</v>
      </c>
      <c r="T227" s="74">
        <v>2</v>
      </c>
      <c r="U227" s="74"/>
      <c r="V227" s="74">
        <v>1</v>
      </c>
      <c r="W227" s="72">
        <f t="shared" si="9"/>
        <v>1</v>
      </c>
      <c r="X227" s="74">
        <v>80776845.573176101</v>
      </c>
      <c r="Y227" s="74">
        <v>1688175.51</v>
      </c>
      <c r="Z227" s="74"/>
      <c r="AA227" s="74">
        <v>4079.85</v>
      </c>
      <c r="AB227" s="74">
        <v>546.70000000000005</v>
      </c>
      <c r="AC227" s="78">
        <f t="shared" si="10"/>
        <v>4626.55</v>
      </c>
      <c r="AD227" s="78">
        <f t="shared" si="8"/>
        <v>0</v>
      </c>
      <c r="AE227" s="76">
        <f>IF(W227=1,IF($T$31="BEL",$T$30*ABS(X227)/$T$32,$T$28*Y227/$T$28),AD227/SUMIF(T$52:T470,T227,AD$52:AD470)*INDEX($T$42:$U$42,T227-1)*$T$23/100)</f>
        <v>362286.16148060781</v>
      </c>
      <c r="AF227" s="74">
        <v>1</v>
      </c>
      <c r="AG227" s="89"/>
      <c r="AH227" s="90"/>
      <c r="AI227" s="106"/>
      <c r="AJ227" s="9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row>
    <row r="228" spans="1:85" s="81" customFormat="1" ht="15" x14ac:dyDescent="0.25">
      <c r="A228" s="12"/>
      <c r="M228" s="1"/>
      <c r="N228" s="1"/>
      <c r="O228" s="1"/>
      <c r="P228" s="60"/>
      <c r="S228" s="23" t="s">
        <v>349</v>
      </c>
      <c r="T228" s="74">
        <v>2</v>
      </c>
      <c r="U228" s="74"/>
      <c r="V228" s="74">
        <v>1</v>
      </c>
      <c r="W228" s="72">
        <f t="shared" si="9"/>
        <v>1</v>
      </c>
      <c r="X228" s="74">
        <v>592585328.53806305</v>
      </c>
      <c r="Y228" s="74">
        <v>21932073.780000001</v>
      </c>
      <c r="Z228" s="74"/>
      <c r="AA228" s="74">
        <v>12542.36</v>
      </c>
      <c r="AB228" s="74">
        <v>5297.85</v>
      </c>
      <c r="AC228" s="78">
        <f t="shared" si="10"/>
        <v>17840.21</v>
      </c>
      <c r="AD228" s="78">
        <f t="shared" si="8"/>
        <v>0</v>
      </c>
      <c r="AE228" s="76">
        <f>IF(W228=1,IF($T$31="BEL",$T$30*ABS(X228)/$T$32,$T$28*Y228/$T$28),AD228/SUMIF(T$52:T471,T228,AD$52:AD471)*INDEX($T$42:$U$42,T228-1)*$T$23/100)</f>
        <v>2657759.9372990518</v>
      </c>
      <c r="AF228" s="74">
        <v>1</v>
      </c>
      <c r="AG228" s="89"/>
      <c r="AH228" s="90"/>
      <c r="AI228" s="106"/>
      <c r="AJ228" s="9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row>
    <row r="229" spans="1:85" s="81" customFormat="1" ht="15" x14ac:dyDescent="0.25">
      <c r="A229" s="12"/>
      <c r="M229" s="1"/>
      <c r="N229" s="1"/>
      <c r="O229" s="1"/>
      <c r="P229" s="60"/>
      <c r="S229" s="23" t="s">
        <v>350</v>
      </c>
      <c r="T229" s="74">
        <v>2</v>
      </c>
      <c r="U229" s="74"/>
      <c r="V229" s="74">
        <v>1</v>
      </c>
      <c r="W229" s="72">
        <f t="shared" si="9"/>
        <v>1</v>
      </c>
      <c r="X229" s="74">
        <v>168306.94338563399</v>
      </c>
      <c r="Y229" s="74"/>
      <c r="Z229" s="74"/>
      <c r="AA229" s="74"/>
      <c r="AB229" s="74">
        <v>5.48</v>
      </c>
      <c r="AC229" s="78">
        <f t="shared" si="10"/>
        <v>5.48</v>
      </c>
      <c r="AD229" s="78">
        <f t="shared" si="8"/>
        <v>0</v>
      </c>
      <c r="AE229" s="76">
        <f>IF(W229=1,IF($T$31="BEL",$T$30*ABS(X229)/$T$32,$T$28*Y229/$T$28),AD229/SUMIF(T$52:T472,T229,AD$52:AD472)*INDEX($T$42:$U$42,T229-1)*$T$23/100)</f>
        <v>754.86082722155243</v>
      </c>
      <c r="AF229" s="74">
        <v>1</v>
      </c>
      <c r="AG229" s="89"/>
      <c r="AH229" s="90"/>
      <c r="AI229" s="106"/>
      <c r="AJ229" s="9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row>
    <row r="230" spans="1:85" s="81" customFormat="1" ht="15" x14ac:dyDescent="0.25">
      <c r="A230" s="12"/>
      <c r="M230" s="1"/>
      <c r="N230" s="1"/>
      <c r="O230" s="1"/>
      <c r="P230" s="60"/>
      <c r="S230" s="23" t="s">
        <v>351</v>
      </c>
      <c r="T230" s="74">
        <v>2</v>
      </c>
      <c r="U230" s="74"/>
      <c r="V230" s="74">
        <v>1</v>
      </c>
      <c r="W230" s="72">
        <f t="shared" si="9"/>
        <v>1</v>
      </c>
      <c r="X230" s="74">
        <v>339139349.74890399</v>
      </c>
      <c r="Y230" s="74">
        <v>3296683.4</v>
      </c>
      <c r="Z230" s="74"/>
      <c r="AA230" s="74">
        <v>2600.4699999999998</v>
      </c>
      <c r="AB230" s="74">
        <v>2502.7800000000002</v>
      </c>
      <c r="AC230" s="78">
        <f t="shared" si="10"/>
        <v>5103.25</v>
      </c>
      <c r="AD230" s="78">
        <f t="shared" si="8"/>
        <v>0</v>
      </c>
      <c r="AE230" s="76">
        <f>IF(W230=1,IF($T$31="BEL",$T$30*ABS(X230)/$T$32,$T$28*Y230/$T$28),AD230/SUMIF(T$52:T473,T230,AD$52:AD473)*INDEX($T$42:$U$42,T230-1)*$T$23/100)</f>
        <v>1521048.4187112181</v>
      </c>
      <c r="AF230" s="74">
        <v>1</v>
      </c>
      <c r="AG230" s="89"/>
      <c r="AH230" s="90"/>
      <c r="AI230" s="106"/>
      <c r="AJ230" s="9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row>
    <row r="231" spans="1:85" s="81" customFormat="1" ht="15" x14ac:dyDescent="0.25">
      <c r="A231" s="12"/>
      <c r="M231" s="1"/>
      <c r="N231" s="1"/>
      <c r="O231" s="1"/>
      <c r="P231" s="60"/>
      <c r="S231" s="23" t="s">
        <v>352</v>
      </c>
      <c r="T231" s="74">
        <v>2</v>
      </c>
      <c r="U231" s="74"/>
      <c r="V231" s="74">
        <v>1</v>
      </c>
      <c r="W231" s="72">
        <f t="shared" si="9"/>
        <v>1</v>
      </c>
      <c r="X231" s="74">
        <v>149869671.067045</v>
      </c>
      <c r="Y231" s="74">
        <v>2118888.5</v>
      </c>
      <c r="Z231" s="74"/>
      <c r="AA231" s="74">
        <v>15526.03</v>
      </c>
      <c r="AB231" s="74">
        <v>1578.53</v>
      </c>
      <c r="AC231" s="78">
        <f t="shared" si="10"/>
        <v>17104.560000000001</v>
      </c>
      <c r="AD231" s="78">
        <f t="shared" si="8"/>
        <v>0</v>
      </c>
      <c r="AE231" s="76">
        <f>IF(W231=1,IF($T$31="BEL",$T$30*ABS(X231)/$T$32,$T$28*Y231/$T$28),AD231/SUMIF(T$52:T474,T231,AD$52:AD474)*INDEX($T$42:$U$42,T231-1)*$T$23/100)</f>
        <v>672169.20230011106</v>
      </c>
      <c r="AF231" s="74">
        <v>1</v>
      </c>
      <c r="AG231" s="89"/>
      <c r="AH231" s="90"/>
      <c r="AI231" s="106"/>
      <c r="AJ231" s="9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row>
    <row r="232" spans="1:85" s="95" customFormat="1" ht="15" x14ac:dyDescent="0.25">
      <c r="A232" s="12"/>
      <c r="B232" s="81"/>
      <c r="C232" s="81"/>
      <c r="D232" s="81"/>
      <c r="E232" s="81"/>
      <c r="F232" s="81"/>
      <c r="G232" s="81"/>
      <c r="H232" s="81"/>
      <c r="I232" s="81"/>
      <c r="J232" s="81"/>
      <c r="K232" s="81"/>
      <c r="L232" s="81"/>
      <c r="M232" s="1"/>
      <c r="N232" s="1"/>
      <c r="O232" s="1"/>
      <c r="P232" s="60"/>
      <c r="Q232" s="81"/>
      <c r="R232" s="81"/>
      <c r="S232" s="97" t="s">
        <v>353</v>
      </c>
      <c r="T232" s="98">
        <v>2</v>
      </c>
      <c r="U232" s="98"/>
      <c r="V232" s="98">
        <v>1</v>
      </c>
      <c r="W232" s="99">
        <f t="shared" si="9"/>
        <v>1</v>
      </c>
      <c r="X232" s="98">
        <v>6997524.0557143502</v>
      </c>
      <c r="Y232" s="98"/>
      <c r="Z232" s="98"/>
      <c r="AA232" s="98"/>
      <c r="AB232" s="98"/>
      <c r="AC232" s="98">
        <f t="shared" si="10"/>
        <v>0</v>
      </c>
      <c r="AD232" s="98">
        <f t="shared" si="8"/>
        <v>0</v>
      </c>
      <c r="AE232" s="100">
        <f>IF(W232=1,IF($T$31="BEL",$T$30*ABS(X232)/$T$32,$T$28*Y232/$T$28),AD232/SUMIF(T$52:T475,T232,AD$52:AD475)*INDEX($T$42:$U$42,T232-1)*$T$23/100)</f>
        <v>31384.069432575241</v>
      </c>
      <c r="AF232" s="98">
        <v>1</v>
      </c>
      <c r="AG232" s="101"/>
      <c r="AH232" s="102"/>
      <c r="AI232" s="104"/>
      <c r="AJ232" s="103">
        <f>$T$30*ABS(X232)/$T$32</f>
        <v>31384.069432575241</v>
      </c>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row>
    <row r="233" spans="1:85" s="81" customFormat="1" ht="15" x14ac:dyDescent="0.25">
      <c r="A233" s="12"/>
      <c r="M233" s="1"/>
      <c r="N233" s="1"/>
      <c r="O233" s="1"/>
      <c r="P233" s="60"/>
      <c r="S233" s="23" t="s">
        <v>354</v>
      </c>
      <c r="T233" s="74">
        <v>3</v>
      </c>
      <c r="U233" s="74"/>
      <c r="V233" s="74">
        <v>1</v>
      </c>
      <c r="W233" s="72">
        <f t="shared" si="9"/>
        <v>1</v>
      </c>
      <c r="X233" s="74">
        <v>62394305.504900597</v>
      </c>
      <c r="Y233" s="74"/>
      <c r="Z233" s="74">
        <v>37.06</v>
      </c>
      <c r="AA233" s="74"/>
      <c r="AB233" s="74">
        <v>1422.76</v>
      </c>
      <c r="AC233" s="78">
        <f t="shared" si="10"/>
        <v>1459.82</v>
      </c>
      <c r="AD233" s="78">
        <f t="shared" si="8"/>
        <v>0</v>
      </c>
      <c r="AE233" s="76">
        <f>IF(W233=1,IF($T$31="BEL",$T$30*ABS(X233)/$T$32,$T$28*Y233/$T$28),AD233/SUMIF(T$52:T476,T233,AD$52:AD476)*INDEX($T$42:$U$42,T233-1)*$T$23/100)</f>
        <v>279840.01206312509</v>
      </c>
      <c r="AF233" s="74">
        <v>1</v>
      </c>
      <c r="AG233" s="89"/>
      <c r="AH233" s="90"/>
      <c r="AI233" s="106"/>
      <c r="AJ233" s="9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row>
    <row r="234" spans="1:85" s="81" customFormat="1" ht="15" x14ac:dyDescent="0.25">
      <c r="A234" s="12"/>
      <c r="M234" s="1"/>
      <c r="N234" s="1"/>
      <c r="O234" s="1"/>
      <c r="P234" s="60"/>
      <c r="S234" s="23" t="s">
        <v>355</v>
      </c>
      <c r="T234" s="74">
        <v>3</v>
      </c>
      <c r="U234" s="74"/>
      <c r="V234" s="74">
        <v>1</v>
      </c>
      <c r="W234" s="72">
        <f t="shared" si="9"/>
        <v>1</v>
      </c>
      <c r="X234" s="74">
        <v>-3.3621447930174001E-3</v>
      </c>
      <c r="Y234" s="74"/>
      <c r="Z234" s="74"/>
      <c r="AA234" s="74"/>
      <c r="AB234" s="74"/>
      <c r="AC234" s="78">
        <f t="shared" si="10"/>
        <v>0</v>
      </c>
      <c r="AD234" s="78">
        <f t="shared" si="8"/>
        <v>0</v>
      </c>
      <c r="AE234" s="76">
        <f>IF(W234=1,IF($T$31="BEL",$T$30*ABS(X234)/$T$32,$T$28*Y234/$T$28),AD234/SUMIF(T$52:T477,T234,AD$52:AD477)*INDEX($T$42:$U$42,T234-1)*$T$23/100)</f>
        <v>1.5079303020081934E-5</v>
      </c>
      <c r="AF234" s="74">
        <v>1</v>
      </c>
      <c r="AG234" s="89"/>
      <c r="AH234" s="90"/>
      <c r="AI234" s="106"/>
      <c r="AJ234" s="9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row>
    <row r="235" spans="1:85" s="81" customFormat="1" ht="15" x14ac:dyDescent="0.25">
      <c r="A235" s="12"/>
      <c r="M235" s="1"/>
      <c r="N235" s="1"/>
      <c r="O235" s="1"/>
      <c r="P235" s="60"/>
      <c r="S235" s="23" t="s">
        <v>356</v>
      </c>
      <c r="T235" s="74">
        <v>3</v>
      </c>
      <c r="U235" s="74"/>
      <c r="V235" s="74">
        <v>1</v>
      </c>
      <c r="W235" s="72">
        <f t="shared" si="9"/>
        <v>1</v>
      </c>
      <c r="X235" s="74">
        <v>129120269.060605</v>
      </c>
      <c r="Y235" s="74">
        <v>238642.23</v>
      </c>
      <c r="Z235" s="74">
        <v>336.81</v>
      </c>
      <c r="AA235" s="74"/>
      <c r="AB235" s="74">
        <v>1403.95</v>
      </c>
      <c r="AC235" s="78">
        <f t="shared" si="10"/>
        <v>1740.76</v>
      </c>
      <c r="AD235" s="78">
        <f t="shared" si="8"/>
        <v>0</v>
      </c>
      <c r="AE235" s="76">
        <f>IF(W235=1,IF($T$31="BEL",$T$30*ABS(X235)/$T$32,$T$28*Y235/$T$28),AD235/SUMIF(T$52:T478,T235,AD$52:AD478)*INDEX($T$42:$U$42,T235-1)*$T$23/100)</f>
        <v>579107.61822127644</v>
      </c>
      <c r="AF235" s="74">
        <v>1</v>
      </c>
      <c r="AG235" s="89"/>
      <c r="AH235" s="90"/>
      <c r="AI235" s="106"/>
      <c r="AJ235" s="9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row>
    <row r="236" spans="1:85" s="81" customFormat="1" ht="15" x14ac:dyDescent="0.25">
      <c r="A236" s="12"/>
      <c r="M236" s="1"/>
      <c r="N236" s="1"/>
      <c r="O236" s="1"/>
      <c r="P236" s="60"/>
      <c r="S236" s="23" t="s">
        <v>357</v>
      </c>
      <c r="T236" s="74">
        <v>3</v>
      </c>
      <c r="U236" s="74"/>
      <c r="V236" s="74">
        <v>1</v>
      </c>
      <c r="W236" s="72">
        <f t="shared" si="9"/>
        <v>1</v>
      </c>
      <c r="X236" s="74">
        <v>186035500.41512001</v>
      </c>
      <c r="Y236" s="74">
        <v>51858.93</v>
      </c>
      <c r="Z236" s="74">
        <v>429.61</v>
      </c>
      <c r="AA236" s="74"/>
      <c r="AB236" s="74">
        <v>1548.64</v>
      </c>
      <c r="AC236" s="78">
        <f t="shared" si="10"/>
        <v>1978.25</v>
      </c>
      <c r="AD236" s="78">
        <f t="shared" si="8"/>
        <v>0</v>
      </c>
      <c r="AE236" s="76">
        <f>IF(W236=1,IF($T$31="BEL",$T$30*ABS(X236)/$T$32,$T$28*Y236/$T$28),AD236/SUMIF(T$52:T479,T236,AD$52:AD479)*INDEX($T$42:$U$42,T236-1)*$T$23/100)</f>
        <v>834373.8464441722</v>
      </c>
      <c r="AF236" s="74">
        <v>1</v>
      </c>
      <c r="AG236" s="89"/>
      <c r="AH236" s="90"/>
      <c r="AI236" s="106"/>
      <c r="AJ236" s="9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row>
    <row r="237" spans="1:85" s="81" customFormat="1" ht="15" x14ac:dyDescent="0.25">
      <c r="A237" s="12"/>
      <c r="M237" s="1"/>
      <c r="N237" s="1"/>
      <c r="O237" s="1"/>
      <c r="P237" s="60"/>
      <c r="S237" s="23" t="s">
        <v>358</v>
      </c>
      <c r="T237" s="74">
        <v>3</v>
      </c>
      <c r="U237" s="74"/>
      <c r="V237" s="74">
        <v>1</v>
      </c>
      <c r="W237" s="72">
        <f t="shared" si="9"/>
        <v>1</v>
      </c>
      <c r="X237" s="74">
        <v>-3.3621447930174001E-3</v>
      </c>
      <c r="Y237" s="74"/>
      <c r="Z237" s="74"/>
      <c r="AA237" s="74"/>
      <c r="AB237" s="74"/>
      <c r="AC237" s="78">
        <f t="shared" si="10"/>
        <v>0</v>
      </c>
      <c r="AD237" s="78">
        <f t="shared" si="8"/>
        <v>0</v>
      </c>
      <c r="AE237" s="76">
        <f>IF(W237=1,IF($T$31="BEL",$T$30*ABS(X237)/$T$32,$T$28*Y237/$T$28),AD237/SUMIF(T$52:T480,T237,AD$52:AD480)*INDEX($T$42:$U$42,T237-1)*$T$23/100)</f>
        <v>1.5079303020081934E-5</v>
      </c>
      <c r="AF237" s="74">
        <v>1</v>
      </c>
      <c r="AG237" s="89"/>
      <c r="AH237" s="90"/>
      <c r="AI237" s="106"/>
      <c r="AJ237" s="9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row>
    <row r="238" spans="1:85" s="81" customFormat="1" ht="15" x14ac:dyDescent="0.25">
      <c r="A238" s="12"/>
      <c r="M238" s="1"/>
      <c r="N238" s="1"/>
      <c r="O238" s="1"/>
      <c r="P238" s="60"/>
      <c r="S238" s="23" t="s">
        <v>359</v>
      </c>
      <c r="T238" s="74">
        <v>2</v>
      </c>
      <c r="U238" s="74"/>
      <c r="V238" s="74">
        <v>2</v>
      </c>
      <c r="W238" s="72">
        <f t="shared" si="9"/>
        <v>2</v>
      </c>
      <c r="X238" s="74">
        <v>1</v>
      </c>
      <c r="Y238" s="74"/>
      <c r="Z238" s="74"/>
      <c r="AA238" s="74"/>
      <c r="AB238" s="74"/>
      <c r="AC238" s="78">
        <f t="shared" si="10"/>
        <v>0</v>
      </c>
      <c r="AD238" s="78">
        <f t="shared" si="8"/>
        <v>0</v>
      </c>
      <c r="AE238" s="76">
        <f>IF(W238=1,IF($T$31="BEL",$T$30*ABS(X238)/$T$32,$T$28*Y238/$T$28),AD238/SUMIF(T$52:T481,T238,AD$52:AD481)*INDEX($T$42:$U$42,T238-1)*$T$23/100)</f>
        <v>0</v>
      </c>
      <c r="AF238" s="74">
        <v>1</v>
      </c>
      <c r="AG238" s="89"/>
      <c r="AH238" s="90"/>
      <c r="AI238" s="106"/>
      <c r="AJ238" s="9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row>
    <row r="239" spans="1:85" s="81" customFormat="1" ht="15" x14ac:dyDescent="0.25">
      <c r="A239" s="12"/>
      <c r="M239" s="1"/>
      <c r="N239" s="1"/>
      <c r="O239" s="1"/>
      <c r="P239" s="60"/>
      <c r="S239" s="23" t="s">
        <v>360</v>
      </c>
      <c r="T239" s="74">
        <v>2</v>
      </c>
      <c r="U239" s="74"/>
      <c r="V239" s="74">
        <v>2</v>
      </c>
      <c r="W239" s="72">
        <f t="shared" si="9"/>
        <v>2</v>
      </c>
      <c r="X239" s="74">
        <v>260137642.632498</v>
      </c>
      <c r="Y239" s="74">
        <v>3647528.29</v>
      </c>
      <c r="Z239" s="74"/>
      <c r="AA239" s="74">
        <v>4617.34</v>
      </c>
      <c r="AB239" s="74">
        <v>6655.05</v>
      </c>
      <c r="AC239" s="78">
        <f t="shared" si="10"/>
        <v>11272.39</v>
      </c>
      <c r="AD239" s="78">
        <f t="shared" si="8"/>
        <v>11272.39</v>
      </c>
      <c r="AE239" s="76">
        <f>IF(W239=1,IF($T$31="BEL",$T$30*ABS(X239)/$T$32,$T$28*Y239/$T$28),AD239/SUMIF(T$52:T482,T239,AD$52:AD482)*INDEX($T$42:$U$42,T239-1)*$T$23/100)</f>
        <v>484385.21323223179</v>
      </c>
      <c r="AF239" s="74">
        <v>1</v>
      </c>
      <c r="AG239" s="89"/>
      <c r="AH239" s="90"/>
      <c r="AI239" s="106"/>
      <c r="AJ239" s="9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row>
    <row r="240" spans="1:85" s="81" customFormat="1" ht="15" x14ac:dyDescent="0.25">
      <c r="A240" s="12"/>
      <c r="M240" s="1"/>
      <c r="N240" s="1"/>
      <c r="O240" s="1"/>
      <c r="P240" s="60"/>
      <c r="S240" s="23" t="s">
        <v>361</v>
      </c>
      <c r="T240" s="74">
        <v>2</v>
      </c>
      <c r="U240" s="74"/>
      <c r="V240" s="74">
        <v>2</v>
      </c>
      <c r="W240" s="72">
        <f t="shared" si="9"/>
        <v>2</v>
      </c>
      <c r="X240" s="74">
        <v>7.2544165293488396E-4</v>
      </c>
      <c r="Y240" s="74"/>
      <c r="Z240" s="74"/>
      <c r="AA240" s="74"/>
      <c r="AB240" s="74"/>
      <c r="AC240" s="78">
        <f t="shared" si="10"/>
        <v>0</v>
      </c>
      <c r="AD240" s="78">
        <f t="shared" si="8"/>
        <v>0</v>
      </c>
      <c r="AE240" s="76">
        <f>IF(W240=1,IF($T$31="BEL",$T$30*ABS(X240)/$T$32,$T$28*Y240/$T$28),AD240/SUMIF(T$52:T483,T240,AD$52:AD483)*INDEX($T$42:$U$42,T240-1)*$T$23/100)</f>
        <v>0</v>
      </c>
      <c r="AF240" s="74">
        <v>1</v>
      </c>
      <c r="AG240" s="89"/>
      <c r="AH240" s="90"/>
      <c r="AI240" s="106"/>
      <c r="AJ240" s="9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row>
    <row r="241" spans="1:85" s="81" customFormat="1" ht="15" x14ac:dyDescent="0.25">
      <c r="A241" s="12"/>
      <c r="M241" s="1"/>
      <c r="N241" s="1"/>
      <c r="O241" s="1"/>
      <c r="P241" s="60"/>
      <c r="S241" s="23" t="s">
        <v>362</v>
      </c>
      <c r="T241" s="74">
        <v>2</v>
      </c>
      <c r="U241" s="74"/>
      <c r="V241" s="74">
        <v>2</v>
      </c>
      <c r="W241" s="72">
        <f t="shared" si="9"/>
        <v>2</v>
      </c>
      <c r="X241" s="74">
        <v>7.2544165293488396E-4</v>
      </c>
      <c r="Y241" s="74"/>
      <c r="Z241" s="74"/>
      <c r="AA241" s="74"/>
      <c r="AB241" s="74"/>
      <c r="AC241" s="78">
        <f t="shared" si="10"/>
        <v>0</v>
      </c>
      <c r="AD241" s="78">
        <f t="shared" si="8"/>
        <v>0</v>
      </c>
      <c r="AE241" s="76">
        <f>IF(W241=1,IF($T$31="BEL",$T$30*ABS(X241)/$T$32,$T$28*Y241/$T$28),AD241/SUMIF(T$52:T484,T241,AD$52:AD484)*INDEX($T$42:$U$42,T241-1)*$T$23/100)</f>
        <v>0</v>
      </c>
      <c r="AF241" s="74">
        <v>1</v>
      </c>
      <c r="AG241" s="89"/>
      <c r="AH241" s="90"/>
      <c r="AI241" s="106"/>
      <c r="AJ241" s="9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row>
    <row r="242" spans="1:85" s="81" customFormat="1" ht="15" x14ac:dyDescent="0.25">
      <c r="A242" s="12"/>
      <c r="M242" s="1"/>
      <c r="N242" s="1"/>
      <c r="O242" s="1"/>
      <c r="P242" s="60"/>
      <c r="S242" s="23" t="s">
        <v>363</v>
      </c>
      <c r="T242" s="74">
        <v>2</v>
      </c>
      <c r="U242" s="74"/>
      <c r="V242" s="74">
        <v>2</v>
      </c>
      <c r="W242" s="72">
        <f t="shared" si="9"/>
        <v>2</v>
      </c>
      <c r="X242" s="74">
        <v>291664365.07572502</v>
      </c>
      <c r="Y242" s="74">
        <v>5554991.7300000004</v>
      </c>
      <c r="Z242" s="74"/>
      <c r="AA242" s="74">
        <v>6694.41</v>
      </c>
      <c r="AB242" s="74">
        <v>10479.74</v>
      </c>
      <c r="AC242" s="78">
        <f t="shared" si="10"/>
        <v>17174.150000000001</v>
      </c>
      <c r="AD242" s="78">
        <f t="shared" si="8"/>
        <v>17174.150000000001</v>
      </c>
      <c r="AE242" s="76">
        <f>IF(W242=1,IF($T$31="BEL",$T$30*ABS(X242)/$T$32,$T$28*Y242/$T$28),AD242/SUMIF(T$52:T485,T242,AD$52:AD485)*INDEX($T$42:$U$42,T242-1)*$T$23/100)</f>
        <v>737989.39797437226</v>
      </c>
      <c r="AF242" s="74">
        <v>1</v>
      </c>
      <c r="AG242" s="89"/>
      <c r="AH242" s="90"/>
      <c r="AI242" s="106"/>
      <c r="AJ242" s="9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row>
    <row r="243" spans="1:85" s="81" customFormat="1" ht="15" x14ac:dyDescent="0.25">
      <c r="A243" s="12"/>
      <c r="M243" s="1"/>
      <c r="N243" s="1"/>
      <c r="O243" s="1"/>
      <c r="P243" s="60"/>
      <c r="S243" s="23" t="s">
        <v>364</v>
      </c>
      <c r="T243" s="74">
        <v>2</v>
      </c>
      <c r="U243" s="74"/>
      <c r="V243" s="74">
        <v>2</v>
      </c>
      <c r="W243" s="72">
        <f t="shared" si="9"/>
        <v>2</v>
      </c>
      <c r="X243" s="74">
        <v>194594391.05464801</v>
      </c>
      <c r="Y243" s="74">
        <v>7416713.8700000001</v>
      </c>
      <c r="Z243" s="74">
        <v>0.01</v>
      </c>
      <c r="AA243" s="74">
        <v>6105.34</v>
      </c>
      <c r="AB243" s="74">
        <v>2090.8000000000002</v>
      </c>
      <c r="AC243" s="78">
        <f t="shared" si="10"/>
        <v>8196.1500000000015</v>
      </c>
      <c r="AD243" s="78">
        <f t="shared" si="8"/>
        <v>8196.1500000000015</v>
      </c>
      <c r="AE243" s="76">
        <f>IF(W243=1,IF($T$31="BEL",$T$30*ABS(X243)/$T$32,$T$28*Y243/$T$28),AD243/SUMIF(T$52:T486,T243,AD$52:AD486)*INDEX($T$42:$U$42,T243-1)*$T$23/100)</f>
        <v>352196.28361273487</v>
      </c>
      <c r="AF243" s="74">
        <v>1</v>
      </c>
      <c r="AG243" s="89"/>
      <c r="AH243" s="90"/>
      <c r="AI243" s="106"/>
      <c r="AJ243" s="9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row>
    <row r="244" spans="1:85" s="81" customFormat="1" ht="15" x14ac:dyDescent="0.25">
      <c r="A244" s="12"/>
      <c r="M244" s="1"/>
      <c r="N244" s="1"/>
      <c r="O244" s="1"/>
      <c r="P244" s="60"/>
      <c r="S244" s="23" t="s">
        <v>365</v>
      </c>
      <c r="T244" s="74">
        <v>2</v>
      </c>
      <c r="U244" s="74"/>
      <c r="V244" s="74">
        <v>2</v>
      </c>
      <c r="W244" s="72">
        <f t="shared" si="9"/>
        <v>2</v>
      </c>
      <c r="X244" s="74">
        <v>66222031.26636</v>
      </c>
      <c r="Y244" s="74">
        <v>1868379.51</v>
      </c>
      <c r="Z244" s="74"/>
      <c r="AA244" s="74">
        <v>1176.05</v>
      </c>
      <c r="AB244" s="74">
        <v>395.98</v>
      </c>
      <c r="AC244" s="78">
        <f t="shared" si="10"/>
        <v>1572.03</v>
      </c>
      <c r="AD244" s="78">
        <f t="shared" ref="AD244:AD294" si="11">(W244-1)*AC244</f>
        <v>1572.03</v>
      </c>
      <c r="AE244" s="76">
        <f>IF(W244=1,IF($T$31="BEL",$T$30*ABS(X244)/$T$32,$T$28*Y244/$T$28),AD244/SUMIF(T$52:T487,T244,AD$52:AD487)*INDEX($T$42:$U$42,T244-1)*$T$23/100)</f>
        <v>67551.609441960871</v>
      </c>
      <c r="AF244" s="74">
        <v>1</v>
      </c>
      <c r="AG244" s="89"/>
      <c r="AH244" s="90"/>
      <c r="AI244" s="106"/>
      <c r="AJ244" s="9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row>
    <row r="245" spans="1:85" s="81" customFormat="1" ht="15" x14ac:dyDescent="0.25">
      <c r="A245" s="12"/>
      <c r="M245" s="1"/>
      <c r="N245" s="1"/>
      <c r="O245" s="1"/>
      <c r="P245" s="60"/>
      <c r="S245" s="23" t="s">
        <v>366</v>
      </c>
      <c r="T245" s="74">
        <v>2</v>
      </c>
      <c r="U245" s="74"/>
      <c r="V245" s="74">
        <v>2</v>
      </c>
      <c r="W245" s="72">
        <f t="shared" ref="W245:W294" si="12">IF(U245=1,1,IF(V245=2,2,1))</f>
        <v>2</v>
      </c>
      <c r="X245" s="74">
        <v>274700347.48087698</v>
      </c>
      <c r="Y245" s="74">
        <v>592639.56000000006</v>
      </c>
      <c r="Z245" s="74"/>
      <c r="AA245" s="74">
        <v>773.54</v>
      </c>
      <c r="AB245" s="74">
        <v>8962.01</v>
      </c>
      <c r="AC245" s="78">
        <f t="shared" ref="AC245:AC294" si="13">SUM(Z245:AB245)</f>
        <v>9735.5499999999993</v>
      </c>
      <c r="AD245" s="78">
        <f t="shared" si="11"/>
        <v>9735.5499999999993</v>
      </c>
      <c r="AE245" s="76">
        <f>IF(W245=1,IF($T$31="BEL",$T$30*ABS(X245)/$T$32,$T$28*Y245/$T$28),AD245/SUMIF(T$52:T488,T245,AD$52:AD488)*INDEX($T$42:$U$42,T245-1)*$T$23/100)</f>
        <v>418345.7512278278</v>
      </c>
      <c r="AF245" s="74">
        <v>1</v>
      </c>
      <c r="AG245" s="89"/>
      <c r="AH245" s="90"/>
      <c r="AI245" s="106"/>
      <c r="AJ245" s="9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row>
    <row r="246" spans="1:85" s="81" customFormat="1" ht="15" x14ac:dyDescent="0.25">
      <c r="A246" s="12"/>
      <c r="M246" s="1"/>
      <c r="N246" s="1"/>
      <c r="O246" s="1"/>
      <c r="P246" s="60"/>
      <c r="S246" s="23" t="s">
        <v>367</v>
      </c>
      <c r="T246" s="74">
        <v>2</v>
      </c>
      <c r="U246" s="74"/>
      <c r="V246" s="74">
        <v>2</v>
      </c>
      <c r="W246" s="72">
        <f t="shared" si="12"/>
        <v>2</v>
      </c>
      <c r="X246" s="74">
        <v>26105234.435106002</v>
      </c>
      <c r="Y246" s="74">
        <v>294259.19</v>
      </c>
      <c r="Z246" s="74"/>
      <c r="AA246" s="74">
        <v>239.79</v>
      </c>
      <c r="AB246" s="74">
        <v>1663.59</v>
      </c>
      <c r="AC246" s="78">
        <f t="shared" si="13"/>
        <v>1903.3799999999999</v>
      </c>
      <c r="AD246" s="78">
        <f t="shared" si="11"/>
        <v>1903.3799999999999</v>
      </c>
      <c r="AE246" s="76">
        <f>IF(W246=1,IF($T$31="BEL",$T$30*ABS(X246)/$T$32,$T$28*Y246/$T$28),AD246/SUMIF(T$52:T489,T246,AD$52:AD489)*INDEX($T$42:$U$42,T246-1)*$T$23/100)</f>
        <v>81790.030966100836</v>
      </c>
      <c r="AF246" s="74">
        <v>1</v>
      </c>
      <c r="AG246" s="89"/>
      <c r="AH246" s="90"/>
      <c r="AI246" s="106"/>
      <c r="AJ246" s="9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row>
    <row r="247" spans="1:85" s="81" customFormat="1" ht="15" x14ac:dyDescent="0.25">
      <c r="A247" s="12"/>
      <c r="M247" s="1"/>
      <c r="N247" s="1"/>
      <c r="O247" s="1"/>
      <c r="P247" s="60"/>
      <c r="S247" s="23" t="s">
        <v>368</v>
      </c>
      <c r="T247" s="74">
        <v>2</v>
      </c>
      <c r="U247" s="74"/>
      <c r="V247" s="74">
        <v>2</v>
      </c>
      <c r="W247" s="72">
        <f t="shared" si="12"/>
        <v>2</v>
      </c>
      <c r="X247" s="74">
        <v>220347.54858879</v>
      </c>
      <c r="Y247" s="74">
        <v>9259.0300000000007</v>
      </c>
      <c r="Z247" s="74"/>
      <c r="AA247" s="74">
        <v>4.9000000000000004</v>
      </c>
      <c r="AB247" s="74">
        <v>1.01</v>
      </c>
      <c r="AC247" s="78">
        <f t="shared" si="13"/>
        <v>5.91</v>
      </c>
      <c r="AD247" s="78">
        <f t="shared" si="11"/>
        <v>5.91</v>
      </c>
      <c r="AE247" s="76">
        <f>IF(W247=1,IF($T$31="BEL",$T$30*ABS(X247)/$T$32,$T$28*Y247/$T$28),AD247/SUMIF(T$52:T490,T247,AD$52:AD490)*INDEX($T$42:$U$42,T247-1)*$T$23/100)</f>
        <v>253.95826530154565</v>
      </c>
      <c r="AF247" s="74">
        <v>1</v>
      </c>
      <c r="AG247" s="89"/>
      <c r="AH247" s="90"/>
      <c r="AI247" s="106"/>
      <c r="AJ247" s="9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row>
    <row r="248" spans="1:85" s="81" customFormat="1" ht="15" x14ac:dyDescent="0.25">
      <c r="A248" s="12"/>
      <c r="M248" s="1"/>
      <c r="N248" s="1"/>
      <c r="O248" s="1"/>
      <c r="P248" s="60"/>
      <c r="S248" s="23" t="s">
        <v>369</v>
      </c>
      <c r="T248" s="74">
        <v>2</v>
      </c>
      <c r="U248" s="74"/>
      <c r="V248" s="74">
        <v>2</v>
      </c>
      <c r="W248" s="72">
        <f t="shared" si="12"/>
        <v>2</v>
      </c>
      <c r="X248" s="74">
        <v>62338801.833337098</v>
      </c>
      <c r="Y248" s="74">
        <v>1514168.13</v>
      </c>
      <c r="Z248" s="74"/>
      <c r="AA248" s="74">
        <v>1266.3800000000001</v>
      </c>
      <c r="AB248" s="74">
        <v>2155.21</v>
      </c>
      <c r="AC248" s="78">
        <f t="shared" si="13"/>
        <v>3421.59</v>
      </c>
      <c r="AD248" s="78">
        <f t="shared" si="11"/>
        <v>3421.59</v>
      </c>
      <c r="AE248" s="76">
        <f>IF(W248=1,IF($T$31="BEL",$T$30*ABS(X248)/$T$32,$T$28*Y248/$T$28),AD248/SUMIF(T$52:T491,T248,AD$52:AD491)*INDEX($T$42:$U$42,T248-1)*$T$23/100)</f>
        <v>147028.94432709232</v>
      </c>
      <c r="AF248" s="74">
        <v>1</v>
      </c>
      <c r="AG248" s="89"/>
      <c r="AH248" s="90"/>
      <c r="AI248" s="106"/>
      <c r="AJ248" s="9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row>
    <row r="249" spans="1:85" s="81" customFormat="1" ht="15" x14ac:dyDescent="0.25">
      <c r="A249" s="12"/>
      <c r="M249" s="1"/>
      <c r="N249" s="1"/>
      <c r="O249" s="1"/>
      <c r="P249" s="60"/>
      <c r="S249" s="23" t="s">
        <v>370</v>
      </c>
      <c r="T249" s="74">
        <v>2</v>
      </c>
      <c r="U249" s="74"/>
      <c r="V249" s="74">
        <v>2</v>
      </c>
      <c r="W249" s="72">
        <f t="shared" si="12"/>
        <v>2</v>
      </c>
      <c r="X249" s="74">
        <v>61180590.840816699</v>
      </c>
      <c r="Y249" s="74">
        <v>891782.21</v>
      </c>
      <c r="Z249" s="74"/>
      <c r="AA249" s="74">
        <v>580.26</v>
      </c>
      <c r="AB249" s="74">
        <v>538.78</v>
      </c>
      <c r="AC249" s="78">
        <f t="shared" si="13"/>
        <v>1119.04</v>
      </c>
      <c r="AD249" s="78">
        <f t="shared" si="11"/>
        <v>1119.04</v>
      </c>
      <c r="AE249" s="76">
        <f>IF(W249=1,IF($T$31="BEL",$T$30*ABS(X249)/$T$32,$T$28*Y249/$T$28),AD249/SUMIF(T$52:T492,T249,AD$52:AD492)*INDEX($T$42:$U$42,T249-1)*$T$23/100)</f>
        <v>48086.202572426664</v>
      </c>
      <c r="AF249" s="74">
        <v>1</v>
      </c>
      <c r="AG249" s="89"/>
      <c r="AH249" s="90"/>
      <c r="AI249" s="106"/>
      <c r="AJ249" s="9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row>
    <row r="250" spans="1:85" s="81" customFormat="1" ht="15" x14ac:dyDescent="0.25">
      <c r="A250" s="12"/>
      <c r="M250" s="1"/>
      <c r="N250" s="1"/>
      <c r="O250" s="1"/>
      <c r="P250" s="60"/>
      <c r="S250" s="23" t="s">
        <v>371</v>
      </c>
      <c r="T250" s="74">
        <v>2</v>
      </c>
      <c r="U250" s="74"/>
      <c r="V250" s="74">
        <v>2</v>
      </c>
      <c r="W250" s="72">
        <f t="shared" si="12"/>
        <v>2</v>
      </c>
      <c r="X250" s="74">
        <v>130263586.97132801</v>
      </c>
      <c r="Y250" s="74">
        <v>1213364.5</v>
      </c>
      <c r="Z250" s="74"/>
      <c r="AA250" s="74">
        <v>5051.49</v>
      </c>
      <c r="AB250" s="74">
        <v>1470.11</v>
      </c>
      <c r="AC250" s="78">
        <f t="shared" si="13"/>
        <v>6521.5999999999995</v>
      </c>
      <c r="AD250" s="78">
        <f t="shared" si="11"/>
        <v>6521.5999999999995</v>
      </c>
      <c r="AE250" s="76">
        <f>IF(W250=1,IF($T$31="BEL",$T$30*ABS(X250)/$T$32,$T$28*Y250/$T$28),AD250/SUMIF(T$52:T493,T250,AD$52:AD493)*INDEX($T$42:$U$42,T250-1)*$T$23/100)</f>
        <v>280239.29323021317</v>
      </c>
      <c r="AF250" s="74">
        <v>1</v>
      </c>
      <c r="AG250" s="89"/>
      <c r="AH250" s="90"/>
      <c r="AI250" s="106"/>
      <c r="AJ250" s="9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row>
    <row r="251" spans="1:85" s="81" customFormat="1" ht="15" x14ac:dyDescent="0.25">
      <c r="A251" s="12"/>
      <c r="M251" s="1"/>
      <c r="N251" s="1"/>
      <c r="O251" s="1"/>
      <c r="P251" s="60"/>
      <c r="S251" s="23" t="s">
        <v>372</v>
      </c>
      <c r="T251" s="74">
        <v>2</v>
      </c>
      <c r="U251" s="74">
        <v>1</v>
      </c>
      <c r="V251" s="74">
        <v>2</v>
      </c>
      <c r="W251" s="72">
        <f t="shared" si="12"/>
        <v>1</v>
      </c>
      <c r="X251" s="74">
        <v>260954728.68645301</v>
      </c>
      <c r="Y251" s="74">
        <v>8282726.7400000002</v>
      </c>
      <c r="Z251" s="74"/>
      <c r="AA251" s="74">
        <v>7482.14</v>
      </c>
      <c r="AB251" s="74">
        <v>21.81</v>
      </c>
      <c r="AC251" s="78">
        <f t="shared" si="13"/>
        <v>7503.9500000000007</v>
      </c>
      <c r="AD251" s="78">
        <f t="shared" si="11"/>
        <v>0</v>
      </c>
      <c r="AE251" s="76">
        <f>IF(W251=1,IF($T$31="BEL",$T$30*ABS(X251)/$T$32,$T$28*Y251/$T$28),AD251/SUMIF(T$52:T494,T251,AD$52:AD494)*INDEX($T$42:$U$42,T251-1)*$T$23/100)</f>
        <v>1170388.4486351232</v>
      </c>
      <c r="AF251" s="74">
        <v>1</v>
      </c>
      <c r="AG251" s="89"/>
      <c r="AH251" s="90"/>
      <c r="AI251" s="106"/>
      <c r="AJ251" s="9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row>
    <row r="252" spans="1:85" s="81" customFormat="1" ht="15" x14ac:dyDescent="0.25">
      <c r="A252" s="12"/>
      <c r="M252" s="1"/>
      <c r="N252" s="1"/>
      <c r="O252" s="1"/>
      <c r="P252" s="60"/>
      <c r="S252" s="23" t="s">
        <v>373</v>
      </c>
      <c r="T252" s="74">
        <v>2</v>
      </c>
      <c r="U252" s="74">
        <v>1</v>
      </c>
      <c r="V252" s="74">
        <v>2</v>
      </c>
      <c r="W252" s="72">
        <f t="shared" si="12"/>
        <v>1</v>
      </c>
      <c r="X252" s="74">
        <v>136517428.32768601</v>
      </c>
      <c r="Y252" s="74">
        <v>4279217.3899999997</v>
      </c>
      <c r="Z252" s="74"/>
      <c r="AA252" s="74">
        <v>5259.67</v>
      </c>
      <c r="AB252" s="74">
        <v>122.51</v>
      </c>
      <c r="AC252" s="78">
        <f t="shared" si="13"/>
        <v>5382.18</v>
      </c>
      <c r="AD252" s="78">
        <f t="shared" si="11"/>
        <v>0</v>
      </c>
      <c r="AE252" s="76">
        <f>IF(W252=1,IF($T$31="BEL",$T$30*ABS(X252)/$T$32,$T$28*Y252/$T$28),AD252/SUMIF(T$52:T495,T252,AD$52:AD495)*INDEX($T$42:$U$42,T252-1)*$T$23/100)</f>
        <v>612284.061516574</v>
      </c>
      <c r="AF252" s="74">
        <v>1</v>
      </c>
      <c r="AG252" s="89"/>
      <c r="AH252" s="90"/>
      <c r="AI252" s="106"/>
      <c r="AJ252" s="9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row>
    <row r="253" spans="1:85" s="81" customFormat="1" ht="15" x14ac:dyDescent="0.25">
      <c r="A253" s="12"/>
      <c r="M253" s="1"/>
      <c r="N253" s="1"/>
      <c r="O253" s="1"/>
      <c r="P253" s="60"/>
      <c r="S253" s="23" t="s">
        <v>374</v>
      </c>
      <c r="T253" s="74">
        <v>2</v>
      </c>
      <c r="U253" s="74">
        <v>1</v>
      </c>
      <c r="V253" s="74">
        <v>2</v>
      </c>
      <c r="W253" s="72">
        <f t="shared" si="12"/>
        <v>1</v>
      </c>
      <c r="X253" s="74">
        <v>185026.92242734399</v>
      </c>
      <c r="Y253" s="74"/>
      <c r="Z253" s="74"/>
      <c r="AA253" s="74"/>
      <c r="AB253" s="74"/>
      <c r="AC253" s="78">
        <f t="shared" si="13"/>
        <v>0</v>
      </c>
      <c r="AD253" s="78">
        <f t="shared" si="11"/>
        <v>0</v>
      </c>
      <c r="AE253" s="76">
        <f>IF(W253=1,IF($T$31="BEL",$T$30*ABS(X253)/$T$32,$T$28*Y253/$T$28),AD253/SUMIF(T$52:T496,T253,AD$52:AD496)*INDEX($T$42:$U$42,T253-1)*$T$23/100)</f>
        <v>829.8503490836049</v>
      </c>
      <c r="AF253" s="74">
        <v>1</v>
      </c>
      <c r="AG253" s="89"/>
      <c r="AH253" s="90"/>
      <c r="AI253" s="106"/>
      <c r="AJ253" s="9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row>
    <row r="254" spans="1:85" s="81" customFormat="1" ht="15" x14ac:dyDescent="0.25">
      <c r="A254" s="12"/>
      <c r="M254" s="1"/>
      <c r="N254" s="1"/>
      <c r="O254" s="1"/>
      <c r="P254" s="60"/>
      <c r="S254" s="23" t="s">
        <v>375</v>
      </c>
      <c r="T254" s="74">
        <v>2</v>
      </c>
      <c r="U254" s="74">
        <v>1</v>
      </c>
      <c r="V254" s="74">
        <v>2</v>
      </c>
      <c r="W254" s="72">
        <f t="shared" si="12"/>
        <v>1</v>
      </c>
      <c r="X254" s="74">
        <v>7268935.3436216703</v>
      </c>
      <c r="Y254" s="74">
        <v>284467.59000000003</v>
      </c>
      <c r="Z254" s="74"/>
      <c r="AA254" s="74">
        <v>176.34</v>
      </c>
      <c r="AB254" s="74">
        <v>16.03</v>
      </c>
      <c r="AC254" s="78">
        <f t="shared" si="13"/>
        <v>192.37</v>
      </c>
      <c r="AD254" s="78">
        <f t="shared" si="11"/>
        <v>0</v>
      </c>
      <c r="AE254" s="76">
        <f>IF(W254=1,IF($T$31="BEL",$T$30*ABS(X254)/$T$32,$T$28*Y254/$T$28),AD254/SUMIF(T$52:T497,T254,AD$52:AD497)*INDEX($T$42:$U$42,T254-1)*$T$23/100)</f>
        <v>32601.355809391905</v>
      </c>
      <c r="AF254" s="74">
        <v>1</v>
      </c>
      <c r="AG254" s="89"/>
      <c r="AH254" s="90"/>
      <c r="AI254" s="106"/>
      <c r="AJ254" s="9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row>
    <row r="255" spans="1:85" s="81" customFormat="1" ht="15" x14ac:dyDescent="0.25">
      <c r="A255" s="12"/>
      <c r="M255" s="1"/>
      <c r="N255" s="1"/>
      <c r="O255" s="1"/>
      <c r="P255" s="60"/>
      <c r="S255" s="23" t="s">
        <v>376</v>
      </c>
      <c r="T255" s="74">
        <v>2</v>
      </c>
      <c r="U255" s="74">
        <v>1</v>
      </c>
      <c r="V255" s="74">
        <v>2</v>
      </c>
      <c r="W255" s="72">
        <f t="shared" si="12"/>
        <v>1</v>
      </c>
      <c r="X255" s="74">
        <v>100080083.687169</v>
      </c>
      <c r="Y255" s="74">
        <v>584886.28</v>
      </c>
      <c r="Z255" s="74"/>
      <c r="AA255" s="74">
        <v>912.12</v>
      </c>
      <c r="AB255" s="74">
        <v>1936.28</v>
      </c>
      <c r="AC255" s="78">
        <f t="shared" si="13"/>
        <v>2848.4</v>
      </c>
      <c r="AD255" s="78">
        <f t="shared" si="11"/>
        <v>0</v>
      </c>
      <c r="AE255" s="76">
        <f>IF(W255=1,IF($T$31="BEL",$T$30*ABS(X255)/$T$32,$T$28*Y255/$T$28),AD255/SUMIF(T$52:T498,T255,AD$52:AD498)*INDEX($T$42:$U$42,T255-1)*$T$23/100)</f>
        <v>448861.66453277133</v>
      </c>
      <c r="AF255" s="74">
        <v>1</v>
      </c>
      <c r="AG255" s="89"/>
      <c r="AH255" s="90"/>
      <c r="AI255" s="106"/>
      <c r="AJ255" s="9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row>
    <row r="256" spans="1:85" s="81" customFormat="1" ht="15" x14ac:dyDescent="0.25">
      <c r="A256" s="12"/>
      <c r="M256" s="1"/>
      <c r="N256" s="1"/>
      <c r="O256" s="1"/>
      <c r="P256" s="60"/>
      <c r="S256" s="23" t="s">
        <v>377</v>
      </c>
      <c r="T256" s="74">
        <v>2</v>
      </c>
      <c r="U256" s="74">
        <v>1</v>
      </c>
      <c r="V256" s="74">
        <v>2</v>
      </c>
      <c r="W256" s="72">
        <f t="shared" si="12"/>
        <v>1</v>
      </c>
      <c r="X256" s="74">
        <v>11587144.692125199</v>
      </c>
      <c r="Y256" s="74">
        <v>380085.41</v>
      </c>
      <c r="Z256" s="74"/>
      <c r="AA256" s="74">
        <v>304.39</v>
      </c>
      <c r="AB256" s="74">
        <v>143.97</v>
      </c>
      <c r="AC256" s="78">
        <f t="shared" si="13"/>
        <v>448.36</v>
      </c>
      <c r="AD256" s="78">
        <f t="shared" si="11"/>
        <v>0</v>
      </c>
      <c r="AE256" s="76">
        <f>IF(W256=1,IF($T$31="BEL",$T$30*ABS(X256)/$T$32,$T$28*Y256/$T$28),AD256/SUMIF(T$52:T499,T256,AD$52:AD499)*INDEX($T$42:$U$42,T256-1)*$T$23/100)</f>
        <v>51968.632140104746</v>
      </c>
      <c r="AF256" s="74">
        <v>1</v>
      </c>
      <c r="AG256" s="89"/>
      <c r="AH256" s="90"/>
      <c r="AI256" s="106"/>
      <c r="AJ256" s="9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row>
    <row r="257" spans="1:85" s="81" customFormat="1" ht="15" x14ac:dyDescent="0.25">
      <c r="A257" s="12"/>
      <c r="M257" s="1"/>
      <c r="N257" s="1"/>
      <c r="O257" s="1"/>
      <c r="P257" s="60"/>
      <c r="S257" s="23" t="s">
        <v>378</v>
      </c>
      <c r="T257" s="74">
        <v>3</v>
      </c>
      <c r="U257" s="74">
        <v>1</v>
      </c>
      <c r="V257" s="74">
        <v>3</v>
      </c>
      <c r="W257" s="72">
        <f t="shared" si="12"/>
        <v>1</v>
      </c>
      <c r="X257" s="74">
        <v>293320.496479608</v>
      </c>
      <c r="Y257" s="74">
        <v>336247.94</v>
      </c>
      <c r="Z257" s="74"/>
      <c r="AA257" s="74"/>
      <c r="AB257" s="74"/>
      <c r="AC257" s="78">
        <f t="shared" si="13"/>
        <v>0</v>
      </c>
      <c r="AD257" s="78">
        <f t="shared" si="11"/>
        <v>0</v>
      </c>
      <c r="AE257" s="76">
        <f>IF(W257=1,IF($T$31="BEL",$T$30*ABS(X257)/$T$32,$T$28*Y257/$T$28),AD257/SUMIF(T$52:T500,T257,AD$52:AD500)*INDEX($T$42:$U$42,T257-1)*$T$23/100)</f>
        <v>1315.549722190086</v>
      </c>
      <c r="AF257" s="74">
        <v>1</v>
      </c>
      <c r="AG257" s="89"/>
      <c r="AH257" s="90"/>
      <c r="AI257" s="106"/>
      <c r="AJ257" s="9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row>
    <row r="258" spans="1:85" s="81" customFormat="1" ht="15" x14ac:dyDescent="0.25">
      <c r="A258" s="12"/>
      <c r="M258" s="1"/>
      <c r="N258" s="1"/>
      <c r="O258" s="1"/>
      <c r="P258" s="60"/>
      <c r="S258" s="23" t="s">
        <v>379</v>
      </c>
      <c r="T258" s="74">
        <v>3</v>
      </c>
      <c r="U258" s="74"/>
      <c r="V258" s="74">
        <v>3</v>
      </c>
      <c r="W258" s="72">
        <f t="shared" si="12"/>
        <v>1</v>
      </c>
      <c r="X258" s="74">
        <v>4812403.6479533203</v>
      </c>
      <c r="Y258" s="74"/>
      <c r="Z258" s="74"/>
      <c r="AA258" s="74"/>
      <c r="AB258" s="74"/>
      <c r="AC258" s="78">
        <f t="shared" si="13"/>
        <v>0</v>
      </c>
      <c r="AD258" s="78">
        <f t="shared" si="11"/>
        <v>0</v>
      </c>
      <c r="AE258" s="76">
        <f>IF(W258=1,IF($T$31="BEL",$T$30*ABS(X258)/$T$32,$T$28*Y258/$T$28),AD258/SUMIF(T$52:T501,T258,AD$52:AD501)*INDEX($T$42:$U$42,T258-1)*$T$23/100)</f>
        <v>21583.750055365403</v>
      </c>
      <c r="AF258" s="74">
        <v>1</v>
      </c>
      <c r="AG258" s="89"/>
      <c r="AH258" s="90"/>
      <c r="AI258" s="106"/>
      <c r="AJ258" s="9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row>
    <row r="259" spans="1:85" s="81" customFormat="1" ht="15" x14ac:dyDescent="0.25">
      <c r="A259" s="12"/>
      <c r="M259" s="1"/>
      <c r="N259" s="1"/>
      <c r="O259" s="1"/>
      <c r="P259" s="60"/>
      <c r="S259" s="23" t="s">
        <v>380</v>
      </c>
      <c r="T259" s="74">
        <v>3</v>
      </c>
      <c r="U259" s="74"/>
      <c r="V259" s="74">
        <v>3</v>
      </c>
      <c r="W259" s="72">
        <f t="shared" si="12"/>
        <v>1</v>
      </c>
      <c r="X259" s="74">
        <v>149174475.97834301</v>
      </c>
      <c r="Y259" s="74"/>
      <c r="Z259" s="74">
        <v>1058.79</v>
      </c>
      <c r="AA259" s="74"/>
      <c r="AB259" s="74">
        <v>414.49</v>
      </c>
      <c r="AC259" s="78">
        <f t="shared" si="13"/>
        <v>1473.28</v>
      </c>
      <c r="AD259" s="78">
        <f t="shared" si="11"/>
        <v>0</v>
      </c>
      <c r="AE259" s="76">
        <f>IF(W259=1,IF($T$31="BEL",$T$30*ABS(X259)/$T$32,$T$28*Y259/$T$28),AD259/SUMIF(T$52:T502,T259,AD$52:AD502)*INDEX($T$42:$U$42,T259-1)*$T$23/100)</f>
        <v>669051.23503636266</v>
      </c>
      <c r="AF259" s="74">
        <v>1</v>
      </c>
      <c r="AG259" s="89"/>
      <c r="AH259" s="90"/>
      <c r="AI259" s="106"/>
      <c r="AJ259" s="9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row>
    <row r="260" spans="1:85" s="81" customFormat="1" ht="15" x14ac:dyDescent="0.25">
      <c r="A260" s="12"/>
      <c r="M260" s="1"/>
      <c r="N260" s="1"/>
      <c r="O260" s="1"/>
      <c r="P260" s="60"/>
      <c r="S260" s="23" t="s">
        <v>381</v>
      </c>
      <c r="T260" s="74">
        <v>3</v>
      </c>
      <c r="U260" s="74"/>
      <c r="V260" s="74">
        <v>3</v>
      </c>
      <c r="W260" s="72">
        <f t="shared" si="12"/>
        <v>1</v>
      </c>
      <c r="X260" s="74">
        <v>135253923.67503601</v>
      </c>
      <c r="Y260" s="74"/>
      <c r="Z260" s="74">
        <v>2603.8200000000002</v>
      </c>
      <c r="AA260" s="74"/>
      <c r="AB260" s="74"/>
      <c r="AC260" s="78">
        <f t="shared" si="13"/>
        <v>2603.8200000000002</v>
      </c>
      <c r="AD260" s="78">
        <f t="shared" si="11"/>
        <v>0</v>
      </c>
      <c r="AE260" s="76">
        <f>IF(W260=1,IF($T$31="BEL",$T$30*ABS(X260)/$T$32,$T$28*Y260/$T$28),AD260/SUMIF(T$52:T503,T260,AD$52:AD503)*INDEX($T$42:$U$42,T260-1)*$T$23/100)</f>
        <v>606617.21172350075</v>
      </c>
      <c r="AF260" s="74">
        <v>1</v>
      </c>
      <c r="AG260" s="89"/>
      <c r="AH260" s="90"/>
      <c r="AI260" s="106"/>
      <c r="AJ260" s="9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row>
    <row r="261" spans="1:85" s="81" customFormat="1" ht="15" x14ac:dyDescent="0.25">
      <c r="A261" s="12"/>
      <c r="M261" s="1"/>
      <c r="N261" s="1"/>
      <c r="O261" s="1"/>
      <c r="P261" s="60"/>
      <c r="S261" s="23" t="s">
        <v>382</v>
      </c>
      <c r="T261" s="74">
        <v>3</v>
      </c>
      <c r="U261" s="74"/>
      <c r="V261" s="74">
        <v>3</v>
      </c>
      <c r="W261" s="72">
        <f t="shared" si="12"/>
        <v>1</v>
      </c>
      <c r="X261" s="74">
        <v>9057927043.2253895</v>
      </c>
      <c r="Y261" s="74">
        <v>28379924.52</v>
      </c>
      <c r="Z261" s="74">
        <v>48250.48</v>
      </c>
      <c r="AA261" s="74">
        <v>636.20000000000005</v>
      </c>
      <c r="AB261" s="74">
        <v>103047.01</v>
      </c>
      <c r="AC261" s="78">
        <f t="shared" si="13"/>
        <v>151933.69</v>
      </c>
      <c r="AD261" s="78">
        <f t="shared" si="11"/>
        <v>0</v>
      </c>
      <c r="AE261" s="76">
        <f>IF(W261=1,IF($T$31="BEL",$T$30*ABS(X261)/$T$32,$T$28*Y261/$T$28),AD261/SUMIF(T$52:T504,T261,AD$52:AD504)*INDEX($T$42:$U$42,T261-1)*$T$23/100)</f>
        <v>40625028.077987231</v>
      </c>
      <c r="AF261" s="74">
        <v>1</v>
      </c>
      <c r="AG261" s="89"/>
      <c r="AH261" s="90"/>
      <c r="AI261" s="106"/>
      <c r="AJ261" s="9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row>
    <row r="262" spans="1:85" s="81" customFormat="1" ht="15" x14ac:dyDescent="0.25">
      <c r="A262" s="12"/>
      <c r="M262" s="1"/>
      <c r="N262" s="1"/>
      <c r="O262" s="1"/>
      <c r="P262" s="60"/>
      <c r="S262" s="23" t="s">
        <v>383</v>
      </c>
      <c r="T262" s="74">
        <v>3</v>
      </c>
      <c r="U262" s="74">
        <v>1</v>
      </c>
      <c r="V262" s="74">
        <v>3</v>
      </c>
      <c r="W262" s="72">
        <f t="shared" si="12"/>
        <v>1</v>
      </c>
      <c r="X262" s="74">
        <v>811068390.45452297</v>
      </c>
      <c r="Y262" s="74">
        <v>14649299.15</v>
      </c>
      <c r="Z262" s="74">
        <v>402.7</v>
      </c>
      <c r="AA262" s="74">
        <v>1265.82</v>
      </c>
      <c r="AB262" s="74">
        <v>42858.02</v>
      </c>
      <c r="AC262" s="78">
        <f t="shared" si="13"/>
        <v>44526.539999999994</v>
      </c>
      <c r="AD262" s="78">
        <f t="shared" si="11"/>
        <v>0</v>
      </c>
      <c r="AE262" s="76">
        <f>IF(W262=1,IF($T$31="BEL",$T$30*ABS(X262)/$T$32,$T$28*Y262/$T$28),AD262/SUMIF(T$52:T505,T262,AD$52:AD505)*INDEX($T$42:$U$42,T262-1)*$T$23/100)</f>
        <v>3637661.9041137728</v>
      </c>
      <c r="AF262" s="74">
        <v>1</v>
      </c>
      <c r="AG262" s="89"/>
      <c r="AH262" s="90"/>
      <c r="AI262" s="106"/>
      <c r="AJ262" s="9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row>
    <row r="263" spans="1:85" s="81" customFormat="1" ht="15" x14ac:dyDescent="0.25">
      <c r="A263" s="12"/>
      <c r="M263" s="1"/>
      <c r="N263" s="1"/>
      <c r="O263" s="1"/>
      <c r="P263" s="60"/>
      <c r="S263" s="23" t="s">
        <v>384</v>
      </c>
      <c r="T263" s="74">
        <v>1</v>
      </c>
      <c r="U263" s="74"/>
      <c r="V263" s="74">
        <v>3</v>
      </c>
      <c r="W263" s="72">
        <f t="shared" si="12"/>
        <v>1</v>
      </c>
      <c r="X263" s="74">
        <v>33449908.181972601</v>
      </c>
      <c r="Y263" s="74">
        <v>344943.02</v>
      </c>
      <c r="Z263" s="74">
        <v>75.069999999999993</v>
      </c>
      <c r="AA263" s="74">
        <v>3153.66</v>
      </c>
      <c r="AB263" s="74">
        <v>11888.34</v>
      </c>
      <c r="AC263" s="78">
        <f t="shared" si="13"/>
        <v>15117.07</v>
      </c>
      <c r="AD263" s="78">
        <f t="shared" si="11"/>
        <v>0</v>
      </c>
      <c r="AE263" s="76">
        <f>IF(W263=1,IF($T$31="BEL",$T$30*ABS(X263)/$T$32,$T$28*Y263/$T$28),AD263/SUMIF(T$52:T506,T263,AD$52:AD506)*INDEX($T$42:$U$42,T263-1)*$T$23/100)</f>
        <v>150023.67016359264</v>
      </c>
      <c r="AF263" s="74">
        <v>1</v>
      </c>
      <c r="AG263" s="89"/>
      <c r="AH263" s="90"/>
      <c r="AI263" s="106"/>
      <c r="AJ263" s="9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row>
    <row r="264" spans="1:85" s="81" customFormat="1" ht="15" x14ac:dyDescent="0.25">
      <c r="A264" s="12"/>
      <c r="M264" s="1"/>
      <c r="N264" s="1"/>
      <c r="O264" s="1"/>
      <c r="P264" s="60"/>
      <c r="S264" s="23" t="s">
        <v>385</v>
      </c>
      <c r="T264" s="74">
        <v>1</v>
      </c>
      <c r="U264" s="74"/>
      <c r="V264" s="74">
        <v>3</v>
      </c>
      <c r="W264" s="72">
        <f t="shared" si="12"/>
        <v>1</v>
      </c>
      <c r="X264" s="74">
        <v>-357219.55498840101</v>
      </c>
      <c r="Y264" s="74">
        <v>18040438.850000001</v>
      </c>
      <c r="Z264" s="74">
        <v>1935.71</v>
      </c>
      <c r="AA264" s="74">
        <v>102356.26</v>
      </c>
      <c r="AB264" s="74">
        <v>2230.67</v>
      </c>
      <c r="AC264" s="78">
        <f t="shared" si="13"/>
        <v>106522.64</v>
      </c>
      <c r="AD264" s="78">
        <f t="shared" si="11"/>
        <v>0</v>
      </c>
      <c r="AE264" s="76">
        <f>IF(W264=1,IF($T$31="BEL",$T$30*ABS(X264)/$T$32,$T$28*Y264/$T$28),AD264/SUMIF(T$52:T507,T264,AD$52:AD507)*INDEX($T$42:$U$42,T264-1)*$T$23/100)</f>
        <v>1602.1385889019452</v>
      </c>
      <c r="AF264" s="74">
        <v>1</v>
      </c>
      <c r="AG264" s="89"/>
      <c r="AH264" s="90"/>
      <c r="AI264" s="106"/>
      <c r="AJ264" s="9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row>
    <row r="265" spans="1:85" s="81" customFormat="1" ht="15" x14ac:dyDescent="0.25">
      <c r="A265" s="12"/>
      <c r="M265" s="1"/>
      <c r="N265" s="1"/>
      <c r="O265" s="1"/>
      <c r="P265" s="60"/>
      <c r="S265" s="23" t="s">
        <v>386</v>
      </c>
      <c r="T265" s="74">
        <v>1</v>
      </c>
      <c r="U265" s="74"/>
      <c r="V265" s="74">
        <v>3</v>
      </c>
      <c r="W265" s="72">
        <f t="shared" si="12"/>
        <v>1</v>
      </c>
      <c r="X265" s="74">
        <v>317586129.87482601</v>
      </c>
      <c r="Y265" s="74">
        <v>17182254.440000001</v>
      </c>
      <c r="Z265" s="74">
        <v>3111.05</v>
      </c>
      <c r="AA265" s="74">
        <v>147152.25</v>
      </c>
      <c r="AB265" s="74">
        <v>56214.65</v>
      </c>
      <c r="AC265" s="78">
        <f t="shared" si="13"/>
        <v>206477.94999999998</v>
      </c>
      <c r="AD265" s="78">
        <f t="shared" si="11"/>
        <v>0</v>
      </c>
      <c r="AE265" s="76">
        <f>IF(W265=1,IF($T$31="BEL",$T$30*ABS(X265)/$T$32,$T$28*Y265/$T$28),AD265/SUMIF(T$52:T508,T265,AD$52:AD508)*INDEX($T$42:$U$42,T265-1)*$T$23/100)</f>
        <v>1424381.6915034368</v>
      </c>
      <c r="AF265" s="74">
        <v>1</v>
      </c>
      <c r="AG265" s="89"/>
      <c r="AH265" s="90"/>
      <c r="AI265" s="106"/>
      <c r="AJ265" s="90"/>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row>
    <row r="266" spans="1:85" s="81" customFormat="1" ht="15" x14ac:dyDescent="0.25">
      <c r="A266" s="12"/>
      <c r="M266" s="1"/>
      <c r="N266" s="1"/>
      <c r="O266" s="1"/>
      <c r="P266" s="60"/>
      <c r="S266" s="23" t="s">
        <v>387</v>
      </c>
      <c r="T266" s="74">
        <v>1</v>
      </c>
      <c r="U266" s="74"/>
      <c r="V266" s="74">
        <v>3</v>
      </c>
      <c r="W266" s="72">
        <f t="shared" si="12"/>
        <v>1</v>
      </c>
      <c r="X266" s="74">
        <v>53282979.697737001</v>
      </c>
      <c r="Y266" s="74">
        <v>25221.89</v>
      </c>
      <c r="Z266" s="74">
        <v>8245.84</v>
      </c>
      <c r="AA266" s="74">
        <v>1345.54</v>
      </c>
      <c r="AB266" s="74">
        <v>278418</v>
      </c>
      <c r="AC266" s="78">
        <f t="shared" si="13"/>
        <v>288009.38</v>
      </c>
      <c r="AD266" s="78">
        <f t="shared" si="11"/>
        <v>0</v>
      </c>
      <c r="AE266" s="76">
        <f>IF(W266=1,IF($T$31="BEL",$T$30*ABS(X266)/$T$32,$T$28*Y266/$T$28),AD266/SUMIF(T$52:T509,T266,AD$52:AD509)*INDEX($T$42:$U$42,T266-1)*$T$23/100)</f>
        <v>238975.48920073884</v>
      </c>
      <c r="AF266" s="74">
        <v>1</v>
      </c>
      <c r="AG266" s="89"/>
      <c r="AH266" s="90"/>
      <c r="AI266" s="106"/>
      <c r="AJ266" s="90"/>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row>
    <row r="267" spans="1:85" s="81" customFormat="1" ht="15" x14ac:dyDescent="0.25">
      <c r="A267" s="12"/>
      <c r="M267" s="1"/>
      <c r="N267" s="1"/>
      <c r="O267" s="1"/>
      <c r="P267" s="60"/>
      <c r="S267" s="23" t="s">
        <v>388</v>
      </c>
      <c r="T267" s="74">
        <v>1</v>
      </c>
      <c r="U267" s="74"/>
      <c r="V267" s="74">
        <v>3</v>
      </c>
      <c r="W267" s="72">
        <f t="shared" si="12"/>
        <v>1</v>
      </c>
      <c r="X267" s="74">
        <v>33010700.342085201</v>
      </c>
      <c r="Y267" s="74">
        <v>1685597.56</v>
      </c>
      <c r="Z267" s="74">
        <v>2779.47</v>
      </c>
      <c r="AA267" s="74">
        <v>8863.25</v>
      </c>
      <c r="AB267" s="74">
        <v>1118.8599999999999</v>
      </c>
      <c r="AC267" s="78">
        <f t="shared" si="13"/>
        <v>12761.58</v>
      </c>
      <c r="AD267" s="78">
        <f t="shared" si="11"/>
        <v>0</v>
      </c>
      <c r="AE267" s="76">
        <f>IF(W267=1,IF($T$31="BEL",$T$30*ABS(X267)/$T$32,$T$28*Y267/$T$28),AD267/SUMIF(T$52:T510,T267,AD$52:AD510)*INDEX($T$42:$U$42,T267-1)*$T$23/100)</f>
        <v>148053.81207770281</v>
      </c>
      <c r="AF267" s="74">
        <v>1</v>
      </c>
      <c r="AG267" s="89"/>
      <c r="AH267" s="90"/>
      <c r="AI267" s="106"/>
      <c r="AJ267" s="90"/>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row>
    <row r="268" spans="1:85" s="81" customFormat="1" ht="15" x14ac:dyDescent="0.25">
      <c r="A268" s="12"/>
      <c r="M268" s="1"/>
      <c r="N268" s="1"/>
      <c r="O268" s="1"/>
      <c r="P268" s="60"/>
      <c r="S268" s="23" t="s">
        <v>389</v>
      </c>
      <c r="T268" s="74">
        <v>1</v>
      </c>
      <c r="U268" s="74"/>
      <c r="V268" s="74">
        <v>3</v>
      </c>
      <c r="W268" s="72">
        <f t="shared" si="12"/>
        <v>1</v>
      </c>
      <c r="X268" s="74">
        <v>139097021.07109499</v>
      </c>
      <c r="Y268" s="74">
        <v>222.9</v>
      </c>
      <c r="Z268" s="74">
        <v>50172.59</v>
      </c>
      <c r="AA268" s="74">
        <v>106.64</v>
      </c>
      <c r="AB268" s="74">
        <v>1146139.44</v>
      </c>
      <c r="AC268" s="78">
        <f t="shared" si="13"/>
        <v>1196418.67</v>
      </c>
      <c r="AD268" s="78">
        <f t="shared" si="11"/>
        <v>0</v>
      </c>
      <c r="AE268" s="76">
        <f>IF(W268=1,IF($T$31="BEL",$T$30*ABS(X268)/$T$32,$T$28*Y268/$T$28),AD268/SUMIF(T$52:T511,T268,AD$52:AD511)*INDEX($T$42:$U$42,T268-1)*$T$23/100)</f>
        <v>623853.5991304965</v>
      </c>
      <c r="AF268" s="74">
        <v>1</v>
      </c>
      <c r="AG268" s="89"/>
      <c r="AH268" s="90"/>
      <c r="AI268" s="106"/>
      <c r="AJ268" s="90"/>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row>
    <row r="269" spans="1:85" s="81" customFormat="1" ht="15" x14ac:dyDescent="0.25">
      <c r="A269" s="12"/>
      <c r="M269" s="1"/>
      <c r="N269" s="1"/>
      <c r="O269" s="1"/>
      <c r="P269" s="60"/>
      <c r="S269" s="23" t="s">
        <v>390</v>
      </c>
      <c r="T269" s="74">
        <v>1</v>
      </c>
      <c r="U269" s="74"/>
      <c r="V269" s="74">
        <v>3</v>
      </c>
      <c r="W269" s="72">
        <f t="shared" si="12"/>
        <v>1</v>
      </c>
      <c r="X269" s="74">
        <v>495240974.88111597</v>
      </c>
      <c r="Y269" s="74">
        <v>12859700.34</v>
      </c>
      <c r="Z269" s="74">
        <v>14639.52</v>
      </c>
      <c r="AA269" s="74">
        <v>102537.4</v>
      </c>
      <c r="AB269" s="74">
        <v>941090.44</v>
      </c>
      <c r="AC269" s="78">
        <f t="shared" si="13"/>
        <v>1058267.3599999999</v>
      </c>
      <c r="AD269" s="78">
        <f t="shared" si="11"/>
        <v>0</v>
      </c>
      <c r="AE269" s="76">
        <f>IF(W269=1,IF($T$31="BEL",$T$30*ABS(X269)/$T$32,$T$28*Y269/$T$28),AD269/SUMIF(T$52:T512,T269,AD$52:AD512)*INDEX($T$42:$U$42,T269-1)*$T$23/100)</f>
        <v>2221168.0899950117</v>
      </c>
      <c r="AF269" s="74">
        <v>1</v>
      </c>
      <c r="AG269" s="89"/>
      <c r="AH269" s="90"/>
      <c r="AI269" s="106"/>
      <c r="AJ269" s="90"/>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row>
    <row r="270" spans="1:85" s="81" customFormat="1" ht="15" x14ac:dyDescent="0.25">
      <c r="A270" s="12"/>
      <c r="M270" s="1"/>
      <c r="N270" s="1"/>
      <c r="O270" s="1"/>
      <c r="P270" s="60"/>
      <c r="S270" s="23" t="s">
        <v>391</v>
      </c>
      <c r="T270" s="74">
        <v>1</v>
      </c>
      <c r="U270" s="74"/>
      <c r="V270" s="74">
        <v>3</v>
      </c>
      <c r="W270" s="72">
        <f t="shared" si="12"/>
        <v>1</v>
      </c>
      <c r="X270" s="74">
        <v>559211140.216887</v>
      </c>
      <c r="Y270" s="74">
        <v>26701502.649999999</v>
      </c>
      <c r="Z270" s="74">
        <v>8872.93</v>
      </c>
      <c r="AA270" s="74">
        <v>207241.22</v>
      </c>
      <c r="AB270" s="74">
        <v>160310.71</v>
      </c>
      <c r="AC270" s="78">
        <f t="shared" si="13"/>
        <v>376424.86</v>
      </c>
      <c r="AD270" s="78">
        <f t="shared" si="11"/>
        <v>0</v>
      </c>
      <c r="AE270" s="76">
        <f>IF(W270=1,IF($T$31="BEL",$T$30*ABS(X270)/$T$32,$T$28*Y270/$T$28),AD270/SUMIF(T$52:T513,T270,AD$52:AD513)*INDEX($T$42:$U$42,T270-1)*$T$23/100)</f>
        <v>2508075.8725944394</v>
      </c>
      <c r="AF270" s="74">
        <v>1</v>
      </c>
      <c r="AG270" s="89"/>
      <c r="AH270" s="90"/>
      <c r="AI270" s="106"/>
      <c r="AJ270" s="90"/>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row>
    <row r="271" spans="1:85" s="81" customFormat="1" ht="15" x14ac:dyDescent="0.25">
      <c r="A271" s="12"/>
      <c r="M271" s="1"/>
      <c r="N271" s="1"/>
      <c r="O271" s="1"/>
      <c r="P271" s="60"/>
      <c r="S271" s="23" t="s">
        <v>392</v>
      </c>
      <c r="T271" s="74">
        <v>2</v>
      </c>
      <c r="U271" s="74"/>
      <c r="V271" s="74">
        <v>3</v>
      </c>
      <c r="W271" s="72">
        <f t="shared" si="12"/>
        <v>1</v>
      </c>
      <c r="X271" s="74">
        <v>139428402.56344301</v>
      </c>
      <c r="Y271" s="74">
        <v>4670222.55</v>
      </c>
      <c r="Z271" s="74"/>
      <c r="AA271" s="74">
        <v>2170.1799999999998</v>
      </c>
      <c r="AB271" s="74">
        <v>17.96</v>
      </c>
      <c r="AC271" s="78">
        <f t="shared" si="13"/>
        <v>2188.14</v>
      </c>
      <c r="AD271" s="78">
        <f t="shared" si="11"/>
        <v>0</v>
      </c>
      <c r="AE271" s="76">
        <f>IF(W271=1,IF($T$31="BEL",$T$30*ABS(X271)/$T$32,$T$28*Y271/$T$28),AD271/SUMIF(T$52:T514,T271,AD$52:AD514)*INDEX($T$42:$U$42,T271-1)*$T$23/100)</f>
        <v>625339.85336581094</v>
      </c>
      <c r="AF271" s="74">
        <v>1</v>
      </c>
      <c r="AG271" s="89"/>
      <c r="AH271" s="90"/>
      <c r="AI271" s="106"/>
      <c r="AJ271" s="90"/>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row>
    <row r="272" spans="1:85" s="81" customFormat="1" ht="15" x14ac:dyDescent="0.25">
      <c r="A272" s="12"/>
      <c r="M272" s="1"/>
      <c r="N272" s="1"/>
      <c r="O272" s="1"/>
      <c r="P272" s="60"/>
      <c r="S272" s="23" t="s">
        <v>393</v>
      </c>
      <c r="T272" s="74">
        <v>2</v>
      </c>
      <c r="U272" s="74"/>
      <c r="V272" s="74">
        <v>3</v>
      </c>
      <c r="W272" s="72">
        <f t="shared" si="12"/>
        <v>1</v>
      </c>
      <c r="X272" s="74">
        <v>5584103.4738622103</v>
      </c>
      <c r="Y272" s="74"/>
      <c r="Z272" s="74"/>
      <c r="AA272" s="74"/>
      <c r="AB272" s="74">
        <v>277.06</v>
      </c>
      <c r="AC272" s="78">
        <f t="shared" si="13"/>
        <v>277.06</v>
      </c>
      <c r="AD272" s="78">
        <f t="shared" si="11"/>
        <v>0</v>
      </c>
      <c r="AE272" s="76">
        <f>IF(W272=1,IF($T$31="BEL",$T$30*ABS(X272)/$T$32,$T$28*Y272/$T$28),AD272/SUMIF(T$52:T515,T272,AD$52:AD515)*INDEX($T$42:$U$42,T272-1)*$T$23/100)</f>
        <v>25044.842968315512</v>
      </c>
      <c r="AF272" s="74">
        <v>1</v>
      </c>
      <c r="AG272" s="89"/>
      <c r="AH272" s="90"/>
      <c r="AI272" s="106"/>
      <c r="AJ272" s="90"/>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row>
    <row r="273" spans="1:85" s="81" customFormat="1" ht="15" x14ac:dyDescent="0.25">
      <c r="A273" s="12"/>
      <c r="M273" s="1"/>
      <c r="N273" s="1"/>
      <c r="O273" s="1"/>
      <c r="P273" s="60"/>
      <c r="S273" s="23" t="s">
        <v>394</v>
      </c>
      <c r="T273" s="74">
        <v>2</v>
      </c>
      <c r="U273" s="74"/>
      <c r="V273" s="74">
        <v>3</v>
      </c>
      <c r="W273" s="72">
        <f t="shared" si="12"/>
        <v>1</v>
      </c>
      <c r="X273" s="74">
        <v>-51531321.707943603</v>
      </c>
      <c r="Y273" s="74">
        <v>12152450.4</v>
      </c>
      <c r="Z273" s="74">
        <v>53.07</v>
      </c>
      <c r="AA273" s="74">
        <v>23513.64</v>
      </c>
      <c r="AB273" s="74">
        <v>334.43</v>
      </c>
      <c r="AC273" s="78">
        <f t="shared" si="13"/>
        <v>23901.14</v>
      </c>
      <c r="AD273" s="78">
        <f t="shared" si="11"/>
        <v>0</v>
      </c>
      <c r="AE273" s="76">
        <f>IF(W273=1,IF($T$31="BEL",$T$30*ABS(X273)/$T$32,$T$28*Y273/$T$28),AD273/SUMIF(T$52:T516,T273,AD$52:AD516)*INDEX($T$42:$U$42,T273-1)*$T$23/100)</f>
        <v>231119.25954920831</v>
      </c>
      <c r="AF273" s="74">
        <v>1</v>
      </c>
      <c r="AG273" s="89"/>
      <c r="AH273" s="90"/>
      <c r="AI273" s="106"/>
      <c r="AJ273" s="90"/>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row>
    <row r="274" spans="1:85" s="81" customFormat="1" ht="15" x14ac:dyDescent="0.25">
      <c r="A274" s="12"/>
      <c r="M274" s="1"/>
      <c r="N274" s="1"/>
      <c r="O274" s="1"/>
      <c r="P274" s="60"/>
      <c r="S274" s="23" t="s">
        <v>395</v>
      </c>
      <c r="T274" s="74">
        <v>2</v>
      </c>
      <c r="U274" s="74"/>
      <c r="V274" s="74">
        <v>3</v>
      </c>
      <c r="W274" s="72">
        <f t="shared" si="12"/>
        <v>1</v>
      </c>
      <c r="X274" s="74">
        <v>7.2544165293488396E-4</v>
      </c>
      <c r="Y274" s="74"/>
      <c r="Z274" s="74"/>
      <c r="AA274" s="74"/>
      <c r="AB274" s="74"/>
      <c r="AC274" s="78">
        <f t="shared" si="13"/>
        <v>0</v>
      </c>
      <c r="AD274" s="78">
        <f t="shared" si="11"/>
        <v>0</v>
      </c>
      <c r="AE274" s="76">
        <f>IF(W274=1,IF($T$31="BEL",$T$30*ABS(X274)/$T$32,$T$28*Y274/$T$28),AD274/SUMIF(T$52:T517,T274,AD$52:AD517)*INDEX($T$42:$U$42,T274-1)*$T$23/100)</f>
        <v>3.2536238566265734E-6</v>
      </c>
      <c r="AF274" s="74">
        <v>1</v>
      </c>
      <c r="AG274" s="89"/>
      <c r="AH274" s="90"/>
      <c r="AI274" s="106"/>
      <c r="AJ274" s="90"/>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row>
    <row r="275" spans="1:85" s="81" customFormat="1" ht="15" x14ac:dyDescent="0.25">
      <c r="A275" s="12"/>
      <c r="M275" s="1"/>
      <c r="N275" s="1"/>
      <c r="O275" s="1"/>
      <c r="P275" s="60"/>
      <c r="S275" s="23" t="s">
        <v>396</v>
      </c>
      <c r="T275" s="74">
        <v>2</v>
      </c>
      <c r="U275" s="74"/>
      <c r="V275" s="74">
        <v>3</v>
      </c>
      <c r="W275" s="72">
        <f t="shared" si="12"/>
        <v>1</v>
      </c>
      <c r="X275" s="74">
        <v>32894263.677696001</v>
      </c>
      <c r="Y275" s="74">
        <v>1037770.78</v>
      </c>
      <c r="Z275" s="74"/>
      <c r="AA275" s="74">
        <v>514.79</v>
      </c>
      <c r="AB275" s="74">
        <v>4.49</v>
      </c>
      <c r="AC275" s="78">
        <f t="shared" si="13"/>
        <v>519.28</v>
      </c>
      <c r="AD275" s="78">
        <f t="shared" si="11"/>
        <v>0</v>
      </c>
      <c r="AE275" s="76">
        <f>IF(W275=1,IF($T$31="BEL",$T$30*ABS(X275)/$T$32,$T$28*Y275/$T$28),AD275/SUMIF(T$52:T518,T275,AD$52:AD518)*INDEX($T$42:$U$42,T275-1)*$T$23/100)</f>
        <v>147531.59074189988</v>
      </c>
      <c r="AF275" s="74">
        <v>1</v>
      </c>
      <c r="AG275" s="89"/>
      <c r="AH275" s="90"/>
      <c r="AI275" s="106"/>
      <c r="AJ275" s="90"/>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row>
    <row r="276" spans="1:85" s="81" customFormat="1" ht="15" x14ac:dyDescent="0.25">
      <c r="A276" s="12"/>
      <c r="M276" s="1"/>
      <c r="N276" s="1"/>
      <c r="O276" s="1"/>
      <c r="P276" s="60"/>
      <c r="S276" s="23" t="s">
        <v>397</v>
      </c>
      <c r="T276" s="74">
        <v>2</v>
      </c>
      <c r="U276" s="74"/>
      <c r="V276" s="74">
        <v>3</v>
      </c>
      <c r="W276" s="72">
        <f t="shared" si="12"/>
        <v>1</v>
      </c>
      <c r="X276" s="74">
        <v>-3676073.5591286202</v>
      </c>
      <c r="Y276" s="74">
        <v>1277108.25</v>
      </c>
      <c r="Z276" s="74">
        <v>0.22</v>
      </c>
      <c r="AA276" s="74">
        <v>3225.83</v>
      </c>
      <c r="AB276" s="74">
        <v>436.71</v>
      </c>
      <c r="AC276" s="78">
        <f t="shared" si="13"/>
        <v>3662.7599999999998</v>
      </c>
      <c r="AD276" s="78">
        <f t="shared" si="11"/>
        <v>0</v>
      </c>
      <c r="AE276" s="76">
        <f>IF(W276=1,IF($T$31="BEL",$T$30*ABS(X276)/$T$32,$T$28*Y276/$T$28),AD276/SUMIF(T$52:T519,T276,AD$52:AD519)*INDEX($T$42:$U$42,T276-1)*$T$23/100)</f>
        <v>16487.281344139501</v>
      </c>
      <c r="AF276" s="74">
        <v>1</v>
      </c>
      <c r="AG276" s="89"/>
      <c r="AH276" s="90"/>
      <c r="AI276" s="106"/>
      <c r="AJ276" s="90"/>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row>
    <row r="277" spans="1:85" s="81" customFormat="1" ht="15" x14ac:dyDescent="0.25">
      <c r="A277" s="12"/>
      <c r="M277" s="1"/>
      <c r="N277" s="1"/>
      <c r="O277" s="1"/>
      <c r="P277" s="60"/>
      <c r="S277" s="23" t="s">
        <v>398</v>
      </c>
      <c r="T277" s="74">
        <v>2</v>
      </c>
      <c r="U277" s="74"/>
      <c r="V277" s="74">
        <v>3</v>
      </c>
      <c r="W277" s="72">
        <f t="shared" si="12"/>
        <v>1</v>
      </c>
      <c r="X277" s="74">
        <v>25348254.691355899</v>
      </c>
      <c r="Y277" s="74">
        <v>717071.86</v>
      </c>
      <c r="Z277" s="74"/>
      <c r="AA277" s="74">
        <v>346.78</v>
      </c>
      <c r="AB277" s="74">
        <v>13.44</v>
      </c>
      <c r="AC277" s="78">
        <f t="shared" si="13"/>
        <v>360.21999999999997</v>
      </c>
      <c r="AD277" s="78">
        <f t="shared" si="11"/>
        <v>0</v>
      </c>
      <c r="AE277" s="76">
        <f>IF(W277=1,IF($T$31="BEL",$T$30*ABS(X277)/$T$32,$T$28*Y277/$T$28),AD277/SUMIF(T$52:T520,T277,AD$52:AD520)*INDEX($T$42:$U$42,T277-1)*$T$23/100)</f>
        <v>113687.55275352916</v>
      </c>
      <c r="AF277" s="74">
        <v>1</v>
      </c>
      <c r="AG277" s="89"/>
      <c r="AH277" s="90"/>
      <c r="AI277" s="106"/>
      <c r="AJ277" s="90"/>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row>
    <row r="278" spans="1:85" s="81" customFormat="1" ht="15" x14ac:dyDescent="0.25">
      <c r="A278" s="12"/>
      <c r="M278" s="1"/>
      <c r="N278" s="1"/>
      <c r="O278" s="1"/>
      <c r="P278" s="60"/>
      <c r="S278" s="23" t="s">
        <v>399</v>
      </c>
      <c r="T278" s="74">
        <v>2</v>
      </c>
      <c r="U278" s="74"/>
      <c r="V278" s="74">
        <v>3</v>
      </c>
      <c r="W278" s="72">
        <f t="shared" si="12"/>
        <v>1</v>
      </c>
      <c r="X278" s="74">
        <v>25307859.2571868</v>
      </c>
      <c r="Y278" s="74">
        <v>97639.73</v>
      </c>
      <c r="Z278" s="74"/>
      <c r="AA278" s="74">
        <v>262.25</v>
      </c>
      <c r="AB278" s="74">
        <v>2648.28</v>
      </c>
      <c r="AC278" s="78">
        <f t="shared" si="13"/>
        <v>2910.53</v>
      </c>
      <c r="AD278" s="78">
        <f t="shared" si="11"/>
        <v>0</v>
      </c>
      <c r="AE278" s="76">
        <f>IF(W278=1,IF($T$31="BEL",$T$30*ABS(X278)/$T$32,$T$28*Y278/$T$28),AD278/SUMIF(T$52:T521,T278,AD$52:AD521)*INDEX($T$42:$U$42,T278-1)*$T$23/100)</f>
        <v>113506.37822656392</v>
      </c>
      <c r="AF278" s="74">
        <v>1</v>
      </c>
      <c r="AG278" s="89"/>
      <c r="AH278" s="90"/>
      <c r="AI278" s="106"/>
      <c r="AJ278" s="90"/>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row>
    <row r="279" spans="1:85" s="81" customFormat="1" ht="15" x14ac:dyDescent="0.25">
      <c r="A279" s="12"/>
      <c r="M279" s="1"/>
      <c r="N279" s="1"/>
      <c r="O279" s="1"/>
      <c r="P279" s="60"/>
      <c r="S279" s="23" t="s">
        <v>400</v>
      </c>
      <c r="T279" s="74">
        <v>2</v>
      </c>
      <c r="U279" s="74"/>
      <c r="V279" s="74">
        <v>3</v>
      </c>
      <c r="W279" s="72">
        <f t="shared" si="12"/>
        <v>1</v>
      </c>
      <c r="X279" s="74">
        <v>9718689.4378490709</v>
      </c>
      <c r="Y279" s="74">
        <v>22712581.949999999</v>
      </c>
      <c r="Z279" s="74"/>
      <c r="AA279" s="74">
        <v>67876.97</v>
      </c>
      <c r="AB279" s="74">
        <v>4665.87</v>
      </c>
      <c r="AC279" s="78">
        <f t="shared" si="13"/>
        <v>72542.84</v>
      </c>
      <c r="AD279" s="78">
        <f t="shared" si="11"/>
        <v>0</v>
      </c>
      <c r="AE279" s="76">
        <f>IF(W279=1,IF($T$31="BEL",$T$30*ABS(X279)/$T$32,$T$28*Y279/$T$28),AD279/SUMIF(T$52:T522,T279,AD$52:AD522)*INDEX($T$42:$U$42,T279-1)*$T$23/100)</f>
        <v>43588.563852382977</v>
      </c>
      <c r="AF279" s="74">
        <v>1</v>
      </c>
      <c r="AG279" s="89"/>
      <c r="AH279" s="90"/>
      <c r="AI279" s="106"/>
      <c r="AJ279" s="90"/>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row>
    <row r="280" spans="1:85" s="81" customFormat="1" ht="15" x14ac:dyDescent="0.25">
      <c r="A280" s="12"/>
      <c r="M280" s="1"/>
      <c r="N280" s="1"/>
      <c r="O280" s="1"/>
      <c r="P280" s="60"/>
      <c r="S280" s="23" t="s">
        <v>401</v>
      </c>
      <c r="T280" s="74">
        <v>2</v>
      </c>
      <c r="U280" s="74"/>
      <c r="V280" s="74">
        <v>3</v>
      </c>
      <c r="W280" s="72">
        <f t="shared" si="12"/>
        <v>1</v>
      </c>
      <c r="X280" s="74">
        <v>124574970.55013201</v>
      </c>
      <c r="Y280" s="74">
        <v>4338257.55</v>
      </c>
      <c r="Z280" s="74"/>
      <c r="AA280" s="74">
        <v>2060.84</v>
      </c>
      <c r="AB280" s="74">
        <v>1.5</v>
      </c>
      <c r="AC280" s="78">
        <f t="shared" si="13"/>
        <v>2062.34</v>
      </c>
      <c r="AD280" s="78">
        <f t="shared" si="11"/>
        <v>0</v>
      </c>
      <c r="AE280" s="76">
        <f>IF(W280=1,IF($T$31="BEL",$T$30*ABS(X280)/$T$32,$T$28*Y280/$T$28),AD280/SUMIF(T$52:T523,T280,AD$52:AD523)*INDEX($T$42:$U$42,T280-1)*$T$23/100)</f>
        <v>558721.84135095985</v>
      </c>
      <c r="AF280" s="74">
        <v>1</v>
      </c>
      <c r="AG280" s="89"/>
      <c r="AH280" s="90"/>
      <c r="AI280" s="106"/>
      <c r="AJ280" s="90"/>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row>
    <row r="281" spans="1:85" s="81" customFormat="1" ht="15" x14ac:dyDescent="0.25">
      <c r="A281" s="12"/>
      <c r="M281" s="1"/>
      <c r="N281" s="1"/>
      <c r="O281" s="1"/>
      <c r="P281" s="60"/>
      <c r="S281" s="23" t="s">
        <v>402</v>
      </c>
      <c r="T281" s="74">
        <v>2</v>
      </c>
      <c r="U281" s="74"/>
      <c r="V281" s="74">
        <v>3</v>
      </c>
      <c r="W281" s="72">
        <f t="shared" si="12"/>
        <v>1</v>
      </c>
      <c r="X281" s="74">
        <v>19794349.917999201</v>
      </c>
      <c r="Y281" s="74">
        <v>627166.19999999995</v>
      </c>
      <c r="Z281" s="74"/>
      <c r="AA281" s="74">
        <v>309.44</v>
      </c>
      <c r="AB281" s="74"/>
      <c r="AC281" s="78">
        <f t="shared" si="13"/>
        <v>309.44</v>
      </c>
      <c r="AD281" s="78">
        <f t="shared" si="11"/>
        <v>0</v>
      </c>
      <c r="AE281" s="76">
        <f>IF(W281=1,IF($T$31="BEL",$T$30*ABS(X281)/$T$32,$T$28*Y281/$T$28),AD281/SUMIF(T$52:T524,T281,AD$52:AD524)*INDEX($T$42:$U$42,T281-1)*$T$23/100)</f>
        <v>88778.151708084144</v>
      </c>
      <c r="AF281" s="74">
        <v>1</v>
      </c>
      <c r="AG281" s="89"/>
      <c r="AH281" s="90"/>
      <c r="AI281" s="106"/>
      <c r="AJ281" s="90"/>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row>
    <row r="282" spans="1:85" s="81" customFormat="1" ht="15" x14ac:dyDescent="0.25">
      <c r="A282" s="12"/>
      <c r="M282" s="1"/>
      <c r="N282" s="1"/>
      <c r="O282" s="1"/>
      <c r="P282" s="60"/>
      <c r="S282" s="23" t="s">
        <v>403</v>
      </c>
      <c r="T282" s="74">
        <v>2</v>
      </c>
      <c r="U282" s="74"/>
      <c r="V282" s="74">
        <v>3</v>
      </c>
      <c r="W282" s="72">
        <f t="shared" si="12"/>
        <v>1</v>
      </c>
      <c r="X282" s="74">
        <v>45436511.443318099</v>
      </c>
      <c r="Y282" s="74">
        <v>2164070.4700000002</v>
      </c>
      <c r="Z282" s="74"/>
      <c r="AA282" s="74">
        <v>826.81</v>
      </c>
      <c r="AB282" s="74">
        <v>1.99</v>
      </c>
      <c r="AC282" s="78">
        <f t="shared" si="13"/>
        <v>828.8</v>
      </c>
      <c r="AD282" s="78">
        <f t="shared" si="11"/>
        <v>0</v>
      </c>
      <c r="AE282" s="76">
        <f>IF(W282=1,IF($T$31="BEL",$T$30*ABS(X282)/$T$32,$T$28*Y282/$T$28),AD282/SUMIF(T$52:T525,T282,AD$52:AD525)*INDEX($T$42:$U$42,T282-1)*$T$23/100)</f>
        <v>203783.8839219998</v>
      </c>
      <c r="AF282" s="74">
        <v>1</v>
      </c>
      <c r="AG282" s="89"/>
      <c r="AH282" s="90"/>
      <c r="AI282" s="106"/>
      <c r="AJ282" s="90"/>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row>
    <row r="283" spans="1:85" s="81" customFormat="1" ht="15" x14ac:dyDescent="0.25">
      <c r="A283" s="12"/>
      <c r="M283" s="1"/>
      <c r="N283" s="1"/>
      <c r="O283" s="1"/>
      <c r="P283" s="60"/>
      <c r="S283" s="23" t="s">
        <v>404</v>
      </c>
      <c r="T283" s="74">
        <v>2</v>
      </c>
      <c r="U283" s="74"/>
      <c r="V283" s="74">
        <v>3</v>
      </c>
      <c r="W283" s="72">
        <f t="shared" si="12"/>
        <v>1</v>
      </c>
      <c r="X283" s="74">
        <v>741526623.86674702</v>
      </c>
      <c r="Y283" s="74">
        <v>27309082.449999999</v>
      </c>
      <c r="Z283" s="74"/>
      <c r="AA283" s="74">
        <v>9746.7099999999991</v>
      </c>
      <c r="AB283" s="74">
        <v>33.83</v>
      </c>
      <c r="AC283" s="78">
        <f t="shared" si="13"/>
        <v>9780.5399999999991</v>
      </c>
      <c r="AD283" s="78">
        <f t="shared" si="11"/>
        <v>0</v>
      </c>
      <c r="AE283" s="76">
        <f>IF(W283=1,IF($T$31="BEL",$T$30*ABS(X283)/$T$32,$T$28*Y283/$T$28),AD283/SUMIF(T$52:T526,T283,AD$52:AD526)*INDEX($T$42:$U$42,T283-1)*$T$23/100)</f>
        <v>3325765.3513220153</v>
      </c>
      <c r="AF283" s="74">
        <v>1</v>
      </c>
      <c r="AG283" s="89"/>
      <c r="AH283" s="90"/>
      <c r="AI283" s="106"/>
      <c r="AJ283" s="90"/>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row>
    <row r="284" spans="1:85" s="81" customFormat="1" ht="15" x14ac:dyDescent="0.25">
      <c r="A284" s="12"/>
      <c r="M284" s="1"/>
      <c r="N284" s="1"/>
      <c r="O284" s="1"/>
      <c r="P284" s="60"/>
      <c r="S284" s="23" t="s">
        <v>405</v>
      </c>
      <c r="T284" s="74">
        <v>2</v>
      </c>
      <c r="U284" s="74"/>
      <c r="V284" s="74">
        <v>3</v>
      </c>
      <c r="W284" s="72">
        <f t="shared" si="12"/>
        <v>1</v>
      </c>
      <c r="X284" s="74">
        <v>-903439.69435490703</v>
      </c>
      <c r="Y284" s="74">
        <v>2673538.98</v>
      </c>
      <c r="Z284" s="74"/>
      <c r="AA284" s="74">
        <v>6464.21</v>
      </c>
      <c r="AB284" s="74">
        <v>690.33</v>
      </c>
      <c r="AC284" s="78">
        <f t="shared" si="13"/>
        <v>7154.54</v>
      </c>
      <c r="AD284" s="78">
        <f t="shared" si="11"/>
        <v>0</v>
      </c>
      <c r="AE284" s="76">
        <f>IF(W284=1,IF($T$31="BEL",$T$30*ABS(X284)/$T$32,$T$28*Y284/$T$28),AD284/SUMIF(T$52:T527,T284,AD$52:AD527)*INDEX($T$42:$U$42,T284-1)*$T$23/100)</f>
        <v>4051.949499569736</v>
      </c>
      <c r="AF284" s="74">
        <v>1</v>
      </c>
      <c r="AG284" s="89"/>
      <c r="AH284" s="90"/>
      <c r="AI284" s="106"/>
      <c r="AJ284" s="90"/>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row>
    <row r="285" spans="1:85" s="81" customFormat="1" ht="15" x14ac:dyDescent="0.25">
      <c r="A285" s="12"/>
      <c r="M285" s="1"/>
      <c r="N285" s="1"/>
      <c r="O285" s="1"/>
      <c r="P285" s="60"/>
      <c r="S285" s="23" t="s">
        <v>406</v>
      </c>
      <c r="T285" s="74">
        <v>2</v>
      </c>
      <c r="U285" s="74"/>
      <c r="V285" s="74">
        <v>3</v>
      </c>
      <c r="W285" s="72">
        <f t="shared" si="12"/>
        <v>1</v>
      </c>
      <c r="X285" s="74">
        <v>15900827.3493612</v>
      </c>
      <c r="Y285" s="74">
        <v>538219.74</v>
      </c>
      <c r="Z285" s="74"/>
      <c r="AA285" s="74">
        <v>291.63</v>
      </c>
      <c r="AB285" s="74">
        <v>0.5</v>
      </c>
      <c r="AC285" s="78">
        <f t="shared" si="13"/>
        <v>292.13</v>
      </c>
      <c r="AD285" s="78">
        <f t="shared" si="11"/>
        <v>0</v>
      </c>
      <c r="AE285" s="76">
        <f>IF(W285=1,IF($T$31="BEL",$T$30*ABS(X285)/$T$32,$T$28*Y285/$T$28),AD285/SUMIF(T$52:T528,T285,AD$52:AD528)*INDEX($T$42:$U$42,T285-1)*$T$23/100)</f>
        <v>71315.606147894679</v>
      </c>
      <c r="AF285" s="74">
        <v>1</v>
      </c>
      <c r="AG285" s="89"/>
      <c r="AH285" s="90"/>
      <c r="AI285" s="106"/>
      <c r="AJ285" s="90"/>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row>
    <row r="286" spans="1:85" s="81" customFormat="1" ht="15" x14ac:dyDescent="0.25">
      <c r="A286" s="12"/>
      <c r="M286" s="1"/>
      <c r="N286" s="1"/>
      <c r="O286" s="1"/>
      <c r="P286" s="60"/>
      <c r="S286" s="23" t="s">
        <v>407</v>
      </c>
      <c r="T286" s="74">
        <v>2</v>
      </c>
      <c r="U286" s="74"/>
      <c r="V286" s="74">
        <v>3</v>
      </c>
      <c r="W286" s="72">
        <f t="shared" si="12"/>
        <v>1</v>
      </c>
      <c r="X286" s="74">
        <v>9077725.3511680998</v>
      </c>
      <c r="Y286" s="74">
        <v>788378.65</v>
      </c>
      <c r="Z286" s="74"/>
      <c r="AA286" s="74">
        <v>3524.23</v>
      </c>
      <c r="AB286" s="74">
        <v>1772.29</v>
      </c>
      <c r="AC286" s="78">
        <f t="shared" si="13"/>
        <v>5296.52</v>
      </c>
      <c r="AD286" s="78">
        <f t="shared" si="11"/>
        <v>0</v>
      </c>
      <c r="AE286" s="76">
        <f>IF(W286=1,IF($T$31="BEL",$T$30*ABS(X286)/$T$32,$T$28*Y286/$T$28),AD286/SUMIF(T$52:T529,T286,AD$52:AD529)*INDEX($T$42:$U$42,T286-1)*$T$23/100)</f>
        <v>40713.823981534588</v>
      </c>
      <c r="AF286" s="74">
        <v>1</v>
      </c>
      <c r="AG286" s="89"/>
      <c r="AH286" s="90"/>
      <c r="AI286" s="106"/>
      <c r="AJ286" s="90"/>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row>
    <row r="287" spans="1:85" s="81" customFormat="1" ht="15" x14ac:dyDescent="0.25">
      <c r="A287" s="12"/>
      <c r="M287" s="1"/>
      <c r="N287" s="1"/>
      <c r="O287" s="1"/>
      <c r="P287" s="60"/>
      <c r="S287" s="23" t="s">
        <v>408</v>
      </c>
      <c r="T287" s="74">
        <v>2</v>
      </c>
      <c r="U287" s="74"/>
      <c r="V287" s="74">
        <v>3</v>
      </c>
      <c r="W287" s="72">
        <f t="shared" si="12"/>
        <v>1</v>
      </c>
      <c r="X287" s="74">
        <v>71657884.640194207</v>
      </c>
      <c r="Y287" s="74">
        <v>2115552.44</v>
      </c>
      <c r="Z287" s="74"/>
      <c r="AA287" s="74">
        <v>1208.8699999999999</v>
      </c>
      <c r="AB287" s="74">
        <v>18.97</v>
      </c>
      <c r="AC287" s="78">
        <f t="shared" si="13"/>
        <v>1227.8399999999999</v>
      </c>
      <c r="AD287" s="78">
        <f t="shared" si="11"/>
        <v>0</v>
      </c>
      <c r="AE287" s="76">
        <f>IF(W287=1,IF($T$31="BEL",$T$30*ABS(X287)/$T$32,$T$28*Y287/$T$28),AD287/SUMIF(T$52:T530,T287,AD$52:AD530)*INDEX($T$42:$U$42,T287-1)*$T$23/100)</f>
        <v>321387.39488902531</v>
      </c>
      <c r="AF287" s="74">
        <v>1</v>
      </c>
      <c r="AG287" s="89"/>
      <c r="AH287" s="90"/>
      <c r="AI287" s="106"/>
      <c r="AJ287" s="90"/>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row>
    <row r="288" spans="1:85" s="81" customFormat="1" ht="15" x14ac:dyDescent="0.25">
      <c r="A288" s="12"/>
      <c r="M288" s="1"/>
      <c r="N288" s="1"/>
      <c r="O288" s="1"/>
      <c r="P288" s="60"/>
      <c r="S288" s="23" t="s">
        <v>409</v>
      </c>
      <c r="T288" s="74">
        <v>2</v>
      </c>
      <c r="U288" s="74">
        <v>1</v>
      </c>
      <c r="V288" s="74">
        <v>3</v>
      </c>
      <c r="W288" s="72">
        <f t="shared" si="12"/>
        <v>1</v>
      </c>
      <c r="X288" s="74">
        <v>14104424.867658</v>
      </c>
      <c r="Y288" s="74">
        <v>575599.55000000005</v>
      </c>
      <c r="Z288" s="74"/>
      <c r="AA288" s="74">
        <v>205.67</v>
      </c>
      <c r="AB288" s="74">
        <v>2.94</v>
      </c>
      <c r="AC288" s="78">
        <f t="shared" si="13"/>
        <v>208.60999999999999</v>
      </c>
      <c r="AD288" s="78">
        <f t="shared" si="11"/>
        <v>0</v>
      </c>
      <c r="AE288" s="76">
        <f>IF(W288=1,IF($T$31="BEL",$T$30*ABS(X288)/$T$32,$T$28*Y288/$T$28),AD288/SUMIF(T$52:T531,T288,AD$52:AD531)*INDEX($T$42:$U$42,T288-1)*$T$23/100)</f>
        <v>63258.696337261914</v>
      </c>
      <c r="AF288" s="74">
        <v>1</v>
      </c>
      <c r="AG288" s="89"/>
      <c r="AH288" s="90"/>
      <c r="AI288" s="106"/>
      <c r="AJ288" s="90"/>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row>
    <row r="289" spans="1:85" s="81" customFormat="1" ht="15" x14ac:dyDescent="0.25">
      <c r="A289" s="12"/>
      <c r="M289" s="1"/>
      <c r="N289" s="1"/>
      <c r="O289" s="1"/>
      <c r="P289" s="60"/>
      <c r="S289" s="23" t="s">
        <v>410</v>
      </c>
      <c r="T289" s="74">
        <v>3</v>
      </c>
      <c r="U289" s="74">
        <v>1</v>
      </c>
      <c r="V289" s="74">
        <v>3</v>
      </c>
      <c r="W289" s="72">
        <f t="shared" si="12"/>
        <v>1</v>
      </c>
      <c r="X289" s="74">
        <v>80402896.034975395</v>
      </c>
      <c r="Y289" s="74">
        <v>17774762.48</v>
      </c>
      <c r="Z289" s="74"/>
      <c r="AA289" s="74"/>
      <c r="AB289" s="74"/>
      <c r="AC289" s="78">
        <f t="shared" si="13"/>
        <v>0</v>
      </c>
      <c r="AD289" s="78">
        <f t="shared" si="11"/>
        <v>0</v>
      </c>
      <c r="AE289" s="76">
        <f>IF(W289=1,IF($T$31="BEL",$T$30*ABS(X289)/$T$32,$T$28*Y289/$T$28),AD289/SUMIF(T$52:T532,T289,AD$52:AD532)*INDEX($T$42:$U$42,T289-1)*$T$23/100)</f>
        <v>360608.9885008898</v>
      </c>
      <c r="AF289" s="74">
        <v>1</v>
      </c>
      <c r="AG289" s="89"/>
      <c r="AH289" s="90"/>
      <c r="AI289" s="106"/>
      <c r="AJ289" s="90"/>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row>
    <row r="290" spans="1:85" s="81" customFormat="1" ht="15" x14ac:dyDescent="0.25">
      <c r="A290" s="12"/>
      <c r="M290" s="1"/>
      <c r="N290" s="1"/>
      <c r="O290" s="1"/>
      <c r="P290" s="60"/>
      <c r="S290" s="23" t="s">
        <v>411</v>
      </c>
      <c r="T290" s="74">
        <v>2</v>
      </c>
      <c r="U290" s="74"/>
      <c r="V290" s="74">
        <v>1</v>
      </c>
      <c r="W290" s="72">
        <f t="shared" si="12"/>
        <v>1</v>
      </c>
      <c r="X290" s="74">
        <v>7653362.9902475402</v>
      </c>
      <c r="Y290" s="74">
        <v>98092.479999999996</v>
      </c>
      <c r="Z290" s="74"/>
      <c r="AA290" s="74">
        <v>208.48</v>
      </c>
      <c r="AB290" s="74">
        <v>299.39999999999998</v>
      </c>
      <c r="AC290" s="78">
        <f t="shared" si="13"/>
        <v>507.88</v>
      </c>
      <c r="AD290" s="78">
        <f t="shared" si="11"/>
        <v>0</v>
      </c>
      <c r="AE290" s="76">
        <f>IF(W290=1,IF($T$31="BEL",$T$30*ABS(X290)/$T$32,$T$28*Y290/$T$28),AD290/SUMIF(T$52:T533,T290,AD$52:AD533)*INDEX($T$42:$U$42,T290-1)*$T$23/100)</f>
        <v>34325.523366008631</v>
      </c>
      <c r="AF290" s="74">
        <v>1</v>
      </c>
      <c r="AG290" s="89"/>
      <c r="AH290" s="90"/>
      <c r="AI290" s="106"/>
      <c r="AJ290" s="90"/>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row>
    <row r="291" spans="1:85" s="81" customFormat="1" ht="15" x14ac:dyDescent="0.25">
      <c r="A291" s="12"/>
      <c r="M291" s="1"/>
      <c r="N291" s="1"/>
      <c r="O291" s="1"/>
      <c r="P291" s="60"/>
      <c r="S291" s="23" t="s">
        <v>412</v>
      </c>
      <c r="T291" s="74">
        <v>2</v>
      </c>
      <c r="U291" s="74"/>
      <c r="V291" s="74">
        <v>1</v>
      </c>
      <c r="W291" s="72">
        <f t="shared" si="12"/>
        <v>1</v>
      </c>
      <c r="X291" s="74">
        <v>628355376.45471001</v>
      </c>
      <c r="Y291" s="74"/>
      <c r="Z291" s="74">
        <v>17606.740000000002</v>
      </c>
      <c r="AA291" s="74"/>
      <c r="AB291" s="74">
        <v>-96.59</v>
      </c>
      <c r="AC291" s="78">
        <f t="shared" si="13"/>
        <v>17510.150000000001</v>
      </c>
      <c r="AD291" s="78">
        <f t="shared" si="11"/>
        <v>0</v>
      </c>
      <c r="AE291" s="76">
        <f>IF(W291=1,IF($T$31="BEL",$T$30*ABS(X291)/$T$32,$T$28*Y291/$T$28),AD291/SUMIF(T$52:T534,T291,AD$52:AD534)*INDEX($T$42:$U$42,T291-1)*$T$23/100)</f>
        <v>2818189.4918792667</v>
      </c>
      <c r="AF291" s="74">
        <v>1</v>
      </c>
      <c r="AG291" s="89"/>
      <c r="AH291" s="90"/>
      <c r="AI291" s="106"/>
      <c r="AJ291" s="90"/>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row>
    <row r="292" spans="1:85" s="81" customFormat="1" ht="15" x14ac:dyDescent="0.25">
      <c r="A292" s="12"/>
      <c r="M292" s="1"/>
      <c r="N292" s="1"/>
      <c r="O292" s="1"/>
      <c r="P292" s="60"/>
      <c r="S292" s="23" t="s">
        <v>413</v>
      </c>
      <c r="T292" s="74">
        <v>2</v>
      </c>
      <c r="U292" s="74"/>
      <c r="V292" s="74">
        <v>2</v>
      </c>
      <c r="W292" s="72">
        <f t="shared" si="12"/>
        <v>2</v>
      </c>
      <c r="X292" s="74">
        <v>2400000.0007254402</v>
      </c>
      <c r="Y292" s="74"/>
      <c r="Z292" s="74"/>
      <c r="AA292" s="74"/>
      <c r="AB292" s="74"/>
      <c r="AC292" s="78">
        <f t="shared" si="13"/>
        <v>0</v>
      </c>
      <c r="AD292" s="78">
        <f t="shared" si="11"/>
        <v>0</v>
      </c>
      <c r="AE292" s="76">
        <f>IF(W292=1,IF($T$31="BEL",$T$30*ABS(X292)/$T$32,$T$28*Y292/$T$28),AD292/SUMIF(T$52:T535,T292,AD$52:AD535)*INDEX($T$42:$U$42,T292-1)*$T$23/100)</f>
        <v>0</v>
      </c>
      <c r="AF292" s="74">
        <v>1</v>
      </c>
      <c r="AG292" s="89"/>
      <c r="AH292" s="90"/>
      <c r="AI292" s="106"/>
      <c r="AJ292" s="90"/>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row>
    <row r="293" spans="1:85" s="81" customFormat="1" ht="15" x14ac:dyDescent="0.25">
      <c r="A293" s="12"/>
      <c r="M293" s="1"/>
      <c r="N293" s="1"/>
      <c r="O293" s="1"/>
      <c r="P293" s="60"/>
      <c r="S293" s="23" t="s">
        <v>414</v>
      </c>
      <c r="T293" s="74">
        <v>2</v>
      </c>
      <c r="U293" s="74"/>
      <c r="V293" s="74">
        <v>2</v>
      </c>
      <c r="W293" s="72">
        <f t="shared" si="12"/>
        <v>2</v>
      </c>
      <c r="X293" s="74">
        <v>94321622.0913461</v>
      </c>
      <c r="Y293" s="74">
        <v>1323070.52</v>
      </c>
      <c r="Z293" s="74"/>
      <c r="AA293" s="74">
        <v>775.91</v>
      </c>
      <c r="AB293" s="74">
        <v>951.65</v>
      </c>
      <c r="AC293" s="78">
        <f t="shared" si="13"/>
        <v>1727.56</v>
      </c>
      <c r="AD293" s="78">
        <f t="shared" si="11"/>
        <v>1727.56</v>
      </c>
      <c r="AE293" s="76">
        <f>IF(W293=1,IF($T$31="BEL",$T$30*ABS(X293)/$T$32,$T$28*Y293/$T$28),AD293/SUMIF(T$52:T536,T293,AD$52:AD536)*INDEX($T$42:$U$42,T293-1)*$T$23/100)</f>
        <v>74234.880000734032</v>
      </c>
      <c r="AF293" s="74">
        <v>1</v>
      </c>
      <c r="AG293" s="89"/>
      <c r="AH293" s="90"/>
      <c r="AI293" s="106"/>
      <c r="AJ293" s="90"/>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row>
    <row r="294" spans="1:85" s="81" customFormat="1" ht="15" x14ac:dyDescent="0.25">
      <c r="A294" s="12"/>
      <c r="M294" s="1"/>
      <c r="N294" s="1"/>
      <c r="O294" s="1"/>
      <c r="P294" s="60"/>
      <c r="S294" s="23" t="s">
        <v>415</v>
      </c>
      <c r="T294" s="74">
        <v>2</v>
      </c>
      <c r="U294" s="74"/>
      <c r="V294" s="74">
        <v>3</v>
      </c>
      <c r="W294" s="72">
        <f t="shared" si="12"/>
        <v>1</v>
      </c>
      <c r="X294" s="74">
        <v>7.2544165293488396E-4</v>
      </c>
      <c r="Y294" s="74"/>
      <c r="Z294" s="74"/>
      <c r="AA294" s="74"/>
      <c r="AB294" s="74"/>
      <c r="AC294" s="78">
        <f t="shared" si="13"/>
        <v>0</v>
      </c>
      <c r="AD294" s="78">
        <f t="shared" si="11"/>
        <v>0</v>
      </c>
      <c r="AE294" s="76">
        <f>IF(W294=1,IF($T$31="BEL",$T$30*ABS(X294)/$T$32,$T$28*Y294/$T$28),AD294/SUMIF(T$52:T537,T294,AD$52:AD537)*INDEX($T$42:$U$42,T294-1)*$T$23/100)</f>
        <v>3.2536238566265734E-6</v>
      </c>
      <c r="AF294" s="74">
        <v>1</v>
      </c>
      <c r="AG294" s="89"/>
      <c r="AH294" s="90"/>
      <c r="AI294" s="106"/>
      <c r="AJ294" s="90"/>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row>
    <row r="295" spans="1:85" x14ac:dyDescent="0.2">
      <c r="S295" s="1"/>
      <c r="T295" s="1"/>
      <c r="U295" s="1"/>
      <c r="V295" s="1"/>
      <c r="W295" s="1"/>
      <c r="X295" s="1"/>
      <c r="Y295" s="1"/>
      <c r="Z295" s="1"/>
      <c r="AA295" s="1"/>
      <c r="AB295" s="1"/>
      <c r="AC295" s="1"/>
      <c r="AD295" s="1"/>
      <c r="AE295" s="88">
        <f>SUM(AE52:AE294)</f>
        <v>181819325.24046871</v>
      </c>
      <c r="AF295" s="1"/>
      <c r="AG295" s="88"/>
      <c r="AH295" s="88"/>
      <c r="AI295" s="1"/>
      <c r="AJ295" s="90"/>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row>
    <row r="296" spans="1:85" x14ac:dyDescent="0.2">
      <c r="S296" s="1"/>
      <c r="T296" s="1"/>
      <c r="U296" s="1"/>
      <c r="V296" s="1"/>
      <c r="W296" s="1"/>
      <c r="X296" s="1"/>
      <c r="Y296" s="1"/>
      <c r="Z296" s="1"/>
      <c r="AA296" s="1"/>
      <c r="AB296" s="1"/>
      <c r="AC296" s="1"/>
      <c r="AD296" s="1"/>
      <c r="AE296" s="1"/>
      <c r="AF296" s="1"/>
      <c r="AG296" s="1"/>
      <c r="AH296" s="1"/>
      <c r="AI296" s="1"/>
      <c r="AJ296" s="90"/>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row>
    <row r="297" spans="1:85" x14ac:dyDescent="0.2">
      <c r="S297" s="1"/>
      <c r="T297" s="1"/>
      <c r="U297" s="1"/>
      <c r="V297" s="1"/>
      <c r="W297" s="1"/>
      <c r="X297" s="1"/>
      <c r="Y297" s="1"/>
      <c r="Z297" s="1"/>
      <c r="AA297" s="1"/>
      <c r="AB297" s="1"/>
      <c r="AC297" s="1"/>
      <c r="AD297" s="1"/>
      <c r="AE297" s="1"/>
      <c r="AF297" s="1"/>
      <c r="AG297" s="1"/>
      <c r="AH297" s="1"/>
      <c r="AI297" s="1"/>
      <c r="AJ297" s="90"/>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row>
    <row r="298" spans="1:85" x14ac:dyDescent="0.2">
      <c r="S298" s="1"/>
      <c r="T298" s="1"/>
      <c r="U298" s="1"/>
      <c r="V298" s="1"/>
      <c r="W298" s="1"/>
      <c r="X298" s="1"/>
      <c r="Y298" s="1"/>
      <c r="Z298" s="1"/>
      <c r="AA298" s="1"/>
      <c r="AB298" s="1"/>
      <c r="AC298" s="1"/>
      <c r="AD298" s="1"/>
      <c r="AE298" s="1"/>
      <c r="AF298" s="1"/>
      <c r="AG298" s="1"/>
      <c r="AH298" s="1"/>
      <c r="AI298" s="1"/>
      <c r="AJ298" s="90"/>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row>
    <row r="299" spans="1:85" x14ac:dyDescent="0.2">
      <c r="S299" s="1"/>
      <c r="T299" s="1"/>
      <c r="U299" s="1"/>
      <c r="V299" s="1"/>
      <c r="W299" s="1"/>
      <c r="X299" s="1"/>
      <c r="Y299" s="1"/>
      <c r="Z299" s="1"/>
      <c r="AA299" s="1"/>
      <c r="AB299" s="1"/>
      <c r="AC299" s="1"/>
      <c r="AD299" s="1"/>
      <c r="AE299" s="1"/>
      <c r="AF299" s="1"/>
      <c r="AG299" s="1"/>
      <c r="AH299" s="1"/>
      <c r="AI299" s="1"/>
      <c r="AJ299" s="90"/>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row>
    <row r="300" spans="1:85" x14ac:dyDescent="0.2">
      <c r="S300" s="1"/>
      <c r="T300" s="1"/>
      <c r="U300" s="1"/>
      <c r="V300" s="1"/>
      <c r="W300" s="1"/>
      <c r="X300" s="1"/>
      <c r="Y300" s="1"/>
      <c r="Z300" s="1"/>
      <c r="AA300" s="1"/>
      <c r="AB300" s="1"/>
      <c r="AC300" s="1"/>
      <c r="AD300" s="1"/>
      <c r="AE300" s="1"/>
      <c r="AF300" s="1"/>
      <c r="AG300" s="1"/>
      <c r="AH300" s="1"/>
      <c r="AI300" s="1"/>
      <c r="AJ300" s="90"/>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row>
    <row r="301" spans="1:85" x14ac:dyDescent="0.2">
      <c r="P301" s="1"/>
      <c r="Q301" s="1"/>
      <c r="R301" s="1"/>
      <c r="S301" s="1"/>
      <c r="T301" s="1"/>
      <c r="U301" s="1"/>
      <c r="V301" s="1"/>
      <c r="W301" s="1"/>
      <c r="X301" s="1"/>
      <c r="Y301" s="1"/>
      <c r="Z301" s="1"/>
      <c r="AA301" s="1"/>
      <c r="AB301" s="1"/>
      <c r="AC301" s="1"/>
      <c r="AD301" s="1"/>
      <c r="AE301" s="1"/>
      <c r="AF301" s="1"/>
      <c r="AG301" s="1"/>
      <c r="AH301" s="1"/>
      <c r="AI301" s="1"/>
      <c r="AJ301" s="90"/>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5" x14ac:dyDescent="0.2">
      <c r="P302" s="1"/>
      <c r="Q302" s="1"/>
      <c r="R302" s="1"/>
      <c r="S302" s="1"/>
      <c r="T302" s="1"/>
      <c r="U302" s="1"/>
      <c r="V302" s="1"/>
      <c r="W302" s="1"/>
      <c r="X302" s="1"/>
      <c r="Y302" s="1"/>
      <c r="Z302" s="1"/>
      <c r="AA302" s="1"/>
      <c r="AB302" s="1"/>
      <c r="AC302" s="1"/>
      <c r="AD302" s="1"/>
      <c r="AE302" s="1"/>
      <c r="AF302" s="1"/>
      <c r="AG302" s="1"/>
      <c r="AH302" s="1"/>
      <c r="AI302" s="1"/>
      <c r="AJ302" s="90"/>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row>
    <row r="303" spans="1:85" x14ac:dyDescent="0.2">
      <c r="P303" s="1"/>
      <c r="Q303" s="1"/>
      <c r="R303" s="1"/>
      <c r="S303" s="1"/>
      <c r="T303" s="1"/>
      <c r="U303" s="1"/>
      <c r="V303" s="1"/>
      <c r="W303" s="1"/>
      <c r="X303" s="1"/>
      <c r="Y303" s="1"/>
      <c r="Z303" s="1"/>
      <c r="AA303" s="1"/>
      <c r="AB303" s="1"/>
      <c r="AC303" s="1"/>
      <c r="AD303" s="1"/>
      <c r="AE303" s="1"/>
      <c r="AF303" s="1"/>
      <c r="AG303" s="1"/>
      <c r="AH303" s="1"/>
      <c r="AI303" s="1"/>
      <c r="AJ303" s="90"/>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row>
    <row r="304" spans="1:85" x14ac:dyDescent="0.2">
      <c r="P304" s="1"/>
      <c r="Q304" s="1"/>
      <c r="R304" s="1"/>
      <c r="S304" s="1"/>
      <c r="T304" s="1"/>
      <c r="U304" s="1"/>
      <c r="V304" s="1"/>
      <c r="W304" s="1"/>
      <c r="X304" s="1"/>
      <c r="Y304" s="1"/>
      <c r="Z304" s="1"/>
      <c r="AA304" s="1"/>
      <c r="AB304" s="1"/>
      <c r="AC304" s="1"/>
      <c r="AD304" s="1"/>
      <c r="AE304" s="1"/>
      <c r="AF304" s="1"/>
      <c r="AG304" s="1"/>
      <c r="AH304" s="1"/>
      <c r="AI304" s="1"/>
      <c r="AJ304" s="90"/>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row>
    <row r="305" spans="16:82" x14ac:dyDescent="0.2">
      <c r="P305" s="1"/>
      <c r="Q305" s="1"/>
      <c r="R305" s="1"/>
      <c r="S305" s="1"/>
      <c r="T305" s="1"/>
      <c r="U305" s="1"/>
      <c r="V305" s="1"/>
      <c r="W305" s="1"/>
      <c r="X305" s="1"/>
      <c r="Y305" s="1"/>
      <c r="Z305" s="1"/>
      <c r="AA305" s="1"/>
      <c r="AB305" s="1"/>
      <c r="AC305" s="1"/>
      <c r="AD305" s="1"/>
      <c r="AE305" s="1"/>
      <c r="AF305" s="1"/>
      <c r="AG305" s="1"/>
      <c r="AH305" s="1"/>
      <c r="AI305" s="1"/>
      <c r="AJ305" s="90"/>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row>
    <row r="306" spans="16:82" x14ac:dyDescent="0.2">
      <c r="P306" s="1"/>
      <c r="Q306" s="1"/>
      <c r="R306" s="1"/>
      <c r="S306" s="1"/>
      <c r="T306" s="1"/>
      <c r="U306" s="1"/>
      <c r="V306" s="1"/>
      <c r="W306" s="1"/>
      <c r="X306" s="1"/>
      <c r="Y306" s="1"/>
      <c r="Z306" s="1"/>
      <c r="AA306" s="1"/>
      <c r="AB306" s="1"/>
      <c r="AC306" s="1"/>
      <c r="AD306" s="1"/>
      <c r="AE306" s="1"/>
      <c r="AF306" s="1"/>
      <c r="AG306" s="1"/>
      <c r="AH306" s="1"/>
      <c r="AI306" s="1"/>
      <c r="AJ306" s="90"/>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row>
    <row r="307" spans="16:82" x14ac:dyDescent="0.2">
      <c r="P307" s="1"/>
      <c r="Q307" s="1"/>
      <c r="R307" s="1"/>
      <c r="S307" s="1"/>
      <c r="T307" s="1"/>
      <c r="U307" s="1"/>
      <c r="V307" s="1"/>
      <c r="W307" s="1"/>
      <c r="X307" s="1"/>
      <c r="Y307" s="1"/>
      <c r="Z307" s="1"/>
      <c r="AA307" s="1"/>
      <c r="AB307" s="1"/>
      <c r="AC307" s="1"/>
      <c r="AD307" s="1"/>
      <c r="AE307" s="1"/>
      <c r="AF307" s="1"/>
      <c r="AG307" s="1"/>
      <c r="AH307" s="1"/>
      <c r="AI307" s="1"/>
      <c r="AJ307" s="90"/>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row>
    <row r="308" spans="16:82" x14ac:dyDescent="0.2">
      <c r="P308" s="1"/>
      <c r="Q308" s="1"/>
      <c r="R308" s="1"/>
      <c r="S308" s="1"/>
      <c r="T308" s="1"/>
      <c r="U308" s="1"/>
      <c r="V308" s="1"/>
      <c r="W308" s="1"/>
      <c r="X308" s="1"/>
      <c r="Y308" s="1"/>
      <c r="Z308" s="1"/>
      <c r="AA308" s="1"/>
      <c r="AB308" s="1"/>
      <c r="AC308" s="1"/>
      <c r="AD308" s="1"/>
      <c r="AE308" s="1"/>
      <c r="AF308" s="1"/>
      <c r="AG308" s="1"/>
      <c r="AH308" s="1"/>
      <c r="AI308" s="1"/>
      <c r="AJ308" s="90"/>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row>
    <row r="309" spans="16:82" x14ac:dyDescent="0.2">
      <c r="P309" s="1"/>
      <c r="Q309" s="1"/>
      <c r="R309" s="1"/>
      <c r="S309" s="1"/>
      <c r="T309" s="1"/>
      <c r="U309" s="1"/>
      <c r="V309" s="1"/>
      <c r="W309" s="1"/>
      <c r="X309" s="1"/>
      <c r="Y309" s="1"/>
      <c r="Z309" s="1"/>
      <c r="AA309" s="1"/>
      <c r="AB309" s="1"/>
      <c r="AC309" s="1"/>
      <c r="AD309" s="1"/>
      <c r="AE309" s="1"/>
      <c r="AF309" s="1"/>
      <c r="AG309" s="1"/>
      <c r="AH309" s="1"/>
      <c r="AI309" s="1"/>
      <c r="AJ309" s="90"/>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row>
    <row r="310" spans="16:82" x14ac:dyDescent="0.2">
      <c r="P310" s="1"/>
      <c r="Q310" s="1"/>
      <c r="R310" s="1"/>
      <c r="S310" s="1"/>
      <c r="T310" s="1"/>
      <c r="U310" s="1"/>
      <c r="V310" s="1"/>
      <c r="W310" s="1"/>
      <c r="X310" s="1"/>
      <c r="Y310" s="1"/>
      <c r="Z310" s="1"/>
      <c r="AA310" s="1"/>
      <c r="AB310" s="1"/>
      <c r="AC310" s="1"/>
      <c r="AD310" s="1"/>
      <c r="AE310" s="1"/>
      <c r="AF310" s="1"/>
      <c r="AG310" s="1"/>
      <c r="AH310" s="1"/>
      <c r="AI310" s="1"/>
      <c r="AJ310" s="90"/>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row>
    <row r="311" spans="16:82" x14ac:dyDescent="0.2">
      <c r="P311" s="1"/>
      <c r="Q311" s="1"/>
      <c r="R311" s="1"/>
      <c r="S311" s="1"/>
      <c r="T311" s="1"/>
      <c r="U311" s="1"/>
      <c r="V311" s="1"/>
      <c r="W311" s="1"/>
      <c r="X311" s="1"/>
      <c r="Y311" s="1"/>
      <c r="Z311" s="1"/>
      <c r="AA311" s="1"/>
      <c r="AB311" s="1"/>
      <c r="AC311" s="1"/>
      <c r="AD311" s="1"/>
      <c r="AE311" s="1"/>
      <c r="AF311" s="1"/>
      <c r="AG311" s="1"/>
      <c r="AH311" s="1"/>
      <c r="AI311" s="1"/>
      <c r="AJ311" s="90"/>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6:82" x14ac:dyDescent="0.2">
      <c r="P312" s="1"/>
      <c r="Q312" s="1"/>
      <c r="R312" s="1"/>
      <c r="S312" s="1"/>
      <c r="T312" s="1"/>
      <c r="U312" s="1"/>
      <c r="V312" s="1"/>
      <c r="W312" s="1"/>
      <c r="X312" s="1"/>
      <c r="Y312" s="1"/>
      <c r="Z312" s="1"/>
      <c r="AA312" s="1"/>
      <c r="AB312" s="1"/>
      <c r="AC312" s="1"/>
      <c r="AD312" s="1"/>
      <c r="AE312" s="1"/>
      <c r="AF312" s="1"/>
      <c r="AG312" s="1"/>
      <c r="AH312" s="1"/>
      <c r="AI312" s="1"/>
      <c r="AJ312" s="90"/>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row>
    <row r="313" spans="16:82" x14ac:dyDescent="0.2">
      <c r="P313" s="1"/>
      <c r="Q313" s="1"/>
      <c r="R313" s="1"/>
      <c r="S313" s="1"/>
      <c r="T313" s="1"/>
      <c r="U313" s="1"/>
      <c r="V313" s="1"/>
      <c r="W313" s="1"/>
      <c r="X313" s="1"/>
      <c r="Y313" s="1"/>
      <c r="Z313" s="1"/>
      <c r="AA313" s="1"/>
      <c r="AB313" s="1"/>
      <c r="AC313" s="1"/>
      <c r="AD313" s="1"/>
      <c r="AE313" s="1"/>
      <c r="AF313" s="1"/>
      <c r="AG313" s="1"/>
      <c r="AH313" s="1"/>
      <c r="AI313" s="1"/>
      <c r="AJ313" s="90"/>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row>
    <row r="314" spans="16:82" x14ac:dyDescent="0.2">
      <c r="P314" s="1"/>
      <c r="Q314" s="1"/>
      <c r="R314" s="1"/>
      <c r="S314" s="1"/>
      <c r="T314" s="1"/>
      <c r="U314" s="1"/>
      <c r="V314" s="1"/>
      <c r="W314" s="1"/>
      <c r="X314" s="1"/>
      <c r="Y314" s="1"/>
      <c r="Z314" s="1"/>
      <c r="AA314" s="1"/>
      <c r="AB314" s="1"/>
      <c r="AC314" s="1"/>
      <c r="AD314" s="1"/>
      <c r="AE314" s="1"/>
      <c r="AF314" s="1"/>
      <c r="AG314" s="1"/>
      <c r="AH314" s="1"/>
      <c r="AI314" s="1"/>
      <c r="AJ314" s="90"/>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row>
    <row r="315" spans="16:82" x14ac:dyDescent="0.2">
      <c r="P315" s="1"/>
      <c r="Q315" s="1"/>
      <c r="R315" s="1"/>
      <c r="S315" s="1"/>
      <c r="T315" s="1"/>
      <c r="U315" s="1"/>
      <c r="V315" s="1"/>
      <c r="W315" s="1"/>
      <c r="X315" s="1"/>
      <c r="Y315" s="1"/>
      <c r="Z315" s="1"/>
      <c r="AA315" s="1"/>
      <c r="AB315" s="1"/>
      <c r="AC315" s="1"/>
      <c r="AD315" s="1"/>
      <c r="AE315" s="1"/>
      <c r="AF315" s="1"/>
      <c r="AG315" s="1"/>
      <c r="AH315" s="1"/>
      <c r="AI315" s="1"/>
      <c r="AJ315" s="90"/>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row>
    <row r="316" spans="16:82" x14ac:dyDescent="0.2">
      <c r="P316" s="1"/>
      <c r="Q316" s="1"/>
      <c r="R316" s="1"/>
      <c r="S316" s="1"/>
      <c r="T316" s="1"/>
      <c r="U316" s="1"/>
      <c r="V316" s="1"/>
      <c r="W316" s="1"/>
      <c r="X316" s="1"/>
      <c r="Y316" s="1"/>
      <c r="Z316" s="1"/>
      <c r="AA316" s="1"/>
      <c r="AB316" s="1"/>
      <c r="AC316" s="1"/>
      <c r="AD316" s="1"/>
      <c r="AE316" s="1"/>
      <c r="AF316" s="1"/>
      <c r="AG316" s="1"/>
      <c r="AH316" s="1"/>
      <c r="AI316" s="1"/>
      <c r="AJ316" s="90"/>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row>
    <row r="317" spans="16:82" x14ac:dyDescent="0.2">
      <c r="P317" s="1"/>
      <c r="Q317" s="1"/>
      <c r="R317" s="1"/>
      <c r="S317" s="1"/>
      <c r="T317" s="1"/>
      <c r="U317" s="1"/>
      <c r="V317" s="1"/>
      <c r="W317" s="1"/>
      <c r="X317" s="1"/>
      <c r="Y317" s="1"/>
      <c r="Z317" s="1"/>
      <c r="AA317" s="1"/>
      <c r="AB317" s="1"/>
      <c r="AC317" s="1"/>
      <c r="AD317" s="1"/>
      <c r="AE317" s="1"/>
      <c r="AF317" s="1"/>
      <c r="AG317" s="1"/>
      <c r="AH317" s="1"/>
      <c r="AI317" s="1"/>
      <c r="AJ317" s="90"/>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row>
    <row r="318" spans="16:82" x14ac:dyDescent="0.2">
      <c r="P318" s="1"/>
      <c r="Q318" s="1"/>
      <c r="R318" s="1"/>
      <c r="S318" s="1"/>
      <c r="T318" s="1"/>
      <c r="U318" s="1"/>
      <c r="V318" s="1"/>
      <c r="W318" s="1"/>
      <c r="X318" s="1"/>
      <c r="Y318" s="1"/>
      <c r="Z318" s="1"/>
      <c r="AA318" s="1"/>
      <c r="AB318" s="1"/>
      <c r="AC318" s="1"/>
      <c r="AD318" s="1"/>
      <c r="AE318" s="1"/>
      <c r="AF318" s="1"/>
      <c r="AG318" s="1"/>
      <c r="AH318" s="1"/>
      <c r="AI318" s="1"/>
      <c r="AJ318" s="90"/>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row>
    <row r="319" spans="16:82" x14ac:dyDescent="0.2">
      <c r="P319" s="1"/>
      <c r="Q319" s="1"/>
      <c r="R319" s="1"/>
      <c r="S319" s="1"/>
      <c r="T319" s="1"/>
      <c r="U319" s="1"/>
      <c r="V319" s="1"/>
      <c r="W319" s="1"/>
      <c r="X319" s="1"/>
      <c r="Y319" s="1"/>
      <c r="Z319" s="1"/>
      <c r="AA319" s="1"/>
      <c r="AB319" s="1"/>
      <c r="AC319" s="1"/>
      <c r="AD319" s="1"/>
      <c r="AE319" s="1"/>
      <c r="AF319" s="1"/>
      <c r="AG319" s="1"/>
      <c r="AH319" s="1"/>
      <c r="AI319" s="1"/>
      <c r="AJ319" s="90"/>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row>
    <row r="320" spans="16:82" x14ac:dyDescent="0.2">
      <c r="P320" s="1"/>
      <c r="Q320" s="1"/>
      <c r="R320" s="1"/>
      <c r="S320" s="1"/>
      <c r="T320" s="1"/>
      <c r="U320" s="1"/>
      <c r="V320" s="1"/>
      <c r="W320" s="1"/>
      <c r="X320" s="1"/>
      <c r="Y320" s="1"/>
      <c r="Z320" s="1"/>
      <c r="AA320" s="1"/>
      <c r="AB320" s="1"/>
      <c r="AC320" s="1"/>
      <c r="AD320" s="1"/>
      <c r="AE320" s="1"/>
      <c r="AF320" s="1"/>
      <c r="AG320" s="1"/>
      <c r="AH320" s="1"/>
      <c r="AI320" s="1"/>
      <c r="AJ320" s="90"/>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row>
    <row r="321" spans="16:82" x14ac:dyDescent="0.2">
      <c r="P321" s="1"/>
      <c r="Q321" s="1"/>
      <c r="R321" s="1"/>
      <c r="S321" s="1"/>
      <c r="T321" s="1"/>
      <c r="U321" s="1"/>
      <c r="V321" s="1"/>
      <c r="W321" s="1"/>
      <c r="X321" s="1"/>
      <c r="Y321" s="1"/>
      <c r="Z321" s="1"/>
      <c r="AA321" s="1"/>
      <c r="AB321" s="1"/>
      <c r="AC321" s="1"/>
      <c r="AD321" s="1"/>
      <c r="AE321" s="1"/>
      <c r="AF321" s="1"/>
      <c r="AG321" s="1"/>
      <c r="AH321" s="1"/>
      <c r="AI321" s="1"/>
      <c r="AJ321" s="90"/>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row>
    <row r="322" spans="16:82" x14ac:dyDescent="0.2">
      <c r="P322" s="1"/>
      <c r="Q322" s="1"/>
      <c r="R322" s="1"/>
      <c r="S322" s="1"/>
      <c r="T322" s="1"/>
      <c r="U322" s="1"/>
      <c r="V322" s="1"/>
      <c r="W322" s="1"/>
      <c r="X322" s="1"/>
      <c r="Y322" s="1"/>
      <c r="Z322" s="1"/>
      <c r="AA322" s="1"/>
      <c r="AB322" s="1"/>
      <c r="AC322" s="1"/>
      <c r="AD322" s="1"/>
      <c r="AE322" s="1"/>
      <c r="AF322" s="1"/>
      <c r="AG322" s="1"/>
      <c r="AH322" s="1"/>
      <c r="AI322" s="1"/>
      <c r="AJ322" s="90"/>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row>
    <row r="323" spans="16:82" x14ac:dyDescent="0.2">
      <c r="P323" s="1"/>
      <c r="Q323" s="1"/>
      <c r="R323" s="1"/>
      <c r="S323" s="1"/>
      <c r="T323" s="1"/>
      <c r="U323" s="1"/>
      <c r="V323" s="1"/>
      <c r="W323" s="1"/>
      <c r="X323" s="1"/>
      <c r="Y323" s="1"/>
      <c r="Z323" s="1"/>
      <c r="AA323" s="1"/>
      <c r="AB323" s="1"/>
      <c r="AC323" s="1"/>
      <c r="AD323" s="1"/>
      <c r="AE323" s="1"/>
      <c r="AF323" s="1"/>
      <c r="AG323" s="1"/>
      <c r="AH323" s="1"/>
      <c r="AI323" s="1"/>
      <c r="AJ323" s="90"/>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row>
    <row r="324" spans="16:82" x14ac:dyDescent="0.2">
      <c r="P324" s="1"/>
      <c r="Q324" s="1"/>
      <c r="R324" s="1"/>
      <c r="S324" s="1"/>
      <c r="T324" s="1"/>
      <c r="U324" s="1"/>
      <c r="V324" s="1"/>
      <c r="W324" s="1"/>
      <c r="X324" s="1"/>
      <c r="Y324" s="1"/>
      <c r="Z324" s="1"/>
      <c r="AA324" s="1"/>
      <c r="AB324" s="1"/>
      <c r="AC324" s="1"/>
      <c r="AD324" s="1"/>
      <c r="AE324" s="1"/>
      <c r="AF324" s="1"/>
      <c r="AG324" s="1"/>
      <c r="AH324" s="1"/>
      <c r="AI324" s="1"/>
      <c r="AJ324" s="90"/>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row>
    <row r="325" spans="16:82" x14ac:dyDescent="0.2">
      <c r="P325" s="1"/>
      <c r="Q325" s="1"/>
      <c r="R325" s="1"/>
      <c r="S325" s="1"/>
      <c r="T325" s="1"/>
      <c r="U325" s="1"/>
      <c r="V325" s="1"/>
      <c r="W325" s="1"/>
      <c r="X325" s="1"/>
      <c r="Y325" s="1"/>
      <c r="Z325" s="1"/>
      <c r="AA325" s="1"/>
      <c r="AB325" s="1"/>
      <c r="AC325" s="1"/>
      <c r="AD325" s="1"/>
      <c r="AE325" s="1"/>
      <c r="AF325" s="1"/>
      <c r="AG325" s="1"/>
      <c r="AH325" s="1"/>
      <c r="AI325" s="1"/>
      <c r="AJ325" s="90"/>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row>
    <row r="326" spans="16:82" x14ac:dyDescent="0.2">
      <c r="P326" s="1"/>
      <c r="Q326" s="1"/>
      <c r="R326" s="1"/>
      <c r="S326" s="1"/>
      <c r="T326" s="1"/>
      <c r="U326" s="1"/>
      <c r="V326" s="1"/>
      <c r="W326" s="1"/>
      <c r="X326" s="1"/>
      <c r="Y326" s="1"/>
      <c r="Z326" s="1"/>
      <c r="AA326" s="1"/>
      <c r="AB326" s="1"/>
      <c r="AC326" s="1"/>
      <c r="AD326" s="1"/>
      <c r="AE326" s="1"/>
      <c r="AF326" s="1"/>
      <c r="AG326" s="1"/>
      <c r="AH326" s="1"/>
      <c r="AI326" s="1"/>
      <c r="AJ326" s="90"/>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row>
    <row r="327" spans="16:82" x14ac:dyDescent="0.2">
      <c r="P327" s="1"/>
      <c r="Q327" s="1"/>
      <c r="R327" s="1"/>
      <c r="S327" s="1"/>
      <c r="T327" s="1"/>
      <c r="U327" s="1"/>
      <c r="V327" s="1"/>
      <c r="W327" s="1"/>
      <c r="X327" s="1"/>
      <c r="Y327" s="1"/>
      <c r="Z327" s="1"/>
      <c r="AA327" s="1"/>
      <c r="AB327" s="1"/>
      <c r="AC327" s="1"/>
      <c r="AD327" s="1"/>
      <c r="AE327" s="1"/>
      <c r="AF327" s="1"/>
      <c r="AG327" s="1"/>
      <c r="AH327" s="1"/>
      <c r="AI327" s="1"/>
      <c r="AJ327" s="90"/>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row>
    <row r="328" spans="16:82" x14ac:dyDescent="0.2">
      <c r="P328" s="1"/>
      <c r="Q328" s="1"/>
      <c r="R328" s="1"/>
      <c r="S328" s="1"/>
      <c r="T328" s="1"/>
      <c r="U328" s="1"/>
      <c r="V328" s="1"/>
      <c r="W328" s="1"/>
      <c r="X328" s="1"/>
      <c r="Y328" s="1"/>
      <c r="Z328" s="1"/>
      <c r="AA328" s="1"/>
      <c r="AB328" s="1"/>
      <c r="AC328" s="1"/>
      <c r="AD328" s="1"/>
      <c r="AE328" s="1"/>
      <c r="AF328" s="1"/>
      <c r="AG328" s="1"/>
      <c r="AH328" s="1"/>
      <c r="AI328" s="1"/>
      <c r="AJ328" s="90"/>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row>
    <row r="329" spans="16:82" x14ac:dyDescent="0.2">
      <c r="P329" s="1"/>
      <c r="Q329" s="1"/>
      <c r="R329" s="1"/>
      <c r="S329" s="1"/>
      <c r="T329" s="1"/>
      <c r="U329" s="1"/>
      <c r="V329" s="1"/>
      <c r="W329" s="1"/>
      <c r="X329" s="1"/>
      <c r="Y329" s="1"/>
      <c r="Z329" s="1"/>
      <c r="AA329" s="1"/>
      <c r="AB329" s="1"/>
      <c r="AC329" s="1"/>
      <c r="AD329" s="1"/>
      <c r="AE329" s="1"/>
      <c r="AF329" s="1"/>
      <c r="AG329" s="1"/>
      <c r="AH329" s="1"/>
      <c r="AI329" s="1"/>
      <c r="AJ329" s="90"/>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row>
    <row r="330" spans="16:82" x14ac:dyDescent="0.2">
      <c r="P330" s="1"/>
      <c r="Q330" s="1"/>
      <c r="R330" s="1"/>
      <c r="S330" s="1"/>
      <c r="T330" s="1"/>
      <c r="U330" s="1"/>
      <c r="V330" s="1"/>
      <c r="W330" s="1"/>
      <c r="X330" s="1"/>
      <c r="Y330" s="1"/>
      <c r="Z330" s="1"/>
      <c r="AA330" s="1"/>
      <c r="AB330" s="1"/>
      <c r="AC330" s="1"/>
      <c r="AD330" s="1"/>
      <c r="AE330" s="1"/>
      <c r="AF330" s="1"/>
      <c r="AG330" s="1"/>
      <c r="AH330" s="1"/>
      <c r="AI330" s="1"/>
      <c r="AJ330" s="90"/>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6:82" x14ac:dyDescent="0.2">
      <c r="P331" s="1"/>
      <c r="Q331" s="1"/>
      <c r="R331" s="1"/>
      <c r="S331" s="1"/>
      <c r="T331" s="1"/>
      <c r="U331" s="1"/>
      <c r="V331" s="1"/>
      <c r="W331" s="1"/>
      <c r="X331" s="1"/>
      <c r="Y331" s="1"/>
      <c r="Z331" s="1"/>
      <c r="AA331" s="1"/>
      <c r="AB331" s="1"/>
      <c r="AC331" s="1"/>
      <c r="AD331" s="1"/>
      <c r="AE331" s="1"/>
      <c r="AF331" s="1"/>
      <c r="AG331" s="1"/>
      <c r="AH331" s="1"/>
      <c r="AI331" s="1"/>
      <c r="AJ331" s="90"/>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row>
    <row r="332" spans="16:82" x14ac:dyDescent="0.2">
      <c r="P332" s="1"/>
      <c r="Q332" s="1"/>
      <c r="R332" s="1"/>
      <c r="S332" s="1"/>
      <c r="T332" s="1"/>
      <c r="U332" s="1"/>
      <c r="V332" s="1"/>
      <c r="W332" s="1"/>
      <c r="X332" s="1"/>
      <c r="Y332" s="1"/>
      <c r="Z332" s="1"/>
      <c r="AA332" s="1"/>
      <c r="AB332" s="1"/>
      <c r="AC332" s="1"/>
      <c r="AD332" s="1"/>
      <c r="AE332" s="1"/>
      <c r="AF332" s="1"/>
      <c r="AG332" s="1"/>
      <c r="AH332" s="1"/>
      <c r="AI332" s="1"/>
      <c r="AJ332" s="90"/>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row>
    <row r="333" spans="16:82" x14ac:dyDescent="0.2">
      <c r="P333" s="1"/>
      <c r="Q333" s="1"/>
      <c r="R333" s="1"/>
      <c r="S333" s="1"/>
      <c r="T333" s="1"/>
      <c r="U333" s="1"/>
      <c r="V333" s="1"/>
      <c r="W333" s="1"/>
      <c r="X333" s="1"/>
      <c r="Y333" s="1"/>
      <c r="Z333" s="1"/>
      <c r="AA333" s="1"/>
      <c r="AB333" s="1"/>
      <c r="AC333" s="1"/>
      <c r="AD333" s="1"/>
      <c r="AE333" s="1"/>
      <c r="AF333" s="1"/>
      <c r="AG333" s="1"/>
      <c r="AH333" s="1"/>
      <c r="AI333" s="1"/>
      <c r="AJ333" s="90"/>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row>
    <row r="334" spans="16:82" x14ac:dyDescent="0.2">
      <c r="P334" s="1"/>
      <c r="Q334" s="1"/>
      <c r="R334" s="1"/>
      <c r="S334" s="1"/>
      <c r="T334" s="1"/>
      <c r="U334" s="1"/>
      <c r="V334" s="1"/>
      <c r="W334" s="1"/>
      <c r="X334" s="1"/>
      <c r="Y334" s="1"/>
      <c r="Z334" s="1"/>
      <c r="AA334" s="1"/>
      <c r="AB334" s="1"/>
      <c r="AC334" s="1"/>
      <c r="AD334" s="1"/>
      <c r="AE334" s="1"/>
      <c r="AF334" s="1"/>
      <c r="AG334" s="1"/>
      <c r="AH334" s="1"/>
      <c r="AI334" s="1"/>
      <c r="AJ334" s="90"/>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row>
    <row r="335" spans="16:82" x14ac:dyDescent="0.2">
      <c r="P335" s="1"/>
      <c r="Q335" s="1"/>
      <c r="R335" s="1"/>
      <c r="S335" s="1"/>
      <c r="T335" s="1"/>
      <c r="U335" s="1"/>
      <c r="V335" s="1"/>
      <c r="W335" s="1"/>
      <c r="X335" s="1"/>
      <c r="Y335" s="1"/>
      <c r="Z335" s="1"/>
      <c r="AA335" s="1"/>
      <c r="AB335" s="1"/>
      <c r="AC335" s="1"/>
      <c r="AD335" s="1"/>
      <c r="AE335" s="1"/>
      <c r="AF335" s="1"/>
      <c r="AG335" s="1"/>
      <c r="AH335" s="1"/>
      <c r="AI335" s="1"/>
      <c r="AJ335" s="90"/>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6:82" x14ac:dyDescent="0.2">
      <c r="P336" s="1"/>
      <c r="Q336" s="1"/>
      <c r="R336" s="1"/>
      <c r="S336" s="1"/>
      <c r="T336" s="1"/>
      <c r="U336" s="1"/>
      <c r="V336" s="1"/>
      <c r="W336" s="1"/>
      <c r="X336" s="1"/>
      <c r="Y336" s="1"/>
      <c r="Z336" s="1"/>
      <c r="AA336" s="1"/>
      <c r="AB336" s="1"/>
      <c r="AC336" s="1"/>
      <c r="AD336" s="1"/>
      <c r="AE336" s="1"/>
      <c r="AF336" s="1"/>
      <c r="AG336" s="1"/>
      <c r="AH336" s="1"/>
      <c r="AI336" s="1"/>
      <c r="AJ336" s="90"/>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row>
    <row r="337" spans="16:82" x14ac:dyDescent="0.2">
      <c r="P337" s="1"/>
      <c r="Q337" s="1"/>
      <c r="R337" s="1"/>
      <c r="S337" s="1"/>
      <c r="T337" s="1"/>
      <c r="U337" s="1"/>
      <c r="V337" s="1"/>
      <c r="W337" s="1"/>
      <c r="X337" s="1"/>
      <c r="Y337" s="1"/>
      <c r="Z337" s="1"/>
      <c r="AA337" s="1"/>
      <c r="AB337" s="1"/>
      <c r="AC337" s="1"/>
      <c r="AD337" s="1"/>
      <c r="AE337" s="1"/>
      <c r="AF337" s="1"/>
      <c r="AG337" s="1"/>
      <c r="AH337" s="1"/>
      <c r="AI337" s="1"/>
      <c r="AJ337" s="90"/>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6:82" x14ac:dyDescent="0.2">
      <c r="P338" s="1"/>
      <c r="Q338" s="1"/>
      <c r="R338" s="1"/>
      <c r="S338" s="1"/>
      <c r="T338" s="1"/>
      <c r="U338" s="1"/>
      <c r="V338" s="1"/>
      <c r="W338" s="1"/>
      <c r="X338" s="1"/>
      <c r="Y338" s="1"/>
      <c r="Z338" s="1"/>
      <c r="AA338" s="1"/>
      <c r="AB338" s="1"/>
      <c r="AC338" s="1"/>
      <c r="AD338" s="1"/>
      <c r="AE338" s="1"/>
      <c r="AF338" s="1"/>
      <c r="AG338" s="1"/>
      <c r="AH338" s="1"/>
      <c r="AI338" s="1"/>
      <c r="AJ338" s="90"/>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row>
    <row r="339" spans="16:82" x14ac:dyDescent="0.2">
      <c r="P339" s="1"/>
      <c r="Q339" s="1"/>
      <c r="R339" s="1"/>
      <c r="S339" s="1"/>
      <c r="T339" s="1"/>
      <c r="U339" s="1"/>
      <c r="V339" s="1"/>
      <c r="W339" s="1"/>
      <c r="X339" s="1"/>
      <c r="Y339" s="1"/>
      <c r="Z339" s="1"/>
      <c r="AA339" s="1"/>
      <c r="AB339" s="1"/>
      <c r="AC339" s="1"/>
      <c r="AD339" s="1"/>
      <c r="AE339" s="1"/>
      <c r="AF339" s="1"/>
      <c r="AG339" s="1"/>
      <c r="AH339" s="1"/>
      <c r="AI339" s="1"/>
      <c r="AJ339" s="90"/>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row>
    <row r="340" spans="16:82" x14ac:dyDescent="0.2">
      <c r="P340" s="1"/>
      <c r="Q340" s="1"/>
      <c r="R340" s="1"/>
      <c r="S340" s="1"/>
      <c r="T340" s="1"/>
      <c r="U340" s="1"/>
      <c r="V340" s="1"/>
      <c r="W340" s="1"/>
      <c r="X340" s="1"/>
      <c r="Y340" s="1"/>
      <c r="Z340" s="1"/>
      <c r="AA340" s="1"/>
      <c r="AB340" s="1"/>
      <c r="AC340" s="1"/>
      <c r="AD340" s="1"/>
      <c r="AE340" s="1"/>
      <c r="AF340" s="1"/>
      <c r="AG340" s="1"/>
      <c r="AH340" s="1"/>
      <c r="AI340" s="1"/>
      <c r="AJ340" s="90"/>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row>
    <row r="341" spans="16:82" x14ac:dyDescent="0.2">
      <c r="P341" s="1"/>
      <c r="Q341" s="1"/>
      <c r="R341" s="1"/>
      <c r="S341" s="1"/>
      <c r="T341" s="1"/>
      <c r="U341" s="1"/>
      <c r="V341" s="1"/>
      <c r="W341" s="1"/>
      <c r="X341" s="1"/>
      <c r="Y341" s="1"/>
      <c r="Z341" s="1"/>
      <c r="AA341" s="1"/>
      <c r="AB341" s="1"/>
      <c r="AC341" s="1"/>
      <c r="AD341" s="1"/>
      <c r="AE341" s="1"/>
      <c r="AF341" s="1"/>
      <c r="AG341" s="1"/>
      <c r="AH341" s="1"/>
      <c r="AI341" s="1"/>
      <c r="AJ341" s="90"/>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row>
    <row r="342" spans="16:82" x14ac:dyDescent="0.2">
      <c r="P342" s="1"/>
      <c r="Q342" s="1"/>
      <c r="R342" s="1"/>
      <c r="S342" s="1"/>
      <c r="T342" s="1"/>
      <c r="U342" s="1"/>
      <c r="V342" s="1"/>
      <c r="W342" s="1"/>
      <c r="X342" s="1"/>
      <c r="Y342" s="1"/>
      <c r="Z342" s="1"/>
      <c r="AA342" s="1"/>
      <c r="AB342" s="1"/>
      <c r="AC342" s="1"/>
      <c r="AD342" s="1"/>
      <c r="AE342" s="1"/>
      <c r="AF342" s="1"/>
      <c r="AG342" s="1"/>
      <c r="AH342" s="1"/>
      <c r="AI342" s="1"/>
      <c r="AJ342" s="90"/>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row>
    <row r="343" spans="16:82" x14ac:dyDescent="0.2">
      <c r="P343" s="1"/>
      <c r="Q343" s="1"/>
      <c r="R343" s="1"/>
      <c r="S343" s="1"/>
      <c r="T343" s="1"/>
      <c r="U343" s="1"/>
      <c r="V343" s="1"/>
      <c r="W343" s="1"/>
      <c r="X343" s="1"/>
      <c r="Y343" s="1"/>
      <c r="Z343" s="1"/>
      <c r="AA343" s="1"/>
      <c r="AB343" s="1"/>
      <c r="AC343" s="1"/>
      <c r="AD343" s="1"/>
      <c r="AE343" s="1"/>
      <c r="AF343" s="1"/>
      <c r="AG343" s="1"/>
      <c r="AH343" s="1"/>
      <c r="AI343" s="1"/>
      <c r="AJ343" s="90"/>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row>
    <row r="344" spans="16:82" x14ac:dyDescent="0.2">
      <c r="P344" s="1"/>
      <c r="Q344" s="1"/>
      <c r="R344" s="1"/>
      <c r="S344" s="1"/>
      <c r="T344" s="1"/>
      <c r="U344" s="1"/>
      <c r="V344" s="1"/>
      <c r="W344" s="1"/>
      <c r="X344" s="1"/>
      <c r="Y344" s="1"/>
      <c r="Z344" s="1"/>
      <c r="AA344" s="1"/>
      <c r="AB344" s="1"/>
      <c r="AC344" s="1"/>
      <c r="AD344" s="1"/>
      <c r="AE344" s="1"/>
      <c r="AF344" s="1"/>
      <c r="AG344" s="1"/>
      <c r="AH344" s="1"/>
      <c r="AI344" s="1"/>
      <c r="AJ344" s="90"/>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row>
    <row r="345" spans="16:82" x14ac:dyDescent="0.2">
      <c r="P345" s="1"/>
      <c r="Q345" s="1"/>
      <c r="R345" s="1"/>
      <c r="S345" s="1"/>
      <c r="T345" s="1"/>
      <c r="U345" s="1"/>
      <c r="V345" s="1"/>
      <c r="W345" s="1"/>
      <c r="X345" s="1"/>
      <c r="Y345" s="1"/>
      <c r="Z345" s="1"/>
      <c r="AA345" s="1"/>
      <c r="AB345" s="1"/>
      <c r="AC345" s="1"/>
      <c r="AD345" s="1"/>
      <c r="AE345" s="1"/>
      <c r="AF345" s="1"/>
      <c r="AG345" s="1"/>
      <c r="AH345" s="1"/>
      <c r="AI345" s="1"/>
      <c r="AJ345" s="90"/>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6:82" x14ac:dyDescent="0.2">
      <c r="P346" s="1"/>
      <c r="Q346" s="1"/>
      <c r="R346" s="1"/>
      <c r="S346" s="1"/>
      <c r="T346" s="1"/>
      <c r="U346" s="1"/>
      <c r="V346" s="1"/>
      <c r="W346" s="1"/>
      <c r="X346" s="1"/>
      <c r="Y346" s="1"/>
      <c r="Z346" s="1"/>
      <c r="AA346" s="1"/>
      <c r="AB346" s="1"/>
      <c r="AC346" s="1"/>
      <c r="AD346" s="1"/>
      <c r="AE346" s="1"/>
      <c r="AF346" s="1"/>
      <c r="AG346" s="1"/>
      <c r="AH346" s="1"/>
      <c r="AI346" s="1"/>
      <c r="AJ346" s="90"/>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row>
    <row r="347" spans="16:82" x14ac:dyDescent="0.2">
      <c r="P347" s="1"/>
      <c r="Q347" s="1"/>
      <c r="R347" s="1"/>
      <c r="S347" s="1"/>
      <c r="T347" s="1"/>
      <c r="U347" s="1"/>
      <c r="V347" s="1"/>
      <c r="W347" s="1"/>
      <c r="X347" s="1"/>
      <c r="Y347" s="1"/>
      <c r="Z347" s="1"/>
      <c r="AA347" s="1"/>
      <c r="AB347" s="1"/>
      <c r="AC347" s="1"/>
      <c r="AD347" s="1"/>
      <c r="AE347" s="1"/>
      <c r="AF347" s="1"/>
      <c r="AG347" s="1"/>
      <c r="AH347" s="1"/>
      <c r="AI347" s="1"/>
      <c r="AJ347" s="90"/>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row>
    <row r="348" spans="16:82" x14ac:dyDescent="0.2">
      <c r="P348" s="1"/>
      <c r="Q348" s="1"/>
      <c r="R348" s="1"/>
      <c r="S348" s="1"/>
      <c r="T348" s="1"/>
      <c r="U348" s="1"/>
      <c r="V348" s="1"/>
      <c r="W348" s="1"/>
      <c r="X348" s="1"/>
      <c r="Y348" s="1"/>
      <c r="Z348" s="1"/>
      <c r="AA348" s="1"/>
      <c r="AB348" s="1"/>
      <c r="AC348" s="1"/>
      <c r="AD348" s="1"/>
      <c r="AE348" s="1"/>
      <c r="AF348" s="1"/>
      <c r="AG348" s="1"/>
      <c r="AH348" s="1"/>
      <c r="AI348" s="1"/>
      <c r="AJ348" s="90"/>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row>
    <row r="349" spans="16:82" x14ac:dyDescent="0.2">
      <c r="P349" s="1"/>
      <c r="Q349" s="1"/>
      <c r="R349" s="1"/>
      <c r="S349" s="1"/>
      <c r="T349" s="1"/>
      <c r="U349" s="1"/>
      <c r="V349" s="1"/>
      <c r="W349" s="1"/>
      <c r="X349" s="1"/>
      <c r="Y349" s="1"/>
      <c r="Z349" s="1"/>
      <c r="AA349" s="1"/>
      <c r="AB349" s="1"/>
      <c r="AC349" s="1"/>
      <c r="AD349" s="1"/>
      <c r="AE349" s="1"/>
      <c r="AF349" s="1"/>
      <c r="AG349" s="1"/>
      <c r="AH349" s="1"/>
      <c r="AI349" s="1"/>
      <c r="AJ349" s="90"/>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row>
    <row r="350" spans="16:82" x14ac:dyDescent="0.2">
      <c r="P350" s="1"/>
      <c r="Q350" s="1"/>
      <c r="R350" s="1"/>
      <c r="S350" s="1"/>
      <c r="T350" s="1"/>
      <c r="U350" s="1"/>
      <c r="V350" s="1"/>
      <c r="W350" s="1"/>
      <c r="X350" s="1"/>
      <c r="Y350" s="1"/>
      <c r="Z350" s="1"/>
      <c r="AA350" s="1"/>
      <c r="AB350" s="1"/>
      <c r="AC350" s="1"/>
      <c r="AD350" s="1"/>
      <c r="AE350" s="1"/>
      <c r="AF350" s="1"/>
      <c r="AG350" s="1"/>
      <c r="AH350" s="1"/>
      <c r="AI350" s="1"/>
      <c r="AJ350" s="90"/>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row>
    <row r="351" spans="16:82" x14ac:dyDescent="0.2">
      <c r="P351" s="1"/>
      <c r="Q351" s="1"/>
      <c r="R351" s="1"/>
      <c r="S351" s="1"/>
      <c r="T351" s="1"/>
      <c r="U351" s="1"/>
      <c r="V351" s="1"/>
      <c r="W351" s="1"/>
      <c r="X351" s="1"/>
      <c r="Y351" s="1"/>
      <c r="Z351" s="1"/>
      <c r="AA351" s="1"/>
      <c r="AB351" s="1"/>
      <c r="AC351" s="1"/>
      <c r="AD351" s="1"/>
      <c r="AE351" s="1"/>
      <c r="AF351" s="1"/>
      <c r="AG351" s="1"/>
      <c r="AH351" s="1"/>
      <c r="AI351" s="1"/>
      <c r="AJ351" s="90"/>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row>
    <row r="352" spans="16:82" x14ac:dyDescent="0.2">
      <c r="P352" s="1"/>
      <c r="Q352" s="1"/>
      <c r="R352" s="1"/>
      <c r="S352" s="1"/>
      <c r="T352" s="1"/>
      <c r="U352" s="1"/>
      <c r="V352" s="1"/>
      <c r="W352" s="1"/>
      <c r="X352" s="1"/>
      <c r="Y352" s="1"/>
      <c r="Z352" s="1"/>
      <c r="AA352" s="1"/>
      <c r="AB352" s="1"/>
      <c r="AC352" s="1"/>
      <c r="AD352" s="1"/>
      <c r="AE352" s="1"/>
      <c r="AF352" s="1"/>
      <c r="AG352" s="1"/>
      <c r="AH352" s="1"/>
      <c r="AI352" s="1"/>
      <c r="AJ352" s="90"/>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6:82" x14ac:dyDescent="0.2">
      <c r="P353" s="1"/>
      <c r="Q353" s="1"/>
      <c r="R353" s="1"/>
      <c r="S353" s="1"/>
      <c r="T353" s="1"/>
      <c r="U353" s="1"/>
      <c r="V353" s="1"/>
      <c r="W353" s="1"/>
      <c r="X353" s="1"/>
      <c r="Y353" s="1"/>
      <c r="Z353" s="1"/>
      <c r="AA353" s="1"/>
      <c r="AB353" s="1"/>
      <c r="AC353" s="1"/>
      <c r="AD353" s="1"/>
      <c r="AE353" s="1"/>
      <c r="AF353" s="1"/>
      <c r="AG353" s="1"/>
      <c r="AH353" s="1"/>
      <c r="AI353" s="1"/>
      <c r="AJ353" s="90"/>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6:82" x14ac:dyDescent="0.2">
      <c r="P354" s="1"/>
      <c r="Q354" s="1"/>
      <c r="R354" s="1"/>
      <c r="S354" s="1"/>
      <c r="T354" s="1"/>
      <c r="U354" s="1"/>
      <c r="V354" s="1"/>
      <c r="W354" s="1"/>
      <c r="X354" s="1"/>
      <c r="Y354" s="1"/>
      <c r="Z354" s="1"/>
      <c r="AA354" s="1"/>
      <c r="AB354" s="1"/>
      <c r="AC354" s="1"/>
      <c r="AD354" s="1"/>
      <c r="AE354" s="1"/>
      <c r="AF354" s="1"/>
      <c r="AG354" s="1"/>
      <c r="AH354" s="1"/>
      <c r="AI354" s="1"/>
      <c r="AJ354" s="90"/>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row>
    <row r="355" spans="16:82" x14ac:dyDescent="0.2">
      <c r="P355" s="1"/>
      <c r="Q355" s="1"/>
      <c r="R355" s="1"/>
      <c r="S355" s="1"/>
      <c r="T355" s="1"/>
      <c r="U355" s="1"/>
      <c r="V355" s="1"/>
      <c r="W355" s="1"/>
      <c r="X355" s="1"/>
      <c r="Y355" s="1"/>
      <c r="Z355" s="1"/>
      <c r="AA355" s="1"/>
      <c r="AB355" s="1"/>
      <c r="AC355" s="1"/>
      <c r="AD355" s="1"/>
      <c r="AE355" s="1"/>
      <c r="AF355" s="1"/>
      <c r="AG355" s="1"/>
      <c r="AH355" s="1"/>
      <c r="AI355" s="1"/>
      <c r="AJ355" s="90"/>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6:82" x14ac:dyDescent="0.2">
      <c r="P356" s="1"/>
      <c r="Q356" s="1"/>
      <c r="R356" s="1"/>
      <c r="S356" s="1"/>
      <c r="T356" s="1"/>
      <c r="U356" s="1"/>
      <c r="V356" s="1"/>
      <c r="W356" s="1"/>
      <c r="X356" s="1"/>
      <c r="Y356" s="1"/>
      <c r="Z356" s="1"/>
      <c r="AA356" s="1"/>
      <c r="AB356" s="1"/>
      <c r="AC356" s="1"/>
      <c r="AD356" s="1"/>
      <c r="AE356" s="1"/>
      <c r="AF356" s="1"/>
      <c r="AG356" s="1"/>
      <c r="AH356" s="1"/>
      <c r="AI356" s="1"/>
      <c r="AJ356" s="90"/>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row>
    <row r="357" spans="16:82" x14ac:dyDescent="0.2">
      <c r="P357" s="1"/>
      <c r="Q357" s="1"/>
      <c r="R357" s="1"/>
      <c r="S357" s="1"/>
      <c r="T357" s="1"/>
      <c r="U357" s="1"/>
      <c r="V357" s="1"/>
      <c r="W357" s="1"/>
      <c r="X357" s="1"/>
      <c r="Y357" s="1"/>
      <c r="Z357" s="1"/>
      <c r="AA357" s="1"/>
      <c r="AB357" s="1"/>
      <c r="AC357" s="1"/>
      <c r="AD357" s="1"/>
      <c r="AE357" s="1"/>
      <c r="AF357" s="1"/>
      <c r="AG357" s="1"/>
      <c r="AH357" s="1"/>
      <c r="AI357" s="1"/>
      <c r="AJ357" s="90"/>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row>
    <row r="358" spans="16:82" x14ac:dyDescent="0.2">
      <c r="P358" s="1"/>
      <c r="Q358" s="1"/>
      <c r="R358" s="1"/>
      <c r="S358" s="1"/>
      <c r="T358" s="1"/>
      <c r="U358" s="1"/>
      <c r="V358" s="1"/>
      <c r="W358" s="1"/>
      <c r="X358" s="1"/>
      <c r="Y358" s="1"/>
      <c r="Z358" s="1"/>
      <c r="AA358" s="1"/>
      <c r="AB358" s="1"/>
      <c r="AC358" s="1"/>
      <c r="AD358" s="1"/>
      <c r="AE358" s="1"/>
      <c r="AF358" s="1"/>
      <c r="AG358" s="1"/>
      <c r="AH358" s="1"/>
      <c r="AI358" s="1"/>
      <c r="AJ358" s="90"/>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row>
    <row r="359" spans="16:82" x14ac:dyDescent="0.2">
      <c r="P359" s="1"/>
      <c r="Q359" s="1"/>
      <c r="R359" s="1"/>
      <c r="S359" s="1"/>
      <c r="T359" s="1"/>
      <c r="U359" s="1"/>
      <c r="V359" s="1"/>
      <c r="W359" s="1"/>
      <c r="X359" s="1"/>
      <c r="Y359" s="1"/>
      <c r="Z359" s="1"/>
      <c r="AA359" s="1"/>
      <c r="AB359" s="1"/>
      <c r="AC359" s="1"/>
      <c r="AD359" s="1"/>
      <c r="AE359" s="1"/>
      <c r="AF359" s="1"/>
      <c r="AG359" s="1"/>
      <c r="AH359" s="1"/>
      <c r="AI359" s="1"/>
      <c r="AJ359" s="90"/>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row>
    <row r="360" spans="16:82" x14ac:dyDescent="0.2">
      <c r="P360" s="1"/>
      <c r="Q360" s="1"/>
      <c r="R360" s="1"/>
      <c r="S360" s="1"/>
      <c r="T360" s="1"/>
      <c r="U360" s="1"/>
      <c r="V360" s="1"/>
      <c r="W360" s="1"/>
      <c r="X360" s="1"/>
      <c r="Y360" s="1"/>
      <c r="Z360" s="1"/>
      <c r="AA360" s="1"/>
      <c r="AB360" s="1"/>
      <c r="AC360" s="1"/>
      <c r="AD360" s="1"/>
      <c r="AE360" s="1"/>
      <c r="AF360" s="1"/>
      <c r="AG360" s="1"/>
      <c r="AH360" s="1"/>
      <c r="AI360" s="1"/>
      <c r="AJ360" s="90"/>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6:82" x14ac:dyDescent="0.2">
      <c r="P361" s="1"/>
      <c r="Q361" s="1"/>
      <c r="R361" s="1"/>
      <c r="S361" s="1"/>
      <c r="T361" s="1"/>
      <c r="U361" s="1"/>
      <c r="V361" s="1"/>
      <c r="W361" s="1"/>
      <c r="X361" s="1"/>
      <c r="Y361" s="1"/>
      <c r="Z361" s="1"/>
      <c r="AA361" s="1"/>
      <c r="AB361" s="1"/>
      <c r="AC361" s="1"/>
      <c r="AD361" s="1"/>
      <c r="AE361" s="1"/>
      <c r="AF361" s="1"/>
      <c r="AG361" s="1"/>
      <c r="AH361" s="1"/>
      <c r="AI361" s="1"/>
      <c r="AJ361" s="90"/>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row>
    <row r="362" spans="16:82" x14ac:dyDescent="0.2">
      <c r="P362" s="1"/>
      <c r="Q362" s="1"/>
      <c r="R362" s="1"/>
      <c r="S362" s="1"/>
      <c r="T362" s="1"/>
      <c r="U362" s="1"/>
      <c r="V362" s="1"/>
      <c r="W362" s="1"/>
      <c r="X362" s="1"/>
      <c r="Y362" s="1"/>
      <c r="Z362" s="1"/>
      <c r="AA362" s="1"/>
      <c r="AB362" s="1"/>
      <c r="AC362" s="1"/>
      <c r="AD362" s="1"/>
      <c r="AE362" s="1"/>
      <c r="AF362" s="1"/>
      <c r="AG362" s="1"/>
      <c r="AH362" s="1"/>
      <c r="AI362" s="1"/>
      <c r="AJ362" s="90"/>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6:82" x14ac:dyDescent="0.2">
      <c r="P363" s="1"/>
      <c r="Q363" s="1"/>
      <c r="R363" s="1"/>
      <c r="S363" s="1"/>
      <c r="T363" s="1"/>
      <c r="U363" s="1"/>
      <c r="V363" s="1"/>
      <c r="W363" s="1"/>
      <c r="X363" s="1"/>
      <c r="Y363" s="1"/>
      <c r="Z363" s="1"/>
      <c r="AA363" s="1"/>
      <c r="AB363" s="1"/>
      <c r="AC363" s="1"/>
      <c r="AD363" s="1"/>
      <c r="AE363" s="1"/>
      <c r="AF363" s="1"/>
      <c r="AG363" s="1"/>
      <c r="AH363" s="1"/>
      <c r="AI363" s="1"/>
      <c r="AJ363" s="90"/>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row>
    <row r="364" spans="16:82" x14ac:dyDescent="0.2">
      <c r="P364" s="1"/>
      <c r="Q364" s="1"/>
      <c r="R364" s="1"/>
      <c r="S364" s="1"/>
      <c r="T364" s="1"/>
      <c r="U364" s="1"/>
      <c r="V364" s="1"/>
      <c r="W364" s="1"/>
      <c r="X364" s="1"/>
      <c r="Y364" s="1"/>
      <c r="Z364" s="1"/>
      <c r="AA364" s="1"/>
      <c r="AB364" s="1"/>
      <c r="AC364" s="1"/>
      <c r="AD364" s="1"/>
      <c r="AE364" s="1"/>
      <c r="AF364" s="1"/>
      <c r="AG364" s="1"/>
      <c r="AH364" s="1"/>
      <c r="AI364" s="1"/>
      <c r="AJ364" s="90"/>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6:82" x14ac:dyDescent="0.2">
      <c r="P365" s="1"/>
      <c r="Q365" s="1"/>
      <c r="R365" s="1"/>
      <c r="S365" s="1"/>
      <c r="T365" s="1"/>
      <c r="U365" s="1"/>
      <c r="V365" s="1"/>
      <c r="W365" s="1"/>
      <c r="X365" s="1"/>
      <c r="Y365" s="1"/>
      <c r="Z365" s="1"/>
      <c r="AA365" s="1"/>
      <c r="AB365" s="1"/>
      <c r="AC365" s="1"/>
      <c r="AD365" s="1"/>
      <c r="AE365" s="1"/>
      <c r="AF365" s="1"/>
      <c r="AG365" s="1"/>
      <c r="AH365" s="1"/>
      <c r="AI365" s="1"/>
      <c r="AJ365" s="90"/>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row>
    <row r="366" spans="16:82" x14ac:dyDescent="0.2">
      <c r="P366" s="1"/>
      <c r="Q366" s="1"/>
      <c r="R366" s="1"/>
      <c r="S366" s="1"/>
      <c r="T366" s="1"/>
      <c r="U366" s="1"/>
      <c r="V366" s="1"/>
      <c r="W366" s="1"/>
      <c r="X366" s="1"/>
      <c r="Y366" s="1"/>
      <c r="Z366" s="1"/>
      <c r="AA366" s="1"/>
      <c r="AB366" s="1"/>
      <c r="AC366" s="1"/>
      <c r="AD366" s="1"/>
      <c r="AE366" s="1"/>
      <c r="AF366" s="1"/>
      <c r="AG366" s="1"/>
      <c r="AH366" s="1"/>
      <c r="AI366" s="1"/>
      <c r="AJ366" s="90"/>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row>
    <row r="367" spans="16:82" x14ac:dyDescent="0.2">
      <c r="P367" s="1"/>
      <c r="Q367" s="1"/>
      <c r="R367" s="1"/>
      <c r="S367" s="1"/>
      <c r="T367" s="1"/>
      <c r="U367" s="1"/>
      <c r="V367" s="1"/>
      <c r="W367" s="1"/>
      <c r="X367" s="1"/>
      <c r="Y367" s="1"/>
      <c r="Z367" s="1"/>
      <c r="AA367" s="1"/>
      <c r="AB367" s="1"/>
      <c r="AC367" s="1"/>
      <c r="AD367" s="1"/>
      <c r="AE367" s="1"/>
      <c r="AF367" s="1"/>
      <c r="AG367" s="1"/>
      <c r="AH367" s="1"/>
      <c r="AI367" s="1"/>
      <c r="AJ367" s="90"/>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row>
    <row r="368" spans="16:82" x14ac:dyDescent="0.2">
      <c r="P368" s="1"/>
      <c r="Q368" s="1"/>
      <c r="R368" s="1"/>
      <c r="S368" s="1"/>
      <c r="T368" s="1"/>
      <c r="U368" s="1"/>
      <c r="V368" s="1"/>
      <c r="W368" s="1"/>
      <c r="X368" s="1"/>
      <c r="Y368" s="1"/>
      <c r="Z368" s="1"/>
      <c r="AA368" s="1"/>
      <c r="AB368" s="1"/>
      <c r="AC368" s="1"/>
      <c r="AD368" s="1"/>
      <c r="AE368" s="1"/>
      <c r="AF368" s="1"/>
      <c r="AG368" s="1"/>
      <c r="AH368" s="1"/>
      <c r="AI368" s="1"/>
      <c r="AJ368" s="90"/>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row>
    <row r="369" spans="16:82" x14ac:dyDescent="0.2">
      <c r="P369" s="1"/>
      <c r="Q369" s="1"/>
      <c r="R369" s="1"/>
      <c r="S369" s="1"/>
      <c r="T369" s="1"/>
      <c r="U369" s="1"/>
      <c r="V369" s="1"/>
      <c r="W369" s="1"/>
      <c r="X369" s="1"/>
      <c r="Y369" s="1"/>
      <c r="Z369" s="1"/>
      <c r="AA369" s="1"/>
      <c r="AB369" s="1"/>
      <c r="AC369" s="1"/>
      <c r="AD369" s="1"/>
      <c r="AE369" s="1"/>
      <c r="AF369" s="1"/>
      <c r="AG369" s="1"/>
      <c r="AH369" s="1"/>
      <c r="AI369" s="1"/>
      <c r="AJ369" s="90"/>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row>
    <row r="370" spans="16:82" x14ac:dyDescent="0.2">
      <c r="P370" s="1"/>
      <c r="Q370" s="1"/>
      <c r="R370" s="1"/>
      <c r="S370" s="1"/>
      <c r="T370" s="1"/>
      <c r="U370" s="1"/>
      <c r="V370" s="1"/>
      <c r="W370" s="1"/>
      <c r="X370" s="1"/>
      <c r="Y370" s="1"/>
      <c r="Z370" s="1"/>
      <c r="AA370" s="1"/>
      <c r="AB370" s="1"/>
      <c r="AC370" s="1"/>
      <c r="AD370" s="1"/>
      <c r="AE370" s="1"/>
      <c r="AF370" s="1"/>
      <c r="AG370" s="1"/>
      <c r="AH370" s="1"/>
      <c r="AI370" s="1"/>
      <c r="AJ370" s="90"/>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row>
    <row r="371" spans="16:82" x14ac:dyDescent="0.2">
      <c r="P371" s="1"/>
      <c r="Q371" s="1"/>
      <c r="R371" s="1"/>
      <c r="S371" s="1"/>
      <c r="T371" s="1"/>
      <c r="U371" s="1"/>
      <c r="V371" s="1"/>
      <c r="W371" s="1"/>
      <c r="X371" s="1"/>
      <c r="Y371" s="1"/>
      <c r="Z371" s="1"/>
      <c r="AA371" s="1"/>
      <c r="AB371" s="1"/>
      <c r="AC371" s="1"/>
      <c r="AD371" s="1"/>
      <c r="AE371" s="1"/>
      <c r="AF371" s="1"/>
      <c r="AG371" s="1"/>
      <c r="AH371" s="1"/>
      <c r="AI371" s="1"/>
      <c r="AJ371" s="90"/>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6:82" x14ac:dyDescent="0.2">
      <c r="P372" s="1"/>
      <c r="Q372" s="1"/>
      <c r="R372" s="1"/>
      <c r="S372" s="1"/>
      <c r="T372" s="1"/>
      <c r="U372" s="1"/>
      <c r="V372" s="1"/>
      <c r="W372" s="1"/>
      <c r="X372" s="1"/>
      <c r="Y372" s="1"/>
      <c r="Z372" s="1"/>
      <c r="AA372" s="1"/>
      <c r="AB372" s="1"/>
      <c r="AC372" s="1"/>
      <c r="AD372" s="1"/>
      <c r="AE372" s="1"/>
      <c r="AF372" s="1"/>
      <c r="AG372" s="1"/>
      <c r="AH372" s="1"/>
      <c r="AI372" s="1"/>
      <c r="AJ372" s="90"/>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6:82" x14ac:dyDescent="0.2">
      <c r="P373" s="1"/>
      <c r="Q373" s="1"/>
      <c r="R373" s="1"/>
      <c r="S373" s="1"/>
      <c r="T373" s="1"/>
      <c r="U373" s="1"/>
      <c r="V373" s="1"/>
      <c r="W373" s="1"/>
      <c r="X373" s="1"/>
      <c r="Y373" s="1"/>
      <c r="Z373" s="1"/>
      <c r="AA373" s="1"/>
      <c r="AB373" s="1"/>
      <c r="AC373" s="1"/>
      <c r="AD373" s="1"/>
      <c r="AE373" s="1"/>
      <c r="AF373" s="1"/>
      <c r="AG373" s="1"/>
      <c r="AH373" s="1"/>
      <c r="AI373" s="1"/>
      <c r="AJ373" s="90"/>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6:82" x14ac:dyDescent="0.2">
      <c r="P374" s="1"/>
      <c r="Q374" s="1"/>
      <c r="R374" s="1"/>
      <c r="S374" s="1"/>
      <c r="T374" s="1"/>
      <c r="U374" s="1"/>
      <c r="V374" s="1"/>
      <c r="W374" s="1"/>
      <c r="X374" s="1"/>
      <c r="Y374" s="1"/>
      <c r="Z374" s="1"/>
      <c r="AA374" s="1"/>
      <c r="AB374" s="1"/>
      <c r="AC374" s="1"/>
      <c r="AD374" s="1"/>
      <c r="AE374" s="1"/>
      <c r="AF374" s="1"/>
      <c r="AG374" s="1"/>
      <c r="AH374" s="1"/>
      <c r="AI374" s="1"/>
      <c r="AJ374" s="90"/>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6:82" x14ac:dyDescent="0.2">
      <c r="P375" s="1"/>
      <c r="Q375" s="1"/>
      <c r="R375" s="1"/>
      <c r="S375" s="1"/>
      <c r="T375" s="1"/>
      <c r="U375" s="1"/>
      <c r="V375" s="1"/>
      <c r="W375" s="1"/>
      <c r="X375" s="1"/>
      <c r="Y375" s="1"/>
      <c r="Z375" s="1"/>
      <c r="AA375" s="1"/>
      <c r="AB375" s="1"/>
      <c r="AC375" s="1"/>
      <c r="AD375" s="1"/>
      <c r="AE375" s="1"/>
      <c r="AF375" s="1"/>
      <c r="AG375" s="1"/>
      <c r="AH375" s="1"/>
      <c r="AI375" s="1"/>
      <c r="AJ375" s="90"/>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6:82" x14ac:dyDescent="0.2">
      <c r="P376" s="1"/>
      <c r="Q376" s="1"/>
      <c r="R376" s="1"/>
      <c r="S376" s="1"/>
      <c r="T376" s="1"/>
      <c r="U376" s="1"/>
      <c r="V376" s="1"/>
      <c r="W376" s="1"/>
      <c r="X376" s="1"/>
      <c r="Y376" s="1"/>
      <c r="Z376" s="1"/>
      <c r="AA376" s="1"/>
      <c r="AB376" s="1"/>
      <c r="AC376" s="1"/>
      <c r="AD376" s="1"/>
      <c r="AE376" s="1"/>
      <c r="AF376" s="1"/>
      <c r="AG376" s="1"/>
      <c r="AH376" s="1"/>
      <c r="AI376" s="1"/>
      <c r="AJ376" s="90"/>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6:82" x14ac:dyDescent="0.2">
      <c r="P377" s="1"/>
      <c r="Q377" s="1"/>
      <c r="R377" s="1"/>
      <c r="S377" s="1"/>
      <c r="T377" s="1"/>
      <c r="U377" s="1"/>
      <c r="V377" s="1"/>
      <c r="W377" s="1"/>
      <c r="X377" s="1"/>
      <c r="Y377" s="1"/>
      <c r="Z377" s="1"/>
      <c r="AA377" s="1"/>
      <c r="AB377" s="1"/>
      <c r="AC377" s="1"/>
      <c r="AD377" s="1"/>
      <c r="AE377" s="1"/>
      <c r="AF377" s="1"/>
      <c r="AG377" s="1"/>
      <c r="AH377" s="1"/>
      <c r="AI377" s="1"/>
      <c r="AJ377" s="90"/>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6:82" x14ac:dyDescent="0.2">
      <c r="P378" s="1"/>
      <c r="Q378" s="1"/>
      <c r="R378" s="1"/>
      <c r="S378" s="1"/>
      <c r="T378" s="1"/>
      <c r="U378" s="1"/>
      <c r="V378" s="1"/>
      <c r="W378" s="1"/>
      <c r="X378" s="1"/>
      <c r="Y378" s="1"/>
      <c r="Z378" s="1"/>
      <c r="AA378" s="1"/>
      <c r="AB378" s="1"/>
      <c r="AC378" s="1"/>
      <c r="AD378" s="1"/>
      <c r="AE378" s="1"/>
      <c r="AF378" s="1"/>
      <c r="AG378" s="1"/>
      <c r="AH378" s="1"/>
      <c r="AI378" s="1"/>
      <c r="AJ378" s="90"/>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6:82" x14ac:dyDescent="0.2">
      <c r="P379" s="1"/>
      <c r="Q379" s="1"/>
      <c r="R379" s="1"/>
      <c r="S379" s="1"/>
      <c r="T379" s="1"/>
      <c r="U379" s="1"/>
      <c r="V379" s="1"/>
      <c r="W379" s="1"/>
      <c r="X379" s="1"/>
      <c r="Y379" s="1"/>
      <c r="Z379" s="1"/>
      <c r="AA379" s="1"/>
      <c r="AB379" s="1"/>
      <c r="AC379" s="1"/>
      <c r="AD379" s="1"/>
      <c r="AE379" s="1"/>
      <c r="AF379" s="1"/>
      <c r="AG379" s="1"/>
      <c r="AH379" s="1"/>
      <c r="AI379" s="1"/>
      <c r="AJ379" s="90"/>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6:82" x14ac:dyDescent="0.2">
      <c r="P380" s="1"/>
      <c r="Q380" s="1"/>
      <c r="R380" s="1"/>
      <c r="S380" s="1"/>
      <c r="T380" s="1"/>
      <c r="U380" s="1"/>
      <c r="V380" s="1"/>
      <c r="W380" s="1"/>
      <c r="X380" s="1"/>
      <c r="Y380" s="1"/>
      <c r="Z380" s="1"/>
      <c r="AA380" s="1"/>
      <c r="AB380" s="1"/>
      <c r="AC380" s="1"/>
      <c r="AD380" s="1"/>
      <c r="AE380" s="1"/>
      <c r="AF380" s="1"/>
      <c r="AG380" s="1"/>
      <c r="AH380" s="1"/>
      <c r="AI380" s="1"/>
      <c r="AJ380" s="90"/>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6:82" x14ac:dyDescent="0.2">
      <c r="P381" s="1"/>
      <c r="Q381" s="1"/>
      <c r="R381" s="1"/>
      <c r="S381" s="1"/>
      <c r="T381" s="1"/>
      <c r="U381" s="1"/>
      <c r="V381" s="1"/>
      <c r="W381" s="1"/>
      <c r="X381" s="1"/>
      <c r="Y381" s="1"/>
      <c r="Z381" s="1"/>
      <c r="AA381" s="1"/>
      <c r="AB381" s="1"/>
      <c r="AC381" s="1"/>
      <c r="AD381" s="1"/>
      <c r="AE381" s="1"/>
      <c r="AF381" s="1"/>
      <c r="AG381" s="1"/>
      <c r="AH381" s="1"/>
      <c r="AI381" s="1"/>
      <c r="AJ381" s="90"/>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6:82" x14ac:dyDescent="0.2">
      <c r="P382" s="1"/>
      <c r="Q382" s="1"/>
      <c r="R382" s="1"/>
      <c r="S382" s="1"/>
      <c r="T382" s="1"/>
      <c r="U382" s="1"/>
      <c r="V382" s="1"/>
      <c r="W382" s="1"/>
      <c r="X382" s="1"/>
      <c r="Y382" s="1"/>
      <c r="Z382" s="1"/>
      <c r="AA382" s="1"/>
      <c r="AB382" s="1"/>
      <c r="AC382" s="1"/>
      <c r="AD382" s="1"/>
      <c r="AE382" s="1"/>
      <c r="AF382" s="1"/>
      <c r="AG382" s="1"/>
      <c r="AH382" s="1"/>
      <c r="AI382" s="1"/>
      <c r="AJ382" s="90"/>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6:82" x14ac:dyDescent="0.2">
      <c r="P383" s="1"/>
      <c r="Q383" s="1"/>
      <c r="R383" s="1"/>
      <c r="S383" s="1"/>
      <c r="T383" s="1"/>
      <c r="U383" s="1"/>
      <c r="V383" s="1"/>
      <c r="W383" s="1"/>
      <c r="X383" s="1"/>
      <c r="Y383" s="1"/>
      <c r="Z383" s="1"/>
      <c r="AA383" s="1"/>
      <c r="AB383" s="1"/>
      <c r="AC383" s="1"/>
      <c r="AD383" s="1"/>
      <c r="AE383" s="1"/>
      <c r="AF383" s="1"/>
      <c r="AG383" s="1"/>
      <c r="AH383" s="1"/>
      <c r="AI383" s="1"/>
      <c r="AJ383" s="90"/>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6:82" x14ac:dyDescent="0.2">
      <c r="P384" s="1"/>
      <c r="Q384" s="1"/>
      <c r="R384" s="1"/>
      <c r="S384" s="1"/>
      <c r="T384" s="1"/>
      <c r="U384" s="1"/>
      <c r="V384" s="1"/>
      <c r="W384" s="1"/>
      <c r="X384" s="1"/>
      <c r="Y384" s="1"/>
      <c r="Z384" s="1"/>
      <c r="AA384" s="1"/>
      <c r="AB384" s="1"/>
      <c r="AC384" s="1"/>
      <c r="AD384" s="1"/>
      <c r="AE384" s="1"/>
      <c r="AF384" s="1"/>
      <c r="AG384" s="1"/>
      <c r="AH384" s="1"/>
      <c r="AI384" s="1"/>
      <c r="AJ384" s="90"/>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row>
    <row r="385" spans="16:82" x14ac:dyDescent="0.2">
      <c r="P385" s="1"/>
      <c r="Q385" s="1"/>
      <c r="R385" s="1"/>
      <c r="S385" s="1"/>
      <c r="T385" s="1"/>
      <c r="U385" s="1"/>
      <c r="V385" s="1"/>
      <c r="W385" s="1"/>
      <c r="X385" s="1"/>
      <c r="Y385" s="1"/>
      <c r="Z385" s="1"/>
      <c r="AA385" s="1"/>
      <c r="AB385" s="1"/>
      <c r="AC385" s="1"/>
      <c r="AD385" s="1"/>
      <c r="AE385" s="1"/>
      <c r="AF385" s="1"/>
      <c r="AG385" s="1"/>
      <c r="AH385" s="1"/>
      <c r="AI385" s="1"/>
      <c r="AJ385" s="90"/>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6:82" x14ac:dyDescent="0.2">
      <c r="P386" s="1"/>
      <c r="Q386" s="1"/>
      <c r="R386" s="1"/>
      <c r="S386" s="1"/>
      <c r="T386" s="1"/>
      <c r="U386" s="1"/>
      <c r="V386" s="1"/>
      <c r="W386" s="1"/>
      <c r="X386" s="1"/>
      <c r="Y386" s="1"/>
      <c r="Z386" s="1"/>
      <c r="AA386" s="1"/>
      <c r="AB386" s="1"/>
      <c r="AC386" s="1"/>
      <c r="AD386" s="1"/>
      <c r="AE386" s="1"/>
      <c r="AF386" s="1"/>
      <c r="AG386" s="1"/>
      <c r="AH386" s="1"/>
      <c r="AI386" s="1"/>
      <c r="AJ386" s="90"/>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6:82" x14ac:dyDescent="0.2">
      <c r="P387" s="1"/>
      <c r="Q387" s="1"/>
      <c r="R387" s="1"/>
      <c r="S387" s="1"/>
      <c r="T387" s="1"/>
      <c r="U387" s="1"/>
      <c r="V387" s="1"/>
      <c r="W387" s="1"/>
      <c r="X387" s="1"/>
      <c r="Y387" s="1"/>
      <c r="Z387" s="1"/>
      <c r="AA387" s="1"/>
      <c r="AB387" s="1"/>
      <c r="AC387" s="1"/>
      <c r="AD387" s="1"/>
      <c r="AE387" s="1"/>
      <c r="AF387" s="1"/>
      <c r="AG387" s="1"/>
      <c r="AH387" s="1"/>
      <c r="AI387" s="1"/>
      <c r="AJ387" s="90"/>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6:82" x14ac:dyDescent="0.2">
      <c r="P388" s="1"/>
      <c r="Q388" s="1"/>
      <c r="R388" s="1"/>
      <c r="S388" s="1"/>
      <c r="T388" s="1"/>
      <c r="U388" s="1"/>
      <c r="V388" s="1"/>
      <c r="W388" s="1"/>
      <c r="X388" s="1"/>
      <c r="Y388" s="1"/>
      <c r="Z388" s="1"/>
      <c r="AA388" s="1"/>
      <c r="AB388" s="1"/>
      <c r="AC388" s="1"/>
      <c r="AD388" s="1"/>
      <c r="AE388" s="1"/>
      <c r="AF388" s="1"/>
      <c r="AG388" s="1"/>
      <c r="AH388" s="1"/>
      <c r="AI388" s="1"/>
      <c r="AJ388" s="90"/>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6:82" x14ac:dyDescent="0.2">
      <c r="P389" s="1"/>
      <c r="Q389" s="1"/>
      <c r="R389" s="1"/>
      <c r="S389" s="1"/>
      <c r="T389" s="1"/>
      <c r="U389" s="1"/>
      <c r="V389" s="1"/>
      <c r="W389" s="1"/>
      <c r="X389" s="1"/>
      <c r="Y389" s="1"/>
      <c r="Z389" s="1"/>
      <c r="AA389" s="1"/>
      <c r="AB389" s="1"/>
      <c r="AC389" s="1"/>
      <c r="AD389" s="1"/>
      <c r="AE389" s="1"/>
      <c r="AF389" s="1"/>
      <c r="AG389" s="1"/>
      <c r="AH389" s="1"/>
      <c r="AI389" s="1"/>
      <c r="AJ389" s="90"/>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6:82" x14ac:dyDescent="0.2">
      <c r="P390" s="1"/>
      <c r="Q390" s="1"/>
      <c r="R390" s="1"/>
      <c r="S390" s="1"/>
      <c r="T390" s="1"/>
      <c r="U390" s="1"/>
      <c r="V390" s="1"/>
      <c r="W390" s="1"/>
      <c r="X390" s="1"/>
      <c r="Y390" s="1"/>
      <c r="Z390" s="1"/>
      <c r="AA390" s="1"/>
      <c r="AB390" s="1"/>
      <c r="AC390" s="1"/>
      <c r="AD390" s="1"/>
      <c r="AE390" s="1"/>
      <c r="AF390" s="1"/>
      <c r="AG390" s="1"/>
      <c r="AH390" s="1"/>
      <c r="AI390" s="1"/>
      <c r="AJ390" s="90"/>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6:82" x14ac:dyDescent="0.2">
      <c r="P391" s="1"/>
      <c r="Q391" s="1"/>
      <c r="R391" s="1"/>
      <c r="S391" s="1"/>
      <c r="T391" s="1"/>
      <c r="U391" s="1"/>
      <c r="V391" s="1"/>
      <c r="W391" s="1"/>
      <c r="X391" s="1"/>
      <c r="Y391" s="1"/>
      <c r="Z391" s="1"/>
      <c r="AA391" s="1"/>
      <c r="AB391" s="1"/>
      <c r="AC391" s="1"/>
      <c r="AD391" s="1"/>
      <c r="AE391" s="1"/>
      <c r="AF391" s="1"/>
      <c r="AG391" s="1"/>
      <c r="AH391" s="1"/>
      <c r="AI391" s="1"/>
      <c r="AJ391" s="90"/>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6:82" x14ac:dyDescent="0.2">
      <c r="P392" s="1"/>
      <c r="Q392" s="1"/>
      <c r="R392" s="1"/>
      <c r="S392" s="1"/>
      <c r="T392" s="1"/>
      <c r="U392" s="1"/>
      <c r="V392" s="1"/>
      <c r="W392" s="1"/>
      <c r="X392" s="1"/>
      <c r="Y392" s="1"/>
      <c r="Z392" s="1"/>
      <c r="AA392" s="1"/>
      <c r="AB392" s="1"/>
      <c r="AC392" s="1"/>
      <c r="AD392" s="1"/>
      <c r="AE392" s="1"/>
      <c r="AF392" s="1"/>
      <c r="AG392" s="1"/>
      <c r="AH392" s="1"/>
      <c r="AI392" s="1"/>
      <c r="AJ392" s="90"/>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6:82" x14ac:dyDescent="0.2">
      <c r="P393" s="1"/>
      <c r="Q393" s="1"/>
      <c r="R393" s="1"/>
      <c r="S393" s="1"/>
      <c r="T393" s="1"/>
      <c r="U393" s="1"/>
      <c r="V393" s="1"/>
      <c r="W393" s="1"/>
      <c r="X393" s="1"/>
      <c r="Y393" s="1"/>
      <c r="Z393" s="1"/>
      <c r="AA393" s="1"/>
      <c r="AB393" s="1"/>
      <c r="AC393" s="1"/>
      <c r="AD393" s="1"/>
      <c r="AE393" s="1"/>
      <c r="AF393" s="1"/>
      <c r="AG393" s="1"/>
      <c r="AH393" s="1"/>
      <c r="AI393" s="1"/>
      <c r="AJ393" s="90"/>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6:82" x14ac:dyDescent="0.2">
      <c r="P394" s="1"/>
      <c r="Q394" s="1"/>
      <c r="R394" s="1"/>
      <c r="S394" s="1"/>
      <c r="T394" s="1"/>
      <c r="U394" s="1"/>
      <c r="V394" s="1"/>
      <c r="W394" s="1"/>
      <c r="X394" s="1"/>
      <c r="Y394" s="1"/>
      <c r="Z394" s="1"/>
      <c r="AA394" s="1"/>
      <c r="AB394" s="1"/>
      <c r="AC394" s="1"/>
      <c r="AD394" s="1"/>
      <c r="AE394" s="1"/>
      <c r="AF394" s="1"/>
      <c r="AG394" s="1"/>
      <c r="AH394" s="1"/>
      <c r="AI394" s="1"/>
      <c r="AJ394" s="90"/>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6:82" x14ac:dyDescent="0.2">
      <c r="P395" s="1"/>
      <c r="Q395" s="1"/>
      <c r="R395" s="1"/>
      <c r="S395" s="1"/>
      <c r="T395" s="1"/>
      <c r="U395" s="1"/>
      <c r="V395" s="1"/>
      <c r="W395" s="1"/>
      <c r="X395" s="1"/>
      <c r="Y395" s="1"/>
      <c r="Z395" s="1"/>
      <c r="AA395" s="1"/>
      <c r="AB395" s="1"/>
      <c r="AC395" s="1"/>
      <c r="AD395" s="1"/>
      <c r="AE395" s="1"/>
      <c r="AF395" s="1"/>
      <c r="AG395" s="1"/>
      <c r="AH395" s="1"/>
      <c r="AI395" s="1"/>
      <c r="AJ395" s="90"/>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6:82" x14ac:dyDescent="0.2">
      <c r="P396" s="1"/>
      <c r="Q396" s="1"/>
      <c r="R396" s="1"/>
      <c r="S396" s="1"/>
      <c r="T396" s="1"/>
      <c r="U396" s="1"/>
      <c r="V396" s="1"/>
      <c r="W396" s="1"/>
      <c r="X396" s="1"/>
      <c r="Y396" s="1"/>
      <c r="Z396" s="1"/>
      <c r="AA396" s="1"/>
      <c r="AB396" s="1"/>
      <c r="AC396" s="1"/>
      <c r="AD396" s="1"/>
      <c r="AE396" s="1"/>
      <c r="AF396" s="1"/>
      <c r="AG396" s="1"/>
      <c r="AH396" s="1"/>
      <c r="AI396" s="1"/>
      <c r="AJ396" s="90"/>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6:82" x14ac:dyDescent="0.2">
      <c r="P397" s="1"/>
      <c r="Q397" s="1"/>
      <c r="R397" s="1"/>
      <c r="S397" s="1"/>
      <c r="T397" s="1"/>
      <c r="U397" s="1"/>
      <c r="V397" s="1"/>
      <c r="W397" s="1"/>
      <c r="X397" s="1"/>
      <c r="Y397" s="1"/>
      <c r="Z397" s="1"/>
      <c r="AA397" s="1"/>
      <c r="AB397" s="1"/>
      <c r="AC397" s="1"/>
      <c r="AD397" s="1"/>
      <c r="AE397" s="1"/>
      <c r="AF397" s="1"/>
      <c r="AG397" s="1"/>
      <c r="AH397" s="1"/>
      <c r="AI397" s="1"/>
      <c r="AJ397" s="90"/>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6:82" x14ac:dyDescent="0.2">
      <c r="P398" s="1"/>
      <c r="Q398" s="1"/>
      <c r="R398" s="1"/>
      <c r="S398" s="1"/>
      <c r="T398" s="1"/>
      <c r="U398" s="1"/>
      <c r="V398" s="1"/>
      <c r="W398" s="1"/>
      <c r="X398" s="1"/>
      <c r="Y398" s="1"/>
      <c r="Z398" s="1"/>
      <c r="AA398" s="1"/>
      <c r="AB398" s="1"/>
      <c r="AC398" s="1"/>
      <c r="AD398" s="1"/>
      <c r="AE398" s="1"/>
      <c r="AF398" s="1"/>
      <c r="AG398" s="1"/>
      <c r="AH398" s="1"/>
      <c r="AI398" s="1"/>
      <c r="AJ398" s="90"/>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6:82" x14ac:dyDescent="0.2">
      <c r="P399" s="1"/>
      <c r="Q399" s="1"/>
      <c r="R399" s="1"/>
      <c r="S399" s="1"/>
      <c r="T399" s="1"/>
      <c r="U399" s="1"/>
      <c r="V399" s="1"/>
      <c r="W399" s="1"/>
      <c r="X399" s="1"/>
      <c r="Y399" s="1"/>
      <c r="Z399" s="1"/>
      <c r="AA399" s="1"/>
      <c r="AB399" s="1"/>
      <c r="AC399" s="1"/>
      <c r="AD399" s="1"/>
      <c r="AE399" s="1"/>
      <c r="AF399" s="1"/>
      <c r="AG399" s="1"/>
      <c r="AH399" s="1"/>
      <c r="AI399" s="1"/>
      <c r="AJ399" s="90"/>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6:82" x14ac:dyDescent="0.2">
      <c r="P400" s="1"/>
      <c r="Q400" s="1"/>
      <c r="R400" s="1"/>
      <c r="S400" s="1"/>
      <c r="T400" s="1"/>
      <c r="U400" s="1"/>
      <c r="V400" s="1"/>
      <c r="W400" s="1"/>
      <c r="X400" s="1"/>
      <c r="Y400" s="1"/>
      <c r="Z400" s="1"/>
      <c r="AA400" s="1"/>
      <c r="AB400" s="1"/>
      <c r="AC400" s="1"/>
      <c r="AD400" s="1"/>
      <c r="AE400" s="1"/>
      <c r="AF400" s="1"/>
      <c r="AG400" s="1"/>
      <c r="AH400" s="1"/>
      <c r="AI400" s="1"/>
      <c r="AJ400" s="90"/>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6:82" x14ac:dyDescent="0.2">
      <c r="P401" s="1"/>
      <c r="Q401" s="1"/>
      <c r="R401" s="1"/>
      <c r="S401" s="1"/>
      <c r="T401" s="1"/>
      <c r="U401" s="1"/>
      <c r="V401" s="1"/>
      <c r="W401" s="1"/>
      <c r="X401" s="1"/>
      <c r="Y401" s="1"/>
      <c r="Z401" s="1"/>
      <c r="AA401" s="1"/>
      <c r="AB401" s="1"/>
      <c r="AC401" s="1"/>
      <c r="AD401" s="1"/>
      <c r="AE401" s="1"/>
      <c r="AF401" s="1"/>
      <c r="AG401" s="1"/>
      <c r="AH401" s="1"/>
      <c r="AI401" s="1"/>
      <c r="AJ401" s="90"/>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98D0-CDEC-405A-94E4-10C3B60D041E}">
  <sheetPr codeName="Blad2"/>
  <dimension ref="A1:L1"/>
  <sheetViews>
    <sheetView workbookViewId="0">
      <selection sqref="A1:A3"/>
    </sheetView>
  </sheetViews>
  <sheetFormatPr defaultRowHeight="15" x14ac:dyDescent="0.25"/>
  <cols>
    <col min="1" max="1" width="10.5703125" bestFit="1" customWidth="1" collapsed="1"/>
    <col min="2" max="2" width="8.28515625" bestFit="1" customWidth="1" collapsed="1"/>
    <col min="3" max="3" width="26.5703125" bestFit="1" customWidth="1" collapsed="1"/>
    <col min="4" max="4" width="27" customWidth="1" collapsed="1"/>
    <col min="6" max="6" width="22.140625" bestFit="1" customWidth="1" collapsed="1"/>
    <col min="7" max="7" width="19.7109375" bestFit="1" customWidth="1" collapsed="1"/>
    <col min="8" max="8" width="27.140625" bestFit="1" customWidth="1" collapsed="1"/>
    <col min="9" max="9" width="15.28515625" bestFit="1" customWidth="1" collapsed="1"/>
    <col min="10" max="10" width="24.28515625" bestFit="1" customWidth="1" collapsed="1"/>
    <col min="11" max="11" width="23.28515625" bestFit="1" customWidth="1" collapsed="1"/>
    <col min="12" max="12" width="10.7109375" bestFit="1" customWidth="1" collapsed="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8"?>
<solutionPackageMetadata xmlns="http://venasolutions.com/VenaTemplate/SolutionPackageMetadata/V1">
  <lastSaved>2021-06-24T22:49:36.3244243+02:00</lastSaved>
</solutionPackageMetadata>
</file>

<file path=customXml/item2.xml><?xml version="1.0" encoding="utf-8"?>
<venaSSP xmlns="http://venasolutions.com/VenaSSP/SSPBlobV1" version="1">{"pageOptions":[{"embeddedId":null,"clonedId":null,"section":"Selectie","memberIds":{"5":"720393359978921987"},"key":"Selectie-5-720393359978921987-"}],"userId":"740646858881630208","customerId":"694692163993731073","secure":true,"ip":"eu1.vena.io:443","requestedDate":1616592155176,"fileId":"982746836089700352","featureVersions":{"SSPBlob":1,"ExcelTransformationService":1},"mode":"READ_ONLY"}</venaSSP>
</file>

<file path=customXml/item3.xml><?xml version="1.0" encoding="utf-8"?>
<venadatastore xmlns="http://venasolutions.com/VenaSPMAddin/DataModelSectionStore_V1">{"S1":{"Id":717815505662246912,"Name":"ECAP Dev"},"S2":{"Id":717815505662246912,"Name":"ECAP Dev"},"InputCurves":{"Id":717815505662246912,"Name":"ECAP Dev"},"MeerwaardeSpaarlos1":{"Id":717815505662246912,"Name":"ECAP Dev"},"MeerwaardeSpaarlos2":{"Id":717815505662246912,"Name":"ECAP Dev"},"MeerwaardeSpaarlos3":{"Id":717815505662246912,"Name":"ECAP Dev"},"MeerwaardeSpaarlos4":{"Id":717815505662246912,"Name":"ECAP Dev"},"Selectie":{"Id":717815505662246912,"Name":"ECAP Dev"},"MeerwaardeSpaarlos5":{"Id":717815505662246912,"Name":"ECAP Dev"},"OR1":{"Id":717815505662246912,"Name":"ECAP"},"OR2":{"Id":717815505662246912,"Name":"ECAP"},"OR4":{"Id":717815505662246912,"Name":"ECAP"},"OR3":{"Id":717815505662246912,"Name":"ECAP"},"OR5":{"Id":717815505662246912,"Name":"ECAP"}}</venadatastore>
</file>

<file path=customXml/item4.xml><?xml version="1.0" encoding="utf-8"?>
<venadatastore xmlns="http://venasolutions.com/VenaSPMAddin/ServerSideBlobV2">H4sIAAAAAAAAAO2d63PbuBHA/xd97JgdvB/5dokvqdv47LMz6bSdGw1IgTldZCnVI3fpTf73ApJIkRRtQRTp2MzmQ6KAS2i5+GmBXTz45+C9nS/Gs+ngBT4bXJpPn8bTD4vBiz8Hw892aobn//rpenh7ayc2WY7tME4wNYnhXuDGTD/Yn8ydHbyYriaTs8Gtl5lNN0WD7J7B2eDlZJZ83Ba7/753Fa9vfvflkyuSZ4Pz8Z2dei0uRrfLuZOKsJO7tHexnZeKCoKDFxHeyWQCF9Nk8yW3s9U8sW8ms9hM3pv52MQTuxPbXH09m9+VrqHtn6jmr+yP/5LF2/HUXizt3bldmvHkx6mvwVWQmsnCng3KV6/mI+seAO3KL84zk12bDzbTYGu+G5vauZ0mW2MVJfKnL1r9YnH+ZWruxsnapIMXy/nKVkt/nC7nX3L1ile8KoO8VcvX1nftdL1YXK4my3H527ZVFq+8mk0mm0fZ3bt3Z7Ha4iNua/x6tuXv0gF4M7y9umHDly/xkMWEopjaoaUp5VqaABDdvRUGX+J9ChVQ2CaFWx2OwXBT0bEAbnC/n79BhszgHgoHOUqHWLy6wUPH4M3w9fuhZITiBKXYjDDTRMcxo6nQXBpGEONpEJc4gEtcw+Xr93tcHtSnc2ozDSKvQuR1iLwSUUULoPYx3OYxqA7x84UVA63fG63k+dJKgNbvjdaQSOmJ0sqB1p7Qej28fp+H8M16+30eUQ2PIfFS78OlQuLje8LOB2L3U9es1w6jjgRQR4C674E6kvfMKqF2lCY0NYwxroxOLZKJRlSLmAsU5gVJe/3yQX06D9AzDSKvQuR1iLwSUUUL6JYfp1veoWpZbIi2cYJHlknBtRQmTQ0VEltCRfLYqB7Up3NUMw0ir0LkdYi8ElFFC0D1sVC9bi3nWeU0rIuHjCdQeohS6h3qqxYznjTApRLIeAKtzWhtEJVXiYSoHOKjo+Ij2iQqb0YdROVA3ZY6lvfMiDMiWUwMjQWTKjWpRAzpRCp3JdVhQ8iQ5RyB/fJBfbpf7LHVIPIqRF6HyCsRVbSAbvlxuuVwVAO77CcJa+NBJND6XGkN6+qfJK2Np82B1udKK32+tFKgtWe0tpL3bJFVyHwCqg1RffxBK2Q+gdYaWtcTn4mmSWosRzaRTMlEYWMNxomM3QdETb7d46+tb/cInAo9pGE4vfuP0pDmTKXI6xR5pSKvVVRRC2h+LJob5PGrhEIeHzKqR2ZUG+Txm1EHeXygbksdb3ucyWGcCT1zVz0zb9IzV4mEnhl85JE+skHP3Iw66JmBujV1OW3XwzeubyZICIkJU0gJqRmRbZ7WUQfim5rueF+JVrKStfU+E1S/M0TL/XEdo1RQSrCiWuBvx2hJiRYZrdQLjD59RvNMOh9KrDTFmBHBhcaSI91x6pzv47mnQhVPXqKzVv7U9R6A5xPEUwwlVUhrzqWi0oWVzst0CqfYh3NfgQqcogxnnXy/RqLA5r2us9vFR526zuaLjwDP54Jnt6uNOsWz+WojwPO54MmeL54M8OwTnnIduEuKGKOSUc61UB137rI2bC+rUMVTlvGsk4fOvU94bg/kWsdFGBGCFBWEYi5lWFzU9Pyt2rioqsChuGhfHuKiHrH5kOvsduDZqeuEgWev8GTZwJNoxBXXSBLcccaT3TfwLKhQxZPVDTzL8pDx7CGetd6z27ioU+8JcVH/8Qw7+vVJ4tn46FfA80nh6Y/7qGOzw2M/OuUSsOwFlg+NObsNiTodc0JI1Ac8CwuVuHedVFMqEMKEScFwSD7ppHVKNen4fR0eTsfXyYP/7A2gm26dDiWlDAmqhHB9JOdCdXmaF63JdO59fQVLWsl01sgDlj3C8qFuvdtJok67dZgk6geehUkiQahwcYVgnFDEdbOXE5wySbSnwIFJohp5cJ09YvMh19ltHqlT1wl5pH7gWZlfx0oyxjAjSKFvMr9eUiBgfr0iD66zR2w+5Dq7nSHq1HXCDFE/8PTvwapjs8P3YXXKJWDZGyxphiWWjArEKBEh2zCbYlmTQtr/+odTSHXygGWPsNzNp7umZhJjjamiDCnR9f7LmnnLPRUOzFvWycNqpO8Fz0dfy9kenjBx2X88H32XRnt4QgK+H3hWd2lQxDFRRLGg0z862KVRVCBkl0ZZHgaePWKTnxIPNTu+C+IhwPIol8mopJgprQVD9PHnLPcUOOgy9+SBzR6xyU/JbDZzmZDZBCzDz0jy6yCV0hwLN3bznx77jKR9BR52mXXywGaP2ORZd64VkVS6OIIJrLkQKGxLRsh52WHdeY0CD7JZKw9s9ojNGr/JKOMuqOg2dfSQ38wVCPSbBXlgs0ds0krmSEk3fEOSC9ZsK9vJmaOiAiGZo7I8sNkbNu/ZLUQpY1LTzk81fmi3UK5D4G6hgjwA2htA8xzSCWcaN80iwZnGgOdJeHab5IRzYwHPBt0711oqTbAOSih1070XdQjp3svy0L33HVDlvJIgOmRNUmeA5joEAlqQB0D7DujWG4Xsbevag/IjPSgHQPsE6MOHeD36ouP2DkuCAKkfeJINnnST/MTCNbXUgkrCw+AkDeGsO/JjT4EDR37UyIPr7BubhcS8oEwqppgOPFMhhM2jEvNFBUIS82V5YLNXbJ6wPqkKJqxPAizbn2cXGmuOJCKaExY4l9nqPHtVgUPz7PvywGaP2KzMs1MsCGWMuQYPO0mh7Xn2kgIB3XlFHtjsEZvFd19i5FqYMow4cZ++wbsvqwocZrMqD2z2hs17Upxau6EcD/KcnaU4cx0CU5wFeQC0N4CWB53SxRc+8sUMY8XCDvBqddBZVeDQoHNfHtjsEZsPLAB5vss/gM1esMlPeYFGsz1u8AINwPLIbcF+8S5TSmmkwshse1twSYGAbcEVeWCzR2w+MJv+fOfSgc1esElPmRJq9uIMmBICLIO68xNcZkh3Di4T2Dw1c7TdZcsFcm39DY9TyBUI3BZckAc2e8PmfSuLmSQy7GVY3a0sznQIXVm8kwdAewPo3tJN5azv3JGSiIU5z7aXbpYUCFi6WZEHNnvEZvVoOcUJZkISpcW3OVquqEDI0XJleWCzR2zeP+gMO5Czw0HnoZNi6+SBzR6xSU6ZEmq2rBjidMDyOJfpowqlCONEB20Cbt1llhU47DKr8sBm/9isey/B830rAbDZJzYbzwo9yZcHApt9YrPxyrimbMLKOGDzBDY7fmN1p3TCG6v7j2dYfvNJ4ikAz97j2W2Ks1M8JeDZJzz93BDXghBGENcECcEfPf++r8CBuaEaeRh4Pns2v5ZVuV3O5vbcLI3HkSWxTm2y7tY/rMa+zfKis8Eos88albs1KoPtvjLuHJmUmHCh1u+nSseTpb/qHN48s3iZlvwJP+TFR3KSV1wELa823RYeWeliNl8WWBttTPXjH5/mdrF59o1xS1rfTme/pxPz0WY/gPPqbVfxb67lspsXS7McJ751Nj+4xeaCa5o4wdQkhhdaIC8qtQCvtABz/YhUgkjh/oUWaNAC//nF/zb2fk+Xzstsfx/ucvFBF76R3sxnq095HV5kXbK+ZllsiLZxlOCRjZgUPNJSmChNDRUSW0JF4uXWzRwkfDaYzGYfV58uinf4G7y8F69Ib3uNv6Sf/27MfGeWjcKb7kPsSs0y+fX12E5G60UsJdlST4Hvu1hN+HKuXSeChaZssz3VGfJyNrKTrYhUmHPEhe9o3BBovWwr2BjO1iqhdpQmNEoNYxHjykTOW6FIJhpRLWIuEM4tHCRcsnB2h7/By3vxivTOwtd2PnaP1pqRSaiRJcaKckUQouQYIwfZwxk50TRJjeURsomMmJJJpLCxkcE4kbH7hKjJjRwkXDJydoe/wct78Yr0zsg/jT9bs2rNxvde3LOx4JQpppBzr+IIGweZw9kYcUYki0lkaCwc8CqNTCpRxJBOpHJXU53mNg4SLtk4u8Pf4OW9eEV6Z+Ob1bQ1A7NjIOYIqXxkGmjgIFs4A0tGKE5QGmEzwhHTREdxzBz7QnNp3CiX8Z2Bg4RLBs7u8Dd4eS9ekd4Z+DZxA3jnLFqzMg+xcr5Glgp/AO/mjKpAKwcZxFk5lUJY51Ui7uzv2yCNFMcoGiFjU+p6JzESuZWDhEtWzu7wN3h5L16R3ll5003bSXseWRxjZr4elTF9jLcIsogzs7Y0YWZkIsR8cxjh8E+TOJIjZg3FMRNk1+0FCZfMnN3hb/DyXrwiXej25rPfsrXf7ZhZHuEz8unkY3xGkEW+rkeD5o+3F+cX04WdL1/9upp+XIz/l4eGb2dmZEf5l/ohZN2X/pI/zsvxdDSefshDrrfjxdI3ky/ffHZj0F0cu417t4HrOgtwbcZZsFCNgxc3s98vzafNGNRnCP45m3+MXaPe2uXSfet6RLpR+XaVJG5QnLpaXNS6nK/cMPu1WbgnnM0Wthpu+yt+2LuamNvETKuXb8Zx7LRbLZeugdbfP/DffJWmE6ef/+8782Ft9mKxN+3Ujb7nfxuPRnaa1/Zq5kLjcbxyJipdcc/0yiwSp32xxqyoQW2bNn3ro+VdfbvCBjXe2LvZZ1upcVfYoMZ1LFKraOVKg7o3OzYq1e4Km2i7//SXzZ/9fD6eTC7tdFWsb1fYoMYfVqPx8t3c/VSKVRZKmzA5u3O+abkoQZmVNaLSxeyLzQ/+9XgbYu7orF5s0kpfXq+m6ypKdReLG9T6D/vlYprOijVmRQ1q+/dsdne1WhZry4oa1nYxrVZ2MT2+rq9lb+cdflverQ2f1o4fa8d3teiq2nFPbTildhxRS76nFYfTrnNpy5204UTacB2neww39rua2nduAPtu9tHmqcsfRm4cuBkfbwpurBldTSe7OQQ3qvZDNP/l28ywH9Ld/nfy88rOxzZLGP8fgLP43HUSAQA=</venadatastore>
</file>

<file path=customXml/item5.xml><?xml version="1.0" encoding="utf-8"?>
<venadatastore xmlns="http://venasolutions.com/VenaSPMAddin/ExcelCustomMultiDynamicCollectionStore_V1">[{"Section":"OR4","Block":"B1","ID":"4b230b3e","DataModelID":"717815505662246912","Ranges":{"e3f3597a":{"mdrMappingVenaRange":"_vena_MDYNR_SOR4_BB1_4b230b3e_e3f3597a","Section":"OR4","Block":"B1","CollectionID":"4b230b3e","ID":"e3f3597a","DataModelID":"717815505662246912","Dimension":3,"DynamicExpression":"H4sIAAAAAAAAAK1PTavCMBD8K7InhTxIomlqbvXjIFQrWryIh2hXLLRVYpQn0v9u4vOhB0/ibWd2\r\nZ2fmCgtdnBAU9JI0TcbxcDGMm9F81ojxjFULCFT7DI+gllcYY7lGM8pA/TACA7Q6L0BJJkMmBBVB\r\nwHkn6DLudnnpz9oEImtNvj5Z/JclBzTa7g0oRil94sjk9nInCfSxKGa4RYPVBie69Plckj9/j+eo\r\nzWaXXg5u4+4nLqL//xin2gntqMrw13vW5DW6ZGFXCBm2O4xzwQPJv1DlFT2KeOrTHuxND1qv6hun\r\nFdPDrgEAAA==\r\n","EnableZoom":false,"HierarchyIndenting":false,"SortingOption":"0","Order":0,"ZoomInParentMemberIds":[],"ZoomInBottomLevelParentMemberIds":[]}},"SuppressBlankRows":true,"SuppressZeroes":true}]</venadatastore>
</file>

<file path=customXml/item6.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8.xml><?xml version="1.0" encoding="utf-8"?>
<venadatastore xmlns="http://venasolutions.com/VenaSPMAddin/ServerSideBlobV1">{"Version":1,"Mappings":{"_vena_DYNP_SSelectie_bc13aca5":{"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bc13aca5","DynamicRangeEntryID":null,"IsMultiDynamicRange":false,"MultiDynamicCollectionID":null,"MultiDynamicRangeID":null,"IsPageVariable":false},"_vena_MDYNR_SOR4_BB1_4b230b3e_e3f3597a":{"RangeName":null,"SectionName":"OR4","BlockName":"B1","VenaRangeType":8,"DimensionIdStr":"-1","MemberIdStr":"-1","DimensionId":-1,"MemberId":"-1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true,"MultiDynamicCollectionID":"4b230b3e","MultiDynamicRangeID":"e3f3597a","IsPageVariable":false},"_vena_OR1_B1_R_FV_74231c0f1ad14929bb43f6957a42045f":{"RangeName":null,"SectionName":"OR1","BlockName":"B1","VenaRangeType":1,"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1":{"RangeName":null,"SectionName":"OR1","BlockName":"B1","VenaRangeType":1,"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2":{"RangeName":null,"SectionName":"OR1","BlockName":"B1","VenaRangeType":1,"DimensionIdStr":"FV","MemberIdStr":"74231c0f1ad14929bb43f6957a42045f","DimensionId":-1,"MemberId":"-1","Inc":"2","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5":{"RangeName":null,"SectionName":"OR1","BlockName":"B1","VenaRangeType":1,"DimensionIdStr":"FV","MemberIdStr":"74231c0f1ad14929bb43f6957a42045f","DimensionId":-1,"MemberId":"-1","Inc":"5","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PVSelectie_1":{"RangeName":null,"SectionName":"OR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1_P_PVSelectie_2":{"RangeName":null,"SectionName":"OR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2_B1_R_FV_8c3edfc3fa44458a9fe07c90396b5601":{"RangeName":null,"SectionName":"OR2","BlockName":"B1","VenaRangeType":1,"DimensionIdStr":"FV","MemberIdStr":"8c3edfc3fa44458a9fe07c90396b5601","DimensionId":-1,"MemberId":"-1","Inc":"","SourceGlobalVariableId":"-1","SourceFormVariableId":"8c3edfc3-fa44-458a-9fe0-7c90396b5601","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FV_e4ba29ebc1de4765976affa3671e236c":{"RangeName":null,"SectionName":"OR2","BlockName":"B1","VenaRangeType":1,"DimensionIdStr":"FV","MemberIdStr":"e4ba29ebc1de4765976affa3671e236c","DimensionId":-1,"MemberId":"-1","Inc":"","SourceGlobalVariableId":"-1","SourceFormVariableId":"e4ba29eb-c1de-4765-976a-ffa3671e236c","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FV_74231c0f1ad14929bb43f6957a42045f":{"RangeName":null,"SectionName":"OR2","BlockName":"","VenaRangeType":0,"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C_FV_74231c0f1ad14929bb43f6957a42045f_1":{"RangeName":null,"SectionName":"OR3","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PVSelectie_1":{"RangeName":null,"SectionName":"OR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3_P_PVSelectie_2":{"RangeName":null,"SectionName":"OR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B1_C_FV_054274b2a3b6478faf70409c78054f9f":{"RangeName":null,"SectionName":"OR4","BlockName":"B1","VenaRangeType":2,"DimensionIdStr":"FV","MemberIdStr":"054274b2a3b6478faf70409c78054f9f","DimensionId":-1,"MemberId":"-1","Inc":"","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1":{"RangeName":null,"SectionName":"OR4","BlockName":"B1","VenaRangeType":2,"DimensionIdStr":"FV","MemberIdStr":"054274b2a3b6478faf70409c78054f9f","DimensionId":-1,"MemberId":"-1","Inc":"1","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2":{"RangeName":null,"SectionName":"OR4","BlockName":"B1","VenaRangeType":2,"DimensionIdStr":"FV","MemberIdStr":"054274b2a3b6478faf70409c78054f9f","DimensionId":-1,"MemberId":"-1","Inc":"2","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3":{"RangeName":null,"SectionName":"OR4","BlockName":"B1","VenaRangeType":2,"DimensionIdStr":"FV","MemberIdStr":"054274b2a3b6478faf70409c78054f9f","DimensionId":-1,"MemberId":"-1","Inc":"3","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RangeName":null,"SectionName":"OR4","BlockName":"B1","VenaRangeType":2,"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_1":{"RangeName":null,"SectionName":"OR4","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R_FV_c93cfae50ec7487c81aea11c7b1ae03a_4b230b3e.e3f3597a":{"RangeName":null,"SectionName":"OR4","BlockName":"B1","VenaRangeType":1,"DimensionIdStr":"FV","MemberIdStr":"c93cfae50ec7487c81aea11c7b1ae03a","DimensionId":-1,"MemberId":"-1","Inc":"4b230b3e.e3f3597a","SourceGlobalVariableId":"-1","SourceFormVariableId":"c93cfae5-0ec7-487c-81ae-a11c7b1ae03a","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P_PVSelectie_1":{"RangeName":null,"SectionName":"OR4","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P_PVSelectie_2":{"RangeName":null,"SectionName":"OR4","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B1_C_FV_74231c0f1ad14929bb43f6957a42045f_1":{"RangeName":null,"SectionName":"OR5","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PVSelectie_1":{"RangeName":null,"SectionName":"OR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P_PVSelectie_2":{"RangeName":null,"SectionName":"OR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1":{"RangeName":null,"SectionName":"OR4","BlockName":"B1","VenaRangeType":2,"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738099557837045839":{"RangeName":null,"SectionName":"OR4","BlockName":"B1","VenaRangeType":2,"DimensionIdStr":"6","MemberIdStr":"738099557837045839","DimensionId":6,"MemberId":"738099557837045839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2":{"RangeName":null,"SectionName":"OR4","BlockName":"B1","VenaRangeType":2,"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3":{"RangeName":null,"SectionName":"OR4","BlockName":"B1","VenaRangeType":2,"DimensionIdStr":"5","MemberIdStr":"718931142656917509","DimensionId":5,"MemberId":"718931142656917509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4":{"RangeName":null,"SectionName":"OR4","BlockName":"B1","VenaRangeType":2,"DimensionIdStr":"5","MemberIdStr":"718931142656917509","DimensionId":5,"MemberId":"718931142656917509","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2":{"RangeName":null,"SectionName":"OR4","BlockName":"B1","VenaRangeType":2,"DimensionIdStr":"7","MemberIdStr":"720673044374355968","DimensionId":7,"MemberId":"720673044374355968","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738102208362315779":{"RangeName":null,"SectionName":"OR1","BlockName":"B1","VenaRangeType":1,"DimensionIdStr":"6","MemberIdStr":"738102208362315779","DimensionId":6,"MemberId":"738102208362315779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3":{"RangeName":null,"SectionName":"OR4","BlockName":"B1","VenaRangeType":2,"DimensionIdStr":"7","MemberIdStr":"720673044374355968","DimensionId":7,"MemberId":"720673044374355968","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1":{"RangeName":null,"SectionName":"OR4","BlockName":"B1","VenaRangeType":2,"DimensionIdStr":"4","MemberIdStr":"718931129058590721","DimensionId":4,"MemberId":"718931129058590721","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4":{"RangeName":null,"SectionName":"OR4","BlockName":"B1","VenaRangeType":2,"DimensionIdStr":"7","MemberIdStr":"720673044374355968","DimensionId":7,"MemberId":"720673044374355968","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5":{"RangeName":null,"SectionName":"OR4","BlockName":"B1","VenaRangeType":2,"DimensionIdStr":"7","MemberIdStr":"720673044374355968","DimensionId":7,"MemberId":"720673044374355968","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7_720673044374355968":{"RangeName":null,"SectionName":"OR3","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3":{"RangeName":null,"SectionName":"OR4","BlockName":"B1","VenaRangeType":2,"DimensionIdStr":"4","MemberIdStr":"718931129058590721","DimensionId":4,"MemberId":"718931129058590721","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720393360012476419":{"RangeName":null,"SectionName":"Selectie","BlockName":"","VenaRangeType":0,"DimensionIdStr":"5","MemberIdStr":"720393360012476419","DimensionId":5,"MemberId":"720393360012476419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3_733406386659655682":{"RangeName":null,"SectionName":"OR3","BlockName":"","VenaRangeType":0,"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2":{"RangeName":null,"SectionName":"OR4","BlockName":"B1","VenaRangeType":2,"DimensionIdStr":"4","MemberIdStr":"718931129058590721","DimensionId":4,"MemberId":"718931129058590721","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736236968645230592":{"RangeName":null,"SectionName":"OR1","BlockName":"B1","VenaRangeType":1,"DimensionIdStr":"6","MemberIdStr":"736236968645230592","DimensionId":6,"MemberId":"736236968645230592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5":{"RangeName":null,"SectionName":"OR4","BlockName":"B1","VenaRangeType":2,"DimensionIdStr":"4","MemberIdStr":"718931129058590721","DimensionId":4,"MemberId":"718931129058590721","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738102187444142080":{"RangeName":null,"SectionName":"OR1","BlockName":"B1","VenaRangeType":1,"DimensionIdStr":"6","MemberIdStr":"738102187444142080","DimensionId":6,"MemberId":"738102187444142080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4":{"RangeName":null,"SectionName":"OR4","BlockName":"B1","VenaRangeType":2,"DimensionIdStr":"4","MemberIdStr":"718931129058590721","DimensionId":4,"MemberId":"718931129058590721","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4_718931129058590721":{"RangeName":null,"SectionName":"OR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3_718931117436043267":{"RangeName":null,"SectionName":"OR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1":{"RangeName":null,"SectionName":"OR4","BlockName":"B1","VenaRangeType":2,"DimensionIdStr":"7","MemberIdStr":"718947119138340869","DimensionId":7,"MemberId":"718947119138340869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3":{"RangeName":null,"SectionName":"OR4","BlockName":"B1","VenaRangeType":2,"DimensionIdStr":"7","MemberIdStr":"718947119138340869","DimensionId":7,"MemberId":"718947119138340869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2":{"RangeName":null,"SectionName":"OR4","BlockName":"B1","VenaRangeType":2,"DimensionIdStr":"7","MemberIdStr":"718947119138340869","DimensionId":7,"MemberId":"718947119138340869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738102230512828417":{"RangeName":null,"SectionName":"OR1","BlockName":"B1","VenaRangeType":1,"DimensionIdStr":"6","MemberIdStr":"738102230512828417","DimensionId":6,"MemberId":"738102230512828417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3_718931117436043267":{"RangeName":null,"SectionName":"OR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738143731489964032":{"RangeName":null,"SectionName":"OR1","BlockName":"B1","VenaRangeType":1,"DimensionIdStr":"6","MemberIdStr":"738143731489964032","DimensionId":6,"MemberId":"738143731489964032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4_718931129058590721":{"RangeName":null,"SectionName":"OR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720398895160229889":{"RangeName":null,"SectionName":"OR4","BlockName":"B1","VenaRangeType":2,"DimensionIdStr":"6","MemberIdStr":"720398895160229889","DimensionId":6,"MemberId":"720398895160229889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B1_R_6_982737417461956608":{"RangeName":null,"SectionName":"OR5","BlockName":"B1","VenaRangeType":1,"DimensionIdStr":"6","MemberIdStr":"982737417461956608","DimensionId":6,"MemberId":"982737417461956608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720398895143452672":{"RangeName":null,"SectionName":"OR4","BlockName":"B1","VenaRangeType":2,"DimensionIdStr":"6","MemberIdStr":"720398895143452672","DimensionId":6,"MemberId":"720398895143452672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738102287058075648":{"RangeName":null,"SectionName":"OR3","BlockName":"B1","VenaRangeType":1,"DimensionIdStr":"6","MemberIdStr":"738102287058075648","DimensionId":6,"MemberId":"738102287058075648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720393360033447937":{"RangeName":null,"SectionName":"Selectie","BlockName":"","VenaRangeType":0,"DimensionIdStr":"5","MemberIdStr":"720393360033447937","DimensionId":5,"MemberId":"720393360033447937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1":{"RangeName":null,"SectionName":"OR1","BlockName":"B1","VenaRangeType":1,"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2":{"RangeName":null,"SectionName":"OR1","BlockName":"B1","VenaRangeType":1,"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720393359978921985":{"RangeName":null,"SectionName":"Selectie","BlockName":"","VenaRangeType":0,"DimensionIdStr":"5","MemberIdStr":"720393359978921985","DimensionId":5,"MemberId":"720393359978921985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1":{"RangeName":null,"SectionName":"OR4","BlockName":"B1","VenaRangeType":2,"DimensionIdStr":"7","MemberIdStr":"720673044374355968","DimensionId":7,"MemberId":"720673044374355968","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738101643779637251":{"RangeName":null,"SectionName":"OR2","BlockName":"B1","VenaRangeType":2,"DimensionIdStr":"3","MemberIdStr":"738101643779637251","DimensionId":3,"MemberId":"738101643779637251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6_738102263478484992":{"RangeName":null,"SectionName":"OR2","BlockName":"B1","VenaRangeType":1,"DimensionIdStr":"6","MemberIdStr":"738102263478484992","DimensionId":6,"MemberId":"738102263478484992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4_718931129058590721":{"RangeName":null,"SectionName":"OR2","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720691950702952448":{"RangeName":null,"SectionName":"OR4","BlockName":"B1","VenaRangeType":2,"DimensionIdStr":"6","MemberIdStr":"720691950702952448","DimensionId":6,"MemberId":"720691950702952448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738102316234440704":{"RangeName":null,"SectionName":"OR3","BlockName":"B1","VenaRangeType":1,"DimensionIdStr":"6","MemberIdStr":"738102316234440704","DimensionId":6,"MemberId":"738102316234440704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738100703410520079":{"RangeName":null,"SectionName":"OR4","BlockName":"B1","VenaRangeType":2,"DimensionIdStr":"6","MemberIdStr":"738100703410520079","DimensionId":6,"MemberId":"738100703410520079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720393359999893504":{"RangeName":null,"SectionName":"Selectie","BlockName":"","VenaRangeType":0,"DimensionIdStr":"5","MemberIdStr":"720393359999893504","DimensionId":5,"MemberId":"720393359999893504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720731102261411840":{"RangeName":null,"SectionName":"OR4","BlockName":"B1","VenaRangeType":2,"DimensionIdStr":"6","MemberIdStr":"720731102261411840","DimensionId":6,"MemberId":"720731102261411840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RangeName":null,"SectionName":"OR1","BlockName":"B1","VenaRangeType":1,"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7_720673044374355968":{"RangeName":null,"SectionName":"OR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738143600348889088":{"RangeName":null,"SectionName":"OR1","BlockName":"B1","VenaRangeType":1,"DimensionIdStr":"6","MemberIdStr":"738143600348889088","DimensionId":6,"MemberId":"738143600348889088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RangeName":null,"SectionName":"OR4","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4_718931129058590721":{"RangeName":null,"SectionName":"OR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C_7_720673044374355968":{"RangeName":null,"SectionName":"OR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720398895156035589":{"RangeName":null,"SectionName":"OR4","BlockName":"B1","VenaRangeType":2,"DimensionIdStr":"6","MemberIdStr":"720398895156035589","DimensionId":6,"MemberId":"720398895156035589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720393359974727682":{"RangeName":null,"SectionName":"Selectie","BlockName":"","VenaRangeType":0,"DimensionIdStr":"5","MemberIdStr":"720393359974727682","DimensionId":5,"MemberId":"720393359974727682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738101800095187049":{"RangeName":null,"SectionName":"OR2","BlockName":"B1","VenaRangeType":2,"DimensionIdStr":"3","MemberIdStr":"738101800095187049","DimensionId":3,"MemberId":"738101800095187049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738143785214672896":{"RangeName":null,"SectionName":"OR1","BlockName":"B1","VenaRangeType":1,"DimensionIdStr":"6","MemberIdStr":"738143785214672896","DimensionId":6,"MemberId":"738143785214672896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720398895156035587":{"RangeName":null,"SectionName":"OR4","BlockName":"B1","VenaRangeType":2,"DimensionIdStr":"6","MemberIdStr":"720398895156035587","DimensionId":6,"MemberId":"720398895156035587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7_720673044374355968":{"RangeName":null,"SectionName":"OR2","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720393359882452993":{"RangeName":null,"SectionName":"OR4","BlockName":"B1","VenaRangeType":2,"DimensionIdStr":"6","MemberIdStr":"720393359882452993","DimensionId":6,"MemberId":"720393359882452993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RangeName":null,"SectionName":"OR4","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RangeName":null,"SectionName":"OR4","BlockName":"B1","VenaRangeType":2,"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RangeName":null,"SectionName":"OR4","BlockName":"B1","VenaRangeType":2,"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5":{"RangeName":null,"SectionName":"OR4","BlockName":"B1","VenaRangeType":2,"DimensionIdStr":"5","MemberIdStr":"718931142656917509","DimensionId":5,"MemberId":"718931142656917509","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6":{"RangeName":null,"SectionName":"OR4","BlockName":"B1","VenaRangeType":2,"DimensionIdStr":"5","MemberIdStr":"718931142656917509","DimensionId":5,"MemberId":"718931142656917509","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7":{"RangeName":null,"SectionName":"OR4","BlockName":"B1","VenaRangeType":2,"DimensionIdStr":"5","MemberIdStr":"718931142656917509","DimensionId":5,"MemberId":"718931142656917509","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735962242059206657":{"RangeName":null,"SectionName":"OR4","BlockName":"B1","VenaRangeType":2,"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4cb9fec6":{"guid":"4cb9fec6","dimension":6,"member":"720735931771256832","filter":5,"referenceGlobalVariable":false,"globalVaribleId":"00000000-0000-0000-0000-000000000000","referenceFormVariable":false,"formVaribleId":"00000000-0000-0000-0000-000000000000","sorted":false,"dynamicExpression":null,"globalVaribleSnowflake":"-1","DynamicExpressionObject":null,"staticPageMembers":null},"bc13aca5":{"guid":"bc13aca5","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MultiDynamicRangeMetaData":{},"FormVariables":{"GroupMembers":{},"Groups":{"e4ba29eb-c1de-4765-976a-ffa3671e236c":{"id":"e4ba29eb-c1de-4765-976a-ffa3671e236c","lookupId":"e4ba29ebc1de4765976affa3671e236c","Name":"*fvJaar","DynamicMemberType":6,"DynamicMatchField":3,"DynamicMemberDimensionId":1,"DynamicMemberDimensionMemberId":"718945599621693440","DataModelId":"717815505662246912","Id":"e4ba29eb-c1de-4765-976a-ffa3671e236c"},"8c3edfc3-fa44-458a-9fe0-7c90396b5601":{"id":"8c3edfc3-fa44-458a-9fe0-7c90396b5601","lookupId":"8c3edfc3fa44458a9fe07c90396b5601","Name":"*fvPeriode","DynamicMemberType":6,"DynamicMatchField":3,"DynamicMemberDimensionId":2,"DynamicMemberDimensionMemberId":"718947118358200320","DataModelId":"717815505662246912","Id":"8c3edfc3-fa44-458a-9fe0-7c90396b5601"},"c93cfae5-0ec7-487c-81ae-a11c7b1ae03a":{"id":"c93cfae5-0ec7-487c-81ae-a11c7b1ae03a","lookupId":"c93cfae50ec7487c81aea11c7b1ae03a","Name":"*fvNiveau","DynamicMemberType":6,"DynamicMatchField":3,"DynamicMemberDimensionId":3,"DynamicMemberDimensionMemberId":"718947653484806146","DataModelId":"717815505662246912","Id":"c93cfae5-0ec7-487c-81ae-a11c7b1ae03a"},"054274b2-a3b6-478f-af70-409c78054f9f":{"id":"054274b2-a3b6-478f-af70-409c78054f9f","lookupId":"054274b2a3b6478faf70409c78054f9f","Name":"*fvRun","DynamicMemberType":6,"DynamicMatchField":3,"DynamicMemberDimensionId":4,"DynamicMemberDimensionMemberId":"718947118500806657","DataModelId":"717815505662246912","Id":"054274b2-a3b6-478f-af70-409c78054f9f"},"74231c0f-1ad1-4929-bb43-f6957a42045f":{"id":"74231c0f-1ad1-4929-bb43-f6957a42045f","lookupId":"74231c0f1ad14929bb43f6957a42045f","Name":"*fvScenario","DynamicMemberType":6,"DynamicMatchField":3,"DynamicMemberDimensionId":5,"DynamicMemberDimensionMemberId":"720393359936978948","DataModelId":"717815505662246912","Id":"74231c0f-1ad1-4929-bb43-f6957a42045f"},"f766e3ed-5409-409f-8510-d0aef3aff6d6":{"id":"f766e3ed-5409-409f-8510-d0aef3aff6d6","lookupId":"f766e3ed5409409f8510d0aef3aff6d6","Name":"*fvVariabele","DynamicMemberType":6,"DynamicMatchField":3,"DynamicMemberDimensionId":6,"DynamicMemberDimensionMemberId":"720393359572074496","DataModelId":"717815505662246912","Id":"f766e3ed-5409-409f-8510-d0aef3aff6d6"},"9e3c4ada-04d1-4a62-afcb-7d4ea31b4621":{"id":"9e3c4ada-04d1-4a62-afcb-7d4ea31b4621","lookupId":"9e3c4ada04d14a62afcb7d4ea31b4621","Name":"*fvProjectie","DynamicMemberType":6,"DynamicMatchField":3,"DynamicMemberDimensionId":7,"DynamicMemberDimensionMemberId":"718947119138340867","DataModelId":"717815505662246912","Id":"9e3c4ada-04d1-4a62-afcb-7d4ea31b4621"}}},"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9.xml><?xml version="1.0" encoding="utf-8"?>
<venadatastore xmlns="http://venasolutions.com/VenaSPMAddin/VenaWorkbookProperties">{"LoadedSuccessfully":false,"ConnectionContext":null,"Replay":false,"OfflineGuid":"00000000-0000-0000-0000-000000000000","ServiceUrl":null,"WorkbookIsOffline":false,"DocPropertiesJson":null,"Filename":null,"WP":"Ypz6v9mtHY8nacOfedjZmJnJk6g5jf4XMNIxssRxSC0=","Subdomain":null}</venadatastore>
</file>

<file path=customXml/itemProps1.xml><?xml version="1.0" encoding="utf-8"?>
<ds:datastoreItem xmlns:ds="http://schemas.openxmlformats.org/officeDocument/2006/customXml" ds:itemID="{0E285F87-121B-4D5A-A5C7-C0CBCBBD1220}">
  <ds:schemaRefs>
    <ds:schemaRef ds:uri="http://schemas.microsoft.com/sharepoint/v3/contenttype/forms"/>
  </ds:schemaRefs>
</ds:datastoreItem>
</file>

<file path=customXml/itemProps10.xml><?xml version="1.0" encoding="utf-8"?>
<ds:datastoreItem xmlns:ds="http://schemas.openxmlformats.org/officeDocument/2006/customXml" ds:itemID="{6D2E95AF-A3F2-4E52-841C-817CFDA872C0}">
  <ds:schemaRefs>
    <ds:schemaRef ds:uri="http://venasolutions.com/VenaTemplate/SolutionPackageMetadata/V1"/>
  </ds:schemaRefs>
</ds:datastoreItem>
</file>

<file path=customXml/itemProps2.xml><?xml version="1.0" encoding="utf-8"?>
<ds:datastoreItem xmlns:ds="http://schemas.openxmlformats.org/officeDocument/2006/customXml" ds:itemID="{B2D2D1FA-FBB7-48F2-85BB-FD1B96AF6C74}">
  <ds:schemaRefs>
    <ds:schemaRef ds:uri="http://venasolutions.com/VenaSSP/SSPBlobV1"/>
  </ds:schemaRefs>
</ds:datastoreItem>
</file>

<file path=customXml/itemProps3.xml><?xml version="1.0" encoding="utf-8"?>
<ds:datastoreItem xmlns:ds="http://schemas.openxmlformats.org/officeDocument/2006/customXml" ds:itemID="{551D7B04-0758-46BA-AF2D-BF0B96B0BF3C}">
  <ds:schemaRefs>
    <ds:schemaRef ds:uri="http://venasolutions.com/VenaSPMAddin/DataModelSectionStore_V1"/>
  </ds:schemaRefs>
</ds:datastoreItem>
</file>

<file path=customXml/itemProps4.xml><?xml version="1.0" encoding="utf-8"?>
<ds:datastoreItem xmlns:ds="http://schemas.openxmlformats.org/officeDocument/2006/customXml" ds:itemID="{B581244A-A608-4FD4-BCFC-EEB0E57BBF71}">
  <ds:schemaRefs>
    <ds:schemaRef ds:uri="http://venasolutions.com/VenaSPMAddin/ServerSideBlobV2"/>
  </ds:schemaRefs>
</ds:datastoreItem>
</file>

<file path=customXml/itemProps5.xml><?xml version="1.0" encoding="utf-8"?>
<ds:datastoreItem xmlns:ds="http://schemas.openxmlformats.org/officeDocument/2006/customXml" ds:itemID="{CC4B30E8-34CC-4803-A5DA-E8901391B90F}">
  <ds:schemaRefs>
    <ds:schemaRef ds:uri="http://venasolutions.com/VenaSPMAddin/ExcelCustomMultiDynamicCollectionStore_V1"/>
  </ds:schemaRefs>
</ds:datastoreItem>
</file>

<file path=customXml/itemProps6.xml><?xml version="1.0" encoding="utf-8"?>
<ds:datastoreItem xmlns:ds="http://schemas.openxmlformats.org/officeDocument/2006/customXml" ds:itemID="{F787D109-D8C3-4109-AEC0-C542FAB327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6818e7-171f-43cb-99a4-4b35303167b0"/>
    <ds:schemaRef ds:uri="bf8e6a59-8887-400e-bd32-f41b965d6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BDCAEE2E-6C91-48C2-AEF0-53695C26C6F2}">
  <ds:schemaRefs>
    <ds:schemaRef ds:uri="http://schemas.microsoft.com/office/2006/metadata/properties"/>
    <ds:schemaRef ds:uri="http://schemas.microsoft.com/office/infopath/2007/PartnerControls"/>
  </ds:schemaRefs>
</ds:datastoreItem>
</file>

<file path=customXml/itemProps8.xml><?xml version="1.0" encoding="utf-8"?>
<ds:datastoreItem xmlns:ds="http://schemas.openxmlformats.org/officeDocument/2006/customXml" ds:itemID="{D1CE86EC-9E48-4F11-B9AA-878E453900E2}">
  <ds:schemaRefs>
    <ds:schemaRef ds:uri="http://venasolutions.com/VenaSPMAddin/ServerSideBlobV1"/>
  </ds:schemaRefs>
</ds:datastoreItem>
</file>

<file path=customXml/itemProps9.xml><?xml version="1.0" encoding="utf-8"?>
<ds:datastoreItem xmlns:ds="http://schemas.openxmlformats.org/officeDocument/2006/customXml" ds:itemID="{8E05F4B7-561C-481C-8458-4132F7F3797D}">
  <ds:schemaRefs>
    <ds:schemaRef ds:uri="http://venasolutions.com/VenaSPMAddin/VenaWorkbook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5</vt:i4>
      </vt:variant>
      <vt:variant>
        <vt:lpstr>Benoemde bereiken</vt:lpstr>
      </vt:variant>
      <vt:variant>
        <vt:i4>97</vt:i4>
      </vt:variant>
    </vt:vector>
  </HeadingPairs>
  <TitlesOfParts>
    <vt:vector size="102" baseType="lpstr">
      <vt:lpstr>Voorblad</vt:lpstr>
      <vt:lpstr>Toelichting</vt:lpstr>
      <vt:lpstr>Versiebeheer</vt:lpstr>
      <vt:lpstr>Selectie</vt:lpstr>
      <vt:lpstr>Operationeel Risico</vt:lpstr>
      <vt:lpstr>_vena_DYNP_SSelectie_bc13aca5</vt:lpstr>
      <vt:lpstr>_vena_MDYNR_SOR4_BB1_4b230b3e_e3f3597a</vt:lpstr>
      <vt:lpstr>_vena_OR1_B1_C_7_720673044374355968</vt:lpstr>
      <vt:lpstr>_vena_OR1_B1_R_5_718931142656917509</vt:lpstr>
      <vt:lpstr>_vena_OR1_B1_R_5_718931142656917509_1</vt:lpstr>
      <vt:lpstr>_vena_OR1_B1_R_5_718931142656917509_2</vt:lpstr>
      <vt:lpstr>_vena_OR1_B1_R_6_736236968645230592</vt:lpstr>
      <vt:lpstr>_vena_OR1_B1_R_6_738102187444142080</vt:lpstr>
      <vt:lpstr>_vena_OR1_B1_R_6_738102208362315779</vt:lpstr>
      <vt:lpstr>_vena_OR1_B1_R_6_738102230512828417</vt:lpstr>
      <vt:lpstr>_vena_OR1_B1_R_6_738143600348889088</vt:lpstr>
      <vt:lpstr>_vena_OR1_B1_R_6_738143731489964032</vt:lpstr>
      <vt:lpstr>_vena_OR1_B1_R_6_738143785214672896</vt:lpstr>
      <vt:lpstr>_vena_OR1_B1_R_FV_74231c0f1ad14929bb43f6957a42045f</vt:lpstr>
      <vt:lpstr>_vena_OR1_B1_R_FV_74231c0f1ad14929bb43f6957a42045f_1</vt:lpstr>
      <vt:lpstr>_vena_OR1_B1_R_FV_74231c0f1ad14929bb43f6957a42045f_2</vt:lpstr>
      <vt:lpstr>_vena_OR1_B1_R_FV_74231c0f1ad14929bb43f6957a42045f_5</vt:lpstr>
      <vt:lpstr>_vena_OR1_P_3_718931117436043267</vt:lpstr>
      <vt:lpstr>_vena_OR1_P_4_718931129058590721</vt:lpstr>
      <vt:lpstr>_vena_OR1_P_PVSelectie_1</vt:lpstr>
      <vt:lpstr>_vena_OR1_P_PVSelectie_2</vt:lpstr>
      <vt:lpstr>_vena_OR2_B1_C_3_738101643779637251</vt:lpstr>
      <vt:lpstr>_vena_OR2_B1_C_3_738101800095187049</vt:lpstr>
      <vt:lpstr>_vena_OR2_B1_R_6_738102263478484992</vt:lpstr>
      <vt:lpstr>_vena_OR2_B1_R_FV_8c3edfc3fa44458a9fe07c90396b5601</vt:lpstr>
      <vt:lpstr>_vena_OR2_B1_R_FV_e4ba29ebc1de4765976affa3671e236c</vt:lpstr>
      <vt:lpstr>_vena_OR2_P_4_718931129058590721</vt:lpstr>
      <vt:lpstr>_vena_OR2_P_7_720673044374355968</vt:lpstr>
      <vt:lpstr>_vena_OR2_P_FV_74231c0f1ad14929bb43f6957a42045f</vt:lpstr>
      <vt:lpstr>_vena_OR3_B1_C_FV_74231c0f1ad14929bb43f6957a42045f_1</vt:lpstr>
      <vt:lpstr>_vena_OR3_B1_R_6_738102287058075648</vt:lpstr>
      <vt:lpstr>_vena_OR3_B1_R_6_738102316234440704</vt:lpstr>
      <vt:lpstr>_vena_OR3_P_3_733406386659655682</vt:lpstr>
      <vt:lpstr>_vena_OR3_P_4_718931129058590721</vt:lpstr>
      <vt:lpstr>_vena_OR3_P_7_720673044374355968</vt:lpstr>
      <vt:lpstr>_vena_OR3_P_PVSelectie_1</vt:lpstr>
      <vt:lpstr>_vena_OR3_P_PVSelectie_2</vt:lpstr>
      <vt:lpstr>_vena_OR4_B1_C_4_718931129058590721</vt:lpstr>
      <vt:lpstr>_vena_OR4_B1_C_4_718931129058590721_1</vt:lpstr>
      <vt:lpstr>_vena_OR4_B1_C_4_718931129058590721_2</vt:lpstr>
      <vt:lpstr>_vena_OR4_B1_C_4_718931129058590721_3</vt:lpstr>
      <vt:lpstr>_vena_OR4_B1_C_4_718931129058590721_4</vt:lpstr>
      <vt:lpstr>_vena_OR4_B1_C_4_718931129058590721_5</vt:lpstr>
      <vt:lpstr>_vena_OR4_B1_C_5_718931142656917509</vt:lpstr>
      <vt:lpstr>_vena_OR4_B1_C_5_718931142656917509_1</vt:lpstr>
      <vt:lpstr>_vena_OR4_B1_C_5_718931142656917509_2</vt:lpstr>
      <vt:lpstr>_vena_OR4_B1_C_5_718931142656917509_3</vt:lpstr>
      <vt:lpstr>_vena_OR4_B1_C_5_718931142656917509_4</vt:lpstr>
      <vt:lpstr>_vena_OR4_B1_C_5_718931142656917509_5</vt:lpstr>
      <vt:lpstr>_vena_OR4_B1_C_5_718931142656917509_6</vt:lpstr>
      <vt:lpstr>_vena_OR4_B1_C_5_718931142656917509_7</vt:lpstr>
      <vt:lpstr>_vena_OR4_B1_C_6_720393359882452993</vt:lpstr>
      <vt:lpstr>_vena_OR4_B1_C_6_720398895143452672</vt:lpstr>
      <vt:lpstr>_vena_OR4_B1_C_6_720398895156035587</vt:lpstr>
      <vt:lpstr>_vena_OR4_B1_C_6_720398895156035589</vt:lpstr>
      <vt:lpstr>_vena_OR4_B1_C_6_720398895160229889</vt:lpstr>
      <vt:lpstr>_vena_OR4_B1_C_6_720691950702952448</vt:lpstr>
      <vt:lpstr>_vena_OR4_B1_C_6_720731102261411840</vt:lpstr>
      <vt:lpstr>_vena_OR4_B1_C_6_735962242059206657</vt:lpstr>
      <vt:lpstr>_vena_OR4_B1_C_6_738099557837045839</vt:lpstr>
      <vt:lpstr>_vena_OR4_B1_C_6_738100703410520079</vt:lpstr>
      <vt:lpstr>_vena_OR4_B1_C_7_718947119138340869</vt:lpstr>
      <vt:lpstr>_vena_OR4_B1_C_7_718947119138340869_1</vt:lpstr>
      <vt:lpstr>_vena_OR4_B1_C_7_718947119138340869_2</vt:lpstr>
      <vt:lpstr>_vena_OR4_B1_C_7_718947119138340869_3</vt:lpstr>
      <vt:lpstr>_vena_OR4_B1_C_7_720673044374355968</vt:lpstr>
      <vt:lpstr>_vena_OR4_B1_C_7_720673044374355968_1</vt:lpstr>
      <vt:lpstr>_vena_OR4_B1_C_7_720673044374355968_2</vt:lpstr>
      <vt:lpstr>_vena_OR4_B1_C_7_720673044374355968_3</vt:lpstr>
      <vt:lpstr>_vena_OR4_B1_C_7_720673044374355968_4</vt:lpstr>
      <vt:lpstr>_vena_OR4_B1_C_7_720673044374355968_5</vt:lpstr>
      <vt:lpstr>_vena_OR4_B1_C_FV_054274b2a3b6478faf70409c78054f9f</vt:lpstr>
      <vt:lpstr>_vena_OR4_B1_C_FV_054274b2a3b6478faf70409c78054f9f_1</vt:lpstr>
      <vt:lpstr>_vena_OR4_B1_C_FV_054274b2a3b6478faf70409c78054f9f_2</vt:lpstr>
      <vt:lpstr>_vena_OR4_B1_C_FV_054274b2a3b6478faf70409c78054f9f_3</vt:lpstr>
      <vt:lpstr>_vena_OR4_B1_C_FV_74231c0f1ad14929bb43f6957a42045f</vt:lpstr>
      <vt:lpstr>_vena_OR4_B1_C_FV_74231c0f1ad14929bb43f6957a42045f_1</vt:lpstr>
      <vt:lpstr>_vena_OR4_B1_R_FV_c93cfae50ec7487c81aea11c7b1ae03a_4b230b3e.e3f3597a</vt:lpstr>
      <vt:lpstr>_vena_OR4_P_PVSelectie_1</vt:lpstr>
      <vt:lpstr>_vena_OR4_P_PVSelectie_2</vt:lpstr>
      <vt:lpstr>_vena_OR5_B1_C_FV_74231c0f1ad14929bb43f6957a42045f_1</vt:lpstr>
      <vt:lpstr>_vena_OR5_B1_R_6_982737417461956608</vt:lpstr>
      <vt:lpstr>_vena_OR5_P_3_718931117436043267</vt:lpstr>
      <vt:lpstr>_vena_OR5_P_4_718931129058590721</vt:lpstr>
      <vt:lpstr>_vena_OR5_P_7_720673044374355968</vt:lpstr>
      <vt:lpstr>_vena_OR5_P_PVSelectie_1</vt:lpstr>
      <vt:lpstr>_vena_OR5_P_PVSelectie_2</vt:lpstr>
      <vt:lpstr>_vena_PO_Selectie_5_50708d9a650d491d8857b1e1a5ed8a88</vt:lpstr>
      <vt:lpstr>_vena_Selectie_P_5_720393359974727682</vt:lpstr>
      <vt:lpstr>_vena_Selectie_P_5_720393359978921985</vt:lpstr>
      <vt:lpstr>_vena_Selectie_P_5_720393359978921989</vt:lpstr>
      <vt:lpstr>_vena_Selectie_P_5_720393359983116293</vt:lpstr>
      <vt:lpstr>_vena_Selectie_P_5_720393359999893504</vt:lpstr>
      <vt:lpstr>_vena_Selectie_P_5_720393360012476419</vt:lpstr>
      <vt:lpstr>_vena_Selectie_P_5_720393360033447937</vt:lpstr>
      <vt:lpstr>_vena_Selectie_P_GV_720667124808679427</vt:lpstr>
      <vt:lpstr>_vena_Selectie_P_GV_720667363321839617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van Niekerk</dc:creator>
  <cp:lastModifiedBy>Dries O.C.G. (Oscar)</cp:lastModifiedBy>
  <dcterms:created xsi:type="dcterms:W3CDTF">2019-03-20T09:23:02Z</dcterms:created>
  <dcterms:modified xsi:type="dcterms:W3CDTF">2022-05-24T07:37:58Z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