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EXP\KH-20-3     Kuroshio\"/>
    </mc:Choice>
  </mc:AlternateContent>
  <xr:revisionPtr revIDLastSave="0" documentId="13_ncr:1_{1F01EAC4-3C4B-4DB4-A216-B476C53B0F9C}" xr6:coauthVersionLast="45" xr6:coauthVersionMax="45" xr10:uidLastSave="{00000000-0000-0000-0000-000000000000}"/>
  <bookViews>
    <workbookView xWindow="-120" yWindow="-120" windowWidth="38640" windowHeight="21240" tabRatio="779" activeTab="5" xr2:uid="{00000000-000D-0000-FFFF-FFFF00000000}"/>
  </bookViews>
  <sheets>
    <sheet name="観測点リスト・観測日程" sheetId="86" r:id="rId1"/>
    <sheet name="data for map2" sheetId="87" r:id="rId2"/>
    <sheet name="観測点リスト・観測日程(予備観測点含む）" sheetId="76" r:id="rId3"/>
    <sheet name="data for map" sheetId="2" r:id="rId4"/>
    <sheet name="Sheet3" sheetId="85" r:id="rId5"/>
    <sheet name="乗船者リスト" sheetId="8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3" i="87" l="1"/>
  <c r="Z72" i="87"/>
  <c r="Z71" i="87"/>
  <c r="Z70" i="87"/>
  <c r="Z69" i="87"/>
  <c r="V73" i="87"/>
  <c r="V72" i="87"/>
  <c r="V71" i="87"/>
  <c r="V70" i="87"/>
  <c r="V69" i="87"/>
  <c r="V87" i="87"/>
  <c r="Z87" i="87"/>
  <c r="V78" i="87"/>
  <c r="Z78" i="87"/>
  <c r="V79" i="87"/>
  <c r="Z79" i="87"/>
  <c r="V80" i="87"/>
  <c r="Z80" i="87"/>
  <c r="V81" i="87"/>
  <c r="Z81" i="87"/>
  <c r="V82" i="87"/>
  <c r="Z82" i="87"/>
  <c r="V83" i="87"/>
  <c r="Z83" i="87"/>
  <c r="V84" i="87"/>
  <c r="Z84" i="87"/>
  <c r="V85" i="87"/>
  <c r="Z85" i="87"/>
  <c r="V86" i="87"/>
  <c r="Z86" i="87"/>
  <c r="V61" i="87"/>
  <c r="V62" i="87"/>
  <c r="V63" i="87"/>
  <c r="V64" i="87"/>
  <c r="V65" i="87"/>
  <c r="V66" i="87"/>
  <c r="V67" i="87"/>
  <c r="V68" i="87"/>
  <c r="G8" i="86"/>
  <c r="E8" i="86"/>
  <c r="K51" i="87"/>
  <c r="L51" i="87"/>
  <c r="K52" i="87"/>
  <c r="L52" i="87"/>
  <c r="H73" i="2"/>
  <c r="H74" i="2"/>
  <c r="H75" i="2"/>
  <c r="H76" i="2"/>
  <c r="H77" i="2"/>
  <c r="Z68" i="87" l="1"/>
  <c r="Z67" i="87"/>
  <c r="Z66" i="87"/>
  <c r="Z65" i="87"/>
  <c r="Z64" i="87"/>
  <c r="Z63" i="87"/>
  <c r="Z62" i="87"/>
  <c r="Z61" i="87"/>
  <c r="V8" i="87"/>
  <c r="V9" i="87"/>
  <c r="V10" i="87"/>
  <c r="V11" i="87"/>
  <c r="V12" i="87"/>
  <c r="V13" i="87"/>
  <c r="V14" i="87"/>
  <c r="V15" i="87"/>
  <c r="V16" i="87"/>
  <c r="V17" i="87"/>
  <c r="V18" i="87"/>
  <c r="V19" i="87"/>
  <c r="V20" i="87"/>
  <c r="V21" i="87"/>
  <c r="V22" i="87"/>
  <c r="V23" i="87"/>
  <c r="V24" i="87"/>
  <c r="V25" i="87"/>
  <c r="V26" i="87"/>
  <c r="V27" i="87"/>
  <c r="V28" i="87"/>
  <c r="V29" i="87"/>
  <c r="V30" i="87"/>
  <c r="V31" i="87"/>
  <c r="V32" i="87"/>
  <c r="V33" i="87"/>
  <c r="V34" i="87"/>
  <c r="V35" i="87"/>
  <c r="V36" i="87"/>
  <c r="V37" i="87"/>
  <c r="V38" i="87"/>
  <c r="V39" i="87"/>
  <c r="V40" i="87"/>
  <c r="V41" i="87"/>
  <c r="V42" i="87"/>
  <c r="V43" i="87"/>
  <c r="V44" i="87"/>
  <c r="V45" i="87"/>
  <c r="V46" i="87"/>
  <c r="V47" i="87"/>
  <c r="V48" i="87"/>
  <c r="V49" i="87"/>
  <c r="V50" i="87"/>
  <c r="V51" i="87"/>
  <c r="V52" i="87"/>
  <c r="V53" i="87"/>
  <c r="V54" i="87"/>
  <c r="V55" i="87"/>
  <c r="V7" i="87"/>
  <c r="Z55" i="87"/>
  <c r="Z54" i="87"/>
  <c r="Z53" i="87"/>
  <c r="Z52" i="87"/>
  <c r="Z51" i="87"/>
  <c r="Z50" i="87"/>
  <c r="Z49" i="87"/>
  <c r="Z48" i="87"/>
  <c r="Z47" i="87"/>
  <c r="Z46" i="87"/>
  <c r="Z45" i="87"/>
  <c r="Z44" i="87"/>
  <c r="Z43" i="87"/>
  <c r="Z42" i="87"/>
  <c r="Z41" i="87"/>
  <c r="Z40" i="87"/>
  <c r="Z39" i="87"/>
  <c r="Z38" i="87"/>
  <c r="Z37" i="87"/>
  <c r="Z36" i="87"/>
  <c r="Z35" i="87"/>
  <c r="Z34" i="87"/>
  <c r="Z33" i="87"/>
  <c r="Z32" i="87"/>
  <c r="Z31" i="87"/>
  <c r="Z30" i="87"/>
  <c r="Z29" i="87"/>
  <c r="Z28" i="87"/>
  <c r="Z27" i="87"/>
  <c r="Z26" i="87"/>
  <c r="Z25" i="87"/>
  <c r="Z24" i="87"/>
  <c r="Z23" i="87"/>
  <c r="Z22" i="87"/>
  <c r="Z21" i="87"/>
  <c r="Z20" i="87"/>
  <c r="Z19" i="87"/>
  <c r="Z18" i="87"/>
  <c r="Z17" i="87"/>
  <c r="Z16" i="87"/>
  <c r="Z15" i="87"/>
  <c r="Z14" i="87"/>
  <c r="Z13" i="87"/>
  <c r="Z12" i="87"/>
  <c r="Z11" i="87"/>
  <c r="Z10" i="87"/>
  <c r="Z9" i="87"/>
  <c r="Z8" i="87"/>
  <c r="Z7" i="87"/>
  <c r="K50" i="87"/>
  <c r="H50" i="87"/>
  <c r="K55" i="87"/>
  <c r="I55" i="87"/>
  <c r="K23" i="87"/>
  <c r="H23" i="87"/>
  <c r="K25" i="87"/>
  <c r="I25" i="87"/>
  <c r="K26" i="87"/>
  <c r="I26" i="87"/>
  <c r="K27" i="87"/>
  <c r="I27" i="87"/>
  <c r="K28" i="87"/>
  <c r="I28" i="87"/>
  <c r="G81" i="76"/>
  <c r="E81" i="76"/>
  <c r="G80" i="76"/>
  <c r="G7" i="76"/>
  <c r="E7" i="76"/>
  <c r="G6" i="76"/>
  <c r="G5" i="76"/>
  <c r="E5" i="76"/>
  <c r="G66" i="86"/>
  <c r="G67" i="86"/>
  <c r="E67" i="86"/>
  <c r="G68" i="86"/>
  <c r="E68" i="86"/>
  <c r="G7" i="86"/>
  <c r="E7" i="86"/>
  <c r="AQ9" i="86"/>
  <c r="AQ8" i="86"/>
  <c r="AR9" i="86"/>
  <c r="AR8" i="86"/>
  <c r="AU8" i="86"/>
  <c r="AS9" i="86"/>
  <c r="AQ7" i="86"/>
  <c r="AR7" i="86"/>
  <c r="AU7" i="86"/>
  <c r="AS7" i="86"/>
  <c r="AT6" i="86"/>
  <c r="AV6" i="86"/>
  <c r="AU6" i="86"/>
  <c r="AW6" i="86"/>
  <c r="I6" i="86"/>
  <c r="K6" i="86"/>
  <c r="AP6" i="86"/>
  <c r="L7" i="86"/>
  <c r="M7" i="86"/>
  <c r="N7" i="86"/>
  <c r="O7" i="86"/>
  <c r="Q7" i="86"/>
  <c r="AO7" i="86"/>
  <c r="R8" i="86"/>
  <c r="T8" i="86"/>
  <c r="AQ10" i="86"/>
  <c r="AT9" i="86"/>
  <c r="AR10" i="86"/>
  <c r="AU9" i="86"/>
  <c r="AS10" i="86"/>
  <c r="AV9" i="86"/>
  <c r="AW9" i="86"/>
  <c r="H9" i="86"/>
  <c r="I9" i="86"/>
  <c r="K9" i="86"/>
  <c r="U9" i="86"/>
  <c r="R9" i="86"/>
  <c r="T9" i="86"/>
  <c r="AQ11" i="86"/>
  <c r="AT10" i="86"/>
  <c r="AR11" i="86"/>
  <c r="AU10" i="86"/>
  <c r="AS11" i="86"/>
  <c r="AV10" i="86"/>
  <c r="AW10" i="86"/>
  <c r="H10" i="86"/>
  <c r="I10" i="86"/>
  <c r="K10" i="86"/>
  <c r="U10" i="86"/>
  <c r="R10" i="86"/>
  <c r="T10" i="86"/>
  <c r="AQ12" i="86"/>
  <c r="AT11" i="86"/>
  <c r="AR12" i="86"/>
  <c r="AU11" i="86"/>
  <c r="AS12" i="86"/>
  <c r="AV11" i="86"/>
  <c r="AW11" i="86"/>
  <c r="H11" i="86"/>
  <c r="I11" i="86"/>
  <c r="K11" i="86"/>
  <c r="U11" i="86"/>
  <c r="R11" i="86"/>
  <c r="T11" i="86"/>
  <c r="AQ13" i="86"/>
  <c r="AT12" i="86"/>
  <c r="AR13" i="86"/>
  <c r="AU12" i="86"/>
  <c r="AS13" i="86"/>
  <c r="AV12" i="86"/>
  <c r="AW12" i="86"/>
  <c r="H12" i="86"/>
  <c r="I12" i="86"/>
  <c r="K12" i="86"/>
  <c r="U12" i="86"/>
  <c r="R12" i="86"/>
  <c r="T12" i="86"/>
  <c r="AQ14" i="86"/>
  <c r="AT13" i="86"/>
  <c r="AR14" i="86"/>
  <c r="AU13" i="86"/>
  <c r="AS14" i="86"/>
  <c r="AV13" i="86"/>
  <c r="AW13" i="86"/>
  <c r="H13" i="86"/>
  <c r="I13" i="86"/>
  <c r="K13" i="86"/>
  <c r="U13" i="86"/>
  <c r="R13" i="86"/>
  <c r="T13" i="86"/>
  <c r="AQ15" i="86"/>
  <c r="AT14" i="86"/>
  <c r="AR15" i="86"/>
  <c r="AU14" i="86"/>
  <c r="AS15" i="86"/>
  <c r="AV14" i="86"/>
  <c r="AW14" i="86"/>
  <c r="H14" i="86"/>
  <c r="I14" i="86"/>
  <c r="K14" i="86"/>
  <c r="U14" i="86"/>
  <c r="R14" i="86"/>
  <c r="T14" i="86"/>
  <c r="AQ16" i="86"/>
  <c r="AT15" i="86"/>
  <c r="AR16" i="86"/>
  <c r="AU15" i="86"/>
  <c r="AS16" i="86"/>
  <c r="AV15" i="86"/>
  <c r="AW15" i="86"/>
  <c r="H15" i="86"/>
  <c r="I15" i="86"/>
  <c r="K15" i="86"/>
  <c r="U15" i="86"/>
  <c r="R15" i="86"/>
  <c r="T15" i="86"/>
  <c r="AQ17" i="86"/>
  <c r="AT16" i="86"/>
  <c r="AR17" i="86"/>
  <c r="AU16" i="86"/>
  <c r="AS17" i="86"/>
  <c r="AV16" i="86"/>
  <c r="AW16" i="86"/>
  <c r="H16" i="86"/>
  <c r="I16" i="86"/>
  <c r="K16" i="86"/>
  <c r="U16" i="86"/>
  <c r="R16" i="86"/>
  <c r="T16" i="86"/>
  <c r="AQ18" i="86"/>
  <c r="AT17" i="86"/>
  <c r="AR18" i="86"/>
  <c r="AU17" i="86"/>
  <c r="AS18" i="86"/>
  <c r="AV17" i="86"/>
  <c r="AW17" i="86"/>
  <c r="H17" i="86"/>
  <c r="I17" i="86"/>
  <c r="K17" i="86"/>
  <c r="U17" i="86"/>
  <c r="R17" i="86"/>
  <c r="T17" i="86"/>
  <c r="AQ19" i="86"/>
  <c r="AT18" i="86"/>
  <c r="AR19" i="86"/>
  <c r="AU18" i="86"/>
  <c r="AS19" i="86"/>
  <c r="AV18" i="86"/>
  <c r="AW18" i="86"/>
  <c r="H18" i="86"/>
  <c r="I18" i="86"/>
  <c r="K18" i="86"/>
  <c r="U18" i="86"/>
  <c r="R18" i="86"/>
  <c r="T18" i="86"/>
  <c r="AQ20" i="86"/>
  <c r="AT19" i="86"/>
  <c r="AR20" i="86"/>
  <c r="AU19" i="86"/>
  <c r="AS20" i="86"/>
  <c r="AV19" i="86"/>
  <c r="AW19" i="86"/>
  <c r="H19" i="86"/>
  <c r="I19" i="86"/>
  <c r="K19" i="86"/>
  <c r="U19" i="86"/>
  <c r="R19" i="86"/>
  <c r="T19" i="86"/>
  <c r="AQ21" i="86"/>
  <c r="AT20" i="86"/>
  <c r="AR21" i="86"/>
  <c r="AU20" i="86"/>
  <c r="AS21" i="86"/>
  <c r="AV20" i="86"/>
  <c r="AW20" i="86"/>
  <c r="H20" i="86"/>
  <c r="I20" i="86"/>
  <c r="K20" i="86"/>
  <c r="U20" i="86"/>
  <c r="R20" i="86"/>
  <c r="T20" i="86"/>
  <c r="AQ22" i="86"/>
  <c r="AT21" i="86"/>
  <c r="AR22" i="86"/>
  <c r="AU21" i="86"/>
  <c r="AS22" i="86"/>
  <c r="AV21" i="86"/>
  <c r="AW21" i="86"/>
  <c r="H21" i="86"/>
  <c r="I21" i="86"/>
  <c r="K21" i="86"/>
  <c r="U21" i="86"/>
  <c r="R21" i="86"/>
  <c r="T21" i="86"/>
  <c r="AQ23" i="86"/>
  <c r="AT22" i="86"/>
  <c r="AR23" i="86"/>
  <c r="AU22" i="86"/>
  <c r="AS23" i="86"/>
  <c r="AV22" i="86"/>
  <c r="AW22" i="86"/>
  <c r="H22" i="86"/>
  <c r="I22" i="86"/>
  <c r="K22" i="86"/>
  <c r="U22" i="86"/>
  <c r="R22" i="86"/>
  <c r="T22" i="86"/>
  <c r="AQ24" i="86"/>
  <c r="AT23" i="86"/>
  <c r="AR24" i="86"/>
  <c r="AU23" i="86"/>
  <c r="AS24" i="86"/>
  <c r="AV23" i="86"/>
  <c r="AW23" i="86"/>
  <c r="H23" i="86"/>
  <c r="I23" i="86"/>
  <c r="K23" i="86"/>
  <c r="U23" i="86"/>
  <c r="R23" i="86"/>
  <c r="T23" i="86"/>
  <c r="AQ25" i="86"/>
  <c r="AT24" i="86"/>
  <c r="AR25" i="86"/>
  <c r="AU24" i="86"/>
  <c r="AS25" i="86"/>
  <c r="AV24" i="86"/>
  <c r="AW24" i="86"/>
  <c r="H24" i="86"/>
  <c r="I24" i="86"/>
  <c r="K24" i="86"/>
  <c r="U24" i="86"/>
  <c r="R24" i="86"/>
  <c r="T24" i="86"/>
  <c r="AQ26" i="86"/>
  <c r="AT25" i="86"/>
  <c r="AR26" i="86"/>
  <c r="AU25" i="86"/>
  <c r="AS26" i="86"/>
  <c r="AV25" i="86"/>
  <c r="AW25" i="86"/>
  <c r="H25" i="86"/>
  <c r="I25" i="86"/>
  <c r="K25" i="86"/>
  <c r="U25" i="86"/>
  <c r="R25" i="86"/>
  <c r="T25" i="86"/>
  <c r="AQ27" i="86"/>
  <c r="AT26" i="86"/>
  <c r="AR27" i="86"/>
  <c r="AU26" i="86"/>
  <c r="AS27" i="86"/>
  <c r="AV26" i="86"/>
  <c r="AW26" i="86"/>
  <c r="H26" i="86"/>
  <c r="I26" i="86"/>
  <c r="K26" i="86"/>
  <c r="U26" i="86"/>
  <c r="R26" i="86"/>
  <c r="T26" i="86"/>
  <c r="AQ28" i="86"/>
  <c r="AT27" i="86"/>
  <c r="AR28" i="86"/>
  <c r="AU27" i="86"/>
  <c r="AS28" i="86"/>
  <c r="AV27" i="86"/>
  <c r="AW27" i="86"/>
  <c r="H27" i="86"/>
  <c r="I27" i="86"/>
  <c r="K27" i="86"/>
  <c r="U27" i="86"/>
  <c r="R27" i="86"/>
  <c r="T27" i="86"/>
  <c r="AQ29" i="86"/>
  <c r="AT28" i="86"/>
  <c r="AR29" i="86"/>
  <c r="AU28" i="86"/>
  <c r="AS29" i="86"/>
  <c r="AV28" i="86"/>
  <c r="AW28" i="86"/>
  <c r="H28" i="86"/>
  <c r="I28" i="86"/>
  <c r="K28" i="86"/>
  <c r="U28" i="86"/>
  <c r="R28" i="86"/>
  <c r="T28" i="86"/>
  <c r="AQ30" i="86"/>
  <c r="AT29" i="86"/>
  <c r="AR30" i="86"/>
  <c r="AU29" i="86"/>
  <c r="AS30" i="86"/>
  <c r="AV29" i="86"/>
  <c r="AW29" i="86"/>
  <c r="H29" i="86"/>
  <c r="I29" i="86"/>
  <c r="K29" i="86"/>
  <c r="U29" i="86"/>
  <c r="R29" i="86"/>
  <c r="T29" i="86"/>
  <c r="AQ31" i="86"/>
  <c r="AT30" i="86"/>
  <c r="AR31" i="86"/>
  <c r="AU30" i="86"/>
  <c r="AW30" i="86"/>
  <c r="H30" i="86"/>
  <c r="I30" i="86"/>
  <c r="K30" i="86"/>
  <c r="U30" i="86"/>
  <c r="R30" i="86"/>
  <c r="T30" i="86"/>
  <c r="AS31" i="86"/>
  <c r="AV30" i="86"/>
  <c r="AQ32" i="86"/>
  <c r="AT31" i="86"/>
  <c r="AR32" i="86"/>
  <c r="AU31" i="86"/>
  <c r="AW31" i="86"/>
  <c r="H31" i="86"/>
  <c r="I31" i="86"/>
  <c r="K31" i="86"/>
  <c r="U31" i="86"/>
  <c r="R31" i="86"/>
  <c r="T31" i="86"/>
  <c r="AS32" i="86"/>
  <c r="AV31" i="86"/>
  <c r="AQ33" i="86"/>
  <c r="AT32" i="86"/>
  <c r="AR33" i="86"/>
  <c r="AU32" i="86"/>
  <c r="AW32" i="86"/>
  <c r="H32" i="86"/>
  <c r="I32" i="86"/>
  <c r="K32" i="86"/>
  <c r="U32" i="86"/>
  <c r="R32" i="86"/>
  <c r="T32" i="86"/>
  <c r="AS33" i="86"/>
  <c r="AV32" i="86"/>
  <c r="AQ34" i="86"/>
  <c r="AT33" i="86"/>
  <c r="AR34" i="86"/>
  <c r="AU33" i="86"/>
  <c r="AW33" i="86"/>
  <c r="H33" i="86"/>
  <c r="I33" i="86"/>
  <c r="K33" i="86"/>
  <c r="U33" i="86"/>
  <c r="R33" i="86"/>
  <c r="T33" i="86"/>
  <c r="AS34" i="86"/>
  <c r="AV33" i="86"/>
  <c r="AQ35" i="86"/>
  <c r="AT34" i="86"/>
  <c r="AR35" i="86"/>
  <c r="AU34" i="86"/>
  <c r="AW34" i="86"/>
  <c r="H34" i="86"/>
  <c r="I34" i="86"/>
  <c r="K34" i="86"/>
  <c r="U34" i="86"/>
  <c r="R34" i="86"/>
  <c r="T34" i="86"/>
  <c r="AS35" i="86"/>
  <c r="AV34" i="86"/>
  <c r="AQ36" i="86"/>
  <c r="AT35" i="86"/>
  <c r="AR36" i="86"/>
  <c r="AU35" i="86"/>
  <c r="AW35" i="86"/>
  <c r="H35" i="86"/>
  <c r="I35" i="86"/>
  <c r="K35" i="86"/>
  <c r="U35" i="86"/>
  <c r="R35" i="86"/>
  <c r="T35" i="86"/>
  <c r="AS36" i="86"/>
  <c r="AV35" i="86"/>
  <c r="AQ37" i="86"/>
  <c r="AT36" i="86"/>
  <c r="AR37" i="86"/>
  <c r="AU36" i="86"/>
  <c r="AS37" i="86"/>
  <c r="AV36" i="86"/>
  <c r="AW36" i="86"/>
  <c r="H36" i="86"/>
  <c r="I36" i="86"/>
  <c r="K36" i="86"/>
  <c r="U36" i="86"/>
  <c r="R36" i="86"/>
  <c r="T36" i="86"/>
  <c r="AQ38" i="86"/>
  <c r="AT37" i="86"/>
  <c r="AR38" i="86"/>
  <c r="AU37" i="86"/>
  <c r="AS38" i="86"/>
  <c r="AV37" i="86"/>
  <c r="AW37" i="86"/>
  <c r="H37" i="86"/>
  <c r="I37" i="86"/>
  <c r="K37" i="86"/>
  <c r="U37" i="86"/>
  <c r="R37" i="86"/>
  <c r="T37" i="86"/>
  <c r="AQ39" i="86"/>
  <c r="AT38" i="86"/>
  <c r="AR39" i="86"/>
  <c r="AU38" i="86"/>
  <c r="AW38" i="86"/>
  <c r="H38" i="86"/>
  <c r="I38" i="86"/>
  <c r="K38" i="86"/>
  <c r="U38" i="86"/>
  <c r="R38" i="86"/>
  <c r="T38" i="86"/>
  <c r="AS39" i="86"/>
  <c r="AV38" i="86"/>
  <c r="AQ40" i="86"/>
  <c r="AT39" i="86"/>
  <c r="AR40" i="86"/>
  <c r="AU39" i="86"/>
  <c r="AS40" i="86"/>
  <c r="AV39" i="86"/>
  <c r="AW39" i="86"/>
  <c r="H39" i="86"/>
  <c r="I39" i="86"/>
  <c r="K39" i="86"/>
  <c r="U39" i="86"/>
  <c r="R39" i="86"/>
  <c r="T39" i="86"/>
  <c r="AQ41" i="86"/>
  <c r="AT40" i="86"/>
  <c r="AR41" i="86"/>
  <c r="AU40" i="86"/>
  <c r="AW40" i="86"/>
  <c r="H40" i="86"/>
  <c r="I40" i="86"/>
  <c r="K40" i="86"/>
  <c r="U40" i="86"/>
  <c r="R40" i="86"/>
  <c r="T40" i="86"/>
  <c r="AS41" i="86"/>
  <c r="AV40" i="86"/>
  <c r="AQ42" i="86"/>
  <c r="AT41" i="86"/>
  <c r="AR42" i="86"/>
  <c r="AU41" i="86"/>
  <c r="AS42" i="86"/>
  <c r="AV41" i="86"/>
  <c r="AW41" i="86"/>
  <c r="H41" i="86"/>
  <c r="I41" i="86"/>
  <c r="K41" i="86"/>
  <c r="U41" i="86"/>
  <c r="R41" i="86"/>
  <c r="T41" i="86"/>
  <c r="AQ43" i="86"/>
  <c r="AT42" i="86"/>
  <c r="AR43" i="86"/>
  <c r="AU42" i="86"/>
  <c r="AW42" i="86"/>
  <c r="H42" i="86"/>
  <c r="I42" i="86"/>
  <c r="K42" i="86"/>
  <c r="U42" i="86"/>
  <c r="R42" i="86"/>
  <c r="T42" i="86"/>
  <c r="AS43" i="86"/>
  <c r="AV42" i="86"/>
  <c r="AQ44" i="86"/>
  <c r="AT43" i="86"/>
  <c r="AR44" i="86"/>
  <c r="AU43" i="86"/>
  <c r="AW43" i="86"/>
  <c r="H43" i="86"/>
  <c r="I43" i="86"/>
  <c r="K43" i="86"/>
  <c r="U43" i="86"/>
  <c r="R43" i="86"/>
  <c r="T43" i="86"/>
  <c r="AS44" i="86"/>
  <c r="AV43" i="86"/>
  <c r="AQ45" i="86"/>
  <c r="AT44" i="86"/>
  <c r="AR45" i="86"/>
  <c r="AU44" i="86"/>
  <c r="AW44" i="86"/>
  <c r="H44" i="86"/>
  <c r="I44" i="86"/>
  <c r="K44" i="86"/>
  <c r="U44" i="86"/>
  <c r="R44" i="86"/>
  <c r="T44" i="86"/>
  <c r="AS45" i="86"/>
  <c r="AV44" i="86"/>
  <c r="AQ46" i="86"/>
  <c r="AT45" i="86"/>
  <c r="AR46" i="86"/>
  <c r="AU45" i="86"/>
  <c r="AW45" i="86"/>
  <c r="H45" i="86"/>
  <c r="I45" i="86"/>
  <c r="K45" i="86"/>
  <c r="U45" i="86"/>
  <c r="R45" i="86"/>
  <c r="T45" i="86"/>
  <c r="AS46" i="86"/>
  <c r="AV45" i="86"/>
  <c r="AQ47" i="86"/>
  <c r="AT46" i="86"/>
  <c r="AR47" i="86"/>
  <c r="AU46" i="86"/>
  <c r="AW46" i="86"/>
  <c r="H46" i="86"/>
  <c r="I46" i="86"/>
  <c r="K46" i="86"/>
  <c r="U46" i="86"/>
  <c r="R46" i="86"/>
  <c r="T46" i="86"/>
  <c r="AS47" i="86"/>
  <c r="AV46" i="86"/>
  <c r="AQ48" i="86"/>
  <c r="AT47" i="86"/>
  <c r="AR48" i="86"/>
  <c r="AU47" i="86"/>
  <c r="AW47" i="86"/>
  <c r="H47" i="86"/>
  <c r="I47" i="86"/>
  <c r="K47" i="86"/>
  <c r="U47" i="86"/>
  <c r="R47" i="86"/>
  <c r="T47" i="86"/>
  <c r="AS48" i="86"/>
  <c r="AV47" i="86"/>
  <c r="AQ49" i="86"/>
  <c r="AT48" i="86"/>
  <c r="AR49" i="86"/>
  <c r="AU48" i="86"/>
  <c r="AW48" i="86"/>
  <c r="H48" i="86"/>
  <c r="I48" i="86"/>
  <c r="K48" i="86"/>
  <c r="U48" i="86"/>
  <c r="R48" i="86"/>
  <c r="T48" i="86"/>
  <c r="AS49" i="86"/>
  <c r="AV48" i="86"/>
  <c r="AQ50" i="86"/>
  <c r="AT49" i="86"/>
  <c r="AR50" i="86"/>
  <c r="AU49" i="86"/>
  <c r="AW49" i="86"/>
  <c r="H49" i="86"/>
  <c r="I49" i="86"/>
  <c r="K49" i="86"/>
  <c r="U49" i="86"/>
  <c r="R49" i="86"/>
  <c r="T49" i="86"/>
  <c r="AS50" i="86"/>
  <c r="AV49" i="86"/>
  <c r="AQ51" i="86"/>
  <c r="AT50" i="86"/>
  <c r="AR51" i="86"/>
  <c r="AU50" i="86"/>
  <c r="AW50" i="86"/>
  <c r="H50" i="86"/>
  <c r="I50" i="86"/>
  <c r="K50" i="86"/>
  <c r="U50" i="86"/>
  <c r="R50" i="86"/>
  <c r="T50" i="86"/>
  <c r="AS51" i="86"/>
  <c r="AV50" i="86"/>
  <c r="AQ52" i="86"/>
  <c r="AT51" i="86"/>
  <c r="AR52" i="86"/>
  <c r="AU51" i="86"/>
  <c r="AW51" i="86"/>
  <c r="H51" i="86"/>
  <c r="I51" i="86"/>
  <c r="K51" i="86"/>
  <c r="U51" i="86"/>
  <c r="R51" i="86"/>
  <c r="T51" i="86"/>
  <c r="AS52" i="86"/>
  <c r="AV51" i="86"/>
  <c r="AQ53" i="86"/>
  <c r="AT52" i="86"/>
  <c r="AR53" i="86"/>
  <c r="AU52" i="86"/>
  <c r="AW52" i="86"/>
  <c r="H52" i="86"/>
  <c r="I52" i="86"/>
  <c r="K52" i="86"/>
  <c r="U52" i="86"/>
  <c r="R52" i="86"/>
  <c r="T52" i="86"/>
  <c r="AS53" i="86"/>
  <c r="AV52" i="86"/>
  <c r="AQ54" i="86"/>
  <c r="AT53" i="86"/>
  <c r="AR54" i="86"/>
  <c r="AU53" i="86"/>
  <c r="AS54" i="86"/>
  <c r="AV53" i="86"/>
  <c r="AW53" i="86"/>
  <c r="H53" i="86"/>
  <c r="I53" i="86"/>
  <c r="K53" i="86"/>
  <c r="U53" i="86"/>
  <c r="R53" i="86"/>
  <c r="T53" i="86"/>
  <c r="AQ55" i="86"/>
  <c r="AT54" i="86"/>
  <c r="AR55" i="86"/>
  <c r="AU54" i="86"/>
  <c r="AS55" i="86"/>
  <c r="AV54" i="86"/>
  <c r="AW54" i="86"/>
  <c r="H54" i="86"/>
  <c r="I54" i="86"/>
  <c r="K54" i="86"/>
  <c r="U54" i="86"/>
  <c r="R54" i="86"/>
  <c r="T54" i="86"/>
  <c r="AQ56" i="86"/>
  <c r="AT55" i="86"/>
  <c r="AR56" i="86"/>
  <c r="AU55" i="86"/>
  <c r="AS56" i="86"/>
  <c r="AV55" i="86"/>
  <c r="AW55" i="86"/>
  <c r="H55" i="86"/>
  <c r="I55" i="86"/>
  <c r="K55" i="86"/>
  <c r="U55" i="86"/>
  <c r="R55" i="86"/>
  <c r="T55" i="86"/>
  <c r="AQ57" i="86"/>
  <c r="AT56" i="86"/>
  <c r="AR57" i="86"/>
  <c r="AU56" i="86"/>
  <c r="AS57" i="86"/>
  <c r="AV56" i="86"/>
  <c r="AW56" i="86"/>
  <c r="H56" i="86"/>
  <c r="I56" i="86"/>
  <c r="K56" i="86"/>
  <c r="U56" i="86"/>
  <c r="R56" i="86"/>
  <c r="T56" i="86"/>
  <c r="AT57" i="86"/>
  <c r="AU57" i="86"/>
  <c r="AV57" i="86"/>
  <c r="AW57" i="86"/>
  <c r="H57" i="86"/>
  <c r="I57" i="86"/>
  <c r="K57" i="86"/>
  <c r="U57" i="86"/>
  <c r="R57" i="86"/>
  <c r="T57" i="86"/>
  <c r="G6" i="86"/>
  <c r="G5" i="86"/>
  <c r="E5" i="86"/>
  <c r="AQ69" i="76"/>
  <c r="AT69" i="76" s="1"/>
  <c r="AR69" i="76"/>
  <c r="AU69" i="76" s="1"/>
  <c r="AQ53" i="76"/>
  <c r="AT53" i="76"/>
  <c r="AR53" i="76"/>
  <c r="AU53" i="76"/>
  <c r="AS53" i="76"/>
  <c r="AV53" i="76"/>
  <c r="AW53" i="76"/>
  <c r="H53" i="76"/>
  <c r="AQ54" i="76"/>
  <c r="I53" i="76"/>
  <c r="K53" i="76"/>
  <c r="AT31" i="76"/>
  <c r="AU31" i="76"/>
  <c r="AV31" i="76"/>
  <c r="AW31" i="76"/>
  <c r="I31" i="76"/>
  <c r="K31" i="76"/>
  <c r="AQ5" i="76"/>
  <c r="AQ4" i="76"/>
  <c r="AT4" i="76"/>
  <c r="AS5" i="76"/>
  <c r="AS4" i="76"/>
  <c r="AV4" i="76"/>
  <c r="AR5" i="76"/>
  <c r="AR4" i="76"/>
  <c r="AU4" i="76"/>
  <c r="AW4" i="76"/>
  <c r="I4" i="76"/>
  <c r="K4" i="76"/>
  <c r="AP4" i="76"/>
  <c r="L5" i="76"/>
  <c r="M5" i="76"/>
  <c r="N5" i="76"/>
  <c r="O5" i="76"/>
  <c r="Q5" i="76"/>
  <c r="AO5" i="76"/>
  <c r="AQ6" i="76"/>
  <c r="AT5" i="76"/>
  <c r="AS6" i="76"/>
  <c r="AV5" i="76"/>
  <c r="AR6" i="76"/>
  <c r="AU5" i="76"/>
  <c r="AW5" i="76"/>
  <c r="I5" i="76"/>
  <c r="K5" i="76"/>
  <c r="AP5" i="76"/>
  <c r="L6" i="76"/>
  <c r="M6" i="76"/>
  <c r="N6" i="76"/>
  <c r="O6" i="76"/>
  <c r="Q6" i="76"/>
  <c r="AO6" i="76"/>
  <c r="AQ7" i="76"/>
  <c r="AT6" i="76"/>
  <c r="AS7" i="76"/>
  <c r="AV6" i="76"/>
  <c r="AR7" i="76"/>
  <c r="AU6" i="76"/>
  <c r="AW6" i="76"/>
  <c r="I6" i="76"/>
  <c r="K6" i="76"/>
  <c r="AP6" i="76"/>
  <c r="L7" i="76"/>
  <c r="M7" i="76"/>
  <c r="N7" i="76"/>
  <c r="O7" i="76"/>
  <c r="Q7" i="76"/>
  <c r="AO7" i="76"/>
  <c r="AT7" i="76"/>
  <c r="AV7" i="76"/>
  <c r="AU7" i="76"/>
  <c r="AW7" i="76"/>
  <c r="I7" i="76"/>
  <c r="K7" i="76"/>
  <c r="AP7" i="76"/>
  <c r="L8" i="76"/>
  <c r="M8" i="76"/>
  <c r="N8" i="76"/>
  <c r="O8" i="76"/>
  <c r="Q8" i="76"/>
  <c r="AO8" i="76"/>
  <c r="AP8" i="76"/>
  <c r="L9" i="76"/>
  <c r="M9" i="76"/>
  <c r="N9" i="76"/>
  <c r="O9" i="76"/>
  <c r="Q9" i="76"/>
  <c r="AO9" i="76"/>
  <c r="AP9" i="76"/>
  <c r="L10" i="76"/>
  <c r="M10" i="76"/>
  <c r="N10" i="76"/>
  <c r="O10" i="76"/>
  <c r="Q10" i="76"/>
  <c r="AO10" i="76"/>
  <c r="AP10" i="76"/>
  <c r="L11" i="76"/>
  <c r="M11" i="76"/>
  <c r="N11" i="76"/>
  <c r="O11" i="76"/>
  <c r="Q11" i="76"/>
  <c r="AO11" i="76"/>
  <c r="AP11" i="76"/>
  <c r="L12" i="76"/>
  <c r="M12" i="76"/>
  <c r="N12" i="76"/>
  <c r="O12" i="76"/>
  <c r="Q12" i="76"/>
  <c r="AO12" i="76"/>
  <c r="AP12" i="76"/>
  <c r="L13" i="76"/>
  <c r="M13" i="76"/>
  <c r="N13" i="76"/>
  <c r="O13" i="76"/>
  <c r="Q13" i="76"/>
  <c r="AO13" i="76"/>
  <c r="AP13" i="76"/>
  <c r="L14" i="76"/>
  <c r="M14" i="76"/>
  <c r="N14" i="76"/>
  <c r="O14" i="76"/>
  <c r="Q14" i="76"/>
  <c r="AO14" i="76"/>
  <c r="AP14" i="76"/>
  <c r="L15" i="76"/>
  <c r="M15" i="76"/>
  <c r="N15" i="76"/>
  <c r="O15" i="76"/>
  <c r="Q15" i="76"/>
  <c r="AO15" i="76"/>
  <c r="AP15" i="76"/>
  <c r="L16" i="76"/>
  <c r="M16" i="76"/>
  <c r="N16" i="76"/>
  <c r="O16" i="76"/>
  <c r="Q16" i="76"/>
  <c r="AO16" i="76"/>
  <c r="AP16" i="76"/>
  <c r="L17" i="76"/>
  <c r="M17" i="76"/>
  <c r="N17" i="76"/>
  <c r="O17" i="76"/>
  <c r="Q17" i="76"/>
  <c r="AO17" i="76"/>
  <c r="AP17" i="76"/>
  <c r="L18" i="76"/>
  <c r="M18" i="76"/>
  <c r="N18" i="76"/>
  <c r="O18" i="76"/>
  <c r="Q18" i="76"/>
  <c r="AO18" i="76"/>
  <c r="AP18" i="76"/>
  <c r="L19" i="76"/>
  <c r="M19" i="76"/>
  <c r="N19" i="76"/>
  <c r="O19" i="76"/>
  <c r="Q19" i="76"/>
  <c r="AO19" i="76"/>
  <c r="AP19" i="76"/>
  <c r="L20" i="76"/>
  <c r="M20" i="76"/>
  <c r="N20" i="76"/>
  <c r="O20" i="76"/>
  <c r="Q20" i="76"/>
  <c r="AO20" i="76"/>
  <c r="AP20" i="76"/>
  <c r="L21" i="76"/>
  <c r="M21" i="76"/>
  <c r="N21" i="76"/>
  <c r="O21" i="76"/>
  <c r="Q21" i="76"/>
  <c r="AO21" i="76"/>
  <c r="AP21" i="76"/>
  <c r="L22" i="76"/>
  <c r="M22" i="76"/>
  <c r="N22" i="76"/>
  <c r="O22" i="76"/>
  <c r="Q22" i="76"/>
  <c r="AO22" i="76"/>
  <c r="AP22" i="76"/>
  <c r="L23" i="76"/>
  <c r="M23" i="76"/>
  <c r="N23" i="76"/>
  <c r="O23" i="76"/>
  <c r="Q23" i="76"/>
  <c r="AO23" i="76"/>
  <c r="AP23" i="76"/>
  <c r="L24" i="76"/>
  <c r="M24" i="76"/>
  <c r="N24" i="76"/>
  <c r="O24" i="76"/>
  <c r="Q24" i="76"/>
  <c r="AO24" i="76"/>
  <c r="AP24" i="76"/>
  <c r="L25" i="76"/>
  <c r="M25" i="76"/>
  <c r="N25" i="76"/>
  <c r="O25" i="76"/>
  <c r="Q25" i="76"/>
  <c r="AO25" i="76"/>
  <c r="AP25" i="76"/>
  <c r="L26" i="76"/>
  <c r="M26" i="76"/>
  <c r="N26" i="76"/>
  <c r="O26" i="76"/>
  <c r="Q26" i="76"/>
  <c r="AO26" i="76"/>
  <c r="AP26" i="76"/>
  <c r="L27" i="76"/>
  <c r="M27" i="76"/>
  <c r="N27" i="76"/>
  <c r="O27" i="76"/>
  <c r="Q27" i="76"/>
  <c r="AO27" i="76"/>
  <c r="AP27" i="76"/>
  <c r="L28" i="76"/>
  <c r="M28" i="76"/>
  <c r="N28" i="76"/>
  <c r="O28" i="76"/>
  <c r="Q28" i="76"/>
  <c r="AO28" i="76"/>
  <c r="AP28" i="76"/>
  <c r="L29" i="76"/>
  <c r="M29" i="76"/>
  <c r="N29" i="76"/>
  <c r="O29" i="76"/>
  <c r="Q29" i="76"/>
  <c r="AO29" i="76"/>
  <c r="AP29" i="76"/>
  <c r="L30" i="76"/>
  <c r="M30" i="76"/>
  <c r="N30" i="76"/>
  <c r="O30" i="76"/>
  <c r="Q30" i="76"/>
  <c r="AO30" i="76"/>
  <c r="AP30" i="76"/>
  <c r="L31" i="76"/>
  <c r="M31" i="76"/>
  <c r="N31" i="76"/>
  <c r="O31" i="76"/>
  <c r="Q31" i="76"/>
  <c r="AO31" i="76"/>
  <c r="AP31" i="76"/>
  <c r="L32" i="76"/>
  <c r="M32" i="76"/>
  <c r="N32" i="76"/>
  <c r="O32" i="76"/>
  <c r="Q32" i="76"/>
  <c r="AO32" i="76"/>
  <c r="AT32" i="76"/>
  <c r="AR54" i="76"/>
  <c r="AU32" i="76"/>
  <c r="AS54" i="76"/>
  <c r="AV32" i="76"/>
  <c r="AW32" i="76"/>
  <c r="I32" i="76"/>
  <c r="K32" i="76"/>
  <c r="AP32" i="76"/>
  <c r="L33" i="76"/>
  <c r="M33" i="76"/>
  <c r="N33" i="76"/>
  <c r="O33" i="76"/>
  <c r="Q33" i="76"/>
  <c r="AO33" i="76"/>
  <c r="AQ55" i="76"/>
  <c r="AT33" i="76"/>
  <c r="AR55" i="76"/>
  <c r="AU33" i="76"/>
  <c r="AS55" i="76"/>
  <c r="AV33" i="76"/>
  <c r="AW33" i="76"/>
  <c r="I33" i="76"/>
  <c r="K33" i="76"/>
  <c r="AP33" i="76"/>
  <c r="L34" i="76"/>
  <c r="M34" i="76"/>
  <c r="N34" i="76"/>
  <c r="O34" i="76"/>
  <c r="Q34" i="76"/>
  <c r="AO34" i="76"/>
  <c r="AQ56" i="76"/>
  <c r="AT34" i="76"/>
  <c r="AR56" i="76"/>
  <c r="AU34" i="76"/>
  <c r="AS56" i="76"/>
  <c r="AV34" i="76"/>
  <c r="AW34" i="76"/>
  <c r="I34" i="76"/>
  <c r="K34" i="76"/>
  <c r="AP34" i="76"/>
  <c r="L35" i="76"/>
  <c r="M35" i="76"/>
  <c r="N35" i="76"/>
  <c r="O35" i="76"/>
  <c r="Q35" i="76"/>
  <c r="AO35" i="76"/>
  <c r="AQ57" i="76"/>
  <c r="AT35" i="76"/>
  <c r="AR57" i="76"/>
  <c r="AU35" i="76" s="1"/>
  <c r="AW35" i="76" s="1"/>
  <c r="I35" i="76" s="1"/>
  <c r="K35" i="76" s="1"/>
  <c r="AP35" i="76" s="1"/>
  <c r="AS57" i="76"/>
  <c r="AV35" i="76"/>
  <c r="AQ58" i="76"/>
  <c r="AT36" i="76"/>
  <c r="AR58" i="76"/>
  <c r="AU36" i="76" s="1"/>
  <c r="AW36" i="76" s="1"/>
  <c r="AS58" i="76"/>
  <c r="AV36" i="76"/>
  <c r="AQ59" i="76"/>
  <c r="AT37" i="76"/>
  <c r="AR59" i="76"/>
  <c r="AU37" i="76" s="1"/>
  <c r="AS59" i="76"/>
  <c r="AV37" i="76"/>
  <c r="AQ60" i="76"/>
  <c r="AT38" i="76"/>
  <c r="AR60" i="76"/>
  <c r="AU38" i="76" s="1"/>
  <c r="AS60" i="76"/>
  <c r="AV38" i="76"/>
  <c r="AQ61" i="76"/>
  <c r="AT39" i="76"/>
  <c r="AR61" i="76"/>
  <c r="AU39" i="76" s="1"/>
  <c r="AW39" i="76" s="1"/>
  <c r="AS61" i="76"/>
  <c r="AV39" i="76"/>
  <c r="AQ62" i="76"/>
  <c r="AT40" i="76"/>
  <c r="AR62" i="76"/>
  <c r="AU40" i="76" s="1"/>
  <c r="AW40" i="76" s="1"/>
  <c r="AS62" i="76"/>
  <c r="AV40" i="76"/>
  <c r="AQ63" i="76"/>
  <c r="AT41" i="76"/>
  <c r="AR63" i="76"/>
  <c r="AU41" i="76" s="1"/>
  <c r="AS63" i="76"/>
  <c r="AV41" i="76"/>
  <c r="AQ64" i="76"/>
  <c r="AT42" i="76"/>
  <c r="AR64" i="76"/>
  <c r="AU42" i="76" s="1"/>
  <c r="AS64" i="76"/>
  <c r="AV42" i="76"/>
  <c r="AQ65" i="76"/>
  <c r="AT43" i="76" s="1"/>
  <c r="AR65" i="76"/>
  <c r="AU65" i="76" s="1"/>
  <c r="AQ88" i="76"/>
  <c r="AT44" i="76"/>
  <c r="AR88" i="76"/>
  <c r="AU44" i="76"/>
  <c r="AS88" i="76"/>
  <c r="AV44" i="76"/>
  <c r="AW44" i="76"/>
  <c r="I44" i="76"/>
  <c r="K44" i="76"/>
  <c r="AQ89" i="76"/>
  <c r="AT45" i="76"/>
  <c r="AR89" i="76"/>
  <c r="AU45" i="76"/>
  <c r="AS89" i="76"/>
  <c r="AV45" i="76"/>
  <c r="AW45" i="76"/>
  <c r="I45" i="76"/>
  <c r="K45" i="76"/>
  <c r="AQ90" i="76"/>
  <c r="AT46" i="76"/>
  <c r="AR90" i="76"/>
  <c r="AU46" i="76"/>
  <c r="AS90" i="76"/>
  <c r="AV46" i="76"/>
  <c r="AW46" i="76"/>
  <c r="I46" i="76"/>
  <c r="K46" i="76"/>
  <c r="AQ91" i="76"/>
  <c r="AT47" i="76"/>
  <c r="AR91" i="76"/>
  <c r="AU47" i="76"/>
  <c r="AS91" i="76"/>
  <c r="AV47" i="76"/>
  <c r="AW47" i="76"/>
  <c r="I47" i="76"/>
  <c r="K47" i="76"/>
  <c r="I52" i="76"/>
  <c r="K52" i="76"/>
  <c r="U53" i="76"/>
  <c r="R53" i="76"/>
  <c r="T53" i="76"/>
  <c r="AT54" i="76"/>
  <c r="AU54" i="76"/>
  <c r="AV54" i="76"/>
  <c r="AW54" i="76"/>
  <c r="H54" i="76"/>
  <c r="I54" i="76"/>
  <c r="K54" i="76"/>
  <c r="U54" i="76"/>
  <c r="R54" i="76"/>
  <c r="T54" i="76"/>
  <c r="AT55" i="76"/>
  <c r="AU55" i="76"/>
  <c r="AV55" i="76"/>
  <c r="AW55" i="76"/>
  <c r="H55" i="76"/>
  <c r="I55" i="76"/>
  <c r="K55" i="76"/>
  <c r="U55" i="76"/>
  <c r="R55" i="76"/>
  <c r="T55" i="76"/>
  <c r="AT56" i="76"/>
  <c r="AU56" i="76"/>
  <c r="AV56" i="76"/>
  <c r="AW56" i="76"/>
  <c r="H56" i="76"/>
  <c r="I56" i="76"/>
  <c r="K56" i="76"/>
  <c r="U56" i="76"/>
  <c r="R56" i="76"/>
  <c r="T56" i="76"/>
  <c r="AT57" i="76"/>
  <c r="AU57" i="76"/>
  <c r="AW57" i="76" s="1"/>
  <c r="I57" i="76" s="1"/>
  <c r="K57" i="76" s="1"/>
  <c r="AV57" i="76"/>
  <c r="H57" i="76"/>
  <c r="U57" i="76"/>
  <c r="R57" i="76"/>
  <c r="T57" i="76"/>
  <c r="AT58" i="76"/>
  <c r="AU58" i="76"/>
  <c r="AW58" i="76" s="1"/>
  <c r="I58" i="76" s="1"/>
  <c r="K58" i="76" s="1"/>
  <c r="AV58" i="76"/>
  <c r="U58" i="76"/>
  <c r="R58" i="76"/>
  <c r="T58" i="76"/>
  <c r="AT59" i="76"/>
  <c r="AV59" i="76"/>
  <c r="U59" i="76"/>
  <c r="R59" i="76"/>
  <c r="T59" i="76"/>
  <c r="AT60" i="76"/>
  <c r="AV60" i="76"/>
  <c r="U60" i="76"/>
  <c r="R60" i="76"/>
  <c r="T60" i="76"/>
  <c r="AT61" i="76"/>
  <c r="AU61" i="76"/>
  <c r="AV61" i="76"/>
  <c r="U61" i="76"/>
  <c r="R61" i="76"/>
  <c r="T61" i="76"/>
  <c r="AT62" i="76"/>
  <c r="AU62" i="76"/>
  <c r="AW62" i="76" s="1"/>
  <c r="I62" i="76" s="1"/>
  <c r="K62" i="76" s="1"/>
  <c r="AV62" i="76"/>
  <c r="U62" i="76"/>
  <c r="R62" i="76"/>
  <c r="T62" i="76"/>
  <c r="AT63" i="76"/>
  <c r="AV63" i="76"/>
  <c r="U63" i="76"/>
  <c r="R63" i="76"/>
  <c r="T63" i="76"/>
  <c r="AT64" i="76"/>
  <c r="AV64" i="76"/>
  <c r="U64" i="76"/>
  <c r="R64" i="76"/>
  <c r="T64" i="76"/>
  <c r="AT65" i="76"/>
  <c r="AQ66" i="76"/>
  <c r="AS66" i="76" s="1"/>
  <c r="AV66" i="76" s="1"/>
  <c r="U65" i="76"/>
  <c r="R65" i="76"/>
  <c r="T65" i="76"/>
  <c r="AR66" i="76"/>
  <c r="AU66" i="76" s="1"/>
  <c r="AQ67" i="76"/>
  <c r="AS67" i="76" s="1"/>
  <c r="AV67" i="76" s="1"/>
  <c r="U66" i="76"/>
  <c r="R66" i="76"/>
  <c r="T66" i="76"/>
  <c r="AT67" i="76"/>
  <c r="AR67" i="76"/>
  <c r="AU67" i="76" s="1"/>
  <c r="AQ68" i="76"/>
  <c r="U67" i="76"/>
  <c r="R67" i="76"/>
  <c r="T67" i="76"/>
  <c r="AR68" i="76"/>
  <c r="AU68" i="76" s="1"/>
  <c r="U68" i="76"/>
  <c r="R68" i="76"/>
  <c r="T68" i="76"/>
  <c r="AQ70" i="76"/>
  <c r="AS70" i="76" s="1"/>
  <c r="AV70" i="76" s="1"/>
  <c r="U69" i="76"/>
  <c r="R69" i="76"/>
  <c r="T69" i="76"/>
  <c r="AR70" i="76"/>
  <c r="AU70" i="76" s="1"/>
  <c r="AQ71" i="76"/>
  <c r="AS71" i="76" s="1"/>
  <c r="AV71" i="76" s="1"/>
  <c r="U70" i="76"/>
  <c r="R70" i="76"/>
  <c r="T70" i="76"/>
  <c r="AR71" i="76"/>
  <c r="AU71" i="76" s="1"/>
  <c r="AQ72" i="76"/>
  <c r="U71" i="76"/>
  <c r="R71" i="76"/>
  <c r="T71" i="76"/>
  <c r="AT72" i="76"/>
  <c r="AR72" i="76"/>
  <c r="AU72" i="76" s="1"/>
  <c r="AS72" i="76"/>
  <c r="AV72" i="76"/>
  <c r="AQ73" i="76"/>
  <c r="AT73" i="76" s="1"/>
  <c r="U72" i="76"/>
  <c r="R72" i="76"/>
  <c r="T72" i="76"/>
  <c r="AR73" i="76"/>
  <c r="AU73" i="76" s="1"/>
  <c r="AS73" i="76"/>
  <c r="AV73" i="76" s="1"/>
  <c r="AQ74" i="76"/>
  <c r="U73" i="76"/>
  <c r="R73" i="76"/>
  <c r="T73" i="76"/>
  <c r="AR74" i="76"/>
  <c r="AU74" i="76" s="1"/>
  <c r="AQ75" i="76"/>
  <c r="AT75" i="76" s="1"/>
  <c r="U74" i="76"/>
  <c r="R74" i="76"/>
  <c r="T74" i="76"/>
  <c r="AR75" i="76"/>
  <c r="AU75" i="76"/>
  <c r="AQ76" i="76"/>
  <c r="AS76" i="76" s="1"/>
  <c r="AV76" i="76" s="1"/>
  <c r="R75" i="76"/>
  <c r="T75" i="76"/>
  <c r="AR76" i="76"/>
  <c r="AU76" i="76" s="1"/>
  <c r="AQ77" i="76"/>
  <c r="AT77" i="76" s="1"/>
  <c r="R76" i="76"/>
  <c r="T76" i="76"/>
  <c r="AR77" i="76"/>
  <c r="AU77" i="76" s="1"/>
  <c r="AS77" i="76"/>
  <c r="AV77" i="76" s="1"/>
  <c r="AQ78" i="76"/>
  <c r="AT78" i="76" s="1"/>
  <c r="R77" i="76"/>
  <c r="T77" i="76"/>
  <c r="AR78" i="76"/>
  <c r="AU78" i="76" s="1"/>
  <c r="AS78" i="76"/>
  <c r="AV78" i="76" s="1"/>
  <c r="AQ79" i="76"/>
  <c r="AT79" i="76" s="1"/>
  <c r="R78" i="76"/>
  <c r="T78" i="76"/>
  <c r="AR79" i="76"/>
  <c r="AU79" i="76" s="1"/>
  <c r="AS79" i="76"/>
  <c r="AV79" i="76" s="1"/>
  <c r="AQ80" i="76"/>
  <c r="R79" i="76"/>
  <c r="T79" i="76"/>
  <c r="AT80" i="76"/>
  <c r="AR80" i="76"/>
  <c r="AU80" i="76"/>
  <c r="AS80" i="76"/>
  <c r="AV80" i="76"/>
  <c r="AW80" i="76"/>
  <c r="H80" i="76"/>
  <c r="AQ81" i="76"/>
  <c r="I80" i="76"/>
  <c r="K80" i="76"/>
  <c r="R80" i="76"/>
  <c r="T80" i="76"/>
  <c r="AT81" i="76"/>
  <c r="AR81" i="76"/>
  <c r="AU81" i="76"/>
  <c r="AS81" i="76"/>
  <c r="AV81" i="76"/>
  <c r="AW81" i="76"/>
  <c r="H81" i="76"/>
  <c r="AQ82" i="76"/>
  <c r="I81" i="76"/>
  <c r="K81" i="76"/>
  <c r="R81" i="76"/>
  <c r="T81" i="76"/>
  <c r="AT82" i="76"/>
  <c r="AR82" i="76"/>
  <c r="AU82" i="76"/>
  <c r="AS82" i="76"/>
  <c r="AV82" i="76"/>
  <c r="AW82" i="76"/>
  <c r="H82" i="76"/>
  <c r="AQ83" i="76"/>
  <c r="I82" i="76"/>
  <c r="K82" i="76"/>
  <c r="R82" i="76"/>
  <c r="T82" i="76"/>
  <c r="AT83" i="76"/>
  <c r="AR83" i="76"/>
  <c r="AU83" i="76"/>
  <c r="AS83" i="76"/>
  <c r="AV83" i="76"/>
  <c r="AW83" i="76"/>
  <c r="H83" i="76"/>
  <c r="AQ84" i="76"/>
  <c r="I83" i="76"/>
  <c r="K83" i="76"/>
  <c r="R83" i="76"/>
  <c r="T83" i="76"/>
  <c r="AT84" i="76"/>
  <c r="AR84" i="76"/>
  <c r="AU84" i="76"/>
  <c r="AS84" i="76"/>
  <c r="AV84" i="76"/>
  <c r="AW84" i="76"/>
  <c r="H84" i="76"/>
  <c r="AQ85" i="76"/>
  <c r="I84" i="76"/>
  <c r="K84" i="76"/>
  <c r="R84" i="76"/>
  <c r="T84" i="76"/>
  <c r="AT85" i="76"/>
  <c r="AR85" i="76"/>
  <c r="AU85" i="76"/>
  <c r="AS85" i="76"/>
  <c r="AV85" i="76"/>
  <c r="AW85" i="76"/>
  <c r="H85" i="76"/>
  <c r="AQ86" i="76"/>
  <c r="I85" i="76"/>
  <c r="K85" i="76"/>
  <c r="R85" i="76"/>
  <c r="T85" i="76"/>
  <c r="AT86" i="76"/>
  <c r="AR86" i="76"/>
  <c r="AU86" i="76"/>
  <c r="AS86" i="76"/>
  <c r="AV86" i="76"/>
  <c r="AW86" i="76"/>
  <c r="H86" i="76"/>
  <c r="AQ87" i="76"/>
  <c r="I86" i="76"/>
  <c r="K86" i="76"/>
  <c r="R86" i="76"/>
  <c r="T86" i="76"/>
  <c r="AT87" i="76"/>
  <c r="AR87" i="76"/>
  <c r="AU87" i="76"/>
  <c r="AS87" i="76"/>
  <c r="AV87" i="76"/>
  <c r="AW87" i="76"/>
  <c r="H87" i="76"/>
  <c r="I87" i="76"/>
  <c r="K87" i="76"/>
  <c r="R87" i="76"/>
  <c r="T87" i="76"/>
  <c r="AT88" i="76"/>
  <c r="AU88" i="76"/>
  <c r="AV88" i="76"/>
  <c r="AW88" i="76"/>
  <c r="H88" i="76"/>
  <c r="I88" i="76"/>
  <c r="K88" i="76"/>
  <c r="R88" i="76"/>
  <c r="T88" i="76"/>
  <c r="AT89" i="76"/>
  <c r="AU89" i="76"/>
  <c r="AV89" i="76"/>
  <c r="AW89" i="76"/>
  <c r="H89" i="76"/>
  <c r="I89" i="76"/>
  <c r="K89" i="76"/>
  <c r="R89" i="76"/>
  <c r="T89" i="76" s="1"/>
  <c r="AT90" i="76"/>
  <c r="AU90" i="76"/>
  <c r="AV90" i="76"/>
  <c r="AW90" i="76"/>
  <c r="H90" i="76"/>
  <c r="I90" i="76"/>
  <c r="K90" i="76"/>
  <c r="R90" i="76"/>
  <c r="T90" i="76" s="1"/>
  <c r="AT91" i="76"/>
  <c r="AU91" i="76"/>
  <c r="AV91" i="76"/>
  <c r="AW91" i="76"/>
  <c r="H91" i="76"/>
  <c r="I91" i="76"/>
  <c r="K91" i="76"/>
  <c r="R91" i="76"/>
  <c r="T91" i="76"/>
  <c r="E80"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B55" i="2" s="1"/>
  <c r="K56" i="2"/>
  <c r="L56" i="2"/>
  <c r="B56" i="2" s="1"/>
  <c r="K57" i="2"/>
  <c r="L57" i="2"/>
  <c r="B57" i="2" s="1"/>
  <c r="K58" i="2"/>
  <c r="L58" i="2"/>
  <c r="B58" i="2" s="1"/>
  <c r="K59" i="2"/>
  <c r="L59" i="2"/>
  <c r="B59" i="2" s="1"/>
  <c r="K60" i="2"/>
  <c r="L60" i="2"/>
  <c r="B60" i="2" s="1"/>
  <c r="K61" i="2"/>
  <c r="L61" i="2"/>
  <c r="B61" i="2" s="1"/>
  <c r="K62" i="2"/>
  <c r="L62" i="2"/>
  <c r="B62" i="2" s="1"/>
  <c r="K63" i="2"/>
  <c r="L63" i="2"/>
  <c r="B63" i="2" s="1"/>
  <c r="K64" i="2"/>
  <c r="D64" i="2" s="1"/>
  <c r="L64" i="2"/>
  <c r="B64" i="2" s="1"/>
  <c r="K65" i="2"/>
  <c r="L65" i="2"/>
  <c r="B65" i="2" s="1"/>
  <c r="K66" i="2"/>
  <c r="H66" i="2" s="1"/>
  <c r="L66" i="2"/>
  <c r="B66" i="2" s="1"/>
  <c r="K67" i="2"/>
  <c r="D67" i="2" s="1"/>
  <c r="L67" i="2"/>
  <c r="B67" i="2" s="1"/>
  <c r="K68" i="2"/>
  <c r="F68" i="2" s="1"/>
  <c r="L68" i="2"/>
  <c r="K69" i="2"/>
  <c r="F69" i="2" s="1"/>
  <c r="L69" i="2"/>
  <c r="B69" i="2" s="1"/>
  <c r="K70" i="2"/>
  <c r="D70" i="2" s="1"/>
  <c r="L70" i="2"/>
  <c r="K71" i="2"/>
  <c r="D71" i="2" s="1"/>
  <c r="L71" i="2"/>
  <c r="B71" i="2" s="1"/>
  <c r="K72" i="2"/>
  <c r="L72" i="2"/>
  <c r="K73" i="2"/>
  <c r="D73" i="2" s="1"/>
  <c r="L73" i="2"/>
  <c r="B73" i="2" s="1"/>
  <c r="K74" i="2"/>
  <c r="F74" i="2" s="1"/>
  <c r="L74" i="2"/>
  <c r="K75" i="2"/>
  <c r="D75" i="2" s="1"/>
  <c r="L75" i="2"/>
  <c r="B75" i="2" s="1"/>
  <c r="K76" i="2"/>
  <c r="D76" i="2" s="1"/>
  <c r="L76" i="2"/>
  <c r="K77" i="2"/>
  <c r="F77" i="2" s="1"/>
  <c r="L77" i="2"/>
  <c r="K78" i="2"/>
  <c r="L78" i="2"/>
  <c r="K79" i="2"/>
  <c r="L79" i="2"/>
  <c r="K80" i="2"/>
  <c r="L80" i="2"/>
  <c r="K81" i="2"/>
  <c r="L81" i="2"/>
  <c r="K82" i="2"/>
  <c r="L82" i="2"/>
  <c r="K83" i="2"/>
  <c r="L83" i="2"/>
  <c r="K84" i="2"/>
  <c r="L84" i="2"/>
  <c r="K85" i="2"/>
  <c r="L85" i="2"/>
  <c r="K86" i="2"/>
  <c r="L86" i="2"/>
  <c r="K87" i="2"/>
  <c r="L87" i="2"/>
  <c r="K88" i="2"/>
  <c r="L88" i="2"/>
  <c r="A47" i="2"/>
  <c r="B47" i="2"/>
  <c r="A48" i="2"/>
  <c r="B48" i="2"/>
  <c r="A49" i="2"/>
  <c r="B49" i="2"/>
  <c r="A50" i="2"/>
  <c r="B50" i="2"/>
  <c r="A51" i="2"/>
  <c r="B51" i="2"/>
  <c r="A52" i="2"/>
  <c r="B52" i="2"/>
  <c r="A53" i="2"/>
  <c r="B53" i="2"/>
  <c r="A54" i="2"/>
  <c r="B54" i="2"/>
  <c r="A55" i="2"/>
  <c r="A56" i="2"/>
  <c r="A57" i="2"/>
  <c r="A58" i="2"/>
  <c r="A59" i="2"/>
  <c r="A60" i="2"/>
  <c r="A61" i="2"/>
  <c r="A62" i="2"/>
  <c r="A63" i="2"/>
  <c r="A64" i="2"/>
  <c r="A65" i="2"/>
  <c r="A66" i="2"/>
  <c r="A67" i="2"/>
  <c r="A68" i="2"/>
  <c r="B68" i="2"/>
  <c r="A69" i="2"/>
  <c r="A70" i="2"/>
  <c r="B70" i="2"/>
  <c r="A71" i="2"/>
  <c r="A72" i="2"/>
  <c r="B72" i="2"/>
  <c r="A73" i="2"/>
  <c r="A74" i="2"/>
  <c r="B74" i="2"/>
  <c r="A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D77" i="2"/>
  <c r="D78" i="2"/>
  <c r="F78" i="2"/>
  <c r="D79" i="2"/>
  <c r="F79" i="2"/>
  <c r="D80" i="2"/>
  <c r="F80" i="2"/>
  <c r="F81" i="2"/>
  <c r="F82" i="2"/>
  <c r="F83" i="2"/>
  <c r="F84" i="2"/>
  <c r="F85" i="2"/>
  <c r="F86" i="2"/>
  <c r="F87" i="2"/>
  <c r="F88" i="2"/>
  <c r="AQ1" i="76"/>
  <c r="AQ44" i="76"/>
  <c r="AR44" i="76"/>
  <c r="AQ45" i="76"/>
  <c r="T4" i="76"/>
  <c r="AO4" i="76"/>
  <c r="T5" i="76"/>
  <c r="T6" i="76"/>
  <c r="R7" i="76"/>
  <c r="T7" i="76"/>
  <c r="AQ8" i="76"/>
  <c r="AR8" i="76"/>
  <c r="AS8" i="76"/>
  <c r="U8" i="76"/>
  <c r="R8" i="76"/>
  <c r="T8" i="76"/>
  <c r="AQ9" i="76"/>
  <c r="AT8" i="76"/>
  <c r="AR9" i="76"/>
  <c r="AU8" i="76"/>
  <c r="AS9" i="76"/>
  <c r="AV8" i="76"/>
  <c r="AW8" i="76"/>
  <c r="I8" i="76"/>
  <c r="K8" i="76"/>
  <c r="U9" i="76"/>
  <c r="R9" i="76"/>
  <c r="T9" i="76"/>
  <c r="AQ10" i="76"/>
  <c r="AT9" i="76"/>
  <c r="AR10" i="76"/>
  <c r="AU9" i="76"/>
  <c r="AS10" i="76"/>
  <c r="AV9" i="76"/>
  <c r="AW9" i="76"/>
  <c r="I9" i="76"/>
  <c r="K9" i="76"/>
  <c r="U10" i="76"/>
  <c r="R10" i="76"/>
  <c r="T10" i="76"/>
  <c r="AQ11" i="76"/>
  <c r="AT10" i="76"/>
  <c r="AR11" i="76"/>
  <c r="AU10" i="76"/>
  <c r="AS11" i="76"/>
  <c r="AV10" i="76"/>
  <c r="AW10" i="76"/>
  <c r="I10" i="76"/>
  <c r="K10" i="76"/>
  <c r="U11" i="76"/>
  <c r="R11" i="76"/>
  <c r="T11" i="76"/>
  <c r="AQ12" i="76"/>
  <c r="AT11" i="76"/>
  <c r="AR12" i="76"/>
  <c r="AU11" i="76"/>
  <c r="AS12" i="76"/>
  <c r="AV11" i="76"/>
  <c r="AW11" i="76"/>
  <c r="I11" i="76"/>
  <c r="K11" i="76"/>
  <c r="U12" i="76"/>
  <c r="R12" i="76"/>
  <c r="T12" i="76"/>
  <c r="AQ13" i="76"/>
  <c r="AT12" i="76"/>
  <c r="AR13" i="76"/>
  <c r="AU12" i="76"/>
  <c r="AS13" i="76"/>
  <c r="AV12" i="76"/>
  <c r="AW12" i="76"/>
  <c r="I12" i="76"/>
  <c r="K12" i="76"/>
  <c r="U13" i="76"/>
  <c r="R13" i="76"/>
  <c r="T13" i="76"/>
  <c r="AQ14" i="76"/>
  <c r="AT13" i="76"/>
  <c r="AR14" i="76"/>
  <c r="AU13" i="76"/>
  <c r="AS14" i="76"/>
  <c r="AV13" i="76"/>
  <c r="AW13" i="76"/>
  <c r="I13" i="76"/>
  <c r="K13" i="76"/>
  <c r="U14" i="76"/>
  <c r="R14" i="76"/>
  <c r="T14" i="76"/>
  <c r="AQ15" i="76"/>
  <c r="AT14" i="76"/>
  <c r="AR15" i="76"/>
  <c r="AU14" i="76"/>
  <c r="AS15" i="76"/>
  <c r="AV14" i="76"/>
  <c r="AW14" i="76"/>
  <c r="I14" i="76"/>
  <c r="K14" i="76"/>
  <c r="U15" i="76"/>
  <c r="R15" i="76"/>
  <c r="T15" i="76"/>
  <c r="AQ16" i="76"/>
  <c r="AT15" i="76"/>
  <c r="AR16" i="76"/>
  <c r="AU15" i="76"/>
  <c r="AS16" i="76"/>
  <c r="AV15" i="76"/>
  <c r="AW15" i="76"/>
  <c r="I15" i="76"/>
  <c r="K15" i="76"/>
  <c r="U16" i="76"/>
  <c r="R16" i="76"/>
  <c r="T16" i="76"/>
  <c r="AQ17" i="76"/>
  <c r="AT16" i="76"/>
  <c r="AR17" i="76"/>
  <c r="AU16" i="76"/>
  <c r="AS17" i="76"/>
  <c r="AV16" i="76"/>
  <c r="AW16" i="76"/>
  <c r="I16" i="76"/>
  <c r="K16" i="76"/>
  <c r="U17" i="76"/>
  <c r="R17" i="76"/>
  <c r="T17" i="76"/>
  <c r="AQ18" i="76"/>
  <c r="AT17" i="76"/>
  <c r="AR18" i="76"/>
  <c r="AU17" i="76"/>
  <c r="AS18" i="76"/>
  <c r="AV17" i="76"/>
  <c r="AW17" i="76"/>
  <c r="I17" i="76"/>
  <c r="K17" i="76"/>
  <c r="U18" i="76"/>
  <c r="R18" i="76"/>
  <c r="T18" i="76"/>
  <c r="AQ19" i="76"/>
  <c r="AT18" i="76"/>
  <c r="AR19" i="76"/>
  <c r="AU18" i="76"/>
  <c r="AS19" i="76"/>
  <c r="AV18" i="76"/>
  <c r="AW18" i="76"/>
  <c r="I18" i="76"/>
  <c r="K18" i="76"/>
  <c r="U19" i="76"/>
  <c r="R19" i="76"/>
  <c r="T19" i="76"/>
  <c r="AQ20" i="76"/>
  <c r="AT19" i="76"/>
  <c r="AR20" i="76"/>
  <c r="AU19" i="76"/>
  <c r="AS20" i="76"/>
  <c r="AV19" i="76"/>
  <c r="AW19" i="76"/>
  <c r="I19" i="76"/>
  <c r="K19" i="76"/>
  <c r="U20" i="76"/>
  <c r="R20" i="76"/>
  <c r="T20" i="76"/>
  <c r="AQ21" i="76"/>
  <c r="AT20" i="76"/>
  <c r="AR21" i="76"/>
  <c r="AU20" i="76"/>
  <c r="AS21" i="76"/>
  <c r="AV20" i="76"/>
  <c r="AW20" i="76"/>
  <c r="I20" i="76"/>
  <c r="K20" i="76"/>
  <c r="U21" i="76"/>
  <c r="R21" i="76"/>
  <c r="T21" i="76"/>
  <c r="AQ22" i="76"/>
  <c r="AT21" i="76"/>
  <c r="AR22" i="76"/>
  <c r="AU21" i="76"/>
  <c r="AS22" i="76"/>
  <c r="AV21" i="76"/>
  <c r="AW21" i="76"/>
  <c r="I21" i="76"/>
  <c r="K21" i="76"/>
  <c r="U22" i="76"/>
  <c r="R22" i="76"/>
  <c r="T22" i="76"/>
  <c r="AQ23" i="76"/>
  <c r="AT22" i="76"/>
  <c r="AR23" i="76"/>
  <c r="AU22" i="76"/>
  <c r="AS23" i="76"/>
  <c r="AV22" i="76"/>
  <c r="AW22" i="76"/>
  <c r="I22" i="76"/>
  <c r="K22" i="76"/>
  <c r="U23" i="76"/>
  <c r="R23" i="76"/>
  <c r="T23" i="76"/>
  <c r="AQ24" i="76"/>
  <c r="AT23" i="76"/>
  <c r="AR24" i="76"/>
  <c r="AU23" i="76"/>
  <c r="AS24" i="76"/>
  <c r="AV23" i="76"/>
  <c r="AW23" i="76"/>
  <c r="I23" i="76"/>
  <c r="K23" i="76"/>
  <c r="U24" i="76"/>
  <c r="R24" i="76"/>
  <c r="T24" i="76"/>
  <c r="AQ25" i="76"/>
  <c r="AT24" i="76"/>
  <c r="AR25" i="76"/>
  <c r="AU24" i="76"/>
  <c r="AS25" i="76"/>
  <c r="AV24" i="76"/>
  <c r="AW24" i="76"/>
  <c r="I24" i="76"/>
  <c r="K24" i="76"/>
  <c r="U25" i="76"/>
  <c r="R25" i="76"/>
  <c r="T25" i="76"/>
  <c r="AQ47" i="76"/>
  <c r="AT25" i="76"/>
  <c r="AQ26" i="76"/>
  <c r="AR47" i="76"/>
  <c r="AU25" i="76"/>
  <c r="AS47" i="76"/>
  <c r="AV25" i="76"/>
  <c r="AW25" i="76"/>
  <c r="I25" i="76"/>
  <c r="K25" i="76"/>
  <c r="U26" i="76"/>
  <c r="R26" i="76"/>
  <c r="T26" i="76"/>
  <c r="AQ48" i="76"/>
  <c r="AT26" i="76"/>
  <c r="AQ27" i="76"/>
  <c r="AR48" i="76"/>
  <c r="AR26" i="76"/>
  <c r="AU26" i="76"/>
  <c r="AS48" i="76"/>
  <c r="AS26" i="76"/>
  <c r="AV26" i="76"/>
  <c r="AW26" i="76"/>
  <c r="I26" i="76"/>
  <c r="K26" i="76"/>
  <c r="U27" i="76"/>
  <c r="R27" i="76"/>
  <c r="T27" i="76"/>
  <c r="AQ49" i="76"/>
  <c r="AT27" i="76"/>
  <c r="AQ28" i="76"/>
  <c r="AR49" i="76"/>
  <c r="AR27" i="76"/>
  <c r="AU27" i="76"/>
  <c r="AS49" i="76"/>
  <c r="AS27" i="76"/>
  <c r="AV27" i="76"/>
  <c r="AW27" i="76"/>
  <c r="I27" i="76"/>
  <c r="K27" i="76"/>
  <c r="U28" i="76"/>
  <c r="R28" i="76"/>
  <c r="T28" i="76"/>
  <c r="AQ50" i="76"/>
  <c r="AT28" i="76"/>
  <c r="AQ29" i="76"/>
  <c r="AR50" i="76"/>
  <c r="AR28" i="76"/>
  <c r="AU28" i="76"/>
  <c r="AS50" i="76"/>
  <c r="AS28" i="76"/>
  <c r="AV28" i="76"/>
  <c r="AW28" i="76"/>
  <c r="I28" i="76"/>
  <c r="K28" i="76"/>
  <c r="U29" i="76"/>
  <c r="R29" i="76"/>
  <c r="T29" i="76"/>
  <c r="AQ51" i="76"/>
  <c r="AT29" i="76"/>
  <c r="AQ30" i="76"/>
  <c r="AR51" i="76"/>
  <c r="AR29" i="76"/>
  <c r="AU29" i="76"/>
  <c r="AS51" i="76"/>
  <c r="AS29" i="76"/>
  <c r="AV29" i="76"/>
  <c r="AW29" i="76"/>
  <c r="I29" i="76"/>
  <c r="K29" i="76"/>
  <c r="U30" i="76"/>
  <c r="R30" i="76"/>
  <c r="T30" i="76"/>
  <c r="AQ52" i="76"/>
  <c r="AT30" i="76"/>
  <c r="AQ31" i="76"/>
  <c r="AR52" i="76"/>
  <c r="AR30" i="76"/>
  <c r="AU30" i="76"/>
  <c r="AS52" i="76"/>
  <c r="AS30" i="76"/>
  <c r="AV30" i="76"/>
  <c r="AW30" i="76"/>
  <c r="I30" i="76"/>
  <c r="K30" i="76"/>
  <c r="U31" i="76"/>
  <c r="R31" i="76"/>
  <c r="T31" i="76"/>
  <c r="AQ32" i="76"/>
  <c r="AR31" i="76"/>
  <c r="AS31" i="76"/>
  <c r="U32" i="76"/>
  <c r="R32" i="76"/>
  <c r="T32" i="76"/>
  <c r="AQ33" i="76"/>
  <c r="AR32" i="76"/>
  <c r="AS32" i="76"/>
  <c r="U33" i="76"/>
  <c r="R33" i="76"/>
  <c r="T33" i="76"/>
  <c r="AQ34" i="76"/>
  <c r="AR33" i="76"/>
  <c r="AS33" i="76"/>
  <c r="U34" i="76"/>
  <c r="R34" i="76"/>
  <c r="T34" i="76"/>
  <c r="AQ35" i="76"/>
  <c r="AR34" i="76"/>
  <c r="AS34" i="76"/>
  <c r="U35" i="76"/>
  <c r="R35" i="76"/>
  <c r="T35" i="76"/>
  <c r="AQ36" i="76"/>
  <c r="AR35" i="76"/>
  <c r="AS35" i="76"/>
  <c r="U36" i="76"/>
  <c r="R36" i="76"/>
  <c r="T36" i="76"/>
  <c r="AQ37" i="76"/>
  <c r="AR36" i="76"/>
  <c r="AS36" i="76"/>
  <c r="U37" i="76"/>
  <c r="R37" i="76"/>
  <c r="T37" i="76"/>
  <c r="AQ38" i="76"/>
  <c r="AR37" i="76"/>
  <c r="AS37" i="76"/>
  <c r="U38" i="76"/>
  <c r="R38" i="76"/>
  <c r="T38" i="76"/>
  <c r="AQ39" i="76"/>
  <c r="AR38" i="76"/>
  <c r="AS38" i="76"/>
  <c r="U39" i="76"/>
  <c r="R39" i="76"/>
  <c r="T39" i="76"/>
  <c r="AQ40" i="76"/>
  <c r="AR39" i="76"/>
  <c r="AS39" i="76"/>
  <c r="U40" i="76"/>
  <c r="R40" i="76"/>
  <c r="T40" i="76"/>
  <c r="AQ41" i="76"/>
  <c r="AR40" i="76"/>
  <c r="AS40" i="76"/>
  <c r="U41" i="76"/>
  <c r="R41" i="76"/>
  <c r="T41" i="76"/>
  <c r="AQ42" i="76"/>
  <c r="AR41" i="76"/>
  <c r="AS41" i="76"/>
  <c r="U42" i="76"/>
  <c r="R42" i="76"/>
  <c r="T42" i="76"/>
  <c r="AQ43" i="76"/>
  <c r="AR42" i="76"/>
  <c r="AS42" i="76"/>
  <c r="U43" i="76"/>
  <c r="R43" i="76"/>
  <c r="T43" i="76"/>
  <c r="AR43" i="76"/>
  <c r="U44" i="76"/>
  <c r="R44" i="76"/>
  <c r="T44" i="76"/>
  <c r="U45" i="76"/>
  <c r="R45" i="76"/>
  <c r="T45" i="76"/>
  <c r="AQ46" i="76"/>
  <c r="AR45" i="76"/>
  <c r="AS45" i="76"/>
  <c r="U46" i="76"/>
  <c r="R46" i="76"/>
  <c r="T46" i="76"/>
  <c r="AR46" i="76"/>
  <c r="AS46" i="76"/>
  <c r="U47" i="76"/>
  <c r="R47" i="76"/>
  <c r="T47" i="76"/>
  <c r="U48" i="76"/>
  <c r="R48" i="76"/>
  <c r="T48" i="76"/>
  <c r="AT48" i="76"/>
  <c r="AU48" i="76"/>
  <c r="AV48" i="76"/>
  <c r="AW48" i="76"/>
  <c r="I48" i="76"/>
  <c r="K48" i="76"/>
  <c r="U49" i="76"/>
  <c r="R49" i="76"/>
  <c r="T49" i="76"/>
  <c r="AT49" i="76"/>
  <c r="AU49" i="76"/>
  <c r="AV49" i="76"/>
  <c r="AW49" i="76"/>
  <c r="I49" i="76"/>
  <c r="K49" i="76"/>
  <c r="U50" i="76"/>
  <c r="R50" i="76"/>
  <c r="T50" i="76"/>
  <c r="AT50" i="76"/>
  <c r="AU50" i="76"/>
  <c r="AV50" i="76"/>
  <c r="AW50" i="76"/>
  <c r="I50" i="76"/>
  <c r="K50" i="76"/>
  <c r="U51" i="76"/>
  <c r="R51" i="76"/>
  <c r="T51" i="76"/>
  <c r="AT51" i="76"/>
  <c r="AU51" i="76"/>
  <c r="AV51" i="76"/>
  <c r="AW51" i="76"/>
  <c r="I51" i="76"/>
  <c r="K51" i="76"/>
  <c r="U52" i="76"/>
  <c r="R52" i="76"/>
  <c r="T52" i="76"/>
  <c r="AT52" i="76"/>
  <c r="AU52" i="76"/>
  <c r="AV52" i="76"/>
  <c r="AW52" i="76"/>
  <c r="K66" i="87"/>
  <c r="E66" i="87"/>
  <c r="A55" i="87"/>
  <c r="A56" i="87"/>
  <c r="A57" i="87"/>
  <c r="A58" i="87"/>
  <c r="A59" i="87"/>
  <c r="A60" i="87"/>
  <c r="A61" i="87"/>
  <c r="A62" i="87"/>
  <c r="A63" i="87"/>
  <c r="A64" i="87"/>
  <c r="A65" i="87"/>
  <c r="A66" i="87"/>
  <c r="A67" i="87"/>
  <c r="K24" i="87"/>
  <c r="I24" i="87"/>
  <c r="I52" i="87"/>
  <c r="K53" i="87"/>
  <c r="I53" i="87"/>
  <c r="K54" i="87"/>
  <c r="I54" i="87"/>
  <c r="K17" i="87"/>
  <c r="H17" i="87"/>
  <c r="K18" i="87"/>
  <c r="H18" i="87"/>
  <c r="K19" i="87"/>
  <c r="H19" i="87"/>
  <c r="K20" i="87"/>
  <c r="H20" i="87"/>
  <c r="K21" i="87"/>
  <c r="H21" i="87"/>
  <c r="K22" i="87"/>
  <c r="H22" i="87"/>
  <c r="K29" i="87"/>
  <c r="H29" i="87"/>
  <c r="K30" i="87"/>
  <c r="H30" i="87"/>
  <c r="K31" i="87"/>
  <c r="H31" i="87"/>
  <c r="K32" i="87"/>
  <c r="H32" i="87"/>
  <c r="K33" i="87"/>
  <c r="H33" i="87"/>
  <c r="K34" i="87"/>
  <c r="H34" i="87"/>
  <c r="K35" i="87"/>
  <c r="H35" i="87"/>
  <c r="K36" i="87"/>
  <c r="H36" i="87"/>
  <c r="K37" i="87"/>
  <c r="H37" i="87"/>
  <c r="K38" i="87"/>
  <c r="H38" i="87"/>
  <c r="K39" i="87"/>
  <c r="H39" i="87"/>
  <c r="K40" i="87"/>
  <c r="H40" i="87"/>
  <c r="K41" i="87"/>
  <c r="H41" i="87"/>
  <c r="K42" i="87"/>
  <c r="H42" i="87"/>
  <c r="K43" i="87"/>
  <c r="H43" i="87"/>
  <c r="K44" i="87"/>
  <c r="H44" i="87"/>
  <c r="K45" i="87"/>
  <c r="H45" i="87"/>
  <c r="K46" i="87"/>
  <c r="H46" i="87"/>
  <c r="K47" i="87"/>
  <c r="H47" i="87"/>
  <c r="K48" i="87"/>
  <c r="H48" i="87"/>
  <c r="K49" i="87"/>
  <c r="H49" i="87"/>
  <c r="AQ6" i="86"/>
  <c r="AR6" i="86"/>
  <c r="AS6" i="86"/>
  <c r="AR4" i="86"/>
  <c r="AR5" i="86"/>
  <c r="AU4" i="86"/>
  <c r="AQ4" i="86"/>
  <c r="AQ5" i="86"/>
  <c r="AT4" i="86"/>
  <c r="AS4" i="86"/>
  <c r="AS5" i="86"/>
  <c r="AV4" i="86"/>
  <c r="AW4" i="86"/>
  <c r="I4" i="86"/>
  <c r="K4" i="86"/>
  <c r="AP4" i="86"/>
  <c r="L5" i="86"/>
  <c r="M5" i="86"/>
  <c r="N5" i="86"/>
  <c r="O5" i="86"/>
  <c r="Q5" i="86"/>
  <c r="AO5" i="86"/>
  <c r="AT5" i="86"/>
  <c r="AV5" i="86"/>
  <c r="AU5" i="86"/>
  <c r="AW5" i="86"/>
  <c r="I5" i="86"/>
  <c r="K5" i="86"/>
  <c r="AP5" i="86"/>
  <c r="L6" i="86"/>
  <c r="M6" i="86"/>
  <c r="N6" i="86"/>
  <c r="O6" i="86"/>
  <c r="Q6" i="86"/>
  <c r="AO6" i="86"/>
  <c r="AQ58" i="86"/>
  <c r="AR58" i="86"/>
  <c r="AS58" i="86"/>
  <c r="AQ59" i="86"/>
  <c r="AT58" i="86"/>
  <c r="AR59" i="86"/>
  <c r="AU58" i="86"/>
  <c r="AW58" i="86"/>
  <c r="H58" i="86"/>
  <c r="I58" i="86"/>
  <c r="K58" i="86"/>
  <c r="U58" i="86"/>
  <c r="R58" i="86"/>
  <c r="T58" i="86"/>
  <c r="AS59" i="86"/>
  <c r="AV58" i="86"/>
  <c r="AQ60" i="86"/>
  <c r="AT59" i="86"/>
  <c r="AR60" i="86"/>
  <c r="AU59" i="86"/>
  <c r="AW59" i="86"/>
  <c r="H59" i="86"/>
  <c r="I59" i="86"/>
  <c r="K59" i="86"/>
  <c r="U59" i="86"/>
  <c r="R59" i="86"/>
  <c r="T59" i="86"/>
  <c r="AS60" i="86"/>
  <c r="AV59" i="86"/>
  <c r="AQ61" i="86"/>
  <c r="AT60" i="86"/>
  <c r="AR61" i="86"/>
  <c r="AU60" i="86"/>
  <c r="AW60" i="86"/>
  <c r="H60" i="86"/>
  <c r="I60" i="86"/>
  <c r="K60" i="86"/>
  <c r="U60" i="86"/>
  <c r="R60" i="86"/>
  <c r="T60" i="86"/>
  <c r="AS61" i="86"/>
  <c r="AV60" i="86"/>
  <c r="AQ62" i="86"/>
  <c r="AT61" i="86"/>
  <c r="AR62" i="86"/>
  <c r="AU61" i="86"/>
  <c r="AW61" i="86"/>
  <c r="H61" i="86"/>
  <c r="I61" i="86"/>
  <c r="K61" i="86"/>
  <c r="U61" i="86"/>
  <c r="R61" i="86"/>
  <c r="T61" i="86"/>
  <c r="AS62" i="86"/>
  <c r="AV61" i="86"/>
  <c r="AQ63" i="86"/>
  <c r="AT62" i="86"/>
  <c r="AR63" i="86"/>
  <c r="AU62" i="86"/>
  <c r="AW62" i="86"/>
  <c r="H62" i="86"/>
  <c r="I62" i="86"/>
  <c r="K62" i="86"/>
  <c r="U62" i="86"/>
  <c r="R62" i="86"/>
  <c r="T62" i="86"/>
  <c r="AS63" i="86"/>
  <c r="AV62" i="86"/>
  <c r="AQ64" i="86"/>
  <c r="AT63" i="86"/>
  <c r="AR64" i="86"/>
  <c r="AU63" i="86"/>
  <c r="AW63" i="86"/>
  <c r="H63" i="86"/>
  <c r="I63" i="86"/>
  <c r="K63" i="86"/>
  <c r="U63" i="86"/>
  <c r="R63" i="86"/>
  <c r="T63" i="86"/>
  <c r="AS64" i="86"/>
  <c r="AV63" i="86"/>
  <c r="AQ65" i="86"/>
  <c r="AT64" i="86"/>
  <c r="AR65" i="86"/>
  <c r="AU64" i="86"/>
  <c r="AW64" i="86"/>
  <c r="H64" i="86"/>
  <c r="I64" i="86"/>
  <c r="K64" i="86"/>
  <c r="U64" i="86"/>
  <c r="R64" i="86"/>
  <c r="T64" i="86"/>
  <c r="AS65" i="86"/>
  <c r="AV64" i="86"/>
  <c r="AQ66" i="86"/>
  <c r="AT65" i="86"/>
  <c r="AR66" i="86"/>
  <c r="AU65" i="86"/>
  <c r="AS66" i="86"/>
  <c r="AV65" i="86"/>
  <c r="AW65" i="86"/>
  <c r="H65" i="86"/>
  <c r="I65" i="86"/>
  <c r="K65" i="86"/>
  <c r="U65" i="86"/>
  <c r="R65" i="86"/>
  <c r="T65" i="86"/>
  <c r="AQ67" i="86"/>
  <c r="AT66" i="86"/>
  <c r="AR67" i="86"/>
  <c r="AU66" i="86"/>
  <c r="AS67" i="86"/>
  <c r="AV66" i="86"/>
  <c r="AW66" i="86"/>
  <c r="H66" i="86"/>
  <c r="I66" i="86"/>
  <c r="K66" i="86"/>
  <c r="U66" i="86"/>
  <c r="R66" i="86"/>
  <c r="T66" i="86"/>
  <c r="AQ68" i="86"/>
  <c r="AT67" i="86"/>
  <c r="AR68" i="86"/>
  <c r="AU67" i="86"/>
  <c r="AS68" i="86"/>
  <c r="AV67" i="86"/>
  <c r="AW67" i="86"/>
  <c r="H67" i="86"/>
  <c r="I67" i="86"/>
  <c r="K67" i="86"/>
  <c r="U67" i="86"/>
  <c r="R67" i="86"/>
  <c r="T67" i="86"/>
  <c r="AQ69" i="86"/>
  <c r="AT68" i="86"/>
  <c r="AR69" i="86"/>
  <c r="AU68" i="86"/>
  <c r="AV68" i="86"/>
  <c r="AW68" i="86"/>
  <c r="H68" i="86"/>
  <c r="I68" i="86"/>
  <c r="K68" i="86"/>
  <c r="U68" i="86"/>
  <c r="R68" i="86"/>
  <c r="T68" i="86"/>
  <c r="AS69" i="86"/>
  <c r="AT69" i="86"/>
  <c r="AU69" i="86"/>
  <c r="AV69" i="86"/>
  <c r="AW69" i="86"/>
  <c r="H69" i="86"/>
  <c r="I69" i="86"/>
  <c r="K69" i="86"/>
  <c r="U69" i="86"/>
  <c r="R69" i="86"/>
  <c r="T69" i="86"/>
  <c r="L67" i="87"/>
  <c r="B67" i="87"/>
  <c r="K67" i="87"/>
  <c r="D67" i="87"/>
  <c r="F67" i="87"/>
  <c r="K3" i="87"/>
  <c r="L3" i="87"/>
  <c r="K4" i="87"/>
  <c r="L4" i="87"/>
  <c r="K5" i="87"/>
  <c r="L5" i="87"/>
  <c r="K6" i="87"/>
  <c r="L6" i="87"/>
  <c r="K7" i="87"/>
  <c r="L7" i="87"/>
  <c r="K8" i="87"/>
  <c r="L8" i="87"/>
  <c r="K9" i="87"/>
  <c r="L9" i="87"/>
  <c r="K10" i="87"/>
  <c r="L10" i="87"/>
  <c r="K11" i="87"/>
  <c r="L11" i="87"/>
  <c r="K12" i="87"/>
  <c r="L12" i="87"/>
  <c r="K13" i="87"/>
  <c r="L13" i="87"/>
  <c r="K14" i="87"/>
  <c r="L14" i="87"/>
  <c r="K15" i="87"/>
  <c r="L15" i="87"/>
  <c r="K16" i="87"/>
  <c r="L16" i="87"/>
  <c r="L17" i="87"/>
  <c r="L18" i="87"/>
  <c r="L19" i="87"/>
  <c r="L20" i="87"/>
  <c r="L21" i="87"/>
  <c r="L22" i="87"/>
  <c r="L23" i="87"/>
  <c r="L24" i="87"/>
  <c r="L25" i="87"/>
  <c r="L26" i="87"/>
  <c r="L27" i="87"/>
  <c r="L28" i="87"/>
  <c r="L29" i="87"/>
  <c r="L30" i="87"/>
  <c r="L31" i="87"/>
  <c r="L32" i="87"/>
  <c r="L33" i="87"/>
  <c r="L34" i="87"/>
  <c r="L35" i="87"/>
  <c r="L36" i="87"/>
  <c r="L37" i="87"/>
  <c r="L38" i="87"/>
  <c r="L39" i="87"/>
  <c r="L40" i="87"/>
  <c r="L41" i="87"/>
  <c r="L42" i="87"/>
  <c r="L43" i="87"/>
  <c r="L44" i="87"/>
  <c r="L45" i="87"/>
  <c r="L46" i="87"/>
  <c r="L47" i="87"/>
  <c r="L48" i="87"/>
  <c r="L49" i="87"/>
  <c r="L50" i="87"/>
  <c r="L53" i="87"/>
  <c r="L54" i="87"/>
  <c r="L55" i="87"/>
  <c r="K56" i="87"/>
  <c r="L56" i="87"/>
  <c r="K57" i="87"/>
  <c r="L57" i="87"/>
  <c r="K58" i="87"/>
  <c r="L58" i="87"/>
  <c r="K59" i="87"/>
  <c r="L59" i="87"/>
  <c r="K60" i="87"/>
  <c r="L60" i="87"/>
  <c r="K61" i="87"/>
  <c r="L61" i="87"/>
  <c r="K62" i="87"/>
  <c r="L62" i="87"/>
  <c r="K63" i="87"/>
  <c r="L63" i="87"/>
  <c r="K64" i="87"/>
  <c r="L64" i="87"/>
  <c r="K65" i="87"/>
  <c r="L65" i="87"/>
  <c r="L66" i="87"/>
  <c r="L2" i="87"/>
  <c r="K2" i="87"/>
  <c r="A7" i="87"/>
  <c r="A8" i="87"/>
  <c r="A9" i="87"/>
  <c r="A10" i="87"/>
  <c r="A11" i="87"/>
  <c r="A12" i="87"/>
  <c r="A13" i="87"/>
  <c r="A14" i="87"/>
  <c r="A15" i="87"/>
  <c r="A16" i="87"/>
  <c r="A17" i="87"/>
  <c r="A18" i="87"/>
  <c r="A19" i="87"/>
  <c r="A20" i="87"/>
  <c r="A21" i="87"/>
  <c r="A22" i="87"/>
  <c r="A23" i="87"/>
  <c r="A24" i="87"/>
  <c r="A25" i="87"/>
  <c r="A26" i="87"/>
  <c r="A27" i="87"/>
  <c r="A28" i="87"/>
  <c r="A29" i="87"/>
  <c r="A30" i="87"/>
  <c r="A31" i="87"/>
  <c r="A32" i="87"/>
  <c r="A33" i="87"/>
  <c r="A34" i="87"/>
  <c r="A35" i="87"/>
  <c r="A36" i="87"/>
  <c r="A37" i="87"/>
  <c r="A38" i="87"/>
  <c r="A39" i="87"/>
  <c r="A40" i="87"/>
  <c r="A41" i="87"/>
  <c r="A42" i="87"/>
  <c r="A43" i="87"/>
  <c r="A44" i="87"/>
  <c r="A45" i="87"/>
  <c r="A46" i="87"/>
  <c r="A47" i="87"/>
  <c r="A48" i="87"/>
  <c r="A49" i="87"/>
  <c r="A50" i="87"/>
  <c r="A51" i="87"/>
  <c r="A52" i="87"/>
  <c r="A53" i="87"/>
  <c r="A54" i="87"/>
  <c r="A6" i="87"/>
  <c r="F66" i="87"/>
  <c r="D66" i="87"/>
  <c r="B66" i="87"/>
  <c r="F65" i="87"/>
  <c r="D65" i="87"/>
  <c r="B65" i="87"/>
  <c r="F64" i="87"/>
  <c r="D64" i="87"/>
  <c r="B64" i="87"/>
  <c r="F63" i="87"/>
  <c r="D63" i="87"/>
  <c r="B63" i="87"/>
  <c r="F62" i="87"/>
  <c r="D62" i="87"/>
  <c r="B62" i="87"/>
  <c r="F61" i="87"/>
  <c r="D61" i="87"/>
  <c r="B61" i="87"/>
  <c r="F60" i="87"/>
  <c r="D60" i="87"/>
  <c r="B60" i="87"/>
  <c r="F59" i="87"/>
  <c r="D59" i="87"/>
  <c r="B59" i="87"/>
  <c r="F58" i="87"/>
  <c r="D58" i="87"/>
  <c r="B58" i="87"/>
  <c r="F57" i="87"/>
  <c r="D57" i="87"/>
  <c r="B57" i="87"/>
  <c r="F56" i="87"/>
  <c r="D56" i="87"/>
  <c r="B56" i="87"/>
  <c r="F55" i="87"/>
  <c r="D55" i="87"/>
  <c r="B55" i="87"/>
  <c r="F54" i="87"/>
  <c r="D54" i="87"/>
  <c r="B54" i="87"/>
  <c r="F53" i="87"/>
  <c r="D53" i="87"/>
  <c r="B53" i="87"/>
  <c r="F52" i="87"/>
  <c r="D52" i="87"/>
  <c r="B52" i="87"/>
  <c r="F50" i="87"/>
  <c r="D50" i="87"/>
  <c r="B50" i="87"/>
  <c r="F49" i="87"/>
  <c r="D49" i="87"/>
  <c r="B49" i="87"/>
  <c r="F48" i="87"/>
  <c r="D48" i="87"/>
  <c r="B48" i="87"/>
  <c r="F47" i="87"/>
  <c r="D47" i="87"/>
  <c r="B47" i="87"/>
  <c r="F46" i="87"/>
  <c r="D46" i="87"/>
  <c r="B46" i="87"/>
  <c r="F45" i="87"/>
  <c r="D45" i="87"/>
  <c r="B45" i="87"/>
  <c r="F44" i="87"/>
  <c r="D44" i="87"/>
  <c r="B44" i="87"/>
  <c r="F43" i="87"/>
  <c r="D43" i="87"/>
  <c r="B43" i="87"/>
  <c r="F42" i="87"/>
  <c r="D42" i="87"/>
  <c r="B42" i="87"/>
  <c r="F41" i="87"/>
  <c r="D41" i="87"/>
  <c r="B41" i="87"/>
  <c r="F40" i="87"/>
  <c r="D40" i="87"/>
  <c r="B40" i="87"/>
  <c r="F39" i="87"/>
  <c r="D39" i="87"/>
  <c r="B39" i="87"/>
  <c r="F38" i="87"/>
  <c r="D38" i="87"/>
  <c r="B38" i="87"/>
  <c r="F37" i="87"/>
  <c r="D37" i="87"/>
  <c r="B37" i="87"/>
  <c r="F36" i="87"/>
  <c r="D36" i="87"/>
  <c r="B36" i="87"/>
  <c r="F35" i="87"/>
  <c r="D35" i="87"/>
  <c r="B35" i="87"/>
  <c r="F34" i="87"/>
  <c r="D34" i="87"/>
  <c r="B34" i="87"/>
  <c r="F33" i="87"/>
  <c r="D33" i="87"/>
  <c r="B33" i="87"/>
  <c r="F32" i="87"/>
  <c r="D32" i="87"/>
  <c r="B32" i="87"/>
  <c r="F31" i="87"/>
  <c r="D31" i="87"/>
  <c r="B31" i="87"/>
  <c r="F30" i="87"/>
  <c r="D30" i="87"/>
  <c r="B30" i="87"/>
  <c r="F29" i="87"/>
  <c r="D29" i="87"/>
  <c r="B29" i="87"/>
  <c r="F28" i="87"/>
  <c r="D28" i="87"/>
  <c r="B28" i="87"/>
  <c r="G27" i="87"/>
  <c r="F27" i="87"/>
  <c r="D27" i="87"/>
  <c r="B27" i="87"/>
  <c r="G26" i="87"/>
  <c r="D26" i="87"/>
  <c r="B26" i="87"/>
  <c r="G25" i="87"/>
  <c r="F25" i="87"/>
  <c r="D25" i="87"/>
  <c r="B25" i="87"/>
  <c r="F24" i="87"/>
  <c r="D24" i="87"/>
  <c r="B24" i="87"/>
  <c r="F23" i="87"/>
  <c r="D23" i="87"/>
  <c r="B23" i="87"/>
  <c r="F22" i="87"/>
  <c r="D22" i="87"/>
  <c r="B22" i="87"/>
  <c r="F21" i="87"/>
  <c r="D21" i="87"/>
  <c r="B21" i="87"/>
  <c r="F20" i="87"/>
  <c r="D20" i="87"/>
  <c r="B20" i="87"/>
  <c r="F19" i="87"/>
  <c r="D19" i="87"/>
  <c r="B19" i="87"/>
  <c r="F18" i="87"/>
  <c r="D18" i="87"/>
  <c r="B18" i="87"/>
  <c r="F17" i="87"/>
  <c r="D17" i="87"/>
  <c r="B17" i="87"/>
  <c r="H16" i="87"/>
  <c r="F16" i="87"/>
  <c r="D16" i="87"/>
  <c r="B16" i="87"/>
  <c r="H15" i="87"/>
  <c r="F15" i="87"/>
  <c r="D15" i="87"/>
  <c r="B15" i="87"/>
  <c r="H14" i="87"/>
  <c r="F14" i="87"/>
  <c r="D14" i="87"/>
  <c r="B14" i="87"/>
  <c r="H13" i="87"/>
  <c r="F13" i="87"/>
  <c r="D13" i="87"/>
  <c r="B13" i="87"/>
  <c r="H12" i="87"/>
  <c r="F12" i="87"/>
  <c r="D12" i="87"/>
  <c r="B12" i="87"/>
  <c r="H11" i="87"/>
  <c r="F11" i="87"/>
  <c r="D11" i="87"/>
  <c r="B11" i="87"/>
  <c r="H10" i="87"/>
  <c r="F10" i="87"/>
  <c r="D10" i="87"/>
  <c r="B10" i="87"/>
  <c r="H9" i="87"/>
  <c r="F9" i="87"/>
  <c r="D9" i="87"/>
  <c r="B9" i="87"/>
  <c r="H8" i="87"/>
  <c r="F8" i="87"/>
  <c r="D8" i="87"/>
  <c r="B8" i="87"/>
  <c r="H7" i="87"/>
  <c r="F7" i="87"/>
  <c r="D7" i="87"/>
  <c r="B7" i="87"/>
  <c r="D6" i="87"/>
  <c r="B6" i="87"/>
  <c r="D5" i="87"/>
  <c r="B5" i="87"/>
  <c r="D4" i="87"/>
  <c r="B4" i="87"/>
  <c r="D3" i="87"/>
  <c r="B3" i="87"/>
  <c r="E2" i="87"/>
  <c r="D2" i="87"/>
  <c r="B2" i="87"/>
  <c r="AQ1" i="86"/>
  <c r="T4" i="86"/>
  <c r="AO4" i="86"/>
  <c r="T5" i="86"/>
  <c r="T6" i="86"/>
  <c r="R7" i="86"/>
  <c r="T7" i="86"/>
  <c r="AN7" i="86"/>
  <c r="AL7" i="86"/>
  <c r="AK7" i="86"/>
  <c r="AJ7" i="86"/>
  <c r="AN6" i="86"/>
  <c r="AL6" i="86"/>
  <c r="AK6" i="86"/>
  <c r="AJ6" i="86"/>
  <c r="H6" i="86"/>
  <c r="AN5" i="86"/>
  <c r="AL5" i="86"/>
  <c r="AK5" i="86"/>
  <c r="AJ5" i="86"/>
  <c r="H5" i="86"/>
  <c r="AN4" i="86"/>
  <c r="AL4" i="86"/>
  <c r="AK4" i="86"/>
  <c r="AJ4" i="86"/>
  <c r="H4" i="86"/>
  <c r="AS43" i="76"/>
  <c r="AS44" i="76"/>
  <c r="H44" i="76"/>
  <c r="H45" i="76"/>
  <c r="H46" i="76"/>
  <c r="H47" i="76"/>
  <c r="H48" i="76"/>
  <c r="H49" i="76"/>
  <c r="H50" i="76"/>
  <c r="H51" i="76"/>
  <c r="H52" i="76"/>
  <c r="D65" i="2"/>
  <c r="F65" i="2"/>
  <c r="H65" i="2"/>
  <c r="F66"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H56" i="2"/>
  <c r="H57" i="2"/>
  <c r="H58" i="2"/>
  <c r="H59" i="2"/>
  <c r="H60" i="2"/>
  <c r="H61" i="2"/>
  <c r="H62" i="2"/>
  <c r="H63" i="2"/>
  <c r="H43" i="2"/>
  <c r="H44" i="2"/>
  <c r="H45" i="2"/>
  <c r="H46" i="2"/>
  <c r="H47" i="2"/>
  <c r="H48" i="2"/>
  <c r="H49" i="2"/>
  <c r="H50" i="2"/>
  <c r="H51" i="2"/>
  <c r="H52" i="2"/>
  <c r="H53" i="2"/>
  <c r="H54" i="2"/>
  <c r="H55" i="2"/>
  <c r="H19" i="76"/>
  <c r="H20" i="76"/>
  <c r="H21" i="76"/>
  <c r="H22" i="76"/>
  <c r="H23" i="76"/>
  <c r="H24" i="76"/>
  <c r="H25" i="76"/>
  <c r="H26" i="76"/>
  <c r="H27" i="76"/>
  <c r="H28" i="76"/>
  <c r="H29" i="76"/>
  <c r="H30" i="76"/>
  <c r="H31" i="76"/>
  <c r="H32" i="76"/>
  <c r="H33" i="76"/>
  <c r="H34" i="76"/>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A30" i="2"/>
  <c r="A31" i="2"/>
  <c r="A32" i="2"/>
  <c r="A33" i="2"/>
  <c r="A34" i="2"/>
  <c r="A35" i="2"/>
  <c r="A36" i="2"/>
  <c r="A37" i="2"/>
  <c r="A38" i="2"/>
  <c r="A39" i="2"/>
  <c r="A40" i="2"/>
  <c r="A41"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A42" i="2"/>
  <c r="A43" i="2"/>
  <c r="A44" i="2"/>
  <c r="A45" i="2"/>
  <c r="A46" i="2"/>
  <c r="A7" i="2"/>
  <c r="A8" i="2"/>
  <c r="A9" i="2"/>
  <c r="A10" i="2"/>
  <c r="A11" i="2"/>
  <c r="A12" i="2"/>
  <c r="A13" i="2"/>
  <c r="A14" i="2"/>
  <c r="A15" i="2"/>
  <c r="A16" i="2"/>
  <c r="A17" i="2"/>
  <c r="A18" i="2"/>
  <c r="A19" i="2"/>
  <c r="A20" i="2"/>
  <c r="A21" i="2"/>
  <c r="A22" i="2"/>
  <c r="A23" i="2"/>
  <c r="A24" i="2"/>
  <c r="A25" i="2"/>
  <c r="A26" i="2"/>
  <c r="A27" i="2"/>
  <c r="A28" i="2"/>
  <c r="A29" i="2"/>
  <c r="A6" i="2"/>
  <c r="H6" i="2"/>
  <c r="AJ26" i="76"/>
  <c r="AK26" i="76"/>
  <c r="AL26" i="76"/>
  <c r="AN26" i="76"/>
  <c r="AJ27" i="76"/>
  <c r="AK27" i="76"/>
  <c r="AL27" i="76"/>
  <c r="AN27" i="76"/>
  <c r="AJ28" i="76"/>
  <c r="AK28" i="76"/>
  <c r="AL28" i="76"/>
  <c r="AN28" i="76"/>
  <c r="AJ29" i="76"/>
  <c r="AK29" i="76"/>
  <c r="AL29" i="76"/>
  <c r="AN29" i="76"/>
  <c r="AJ30" i="76"/>
  <c r="AK30" i="76"/>
  <c r="AL30" i="76"/>
  <c r="AN30" i="76"/>
  <c r="AJ31" i="76"/>
  <c r="AK31" i="76"/>
  <c r="AL31" i="76"/>
  <c r="AN31" i="76"/>
  <c r="AJ32" i="76"/>
  <c r="AK32" i="76"/>
  <c r="AL32" i="76"/>
  <c r="AN32" i="76"/>
  <c r="AJ33" i="76"/>
  <c r="AK33" i="76"/>
  <c r="AL33" i="76"/>
  <c r="AN33" i="76"/>
  <c r="AJ34" i="76"/>
  <c r="AK34" i="76"/>
  <c r="AL34" i="76"/>
  <c r="AN34" i="76"/>
  <c r="H35" i="76"/>
  <c r="AJ35" i="76"/>
  <c r="AK35" i="76"/>
  <c r="AL35" i="76"/>
  <c r="AN35" i="76"/>
  <c r="I15" i="84"/>
  <c r="L2" i="2"/>
  <c r="K2" i="2"/>
  <c r="F45" i="2"/>
  <c r="D45" i="2"/>
  <c r="F44" i="2"/>
  <c r="D44" i="2"/>
  <c r="F43" i="2"/>
  <c r="D43" i="2"/>
  <c r="F42" i="2"/>
  <c r="D42" i="2"/>
  <c r="F41" i="2"/>
  <c r="D41" i="2"/>
  <c r="F40" i="2"/>
  <c r="D40" i="2"/>
  <c r="F39" i="2"/>
  <c r="D39" i="2"/>
  <c r="F38" i="2"/>
  <c r="D38" i="2"/>
  <c r="F37" i="2"/>
  <c r="D37" i="2"/>
  <c r="F36" i="2"/>
  <c r="D36" i="2"/>
  <c r="F35" i="2"/>
  <c r="D35" i="2"/>
  <c r="F34" i="2"/>
  <c r="D34" i="2"/>
  <c r="F33" i="2"/>
  <c r="D33" i="2"/>
  <c r="F32" i="2"/>
  <c r="D32" i="2"/>
  <c r="F31" i="2"/>
  <c r="D31" i="2"/>
  <c r="F30" i="2"/>
  <c r="D30" i="2"/>
  <c r="F29" i="2"/>
  <c r="D29" i="2"/>
  <c r="F28" i="2"/>
  <c r="D28" i="2"/>
  <c r="G27" i="2"/>
  <c r="F27" i="2"/>
  <c r="D27" i="2"/>
  <c r="G26" i="2"/>
  <c r="D26" i="2"/>
  <c r="G25" i="2"/>
  <c r="F25" i="2"/>
  <c r="D25" i="2"/>
  <c r="F24" i="2"/>
  <c r="D24" i="2"/>
  <c r="F23" i="2"/>
  <c r="D23" i="2"/>
  <c r="F22" i="2"/>
  <c r="D22" i="2"/>
  <c r="F21" i="2"/>
  <c r="D21" i="2"/>
  <c r="F20" i="2"/>
  <c r="D20" i="2"/>
  <c r="F19" i="2"/>
  <c r="D19" i="2"/>
  <c r="F18" i="2"/>
  <c r="D18" i="2"/>
  <c r="F17" i="2"/>
  <c r="D17" i="2"/>
  <c r="F16" i="2"/>
  <c r="D16" i="2"/>
  <c r="F15" i="2"/>
  <c r="D15" i="2"/>
  <c r="F14" i="2"/>
  <c r="D14" i="2"/>
  <c r="F13" i="2"/>
  <c r="D13" i="2"/>
  <c r="F12" i="2"/>
  <c r="D12" i="2"/>
  <c r="F11" i="2"/>
  <c r="D11" i="2"/>
  <c r="F10" i="2"/>
  <c r="D10" i="2"/>
  <c r="F9" i="2"/>
  <c r="D9" i="2"/>
  <c r="F8" i="2"/>
  <c r="D8" i="2"/>
  <c r="F7" i="2"/>
  <c r="D7" i="2"/>
  <c r="F6" i="2"/>
  <c r="D6" i="2"/>
  <c r="B6" i="2"/>
  <c r="D5" i="2"/>
  <c r="B5" i="2"/>
  <c r="D4" i="2"/>
  <c r="B4" i="2"/>
  <c r="D3" i="2"/>
  <c r="B3" i="2"/>
  <c r="E2" i="2"/>
  <c r="D2" i="2"/>
  <c r="B2" i="2"/>
  <c r="I34" i="84"/>
  <c r="I33" i="84"/>
  <c r="I32" i="84"/>
  <c r="I31" i="84"/>
  <c r="I30" i="84"/>
  <c r="I29" i="84"/>
  <c r="I28" i="84"/>
  <c r="I27" i="84"/>
  <c r="I26" i="84"/>
  <c r="I25" i="84"/>
  <c r="I24" i="84"/>
  <c r="I23" i="84"/>
  <c r="I22" i="84"/>
  <c r="I20" i="84"/>
  <c r="I19" i="84"/>
  <c r="I18" i="84"/>
  <c r="I14" i="84"/>
  <c r="I13" i="84"/>
  <c r="I12" i="84"/>
  <c r="I11" i="84"/>
  <c r="I10" i="84"/>
  <c r="I9" i="84"/>
  <c r="I8" i="84"/>
  <c r="I7" i="84"/>
  <c r="I6" i="84"/>
  <c r="AN4" i="76"/>
  <c r="AK4" i="76"/>
  <c r="AJ4" i="76"/>
  <c r="AL4" i="76"/>
  <c r="H12" i="76"/>
  <c r="H14" i="76"/>
  <c r="H6" i="76"/>
  <c r="H16" i="76"/>
  <c r="H17" i="76"/>
  <c r="H10" i="76"/>
  <c r="H5" i="76"/>
  <c r="H4" i="76"/>
  <c r="H13" i="76"/>
  <c r="H15" i="76"/>
  <c r="H9" i="76"/>
  <c r="H7" i="76"/>
  <c r="H18" i="76"/>
  <c r="H11" i="76"/>
  <c r="H8" i="76"/>
  <c r="AK5" i="76"/>
  <c r="AJ5" i="76"/>
  <c r="AL5" i="76"/>
  <c r="AN5" i="76"/>
  <c r="AN6" i="76"/>
  <c r="AL6" i="76"/>
  <c r="AJ6" i="76"/>
  <c r="AK6" i="76"/>
  <c r="AN7" i="76"/>
  <c r="AK7" i="76"/>
  <c r="AL7" i="76"/>
  <c r="AJ7" i="76"/>
  <c r="AN8" i="76"/>
  <c r="AL8" i="76"/>
  <c r="AJ8" i="76"/>
  <c r="AK8" i="76"/>
  <c r="AN9" i="76"/>
  <c r="AK9" i="76"/>
  <c r="AJ9" i="76"/>
  <c r="AL9" i="76"/>
  <c r="AJ10" i="76"/>
  <c r="AL10" i="76"/>
  <c r="AK10" i="76"/>
  <c r="AN10" i="76"/>
  <c r="AL11" i="76"/>
  <c r="AJ11" i="76"/>
  <c r="AN11" i="76"/>
  <c r="AK11" i="76"/>
  <c r="AK12" i="76"/>
  <c r="AL12" i="76"/>
  <c r="AJ12" i="76"/>
  <c r="AN12" i="76"/>
  <c r="AK13" i="76"/>
  <c r="AL13" i="76"/>
  <c r="AJ13" i="76"/>
  <c r="AN13" i="76"/>
  <c r="AK14" i="76"/>
  <c r="AL14" i="76"/>
  <c r="AN14" i="76"/>
  <c r="AJ14" i="76"/>
  <c r="AK15" i="76"/>
  <c r="AL15" i="76"/>
  <c r="AJ15" i="76"/>
  <c r="AN15" i="76"/>
  <c r="AK16" i="76"/>
  <c r="AJ16" i="76"/>
  <c r="AL16" i="76"/>
  <c r="AN16" i="76"/>
  <c r="AK17" i="76"/>
  <c r="AL17" i="76"/>
  <c r="AN17" i="76"/>
  <c r="AJ17" i="76"/>
  <c r="AK18" i="76"/>
  <c r="AN18" i="76"/>
  <c r="AL18" i="76"/>
  <c r="AJ18" i="76"/>
  <c r="AL19" i="76"/>
  <c r="AK19" i="76"/>
  <c r="AJ19" i="76"/>
  <c r="AN19" i="76"/>
  <c r="AK20" i="76"/>
  <c r="AJ20" i="76"/>
  <c r="AN20" i="76"/>
  <c r="AL20" i="76"/>
  <c r="AK21" i="76"/>
  <c r="AJ21" i="76"/>
  <c r="AN21" i="76"/>
  <c r="AL21" i="76"/>
  <c r="AK22" i="76"/>
  <c r="AL22" i="76"/>
  <c r="AJ22" i="76"/>
  <c r="AN22" i="76"/>
  <c r="AK23" i="76"/>
  <c r="AN23" i="76"/>
  <c r="AJ23" i="76"/>
  <c r="AL23" i="76"/>
  <c r="AK24" i="76"/>
  <c r="AN24" i="76"/>
  <c r="AJ24" i="76"/>
  <c r="AL24" i="76"/>
  <c r="AJ25" i="76"/>
  <c r="AN25" i="76"/>
  <c r="AL25" i="76"/>
  <c r="AK25" i="76"/>
  <c r="AT8" i="86" l="1"/>
  <c r="AT7" i="86"/>
  <c r="AS8" i="86"/>
  <c r="H61" i="76"/>
  <c r="AW61" i="76"/>
  <c r="I61" i="76" s="1"/>
  <c r="K61" i="76" s="1"/>
  <c r="AU64" i="76"/>
  <c r="AW64" i="76" s="1"/>
  <c r="I64" i="76" s="1"/>
  <c r="K64" i="76" s="1"/>
  <c r="AS75" i="76"/>
  <c r="AV75" i="76" s="1"/>
  <c r="AW79" i="76"/>
  <c r="I79" i="76" s="1"/>
  <c r="K79" i="76" s="1"/>
  <c r="D74" i="2"/>
  <c r="H68" i="2"/>
  <c r="F76" i="2"/>
  <c r="H70" i="2"/>
  <c r="F70" i="2"/>
  <c r="D68" i="2"/>
  <c r="H79" i="76"/>
  <c r="AU60" i="76"/>
  <c r="AW60" i="76" s="1"/>
  <c r="I60" i="76" s="1"/>
  <c r="K60" i="76" s="1"/>
  <c r="H71" i="2"/>
  <c r="D69" i="2"/>
  <c r="H67" i="2"/>
  <c r="AT66" i="76"/>
  <c r="AS65" i="76"/>
  <c r="AV43" i="76" s="1"/>
  <c r="AW66" i="76"/>
  <c r="I66" i="76" s="1"/>
  <c r="K66" i="76" s="1"/>
  <c r="AU43" i="76"/>
  <c r="AW43" i="76" s="1"/>
  <c r="I43" i="76" s="1"/>
  <c r="K43" i="76" s="1"/>
  <c r="AW67" i="76"/>
  <c r="I67" i="76" s="1"/>
  <c r="K67" i="76" s="1"/>
  <c r="D66" i="2"/>
  <c r="H64" i="2"/>
  <c r="AV65" i="76"/>
  <c r="AW65" i="76" s="1"/>
  <c r="H65" i="76" s="1"/>
  <c r="F64" i="2"/>
  <c r="AT68" i="76"/>
  <c r="AS68" i="76"/>
  <c r="AV68" i="76" s="1"/>
  <c r="AW78" i="76"/>
  <c r="I78" i="76" s="1"/>
  <c r="K78" i="76" s="1"/>
  <c r="AW73" i="76"/>
  <c r="H73" i="76"/>
  <c r="AW72" i="76"/>
  <c r="I72" i="76" s="1"/>
  <c r="K72" i="76" s="1"/>
  <c r="AW77" i="76"/>
  <c r="H77" i="76" s="1"/>
  <c r="AW75" i="76"/>
  <c r="H75" i="76" s="1"/>
  <c r="I73" i="76"/>
  <c r="K73" i="76" s="1"/>
  <c r="AS69" i="76"/>
  <c r="AV69" i="76" s="1"/>
  <c r="AW69" i="76" s="1"/>
  <c r="F71" i="2"/>
  <c r="F67" i="2"/>
  <c r="AT71" i="76"/>
  <c r="F75" i="2"/>
  <c r="F73" i="2"/>
  <c r="H69" i="2"/>
  <c r="D72" i="2"/>
  <c r="H72" i="2"/>
  <c r="AT76" i="76"/>
  <c r="AT70" i="76"/>
  <c r="AS74" i="76"/>
  <c r="AV74" i="76" s="1"/>
  <c r="AW42" i="76"/>
  <c r="I42" i="76" s="1"/>
  <c r="K42" i="76" s="1"/>
  <c r="AW41" i="76"/>
  <c r="I41" i="76" s="1"/>
  <c r="K41" i="76" s="1"/>
  <c r="I36" i="76"/>
  <c r="K36" i="76" s="1"/>
  <c r="H36" i="76"/>
  <c r="I40" i="76"/>
  <c r="K40" i="76" s="1"/>
  <c r="H40" i="76"/>
  <c r="AW38" i="76"/>
  <c r="I38" i="76" s="1"/>
  <c r="K38" i="76" s="1"/>
  <c r="I39" i="76"/>
  <c r="K39" i="76" s="1"/>
  <c r="H39" i="76"/>
  <c r="AW37" i="76"/>
  <c r="I37" i="76" s="1"/>
  <c r="K37" i="76" s="1"/>
  <c r="H64" i="76"/>
  <c r="H62" i="76"/>
  <c r="H60" i="76"/>
  <c r="H58" i="76"/>
  <c r="AU63" i="76"/>
  <c r="AU59" i="76"/>
  <c r="O36" i="76"/>
  <c r="L36" i="76"/>
  <c r="Q36" i="76"/>
  <c r="M36" i="76"/>
  <c r="N36" i="76"/>
  <c r="F72" i="2"/>
  <c r="AT74" i="76"/>
  <c r="AV7" i="86" l="1"/>
  <c r="AV8" i="86"/>
  <c r="AW7" i="86"/>
  <c r="I7" i="86"/>
  <c r="K7" i="86" s="1"/>
  <c r="AP7" i="86" s="1"/>
  <c r="H7" i="86"/>
  <c r="AW8" i="86"/>
  <c r="H8" i="86" s="1"/>
  <c r="H72" i="76"/>
  <c r="H37" i="76"/>
  <c r="I75" i="76"/>
  <c r="K75" i="76" s="1"/>
  <c r="H78" i="76"/>
  <c r="H66" i="76"/>
  <c r="H67" i="76"/>
  <c r="H43" i="76"/>
  <c r="AW68" i="76"/>
  <c r="H68" i="76" s="1"/>
  <c r="I65" i="76"/>
  <c r="K65" i="76" s="1"/>
  <c r="H69" i="76"/>
  <c r="I69" i="76"/>
  <c r="K69" i="76" s="1"/>
  <c r="AW70" i="76"/>
  <c r="I70" i="76" s="1"/>
  <c r="K70" i="76" s="1"/>
  <c r="AW71" i="76"/>
  <c r="H71" i="76" s="1"/>
  <c r="I77" i="76"/>
  <c r="K77" i="76" s="1"/>
  <c r="AW76" i="76"/>
  <c r="H76" i="76" s="1"/>
  <c r="AW59" i="76"/>
  <c r="I59" i="76" s="1"/>
  <c r="K59" i="76" s="1"/>
  <c r="H41" i="76"/>
  <c r="AW63" i="76"/>
  <c r="I63" i="76" s="1"/>
  <c r="K63" i="76" s="1"/>
  <c r="H38" i="76"/>
  <c r="H42" i="76"/>
  <c r="AO36" i="76"/>
  <c r="AW74" i="76"/>
  <c r="I74" i="76" s="1"/>
  <c r="K74" i="76" s="1"/>
  <c r="H74" i="76"/>
  <c r="N8" i="86" l="1"/>
  <c r="O8" i="86"/>
  <c r="L8" i="86"/>
  <c r="Q8" i="86"/>
  <c r="M8" i="86"/>
  <c r="I8" i="86"/>
  <c r="K8" i="86" s="1"/>
  <c r="H59" i="76"/>
  <c r="H63" i="76"/>
  <c r="H70" i="76"/>
  <c r="I68" i="76"/>
  <c r="K68" i="76" s="1"/>
  <c r="I76" i="76"/>
  <c r="K76" i="76" s="1"/>
  <c r="I71" i="76"/>
  <c r="K71" i="76" s="1"/>
  <c r="AP36" i="76"/>
  <c r="AJ36" i="76"/>
  <c r="AK36" i="76"/>
  <c r="AN36" i="76"/>
  <c r="AL36" i="76"/>
  <c r="AO8" i="86" l="1"/>
  <c r="O37" i="76"/>
  <c r="L37" i="76"/>
  <c r="Q37" i="76"/>
  <c r="M37" i="76"/>
  <c r="N37" i="76"/>
  <c r="AL8" i="86" l="1"/>
  <c r="AN8" i="86"/>
  <c r="AJ8" i="86"/>
  <c r="AP8" i="86"/>
  <c r="AK8" i="86"/>
  <c r="AO37" i="76"/>
  <c r="O9" i="86" l="1"/>
  <c r="L9" i="86"/>
  <c r="Q9" i="86"/>
  <c r="M9" i="86"/>
  <c r="N9" i="86"/>
  <c r="AP37" i="76"/>
  <c r="AK37" i="76"/>
  <c r="AJ37" i="76"/>
  <c r="AL37" i="76"/>
  <c r="AN37" i="76"/>
  <c r="AO9" i="86" l="1"/>
  <c r="O38" i="76"/>
  <c r="L38" i="76"/>
  <c r="Q38" i="76"/>
  <c r="M38" i="76"/>
  <c r="N38" i="76"/>
  <c r="AL9" i="86" l="1"/>
  <c r="AN9" i="86"/>
  <c r="AJ9" i="86"/>
  <c r="AP9" i="86"/>
  <c r="AK9" i="86"/>
  <c r="AO38" i="76"/>
  <c r="O10" i="86" l="1"/>
  <c r="L10" i="86"/>
  <c r="Q10" i="86"/>
  <c r="M10" i="86"/>
  <c r="N10" i="86"/>
  <c r="AP38" i="76"/>
  <c r="AJ38" i="76"/>
  <c r="AK38" i="76"/>
  <c r="AL38" i="76"/>
  <c r="AN38" i="76"/>
  <c r="AO10" i="86" l="1"/>
  <c r="O39" i="76"/>
  <c r="L39" i="76"/>
  <c r="Q39" i="76"/>
  <c r="M39" i="76"/>
  <c r="N39" i="76"/>
  <c r="AL10" i="86" l="1"/>
  <c r="AN10" i="86"/>
  <c r="AJ10" i="86"/>
  <c r="AP10" i="86"/>
  <c r="AK10" i="86"/>
  <c r="AO39" i="76"/>
  <c r="O11" i="86" l="1"/>
  <c r="L11" i="86"/>
  <c r="Q11" i="86"/>
  <c r="M11" i="86"/>
  <c r="N11" i="86"/>
  <c r="AP39" i="76"/>
  <c r="AN39" i="76"/>
  <c r="AJ39" i="76"/>
  <c r="AL39" i="76"/>
  <c r="AK39" i="76"/>
  <c r="AO11" i="86" l="1"/>
  <c r="O40" i="76"/>
  <c r="L40" i="76"/>
  <c r="Q40" i="76"/>
  <c r="M40" i="76"/>
  <c r="N40" i="76"/>
  <c r="AL11" i="86" l="1"/>
  <c r="AN11" i="86"/>
  <c r="AJ11" i="86"/>
  <c r="AP11" i="86"/>
  <c r="AK11" i="86"/>
  <c r="AO40" i="76"/>
  <c r="O12" i="86" l="1"/>
  <c r="L12" i="86"/>
  <c r="Q12" i="86"/>
  <c r="M12" i="86"/>
  <c r="N12" i="86"/>
  <c r="AP40" i="76"/>
  <c r="AL40" i="76"/>
  <c r="AK40" i="76"/>
  <c r="AN40" i="76"/>
  <c r="AJ40" i="76"/>
  <c r="AO12" i="86" l="1"/>
  <c r="O41" i="76"/>
  <c r="L41" i="76"/>
  <c r="Q41" i="76"/>
  <c r="M41" i="76"/>
  <c r="N41" i="76"/>
  <c r="AL12" i="86" l="1"/>
  <c r="AN12" i="86"/>
  <c r="AJ12" i="86"/>
  <c r="AP12" i="86"/>
  <c r="AK12" i="86"/>
  <c r="AO41" i="76"/>
  <c r="O13" i="86" l="1"/>
  <c r="L13" i="86"/>
  <c r="Q13" i="86"/>
  <c r="M13" i="86"/>
  <c r="N13" i="86"/>
  <c r="AP41" i="76"/>
  <c r="AK41" i="76"/>
  <c r="AL41" i="76"/>
  <c r="AJ41" i="76"/>
  <c r="AN41" i="76"/>
  <c r="AO13" i="86" l="1"/>
  <c r="O42" i="76"/>
  <c r="L42" i="76"/>
  <c r="Q42" i="76"/>
  <c r="M42" i="76"/>
  <c r="N42" i="76"/>
  <c r="AL13" i="86" l="1"/>
  <c r="AN13" i="86"/>
  <c r="AJ13" i="86"/>
  <c r="AP13" i="86"/>
  <c r="AK13" i="86"/>
  <c r="AO42" i="76"/>
  <c r="O14" i="86" l="1"/>
  <c r="L14" i="86"/>
  <c r="Q14" i="86"/>
  <c r="M14" i="86"/>
  <c r="N14" i="86"/>
  <c r="AP42" i="76"/>
  <c r="AJ42" i="76"/>
  <c r="AN42" i="76"/>
  <c r="AK42" i="76"/>
  <c r="AL42" i="76"/>
  <c r="AO14" i="86" l="1"/>
  <c r="O43" i="76"/>
  <c r="L43" i="76"/>
  <c r="Q43" i="76"/>
  <c r="M43" i="76"/>
  <c r="N43" i="76"/>
  <c r="AL14" i="86" l="1"/>
  <c r="AN14" i="86"/>
  <c r="AJ14" i="86"/>
  <c r="AP14" i="86"/>
  <c r="AK14" i="86"/>
  <c r="AO43" i="76"/>
  <c r="AP43" i="76" s="1"/>
  <c r="O15" i="86" l="1"/>
  <c r="L15" i="86"/>
  <c r="Q15" i="86"/>
  <c r="M15" i="86"/>
  <c r="N15" i="86"/>
  <c r="AK43" i="76"/>
  <c r="AN43" i="76"/>
  <c r="AL43" i="76"/>
  <c r="AJ43" i="76"/>
  <c r="O44" i="76"/>
  <c r="L44" i="76"/>
  <c r="Q44" i="76"/>
  <c r="M44" i="76"/>
  <c r="N44" i="76"/>
  <c r="AO15" i="86" l="1"/>
  <c r="AO44" i="76"/>
  <c r="AL15" i="86" l="1"/>
  <c r="AN15" i="86"/>
  <c r="AJ15" i="86"/>
  <c r="AP15" i="86"/>
  <c r="AK15" i="86"/>
  <c r="AP44" i="76"/>
  <c r="AJ44" i="76"/>
  <c r="AN44" i="76"/>
  <c r="AK44" i="76"/>
  <c r="AL44" i="76"/>
  <c r="O16" i="86" l="1"/>
  <c r="L16" i="86"/>
  <c r="AO16" i="86" s="1"/>
  <c r="Q16" i="86"/>
  <c r="M16" i="86"/>
  <c r="N16" i="86"/>
  <c r="O45" i="76"/>
  <c r="L45" i="76"/>
  <c r="Q45" i="76"/>
  <c r="M45" i="76"/>
  <c r="N45" i="76"/>
  <c r="AL16" i="86" l="1"/>
  <c r="AN16" i="86"/>
  <c r="AJ16" i="86"/>
  <c r="AP16" i="86"/>
  <c r="AK16" i="86"/>
  <c r="AO45" i="76"/>
  <c r="AP45" i="76" s="1"/>
  <c r="O17" i="86" l="1"/>
  <c r="L17" i="86"/>
  <c r="Q17" i="86"/>
  <c r="M17" i="86"/>
  <c r="N17" i="86"/>
  <c r="AL45" i="76"/>
  <c r="AJ45" i="76"/>
  <c r="AN45" i="76"/>
  <c r="AK45" i="76"/>
  <c r="O46" i="76"/>
  <c r="L46" i="76"/>
  <c r="Q46" i="76"/>
  <c r="M46" i="76"/>
  <c r="N46" i="76"/>
  <c r="AO17" i="86" l="1"/>
  <c r="AO46" i="76"/>
  <c r="AL17" i="86" l="1"/>
  <c r="AN17" i="86"/>
  <c r="AJ17" i="86"/>
  <c r="AP17" i="86"/>
  <c r="AK17" i="86"/>
  <c r="AP46" i="76"/>
  <c r="AL46" i="76"/>
  <c r="AN46" i="76"/>
  <c r="AJ46" i="76"/>
  <c r="AK46" i="76"/>
  <c r="O18" i="86" l="1"/>
  <c r="L18" i="86"/>
  <c r="Q18" i="86"/>
  <c r="M18" i="86"/>
  <c r="N18" i="86"/>
  <c r="O47" i="76"/>
  <c r="L47" i="76"/>
  <c r="Q47" i="76"/>
  <c r="M47" i="76"/>
  <c r="N47" i="76"/>
  <c r="AO18" i="86" l="1"/>
  <c r="AO47" i="76"/>
  <c r="AL18" i="86" l="1"/>
  <c r="AN18" i="86"/>
  <c r="AJ18" i="86"/>
  <c r="AP18" i="86"/>
  <c r="AK18" i="86"/>
  <c r="AP47" i="76"/>
  <c r="AK47" i="76"/>
  <c r="AL47" i="76"/>
  <c r="AJ47" i="76"/>
  <c r="AN47" i="76"/>
  <c r="O19" i="86" l="1"/>
  <c r="L19" i="86"/>
  <c r="Q19" i="86"/>
  <c r="M19" i="86"/>
  <c r="N19" i="86"/>
  <c r="O48" i="76"/>
  <c r="L48" i="76"/>
  <c r="Q48" i="76"/>
  <c r="M48" i="76"/>
  <c r="N48" i="76"/>
  <c r="AO19" i="86" l="1"/>
  <c r="AO48" i="76"/>
  <c r="AL19" i="86" l="1"/>
  <c r="AN19" i="86"/>
  <c r="AJ19" i="86"/>
  <c r="AP19" i="86"/>
  <c r="AK19" i="86"/>
  <c r="AJ48" i="76"/>
  <c r="AN48" i="76"/>
  <c r="AK48" i="76"/>
  <c r="AP48" i="76"/>
  <c r="AL48" i="76"/>
  <c r="O20" i="86" l="1"/>
  <c r="L20" i="86"/>
  <c r="Q20" i="86"/>
  <c r="M20" i="86"/>
  <c r="N20" i="86"/>
  <c r="L49" i="76"/>
  <c r="Q49" i="76"/>
  <c r="M49" i="76"/>
  <c r="N49" i="76"/>
  <c r="O49" i="76"/>
  <c r="AO20" i="86" l="1"/>
  <c r="AO49" i="76"/>
  <c r="AL20" i="86" l="1"/>
  <c r="AN20" i="86"/>
  <c r="AJ20" i="86"/>
  <c r="AP20" i="86"/>
  <c r="AK20" i="86"/>
  <c r="AP49" i="76"/>
  <c r="AN49" i="76"/>
  <c r="AJ49" i="76"/>
  <c r="AL49" i="76"/>
  <c r="AK49" i="76"/>
  <c r="O21" i="86" l="1"/>
  <c r="L21" i="86"/>
  <c r="Q21" i="86"/>
  <c r="M21" i="86"/>
  <c r="N21" i="86"/>
  <c r="M50" i="76"/>
  <c r="N50" i="76"/>
  <c r="O50" i="76"/>
  <c r="L50" i="76"/>
  <c r="Q50" i="76"/>
  <c r="AO21" i="86" l="1"/>
  <c r="AO50" i="76"/>
  <c r="AP50" i="76" s="1"/>
  <c r="AL21" i="86" l="1"/>
  <c r="AN21" i="86"/>
  <c r="AJ21" i="86"/>
  <c r="AP21" i="86"/>
  <c r="AK21" i="86"/>
  <c r="AL50" i="76"/>
  <c r="AN50" i="76"/>
  <c r="AK50" i="76"/>
  <c r="AJ50" i="76"/>
  <c r="N51" i="76"/>
  <c r="O51" i="76"/>
  <c r="L51" i="76"/>
  <c r="Q51" i="76"/>
  <c r="M51" i="76"/>
  <c r="O22" i="86" l="1"/>
  <c r="L22" i="86"/>
  <c r="Q22" i="86"/>
  <c r="M22" i="86"/>
  <c r="N22" i="86"/>
  <c r="AO51" i="76"/>
  <c r="AO22" i="86" l="1"/>
  <c r="AP51" i="76"/>
  <c r="AK51" i="76"/>
  <c r="AL51" i="76"/>
  <c r="AJ51" i="76"/>
  <c r="AN51" i="76"/>
  <c r="AL22" i="86" l="1"/>
  <c r="AN22" i="86"/>
  <c r="AJ22" i="86"/>
  <c r="AP22" i="86"/>
  <c r="AK22" i="86"/>
  <c r="O52" i="76"/>
  <c r="L52" i="76"/>
  <c r="Q52" i="76"/>
  <c r="M52" i="76"/>
  <c r="N52" i="76"/>
  <c r="O23" i="86" l="1"/>
  <c r="L23" i="86"/>
  <c r="Q23" i="86"/>
  <c r="M23" i="86"/>
  <c r="N23" i="86"/>
  <c r="AO52" i="76"/>
  <c r="AO23" i="86" l="1"/>
  <c r="AP52" i="76"/>
  <c r="AJ52" i="76"/>
  <c r="AN52" i="76"/>
  <c r="AK52" i="76"/>
  <c r="AL52" i="76"/>
  <c r="AL23" i="86" l="1"/>
  <c r="AN23" i="86"/>
  <c r="AJ23" i="86"/>
  <c r="AP23" i="86"/>
  <c r="AK23" i="86"/>
  <c r="N53" i="76"/>
  <c r="O53" i="76"/>
  <c r="L53" i="76"/>
  <c r="Q53" i="76"/>
  <c r="M53" i="76"/>
  <c r="O24" i="86" l="1"/>
  <c r="L24" i="86"/>
  <c r="Q24" i="86"/>
  <c r="M24" i="86"/>
  <c r="N24" i="86"/>
  <c r="AO53" i="76"/>
  <c r="AO24" i="86" l="1"/>
  <c r="AK53" i="76"/>
  <c r="AL53" i="76"/>
  <c r="AN53" i="76"/>
  <c r="AP53" i="76"/>
  <c r="AJ53" i="76"/>
  <c r="AL24" i="86" l="1"/>
  <c r="AN24" i="86"/>
  <c r="AJ24" i="86"/>
  <c r="AP24" i="86"/>
  <c r="AK24" i="86"/>
  <c r="M54" i="76"/>
  <c r="N54" i="76"/>
  <c r="O54" i="76"/>
  <c r="L54" i="76"/>
  <c r="Q54" i="76"/>
  <c r="O25" i="86" l="1"/>
  <c r="L25" i="86"/>
  <c r="Q25" i="86"/>
  <c r="M25" i="86"/>
  <c r="N25" i="86"/>
  <c r="AO54" i="76"/>
  <c r="AJ54" i="76" s="1"/>
  <c r="AO25" i="86" l="1"/>
  <c r="AK54" i="76"/>
  <c r="AL54" i="76"/>
  <c r="AP54" i="76"/>
  <c r="L55" i="76" s="1"/>
  <c r="AN54" i="76"/>
  <c r="AL25" i="86" l="1"/>
  <c r="AN25" i="86"/>
  <c r="AJ25" i="86"/>
  <c r="AP25" i="86"/>
  <c r="AK25" i="86"/>
  <c r="N55" i="76"/>
  <c r="M55" i="76"/>
  <c r="Q55" i="76"/>
  <c r="O55" i="76"/>
  <c r="O26" i="86" l="1"/>
  <c r="L26" i="86"/>
  <c r="Q26" i="86"/>
  <c r="M26" i="86"/>
  <c r="N26" i="86"/>
  <c r="AO55" i="76"/>
  <c r="AN55" i="76" s="1"/>
  <c r="AO26" i="86" l="1"/>
  <c r="AL55" i="76"/>
  <c r="AK55" i="76"/>
  <c r="AP55" i="76"/>
  <c r="L56" i="76" s="1"/>
  <c r="AJ55" i="76"/>
  <c r="M56" i="76"/>
  <c r="N56" i="76"/>
  <c r="AL26" i="86" l="1"/>
  <c r="AN26" i="86"/>
  <c r="AJ26" i="86"/>
  <c r="AP26" i="86"/>
  <c r="AK26" i="86"/>
  <c r="Q56" i="76"/>
  <c r="O56" i="76"/>
  <c r="AO56" i="76" s="1"/>
  <c r="O27" i="86" l="1"/>
  <c r="L27" i="86"/>
  <c r="Q27" i="86"/>
  <c r="M27" i="86"/>
  <c r="N27" i="86"/>
  <c r="AL56" i="76"/>
  <c r="AN56" i="76"/>
  <c r="AJ56" i="76"/>
  <c r="AP56" i="76"/>
  <c r="AK56" i="76"/>
  <c r="AO27" i="86" l="1"/>
  <c r="N57" i="76"/>
  <c r="O57" i="76"/>
  <c r="L57" i="76"/>
  <c r="Q57" i="76"/>
  <c r="M57" i="76"/>
  <c r="AL27" i="86" l="1"/>
  <c r="AN27" i="86"/>
  <c r="AK27" i="86"/>
  <c r="AP27" i="86"/>
  <c r="AJ27" i="86"/>
  <c r="AO57" i="76"/>
  <c r="O28" i="86" l="1"/>
  <c r="L28" i="86"/>
  <c r="Q28" i="86"/>
  <c r="M28" i="86"/>
  <c r="N28" i="86"/>
  <c r="AK57" i="76"/>
  <c r="AL57" i="76"/>
  <c r="AN57" i="76"/>
  <c r="AP57" i="76"/>
  <c r="AJ57" i="76"/>
  <c r="AO28" i="86" l="1"/>
  <c r="M58" i="76"/>
  <c r="N58" i="76"/>
  <c r="O58" i="76"/>
  <c r="L58" i="76"/>
  <c r="Q58" i="76"/>
  <c r="AL28" i="86" l="1"/>
  <c r="AN28" i="86"/>
  <c r="AP28" i="86"/>
  <c r="AJ28" i="86"/>
  <c r="AK28" i="86"/>
  <c r="AO58" i="76"/>
  <c r="O29" i="86" l="1"/>
  <c r="L29" i="86"/>
  <c r="M29" i="86"/>
  <c r="N29" i="86"/>
  <c r="Q29" i="86"/>
  <c r="AJ58" i="76"/>
  <c r="AP58" i="76"/>
  <c r="AK58" i="76"/>
  <c r="AL58" i="76"/>
  <c r="AN58" i="76"/>
  <c r="AO29" i="86" l="1"/>
  <c r="L59" i="76"/>
  <c r="Q59" i="76"/>
  <c r="M59" i="76"/>
  <c r="N59" i="76"/>
  <c r="O59" i="76"/>
  <c r="AL29" i="86" l="1"/>
  <c r="AJ29" i="86"/>
  <c r="AK29" i="86"/>
  <c r="AN29" i="86"/>
  <c r="AP29" i="86"/>
  <c r="AO59" i="76"/>
  <c r="M30" i="86" l="1"/>
  <c r="L30" i="86"/>
  <c r="N30" i="86"/>
  <c r="O30" i="86"/>
  <c r="Q30" i="86"/>
  <c r="AN59" i="76"/>
  <c r="AJ59" i="76"/>
  <c r="AP59" i="76"/>
  <c r="AK59" i="76"/>
  <c r="AL59" i="76"/>
  <c r="AO30" i="86" l="1"/>
  <c r="O60" i="76"/>
  <c r="L60" i="76"/>
  <c r="Q60" i="76"/>
  <c r="M60" i="76"/>
  <c r="N60" i="76"/>
  <c r="AJ30" i="86" l="1"/>
  <c r="AK30" i="86"/>
  <c r="AL30" i="86"/>
  <c r="AN30" i="86"/>
  <c r="AP30" i="86"/>
  <c r="AO60" i="76"/>
  <c r="N31" i="86" l="1"/>
  <c r="O31" i="86"/>
  <c r="L31" i="86"/>
  <c r="Q31" i="86"/>
  <c r="M31" i="86"/>
  <c r="AL60" i="76"/>
  <c r="AN60" i="76"/>
  <c r="AJ60" i="76"/>
  <c r="AP60" i="76"/>
  <c r="AK60" i="76"/>
  <c r="AO31" i="86" l="1"/>
  <c r="N61" i="76"/>
  <c r="O61" i="76"/>
  <c r="L61" i="76"/>
  <c r="Q61" i="76"/>
  <c r="M61" i="76"/>
  <c r="AK31" i="86" l="1"/>
  <c r="AL31" i="86"/>
  <c r="AN31" i="86"/>
  <c r="AJ31" i="86"/>
  <c r="AP31" i="86"/>
  <c r="AO61" i="76"/>
  <c r="N32" i="86" l="1"/>
  <c r="O32" i="86"/>
  <c r="L32" i="86"/>
  <c r="Q32" i="86"/>
  <c r="M32" i="86"/>
  <c r="AK61" i="76"/>
  <c r="AL61" i="76"/>
  <c r="AN61" i="76"/>
  <c r="AP61" i="76"/>
  <c r="AJ61" i="76"/>
  <c r="AO32" i="86" l="1"/>
  <c r="M62" i="76"/>
  <c r="N62" i="76"/>
  <c r="O62" i="76"/>
  <c r="Q62" i="76"/>
  <c r="L62" i="76"/>
  <c r="AK32" i="86" l="1"/>
  <c r="AL32" i="86"/>
  <c r="AN32" i="86"/>
  <c r="AJ32" i="86"/>
  <c r="AP32" i="86"/>
  <c r="AO62" i="76"/>
  <c r="N33" i="86" l="1"/>
  <c r="O33" i="86"/>
  <c r="L33" i="86"/>
  <c r="Q33" i="86"/>
  <c r="M33" i="86"/>
  <c r="AJ62" i="76"/>
  <c r="AP62" i="76"/>
  <c r="AK62" i="76"/>
  <c r="AL62" i="76"/>
  <c r="AN62" i="76"/>
  <c r="AO33" i="86" l="1"/>
  <c r="L63" i="76"/>
  <c r="Q63" i="76"/>
  <c r="M63" i="76"/>
  <c r="N63" i="76"/>
  <c r="O63" i="76"/>
  <c r="AK33" i="86" l="1"/>
  <c r="AL33" i="86"/>
  <c r="AN33" i="86"/>
  <c r="AJ33" i="86"/>
  <c r="AP33" i="86"/>
  <c r="AO63" i="76"/>
  <c r="AN63" i="76" s="1"/>
  <c r="N34" i="86" l="1"/>
  <c r="O34" i="86"/>
  <c r="L34" i="86"/>
  <c r="Q34" i="86"/>
  <c r="M34" i="86"/>
  <c r="AK63" i="76"/>
  <c r="AP63" i="76"/>
  <c r="O64" i="76" s="1"/>
  <c r="AJ63" i="76"/>
  <c r="AL63" i="76"/>
  <c r="AO34" i="86" l="1"/>
  <c r="N64" i="76"/>
  <c r="M64" i="76"/>
  <c r="Q64" i="76"/>
  <c r="L64" i="76"/>
  <c r="AK34" i="86" l="1"/>
  <c r="AL34" i="86"/>
  <c r="AN34" i="86"/>
  <c r="AJ34" i="86"/>
  <c r="AP34" i="86"/>
  <c r="AO64" i="76"/>
  <c r="AL64" i="76" s="1"/>
  <c r="N35" i="86" l="1"/>
  <c r="O35" i="86"/>
  <c r="L35" i="86"/>
  <c r="Q35" i="86"/>
  <c r="M35" i="86"/>
  <c r="AK64" i="76"/>
  <c r="AJ64" i="76"/>
  <c r="AP64" i="76"/>
  <c r="M65" i="76" s="1"/>
  <c r="AN64" i="76"/>
  <c r="AO35" i="86" l="1"/>
  <c r="O65" i="76"/>
  <c r="N65" i="76"/>
  <c r="Q65" i="76"/>
  <c r="L65" i="76"/>
  <c r="AO65" i="76" s="1"/>
  <c r="AJ65" i="76" s="1"/>
  <c r="AK35" i="86" l="1"/>
  <c r="AL35" i="86"/>
  <c r="AN35" i="86"/>
  <c r="AJ35" i="86"/>
  <c r="AP35" i="86"/>
  <c r="AP65" i="76"/>
  <c r="O66" i="76" s="1"/>
  <c r="AL65" i="76"/>
  <c r="AK65" i="76"/>
  <c r="AN65" i="76"/>
  <c r="M66" i="76"/>
  <c r="L36" i="86" l="1"/>
  <c r="Q36" i="86"/>
  <c r="M36" i="86"/>
  <c r="N36" i="86"/>
  <c r="O36" i="86"/>
  <c r="L66" i="76"/>
  <c r="N66" i="76"/>
  <c r="Q66" i="76"/>
  <c r="AO36" i="86" l="1"/>
  <c r="AO66" i="76"/>
  <c r="AJ66" i="76" s="1"/>
  <c r="AN36" i="86" l="1"/>
  <c r="AJ36" i="86"/>
  <c r="AP36" i="86"/>
  <c r="AK36" i="86"/>
  <c r="AL36" i="86"/>
  <c r="AL66" i="76"/>
  <c r="AK66" i="76"/>
  <c r="AP66" i="76"/>
  <c r="N67" i="76" s="1"/>
  <c r="AN66" i="76"/>
  <c r="L37" i="86" l="1"/>
  <c r="Q37" i="86"/>
  <c r="M37" i="86"/>
  <c r="N37" i="86"/>
  <c r="O37" i="86"/>
  <c r="Q67" i="76"/>
  <c r="L67" i="76"/>
  <c r="AO67" i="76" s="1"/>
  <c r="O67" i="76"/>
  <c r="M67" i="76"/>
  <c r="AO37" i="86" l="1"/>
  <c r="AJ67" i="76"/>
  <c r="AP67" i="76"/>
  <c r="AK67" i="76"/>
  <c r="AL67" i="76"/>
  <c r="AN67" i="76"/>
  <c r="AN37" i="86" l="1"/>
  <c r="AJ37" i="86"/>
  <c r="AP37" i="86"/>
  <c r="AK37" i="86"/>
  <c r="AL37" i="86"/>
  <c r="N68" i="76"/>
  <c r="O68" i="76"/>
  <c r="L68" i="76"/>
  <c r="Q68" i="76"/>
  <c r="M68" i="76"/>
  <c r="N38" i="86" l="1"/>
  <c r="O38" i="86"/>
  <c r="L38" i="86"/>
  <c r="Q38" i="86"/>
  <c r="M38" i="86"/>
  <c r="AO68" i="76"/>
  <c r="AO38" i="86" l="1"/>
  <c r="AK68" i="76"/>
  <c r="AL68" i="76"/>
  <c r="AN68" i="76"/>
  <c r="AJ68" i="76"/>
  <c r="AP68" i="76"/>
  <c r="AK38" i="86" l="1"/>
  <c r="AL38" i="86"/>
  <c r="AN38" i="86"/>
  <c r="AJ38" i="86"/>
  <c r="AP38" i="86"/>
  <c r="M69" i="76"/>
  <c r="N69" i="76"/>
  <c r="O69" i="76"/>
  <c r="L69" i="76"/>
  <c r="Q69" i="76"/>
  <c r="L39" i="86" l="1"/>
  <c r="Q39" i="86"/>
  <c r="M39" i="86"/>
  <c r="N39" i="86"/>
  <c r="O39" i="86"/>
  <c r="AO69" i="76"/>
  <c r="AO39" i="86" l="1"/>
  <c r="AJ69" i="76"/>
  <c r="AP69" i="76"/>
  <c r="AK69" i="76"/>
  <c r="AL69" i="76"/>
  <c r="AN69" i="76"/>
  <c r="AN39" i="86" l="1"/>
  <c r="AJ39" i="86"/>
  <c r="AP39" i="86"/>
  <c r="AK39" i="86"/>
  <c r="AL39" i="86"/>
  <c r="M70" i="76"/>
  <c r="N70" i="76"/>
  <c r="O70" i="76"/>
  <c r="Q70" i="76"/>
  <c r="L70" i="76"/>
  <c r="N40" i="86" l="1"/>
  <c r="O40" i="86"/>
  <c r="L40" i="86"/>
  <c r="Q40" i="86"/>
  <c r="M40" i="86"/>
  <c r="AO70" i="76"/>
  <c r="AO40" i="86" l="1"/>
  <c r="AJ70" i="76"/>
  <c r="AP70" i="76"/>
  <c r="AK70" i="76"/>
  <c r="AL70" i="76"/>
  <c r="AN70" i="76"/>
  <c r="AK40" i="86" l="1"/>
  <c r="AL40" i="86"/>
  <c r="AN40" i="86"/>
  <c r="AJ40" i="86"/>
  <c r="AP40" i="86"/>
  <c r="N71" i="76"/>
  <c r="O71" i="76"/>
  <c r="M71" i="76"/>
  <c r="Q71" i="76"/>
  <c r="L71" i="76"/>
  <c r="L41" i="86" l="1"/>
  <c r="Q41" i="86"/>
  <c r="M41" i="86"/>
  <c r="N41" i="86"/>
  <c r="O41" i="86"/>
  <c r="AO71" i="76"/>
  <c r="AO41" i="86" l="1"/>
  <c r="AK71" i="76"/>
  <c r="AL71" i="76"/>
  <c r="AP71" i="76"/>
  <c r="AN71" i="76"/>
  <c r="AJ71" i="76"/>
  <c r="AN41" i="86" l="1"/>
  <c r="AJ41" i="86"/>
  <c r="AP41" i="86"/>
  <c r="AK41" i="86"/>
  <c r="AL41" i="86"/>
  <c r="M72" i="76"/>
  <c r="Q72" i="76"/>
  <c r="N72" i="76"/>
  <c r="O72" i="76"/>
  <c r="L72" i="76"/>
  <c r="N42" i="86" l="1"/>
  <c r="O42" i="86"/>
  <c r="L42" i="86"/>
  <c r="Q42" i="86"/>
  <c r="M42" i="86"/>
  <c r="AO72" i="76"/>
  <c r="AO42" i="86" l="1"/>
  <c r="AJ72" i="76"/>
  <c r="AP72" i="76"/>
  <c r="AK72" i="76"/>
  <c r="AN72" i="76"/>
  <c r="AL72" i="76"/>
  <c r="AK42" i="86" l="1"/>
  <c r="AL42" i="86"/>
  <c r="AN42" i="86"/>
  <c r="AJ42" i="86"/>
  <c r="AP42" i="86"/>
  <c r="O73" i="76"/>
  <c r="N73" i="76"/>
  <c r="L73" i="76"/>
  <c r="Q73" i="76"/>
  <c r="M73" i="76"/>
  <c r="N43" i="86" l="1"/>
  <c r="O43" i="86"/>
  <c r="L43" i="86"/>
  <c r="Q43" i="86"/>
  <c r="M43" i="86"/>
  <c r="AO73" i="76"/>
  <c r="AO43" i="86" l="1"/>
  <c r="AL73" i="76"/>
  <c r="AN73" i="76"/>
  <c r="AK73" i="76"/>
  <c r="AJ73" i="76"/>
  <c r="AP73" i="76"/>
  <c r="AK43" i="86" l="1"/>
  <c r="AL43" i="86"/>
  <c r="AN43" i="86"/>
  <c r="AJ43" i="86"/>
  <c r="AP43" i="86"/>
  <c r="N74" i="76"/>
  <c r="O74" i="76"/>
  <c r="L74" i="76"/>
  <c r="M74" i="76"/>
  <c r="Q74" i="76"/>
  <c r="N44" i="86" l="1"/>
  <c r="O44" i="86"/>
  <c r="L44" i="86"/>
  <c r="Q44" i="86"/>
  <c r="M44" i="86"/>
  <c r="AO74" i="76"/>
  <c r="AO44" i="86" l="1"/>
  <c r="AL74" i="76"/>
  <c r="AN74" i="76"/>
  <c r="AK74" i="76"/>
  <c r="AJ74" i="76"/>
  <c r="AP74" i="76"/>
  <c r="AK44" i="86" l="1"/>
  <c r="AL44" i="86"/>
  <c r="AN44" i="86"/>
  <c r="AJ44" i="86"/>
  <c r="AP44" i="86"/>
  <c r="L75" i="76"/>
  <c r="Q75" i="76"/>
  <c r="N75" i="76"/>
  <c r="O75" i="76"/>
  <c r="M75" i="76"/>
  <c r="N45" i="86" l="1"/>
  <c r="O45" i="86"/>
  <c r="L45" i="86"/>
  <c r="Q45" i="86"/>
  <c r="M45" i="86"/>
  <c r="AO75" i="76"/>
  <c r="AO45" i="86" l="1"/>
  <c r="AJ75" i="76"/>
  <c r="AN75" i="76"/>
  <c r="AK75" i="76"/>
  <c r="AL75" i="76"/>
  <c r="AP75" i="76"/>
  <c r="AK45" i="86" l="1"/>
  <c r="AL45" i="86"/>
  <c r="AN45" i="86"/>
  <c r="AJ45" i="86"/>
  <c r="AP45" i="86"/>
  <c r="L76" i="76"/>
  <c r="Q76" i="76"/>
  <c r="N76" i="76"/>
  <c r="M76" i="76"/>
  <c r="O76" i="76"/>
  <c r="N46" i="86" l="1"/>
  <c r="O46" i="86"/>
  <c r="L46" i="86"/>
  <c r="Q46" i="86"/>
  <c r="M46" i="86"/>
  <c r="AO76" i="76"/>
  <c r="AO46" i="86" l="1"/>
  <c r="AL76" i="76"/>
  <c r="AN76" i="76"/>
  <c r="AP76" i="76"/>
  <c r="AK76" i="76"/>
  <c r="AJ76" i="76"/>
  <c r="AK46" i="86" l="1"/>
  <c r="AL46" i="86"/>
  <c r="AN46" i="86"/>
  <c r="AJ46" i="86"/>
  <c r="AP46" i="86"/>
  <c r="M77" i="76"/>
  <c r="Q77" i="76"/>
  <c r="N77" i="76"/>
  <c r="L77" i="76"/>
  <c r="O77" i="76"/>
  <c r="N47" i="86" l="1"/>
  <c r="O47" i="86"/>
  <c r="L47" i="86"/>
  <c r="Q47" i="86"/>
  <c r="M47" i="86"/>
  <c r="AO77" i="76"/>
  <c r="AO47" i="86" l="1"/>
  <c r="AL77" i="76"/>
  <c r="AJ77" i="76"/>
  <c r="AN77" i="76"/>
  <c r="AK77" i="76"/>
  <c r="AP77" i="76"/>
  <c r="AK47" i="86" l="1"/>
  <c r="AL47" i="86"/>
  <c r="AN47" i="86"/>
  <c r="AJ47" i="86"/>
  <c r="AP47" i="86"/>
  <c r="L78" i="76"/>
  <c r="M78" i="76"/>
  <c r="Q78" i="76"/>
  <c r="N78" i="76"/>
  <c r="O78" i="76"/>
  <c r="N48" i="86" l="1"/>
  <c r="O48" i="86"/>
  <c r="L48" i="86"/>
  <c r="Q48" i="86"/>
  <c r="M48" i="86"/>
  <c r="AO78" i="76"/>
  <c r="AO48" i="86" l="1"/>
  <c r="AK78" i="76"/>
  <c r="AL78" i="76"/>
  <c r="AJ78" i="76"/>
  <c r="AN78" i="76"/>
  <c r="AP78" i="76"/>
  <c r="AK48" i="86" l="1"/>
  <c r="AL48" i="86"/>
  <c r="AN48" i="86"/>
  <c r="AJ48" i="86"/>
  <c r="AP48" i="86"/>
  <c r="L79" i="76"/>
  <c r="M79" i="76"/>
  <c r="Q79" i="76"/>
  <c r="N79" i="76"/>
  <c r="O79" i="76"/>
  <c r="N49" i="86" l="1"/>
  <c r="O49" i="86"/>
  <c r="L49" i="86"/>
  <c r="Q49" i="86"/>
  <c r="M49" i="86"/>
  <c r="AO79" i="76"/>
  <c r="AO49" i="86" l="1"/>
  <c r="AJ79" i="76"/>
  <c r="AN79" i="76"/>
  <c r="AL79" i="76"/>
  <c r="AK79" i="76"/>
  <c r="AP79" i="76"/>
  <c r="AK49" i="86" l="1"/>
  <c r="AL49" i="86"/>
  <c r="AN49" i="86"/>
  <c r="AJ49" i="86"/>
  <c r="AP49" i="86"/>
  <c r="N80" i="76"/>
  <c r="M80" i="76"/>
  <c r="Q80" i="76"/>
  <c r="L80" i="76"/>
  <c r="O80" i="76"/>
  <c r="N50" i="86" l="1"/>
  <c r="O50" i="86"/>
  <c r="L50" i="86"/>
  <c r="Q50" i="86"/>
  <c r="M50" i="86"/>
  <c r="AO80" i="76"/>
  <c r="AJ80" i="76" s="1"/>
  <c r="AO50" i="86" l="1"/>
  <c r="AK80" i="76"/>
  <c r="AP80" i="76"/>
  <c r="O81" i="76" s="1"/>
  <c r="AN80" i="76"/>
  <c r="AL80" i="76"/>
  <c r="AK50" i="86" l="1"/>
  <c r="AL50" i="86"/>
  <c r="AJ50" i="86"/>
  <c r="AP50" i="86"/>
  <c r="AN50" i="86"/>
  <c r="L81" i="76"/>
  <c r="N81" i="76"/>
  <c r="Q81" i="76"/>
  <c r="M81" i="76"/>
  <c r="N51" i="86" l="1"/>
  <c r="O51" i="86"/>
  <c r="Q51" i="86"/>
  <c r="L51" i="86"/>
  <c r="AO51" i="86" s="1"/>
  <c r="M51" i="86"/>
  <c r="AO81" i="76"/>
  <c r="AP81" i="76" s="1"/>
  <c r="AK51" i="86" l="1"/>
  <c r="AL51" i="86"/>
  <c r="AJ51" i="86"/>
  <c r="AN51" i="86"/>
  <c r="AP51" i="86"/>
  <c r="AN81" i="76"/>
  <c r="AJ81" i="76"/>
  <c r="AK81" i="76"/>
  <c r="AL81" i="76"/>
  <c r="M82" i="76"/>
  <c r="L82" i="76"/>
  <c r="O82" i="76"/>
  <c r="N82" i="76"/>
  <c r="Q82" i="76"/>
  <c r="N52" i="86" l="1"/>
  <c r="O52" i="86"/>
  <c r="L52" i="86"/>
  <c r="Q52" i="86"/>
  <c r="M52" i="86"/>
  <c r="AO82" i="76"/>
  <c r="AO52" i="86" l="1"/>
  <c r="AJ82" i="76"/>
  <c r="AN82" i="76"/>
  <c r="AL82" i="76"/>
  <c r="AK82" i="76"/>
  <c r="AP82" i="76"/>
  <c r="AK52" i="86" l="1"/>
  <c r="AL52" i="86"/>
  <c r="AN52" i="86"/>
  <c r="AJ52" i="86"/>
  <c r="AP52" i="86"/>
  <c r="M83" i="76"/>
  <c r="Q83" i="76"/>
  <c r="O83" i="76"/>
  <c r="N83" i="76"/>
  <c r="L83" i="76"/>
  <c r="L53" i="86" l="1"/>
  <c r="Q53" i="86"/>
  <c r="M53" i="86"/>
  <c r="N53" i="86"/>
  <c r="O53" i="86"/>
  <c r="AO83" i="76"/>
  <c r="AK83" i="76" s="1"/>
  <c r="AO53" i="86" l="1"/>
  <c r="AJ83" i="76"/>
  <c r="AN83" i="76"/>
  <c r="AL83" i="76"/>
  <c r="AP83" i="76"/>
  <c r="L84" i="76" s="1"/>
  <c r="AN53" i="86" l="1"/>
  <c r="AJ53" i="86"/>
  <c r="AP53" i="86"/>
  <c r="AK53" i="86"/>
  <c r="AL53" i="86"/>
  <c r="N84" i="76"/>
  <c r="O84" i="76"/>
  <c r="Q84" i="76"/>
  <c r="M84" i="76"/>
  <c r="L54" i="86" l="1"/>
  <c r="Q54" i="86"/>
  <c r="M54" i="86"/>
  <c r="N54" i="86"/>
  <c r="O54" i="86"/>
  <c r="AO84" i="76"/>
  <c r="AJ84" i="76" s="1"/>
  <c r="AO54" i="86" l="1"/>
  <c r="AN84" i="76"/>
  <c r="AK84" i="76"/>
  <c r="AP84" i="76"/>
  <c r="Q85" i="76" s="1"/>
  <c r="AL84" i="76"/>
  <c r="AN54" i="86" l="1"/>
  <c r="AJ54" i="86"/>
  <c r="AP54" i="86"/>
  <c r="AK54" i="86"/>
  <c r="AL54" i="86"/>
  <c r="O85" i="76"/>
  <c r="N85" i="76"/>
  <c r="L85" i="76"/>
  <c r="M85" i="76"/>
  <c r="L55" i="86" l="1"/>
  <c r="AO55" i="86" s="1"/>
  <c r="Q55" i="86"/>
  <c r="M55" i="86"/>
  <c r="N55" i="86"/>
  <c r="O55" i="86"/>
  <c r="AO85" i="76"/>
  <c r="AP85" i="76" s="1"/>
  <c r="AN55" i="86" l="1"/>
  <c r="AJ55" i="86"/>
  <c r="AP55" i="86"/>
  <c r="AK55" i="86"/>
  <c r="AL55" i="86"/>
  <c r="AN85" i="76"/>
  <c r="AL85" i="76"/>
  <c r="AJ85" i="76"/>
  <c r="AK85" i="76"/>
  <c r="L86" i="76"/>
  <c r="M86" i="76"/>
  <c r="N86" i="76"/>
  <c r="O86" i="76"/>
  <c r="Q86" i="76"/>
  <c r="L56" i="86" l="1"/>
  <c r="Q56" i="86"/>
  <c r="M56" i="86"/>
  <c r="N56" i="86"/>
  <c r="O56" i="86"/>
  <c r="AO86" i="76"/>
  <c r="AO56" i="86" l="1"/>
  <c r="AJ86" i="76"/>
  <c r="AN86" i="76"/>
  <c r="AK86" i="76"/>
  <c r="AL86" i="76"/>
  <c r="AP86" i="76"/>
  <c r="AN56" i="86" l="1"/>
  <c r="AJ56" i="86"/>
  <c r="AP56" i="86"/>
  <c r="AK56" i="86"/>
  <c r="AL56" i="86"/>
  <c r="Q87" i="76"/>
  <c r="N87" i="76"/>
  <c r="M87" i="76"/>
  <c r="O87" i="76"/>
  <c r="L87" i="76"/>
  <c r="O57" i="86" l="1"/>
  <c r="L57" i="86"/>
  <c r="Q57" i="86"/>
  <c r="M57" i="86"/>
  <c r="N57" i="86"/>
  <c r="AO87" i="76"/>
  <c r="AO57" i="86" l="1"/>
  <c r="AK87" i="76"/>
  <c r="AJ87" i="76"/>
  <c r="AP87" i="76"/>
  <c r="AL87" i="76"/>
  <c r="AN87" i="76"/>
  <c r="AL57" i="86" l="1"/>
  <c r="AN57" i="86"/>
  <c r="AJ57" i="86"/>
  <c r="AP57" i="86"/>
  <c r="AK57" i="86"/>
  <c r="L88" i="76"/>
  <c r="M88" i="76"/>
  <c r="Q88" i="76"/>
  <c r="N88" i="76"/>
  <c r="O88" i="76"/>
  <c r="N58" i="86" l="1"/>
  <c r="O58" i="86"/>
  <c r="L58" i="86"/>
  <c r="Q58" i="86"/>
  <c r="M58" i="86"/>
  <c r="AO88" i="76"/>
  <c r="AO58" i="86" l="1"/>
  <c r="AL88" i="76"/>
  <c r="AN88" i="76"/>
  <c r="AP88" i="76"/>
  <c r="AJ88" i="76"/>
  <c r="AK88" i="76"/>
  <c r="AK58" i="86" l="1"/>
  <c r="AL58" i="86"/>
  <c r="AN58" i="86"/>
  <c r="AJ58" i="86"/>
  <c r="AP58" i="86"/>
  <c r="L89" i="76"/>
  <c r="O89" i="76"/>
  <c r="Q89" i="76"/>
  <c r="N89" i="76"/>
  <c r="M89" i="76"/>
  <c r="N59" i="86" l="1"/>
  <c r="O59" i="86"/>
  <c r="L59" i="86"/>
  <c r="Q59" i="86"/>
  <c r="M59" i="86"/>
  <c r="AO89" i="76"/>
  <c r="AO59" i="86" l="1"/>
  <c r="AK89" i="76"/>
  <c r="AL89" i="76"/>
  <c r="AP89" i="76"/>
  <c r="AN89" i="76"/>
  <c r="AJ89" i="76"/>
  <c r="AK59" i="86" l="1"/>
  <c r="AL59" i="86"/>
  <c r="AN59" i="86"/>
  <c r="AJ59" i="86"/>
  <c r="AP59" i="86"/>
  <c r="O90" i="76"/>
  <c r="N90" i="76"/>
  <c r="L90" i="76"/>
  <c r="Q90" i="76"/>
  <c r="M90" i="76"/>
  <c r="N60" i="86" l="1"/>
  <c r="O60" i="86"/>
  <c r="L60" i="86"/>
  <c r="Q60" i="86"/>
  <c r="M60" i="86"/>
  <c r="AO90" i="76"/>
  <c r="AP90" i="76" s="1"/>
  <c r="AO60" i="86" l="1"/>
  <c r="AL90" i="76"/>
  <c r="AN90" i="76"/>
  <c r="AK90" i="76"/>
  <c r="AJ90" i="76"/>
  <c r="Q91" i="76"/>
  <c r="L91" i="76"/>
  <c r="N91" i="76"/>
  <c r="M91" i="76"/>
  <c r="O91" i="76"/>
  <c r="AK60" i="86" l="1"/>
  <c r="AL60" i="86"/>
  <c r="AN60" i="86"/>
  <c r="AJ60" i="86"/>
  <c r="AP60" i="86"/>
  <c r="AO91" i="76"/>
  <c r="AJ91" i="76" s="1"/>
  <c r="N61" i="86" l="1"/>
  <c r="O61" i="86"/>
  <c r="L61" i="86"/>
  <c r="Q61" i="86"/>
  <c r="M61" i="86"/>
  <c r="AK91" i="76"/>
  <c r="AL91" i="76"/>
  <c r="AP91" i="76"/>
  <c r="AN91" i="76"/>
  <c r="AO61" i="86" l="1"/>
  <c r="AK61" i="86" l="1"/>
  <c r="AL61" i="86"/>
  <c r="AN61" i="86"/>
  <c r="AJ61" i="86"/>
  <c r="AP61" i="86"/>
  <c r="N62" i="86" l="1"/>
  <c r="O62" i="86"/>
  <c r="L62" i="86"/>
  <c r="Q62" i="86"/>
  <c r="M62" i="86"/>
  <c r="AO62" i="86" l="1"/>
  <c r="AK62" i="86" l="1"/>
  <c r="AL62" i="86"/>
  <c r="AN62" i="86"/>
  <c r="AJ62" i="86"/>
  <c r="AP62" i="86"/>
  <c r="N63" i="86" l="1"/>
  <c r="O63" i="86"/>
  <c r="L63" i="86"/>
  <c r="Q63" i="86"/>
  <c r="M63" i="86"/>
  <c r="AO63" i="86" l="1"/>
  <c r="AK63" i="86" l="1"/>
  <c r="AL63" i="86"/>
  <c r="AN63" i="86"/>
  <c r="AJ63" i="86"/>
  <c r="AP63" i="86"/>
  <c r="N64" i="86" l="1"/>
  <c r="O64" i="86"/>
  <c r="L64" i="86"/>
  <c r="AO64" i="86" s="1"/>
  <c r="Q64" i="86"/>
  <c r="M64" i="86"/>
  <c r="AK64" i="86" l="1"/>
  <c r="AL64" i="86"/>
  <c r="AN64" i="86"/>
  <c r="AJ64" i="86"/>
  <c r="AP64" i="86"/>
  <c r="L65" i="86" l="1"/>
  <c r="Q65" i="86"/>
  <c r="M65" i="86"/>
  <c r="N65" i="86"/>
  <c r="O65" i="86"/>
  <c r="AO65" i="86" l="1"/>
  <c r="AN65" i="86" l="1"/>
  <c r="AJ65" i="86"/>
  <c r="AP65" i="86"/>
  <c r="AK65" i="86"/>
  <c r="AL65" i="86"/>
  <c r="L66" i="86" l="1"/>
  <c r="Q66" i="86"/>
  <c r="M66" i="86"/>
  <c r="N66" i="86"/>
  <c r="O66" i="86"/>
  <c r="AO66" i="86" l="1"/>
  <c r="AN66" i="86" l="1"/>
  <c r="AJ66" i="86"/>
  <c r="AP66" i="86"/>
  <c r="AK66" i="86"/>
  <c r="AL66" i="86"/>
  <c r="L67" i="86" l="1"/>
  <c r="Q67" i="86"/>
  <c r="M67" i="86"/>
  <c r="N67" i="86"/>
  <c r="O67" i="86"/>
  <c r="AO67" i="86" l="1"/>
  <c r="AN67" i="86" l="1"/>
  <c r="AJ67" i="86"/>
  <c r="AP67" i="86"/>
  <c r="AK67" i="86"/>
  <c r="AL67" i="86"/>
  <c r="M68" i="86" l="1"/>
  <c r="N68" i="86"/>
  <c r="O68" i="86"/>
  <c r="L68" i="86"/>
  <c r="AO68" i="86" s="1"/>
  <c r="Q68" i="86"/>
  <c r="AJ68" i="86" l="1"/>
  <c r="AP68" i="86"/>
  <c r="AK68" i="86"/>
  <c r="AL68" i="86"/>
  <c r="AN68" i="86"/>
  <c r="O69" i="86" l="1"/>
  <c r="L69" i="86"/>
  <c r="Q69" i="86"/>
  <c r="M69" i="86"/>
  <c r="N69" i="86"/>
  <c r="AO69" i="86" l="1"/>
  <c r="AL69" i="86" l="1"/>
  <c r="AN69" i="86"/>
  <c r="AJ69" i="86"/>
  <c r="AP69" i="86"/>
  <c r="AK69" i="8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tc={8BE24ECE-DDD4-41A3-806A-ED7D83EE5EB0}</author>
  </authors>
  <commentList>
    <comment ref="AB42" authorId="0" shapeId="0" xr:uid="{8BE24ECE-DDD4-41A3-806A-ED7D83EE5EB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tc={549D4ACF-A634-4205-B83F-A0B34F30DFDC}</author>
  </authors>
  <commentList>
    <comment ref="AB41" authorId="0" shapeId="0" xr:uid="{549D4ACF-A634-4205-B83F-A0B34F30DFD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text>
    </comment>
  </commentList>
</comments>
</file>

<file path=xl/sharedStrings.xml><?xml version="1.0" encoding="utf-8"?>
<sst xmlns="http://schemas.openxmlformats.org/spreadsheetml/2006/main" count="1269" uniqueCount="259">
  <si>
    <t>表１．観測点リスト</t>
    <rPh sb="0" eb="1">
      <t>ヒョウ</t>
    </rPh>
    <rPh sb="3" eb="6">
      <t>カンソクテン</t>
    </rPh>
    <phoneticPr fontId="4"/>
  </si>
  <si>
    <t>定点</t>
    <rPh sb="0" eb="2">
      <t>テイテン</t>
    </rPh>
    <phoneticPr fontId="4"/>
  </si>
  <si>
    <t>北緯　度</t>
    <rPh sb="0" eb="2">
      <t>ホクイ</t>
    </rPh>
    <rPh sb="3" eb="4">
      <t>ド</t>
    </rPh>
    <phoneticPr fontId="4"/>
  </si>
  <si>
    <t>分</t>
    <rPh sb="0" eb="1">
      <t>ブン</t>
    </rPh>
    <phoneticPr fontId="4"/>
  </si>
  <si>
    <t>東経　度</t>
    <rPh sb="0" eb="2">
      <t>トウケイ</t>
    </rPh>
    <rPh sb="3" eb="4">
      <t>ド</t>
    </rPh>
    <phoneticPr fontId="4"/>
  </si>
  <si>
    <t>開始月日</t>
    <rPh sb="0" eb="2">
      <t>カイシ</t>
    </rPh>
    <rPh sb="2" eb="4">
      <t>ツキヒ</t>
    </rPh>
    <phoneticPr fontId="4"/>
  </si>
  <si>
    <t>開始時刻</t>
    <rPh sb="0" eb="2">
      <t>カイシ</t>
    </rPh>
    <rPh sb="2" eb="4">
      <t>ジコク</t>
    </rPh>
    <phoneticPr fontId="4"/>
  </si>
  <si>
    <t>項目</t>
    <rPh sb="0" eb="2">
      <t>コウモク</t>
    </rPh>
    <phoneticPr fontId="4"/>
  </si>
  <si>
    <t>終了日時</t>
    <rPh sb="0" eb="2">
      <t>シュウリョウ</t>
    </rPh>
    <rPh sb="2" eb="4">
      <t>ニチジ</t>
    </rPh>
    <phoneticPr fontId="4"/>
  </si>
  <si>
    <t>終了時刻</t>
    <rPh sb="0" eb="2">
      <t>シュウリョウ</t>
    </rPh>
    <rPh sb="2" eb="4">
      <t>ジコク</t>
    </rPh>
    <phoneticPr fontId="4"/>
  </si>
  <si>
    <t>年</t>
    <rPh sb="0" eb="1">
      <t>ネン</t>
    </rPh>
    <phoneticPr fontId="4"/>
  </si>
  <si>
    <t>月</t>
    <rPh sb="0" eb="1">
      <t>ガツ</t>
    </rPh>
    <phoneticPr fontId="4"/>
  </si>
  <si>
    <t>日</t>
    <rPh sb="0" eb="1">
      <t>ヒ</t>
    </rPh>
    <phoneticPr fontId="4"/>
  </si>
  <si>
    <t>時</t>
    <rPh sb="0" eb="1">
      <t>ジ</t>
    </rPh>
    <phoneticPr fontId="4"/>
  </si>
  <si>
    <t>　</t>
    <phoneticPr fontId="4"/>
  </si>
  <si>
    <t>：</t>
    <phoneticPr fontId="4"/>
  </si>
  <si>
    <t>θ-rad</t>
    <phoneticPr fontId="4"/>
  </si>
  <si>
    <t>lat.-rad</t>
    <phoneticPr fontId="4"/>
  </si>
  <si>
    <t>lon.-rad</t>
    <phoneticPr fontId="4"/>
  </si>
  <si>
    <t>D.lat-rad</t>
    <phoneticPr fontId="4"/>
  </si>
  <si>
    <t>D.lon-rad</t>
    <phoneticPr fontId="4"/>
  </si>
  <si>
    <t>m.p-deg(’)</t>
    <phoneticPr fontId="4"/>
  </si>
  <si>
    <t>D.m.p-deg(’)</t>
    <phoneticPr fontId="4"/>
  </si>
  <si>
    <t>針路</t>
    <rPh sb="0" eb="2">
      <t>シンロ</t>
    </rPh>
    <phoneticPr fontId="4"/>
  </si>
  <si>
    <t>航走距離</t>
    <rPh sb="0" eb="1">
      <t>コウ</t>
    </rPh>
    <rPh sb="1" eb="2">
      <t>ソウ</t>
    </rPh>
    <rPh sb="2" eb="4">
      <t>キョリ</t>
    </rPh>
    <phoneticPr fontId="4"/>
  </si>
  <si>
    <t>平均速力</t>
    <rPh sb="0" eb="2">
      <t>ヘイキン</t>
    </rPh>
    <rPh sb="2" eb="4">
      <t>ソクリョク</t>
    </rPh>
    <phoneticPr fontId="4"/>
  </si>
  <si>
    <t>航走時間</t>
    <rPh sb="0" eb="1">
      <t>コウ</t>
    </rPh>
    <rPh sb="1" eb="2">
      <t>ソウ</t>
    </rPh>
    <rPh sb="2" eb="4">
      <t>ジカン</t>
    </rPh>
    <phoneticPr fontId="4"/>
  </si>
  <si>
    <t>調査時間</t>
    <rPh sb="0" eb="2">
      <t>チョウサ</t>
    </rPh>
    <rPh sb="2" eb="4">
      <t>ジカン</t>
    </rPh>
    <phoneticPr fontId="4"/>
  </si>
  <si>
    <t>34</t>
  </si>
  <si>
    <t>OK3</t>
  </si>
  <si>
    <t>OK4</t>
  </si>
  <si>
    <t>OK6</t>
  </si>
  <si>
    <t>変針点</t>
    <rPh sb="0" eb="2">
      <t>ヘンシン</t>
    </rPh>
    <rPh sb="2" eb="3">
      <t>テン</t>
    </rPh>
    <phoneticPr fontId="4"/>
  </si>
  <si>
    <t>139</t>
  </si>
  <si>
    <t>准教授</t>
    <rPh sb="0" eb="3">
      <t>ジュンキョウジュ</t>
    </rPh>
    <phoneticPr fontId="10"/>
  </si>
  <si>
    <t>教授</t>
    <rPh sb="0" eb="2">
      <t>キョウジュ</t>
    </rPh>
    <phoneticPr fontId="10"/>
  </si>
  <si>
    <t>OK1</t>
  </si>
  <si>
    <t>参考資料 5</t>
    <phoneticPr fontId="10"/>
  </si>
  <si>
    <t>番号</t>
    <rPh sb="0" eb="2">
      <t>バンゴウ</t>
    </rPh>
    <phoneticPr fontId="10"/>
  </si>
  <si>
    <t>役職</t>
    <rPh sb="0" eb="2">
      <t>ヤクショク</t>
    </rPh>
    <phoneticPr fontId="10"/>
  </si>
  <si>
    <t>氏名</t>
    <rPh sb="0" eb="2">
      <t>シメイ</t>
    </rPh>
    <phoneticPr fontId="10"/>
  </si>
  <si>
    <t>性別</t>
    <rPh sb="0" eb="2">
      <t>セイベツ</t>
    </rPh>
    <phoneticPr fontId="10"/>
  </si>
  <si>
    <t>生年月日</t>
    <rPh sb="0" eb="2">
      <t>セイネン</t>
    </rPh>
    <rPh sb="2" eb="4">
      <t>ガッピ</t>
    </rPh>
    <phoneticPr fontId="10"/>
  </si>
  <si>
    <t>国籍</t>
    <rPh sb="0" eb="2">
      <t>コクセキ</t>
    </rPh>
    <phoneticPr fontId="10"/>
  </si>
  <si>
    <t>住所</t>
    <rPh sb="0" eb="2">
      <t>ジュウショ</t>
    </rPh>
    <phoneticPr fontId="10"/>
  </si>
  <si>
    <t>齊藤　宏明</t>
    <phoneticPr fontId="10"/>
  </si>
  <si>
    <t>男</t>
    <rPh sb="0" eb="1">
      <t>オトコ</t>
    </rPh>
    <phoneticPr fontId="10"/>
  </si>
  <si>
    <t>日本</t>
    <rPh sb="0" eb="2">
      <t>ニホン</t>
    </rPh>
    <phoneticPr fontId="10"/>
  </si>
  <si>
    <t>東京大学大気海洋研究所
277-8564　千葉県柏市柏の葉 5-1-5</t>
    <phoneticPr fontId="10"/>
  </si>
  <si>
    <t>技術職員</t>
    <rPh sb="0" eb="2">
      <t>ギジュツ</t>
    </rPh>
    <rPh sb="2" eb="4">
      <t>ショクイン</t>
    </rPh>
    <phoneticPr fontId="10"/>
  </si>
  <si>
    <t>鈴木　光次</t>
    <rPh sb="0" eb="2">
      <t>スズキ</t>
    </rPh>
    <rPh sb="3" eb="5">
      <t>コウジ</t>
    </rPh>
    <phoneticPr fontId="10"/>
  </si>
  <si>
    <t>北海道大学大学院地球環境科学研究院
060-0810　北海道札幌市北区北10条西5丁目</t>
    <rPh sb="8" eb="10">
      <t>チキュウ</t>
    </rPh>
    <rPh sb="14" eb="16">
      <t>ケンキュウ</t>
    </rPh>
    <rPh sb="27" eb="30">
      <t>ホッカイドウ</t>
    </rPh>
    <phoneticPr fontId="10"/>
  </si>
  <si>
    <t>山下　洋平</t>
    <rPh sb="0" eb="2">
      <t>ヤマシタ</t>
    </rPh>
    <rPh sb="3" eb="5">
      <t>ヨウヘイ</t>
    </rPh>
    <phoneticPr fontId="10"/>
  </si>
  <si>
    <t>東京海洋大学大学院海洋科学技術研究科
108-8477　東京都港区港南 4-5-7</t>
    <rPh sb="0" eb="2">
      <t>トウキョウ</t>
    </rPh>
    <rPh sb="2" eb="4">
      <t>カイヨウ</t>
    </rPh>
    <rPh sb="4" eb="6">
      <t>ダイガク</t>
    </rPh>
    <rPh sb="6" eb="9">
      <t>ダイガクイン</t>
    </rPh>
    <rPh sb="9" eb="11">
      <t>カイヨウ</t>
    </rPh>
    <rPh sb="11" eb="13">
      <t>カガク</t>
    </rPh>
    <rPh sb="13" eb="15">
      <t>ギジュツ</t>
    </rPh>
    <rPh sb="15" eb="18">
      <t>ケンキュウカ</t>
    </rPh>
    <phoneticPr fontId="10"/>
  </si>
  <si>
    <t>マリン・ワーク・ジャパン
２３７－００６３  神奈川県横須賀市追浜東町 3-54-1</t>
    <phoneticPr fontId="10"/>
  </si>
  <si>
    <t>126</t>
  </si>
  <si>
    <t>29</t>
  </si>
  <si>
    <t>127</t>
  </si>
  <si>
    <t>28</t>
  </si>
  <si>
    <t>27</t>
  </si>
  <si>
    <t>128</t>
  </si>
  <si>
    <t>BS-1</t>
  </si>
  <si>
    <t>CTD</t>
    <phoneticPr fontId="4"/>
  </si>
  <si>
    <t>LISST</t>
    <phoneticPr fontId="4"/>
  </si>
  <si>
    <t>Light</t>
    <phoneticPr fontId="4"/>
  </si>
  <si>
    <t>Nor</t>
    <phoneticPr fontId="4"/>
  </si>
  <si>
    <t>Trap</t>
    <phoneticPr fontId="4"/>
  </si>
  <si>
    <t>水深</t>
    <rPh sb="0" eb="2">
      <t>スイシン</t>
    </rPh>
    <phoneticPr fontId="4"/>
  </si>
  <si>
    <t>OK1ｂ</t>
    <phoneticPr fontId="4"/>
  </si>
  <si>
    <t>OK2</t>
    <phoneticPr fontId="4"/>
  </si>
  <si>
    <t>教授
（主席研究者）</t>
    <rPh sb="4" eb="5">
      <t>オモ</t>
    </rPh>
    <rPh sb="5" eb="6">
      <t>セキ</t>
    </rPh>
    <rPh sb="6" eb="9">
      <t>ケンキュウシャ</t>
    </rPh>
    <phoneticPr fontId="10"/>
  </si>
  <si>
    <t>香港</t>
    <rPh sb="0" eb="2">
      <t>ホンコン</t>
    </rPh>
    <phoneticPr fontId="4"/>
  </si>
  <si>
    <t>日本</t>
    <rPh sb="0" eb="2">
      <t>ニホン</t>
    </rPh>
    <phoneticPr fontId="4"/>
  </si>
  <si>
    <t>男</t>
    <rPh sb="0" eb="1">
      <t>オトコ</t>
    </rPh>
    <phoneticPr fontId="4"/>
  </si>
  <si>
    <t>宮崎雄三</t>
    <rPh sb="0" eb="2">
      <t>ミヤザキ</t>
    </rPh>
    <rPh sb="2" eb="4">
      <t>ユウゾウ</t>
    </rPh>
    <phoneticPr fontId="4"/>
  </si>
  <si>
    <t>土橋　司</t>
    <rPh sb="0" eb="2">
      <t>ドバシ</t>
    </rPh>
    <rPh sb="3" eb="4">
      <t>ツカサ</t>
    </rPh>
    <phoneticPr fontId="4"/>
  </si>
  <si>
    <t>大学院生</t>
    <rPh sb="0" eb="2">
      <t>ダイガク</t>
    </rPh>
    <rPh sb="2" eb="4">
      <t>インセイ</t>
    </rPh>
    <phoneticPr fontId="4"/>
  </si>
  <si>
    <t>北海道大学低温科学研究所</t>
    <rPh sb="0" eb="3">
      <t>ホッカイドウ</t>
    </rPh>
    <rPh sb="3" eb="5">
      <t>ダイガク</t>
    </rPh>
    <rPh sb="5" eb="7">
      <t>テイオン</t>
    </rPh>
    <rPh sb="7" eb="9">
      <t>カガク</t>
    </rPh>
    <rPh sb="9" eb="12">
      <t>ケンキュウショ</t>
    </rPh>
    <phoneticPr fontId="4"/>
  </si>
  <si>
    <t>助教</t>
    <rPh sb="0" eb="2">
      <t>ジョキョウ</t>
    </rPh>
    <phoneticPr fontId="4"/>
  </si>
  <si>
    <t>北海道大学大学院地球環境科学研究院
060-0810　北海道札幌市北区北10条西7丁目</t>
    <rPh sb="8" eb="10">
      <t>チキュウ</t>
    </rPh>
    <rPh sb="14" eb="16">
      <t>ケンキュウ</t>
    </rPh>
    <rPh sb="27" eb="30">
      <t>ホッカイドウ</t>
    </rPh>
    <phoneticPr fontId="10"/>
  </si>
  <si>
    <t>准教授</t>
    <rPh sb="0" eb="3">
      <t>ジュンキョウジュ</t>
    </rPh>
    <phoneticPr fontId="4"/>
  </si>
  <si>
    <t>山下　麗</t>
    <rPh sb="0" eb="2">
      <t>ヤマシタ</t>
    </rPh>
    <rPh sb="3" eb="4">
      <t>レイ</t>
    </rPh>
    <phoneticPr fontId="4"/>
  </si>
  <si>
    <t>特任研究員</t>
    <rPh sb="0" eb="2">
      <t>トクニン</t>
    </rPh>
    <rPh sb="2" eb="5">
      <t>ケンキュウイン</t>
    </rPh>
    <phoneticPr fontId="4"/>
  </si>
  <si>
    <t>女</t>
    <rPh sb="0" eb="1">
      <t>オンナ</t>
    </rPh>
    <phoneticPr fontId="4"/>
  </si>
  <si>
    <t>東京大学大気海洋研究所
277-8564　千葉県柏市柏の葉 5-1-6</t>
  </si>
  <si>
    <t>Silvana Duran</t>
    <phoneticPr fontId="4"/>
  </si>
  <si>
    <t xml:space="preserve">Ingibjorg Bjorgvinsdottir </t>
    <phoneticPr fontId="4"/>
  </si>
  <si>
    <t>学部学生</t>
    <rPh sb="0" eb="2">
      <t>ガクブ</t>
    </rPh>
    <rPh sb="2" eb="4">
      <t>ガクセイ</t>
    </rPh>
    <phoneticPr fontId="4"/>
  </si>
  <si>
    <t>東京大学大気海洋研究所
277-8564　千葉県柏市柏の葉 5-1-9</t>
  </si>
  <si>
    <t>東京大学大気海洋研究所
277-8564　千葉県柏市柏の葉 5-1-10</t>
  </si>
  <si>
    <t>中桐　菜緒</t>
    <rPh sb="0" eb="2">
      <t>ナカギリ</t>
    </rPh>
    <rPh sb="3" eb="5">
      <t>ナオ</t>
    </rPh>
    <phoneticPr fontId="4"/>
  </si>
  <si>
    <t>ペルー</t>
    <phoneticPr fontId="4"/>
  </si>
  <si>
    <t>アイスランド</t>
    <phoneticPr fontId="4"/>
  </si>
  <si>
    <t>山田洋輔</t>
    <rPh sb="0" eb="2">
      <t>ヤマダ</t>
    </rPh>
    <rPh sb="2" eb="4">
      <t>ヨウスケ</t>
    </rPh>
    <phoneticPr fontId="4"/>
  </si>
  <si>
    <t>〒904-0495 沖縄県国頭郡恩納村字谷茶1919-1
沖縄科学技術大学院大学</t>
    <phoneticPr fontId="4"/>
  </si>
  <si>
    <t>博士研究員</t>
    <rPh sb="0" eb="2">
      <t>ハカセ</t>
    </rPh>
    <rPh sb="2" eb="5">
      <t>ケンキュウイン</t>
    </rPh>
    <phoneticPr fontId="4"/>
  </si>
  <si>
    <t>「白鳳丸」 KH-20-3　研究者参加者名簿　（東京　2020/7/5　－　鹿児島　2020/7/28)</t>
    <rPh sb="24" eb="26">
      <t>トウキョウ</t>
    </rPh>
    <rPh sb="38" eb="41">
      <t>カゴシマ</t>
    </rPh>
    <phoneticPr fontId="10"/>
  </si>
  <si>
    <t>海老原 諒子</t>
    <rPh sb="0" eb="3">
      <t>エビハラ</t>
    </rPh>
    <phoneticPr fontId="4"/>
  </si>
  <si>
    <t>台湾</t>
    <rPh sb="0" eb="2">
      <t>タイワン</t>
    </rPh>
    <phoneticPr fontId="4"/>
  </si>
  <si>
    <t>Fan-Sian, LIN</t>
    <phoneticPr fontId="4"/>
  </si>
  <si>
    <t>外国人研究員
(助手）</t>
    <rPh sb="0" eb="2">
      <t>ガイコク</t>
    </rPh>
    <rPh sb="2" eb="3">
      <t>ジン</t>
    </rPh>
    <rPh sb="3" eb="6">
      <t>ケンキュウイン</t>
    </rPh>
    <rPh sb="8" eb="10">
      <t>ジョシュ</t>
    </rPh>
    <phoneticPr fontId="4"/>
  </si>
  <si>
    <t>東京大学大気海洋研究所(国立台湾大）
277-8564　千葉県柏市柏の葉 5-1-10</t>
    <rPh sb="12" eb="14">
      <t>コクリツ</t>
    </rPh>
    <rPh sb="14" eb="16">
      <t>タイワン</t>
    </rPh>
    <rPh sb="16" eb="17">
      <t>ダイ</t>
    </rPh>
    <phoneticPr fontId="4"/>
  </si>
  <si>
    <t>Ariana Chih-Hsien, LIU</t>
    <phoneticPr fontId="4"/>
  </si>
  <si>
    <t>Feng-Hsun, CHANG</t>
    <phoneticPr fontId="4"/>
  </si>
  <si>
    <t>男</t>
    <rPh sb="0" eb="1">
      <t>オトコ</t>
    </rPh>
    <phoneticPr fontId="4"/>
  </si>
  <si>
    <t>未定</t>
    <rPh sb="0" eb="2">
      <t>ミテイ</t>
    </rPh>
    <phoneticPr fontId="4"/>
  </si>
  <si>
    <t>未定</t>
    <phoneticPr fontId="4"/>
  </si>
  <si>
    <t>(東京大学）</t>
    <rPh sb="1" eb="3">
      <t>トウキョウ</t>
    </rPh>
    <rPh sb="3" eb="5">
      <t>ダイガク</t>
    </rPh>
    <phoneticPr fontId="4"/>
  </si>
  <si>
    <t>（沖縄科技大学）</t>
    <rPh sb="1" eb="3">
      <t>オキナワ</t>
    </rPh>
    <rPh sb="3" eb="5">
      <t>カギ</t>
    </rPh>
    <rPh sb="5" eb="7">
      <t>ダイガク</t>
    </rPh>
    <phoneticPr fontId="4"/>
  </si>
  <si>
    <t>（北海道大学）</t>
    <rPh sb="1" eb="4">
      <t>ホッカイドウ</t>
    </rPh>
    <rPh sb="4" eb="6">
      <t>ダイガク</t>
    </rPh>
    <phoneticPr fontId="4"/>
  </si>
  <si>
    <t>（香港科技大学）</t>
    <rPh sb="1" eb="3">
      <t>ホンコン</t>
    </rPh>
    <rPh sb="3" eb="5">
      <t>カギ</t>
    </rPh>
    <rPh sb="5" eb="7">
      <t>ダイガク</t>
    </rPh>
    <phoneticPr fontId="4"/>
  </si>
  <si>
    <t>（東京海洋大学）</t>
    <rPh sb="1" eb="3">
      <t>トウキョウ</t>
    </rPh>
    <rPh sb="3" eb="5">
      <t>カイヨウ</t>
    </rPh>
    <rPh sb="5" eb="7">
      <t>ダイガク</t>
    </rPh>
    <phoneticPr fontId="4"/>
  </si>
  <si>
    <t>（鹿児島大学）</t>
    <rPh sb="1" eb="4">
      <t>カゴシマ</t>
    </rPh>
    <rPh sb="4" eb="6">
      <t>ダイガク</t>
    </rPh>
    <phoneticPr fontId="4"/>
  </si>
  <si>
    <t>東京大学大気海洋研究所
277-8564　千葉県柏市柏の葉 5-1-8</t>
    <phoneticPr fontId="4"/>
  </si>
  <si>
    <t>横須賀</t>
    <rPh sb="0" eb="3">
      <t>ヨコスカ</t>
    </rPh>
    <phoneticPr fontId="9"/>
  </si>
  <si>
    <t>館山沖</t>
    <rPh sb="0" eb="2">
      <t>タテヤマ</t>
    </rPh>
    <rPh sb="2" eb="3">
      <t>オキ</t>
    </rPh>
    <phoneticPr fontId="4"/>
  </si>
  <si>
    <t>map</t>
    <phoneticPr fontId="4"/>
  </si>
  <si>
    <t>trajectry</t>
    <phoneticPr fontId="4"/>
  </si>
  <si>
    <t>port</t>
    <phoneticPr fontId="4"/>
  </si>
  <si>
    <t>全測点</t>
    <rPh sb="0" eb="1">
      <t>ゼン</t>
    </rPh>
    <rPh sb="1" eb="3">
      <t>ソクテン</t>
    </rPh>
    <phoneticPr fontId="4"/>
  </si>
  <si>
    <t>大測点</t>
    <rPh sb="0" eb="1">
      <t>ダイ</t>
    </rPh>
    <rPh sb="1" eb="3">
      <t>ソクテン</t>
    </rPh>
    <phoneticPr fontId="4"/>
  </si>
  <si>
    <t>観測点</t>
    <rPh sb="0" eb="2">
      <t>カンソク</t>
    </rPh>
    <rPh sb="2" eb="3">
      <t>テン</t>
    </rPh>
    <phoneticPr fontId="4"/>
  </si>
  <si>
    <t>Pei-Chi HO</t>
    <phoneticPr fontId="4"/>
  </si>
  <si>
    <t>外国人研究員
(博士研究員)</t>
    <rPh sb="0" eb="2">
      <t>ガイコク</t>
    </rPh>
    <rPh sb="2" eb="3">
      <t>ジン</t>
    </rPh>
    <rPh sb="3" eb="6">
      <t>ケンキュウイン</t>
    </rPh>
    <rPh sb="8" eb="10">
      <t>ハカセ</t>
    </rPh>
    <rPh sb="10" eb="13">
      <t>ケンキュウイン</t>
    </rPh>
    <phoneticPr fontId="4"/>
  </si>
  <si>
    <t>Shunyan　CHEUNG</t>
    <phoneticPr fontId="4"/>
  </si>
  <si>
    <t>鹿児島大学農,水産獣医学域水産学系</t>
    <rPh sb="4" eb="5">
      <t>ガク</t>
    </rPh>
    <rPh sb="5" eb="6">
      <t>ノウ</t>
    </rPh>
    <phoneticPr fontId="4"/>
  </si>
  <si>
    <t>鹿児島</t>
    <rPh sb="0" eb="3">
      <t>カゴシマ</t>
    </rPh>
    <phoneticPr fontId="4"/>
  </si>
  <si>
    <t>TA1</t>
    <phoneticPr fontId="4"/>
  </si>
  <si>
    <t>TA3</t>
  </si>
  <si>
    <t>TA6</t>
  </si>
  <si>
    <t>TA2</t>
  </si>
  <si>
    <t>TA4</t>
  </si>
  <si>
    <t>TA5</t>
  </si>
  <si>
    <t>MarSnow</t>
    <phoneticPr fontId="4"/>
  </si>
  <si>
    <t>TB2</t>
  </si>
  <si>
    <t>TB3</t>
  </si>
  <si>
    <t>TB4</t>
  </si>
  <si>
    <t>TB5</t>
  </si>
  <si>
    <t>TB6</t>
  </si>
  <si>
    <t>TC1</t>
    <phoneticPr fontId="4"/>
  </si>
  <si>
    <t>TC2</t>
  </si>
  <si>
    <t>TC3</t>
  </si>
  <si>
    <t>TC4</t>
  </si>
  <si>
    <t>TC5</t>
  </si>
  <si>
    <t>M1</t>
    <phoneticPr fontId="4"/>
  </si>
  <si>
    <t>M2</t>
  </si>
  <si>
    <t>M6</t>
  </si>
  <si>
    <t>M3</t>
  </si>
  <si>
    <t>M9</t>
  </si>
  <si>
    <t>M5</t>
  </si>
  <si>
    <t>M4</t>
  </si>
  <si>
    <t>M7</t>
  </si>
  <si>
    <t>M8</t>
  </si>
  <si>
    <t>M10</t>
  </si>
  <si>
    <t>M11</t>
  </si>
  <si>
    <t>M12</t>
  </si>
  <si>
    <t>M13</t>
  </si>
  <si>
    <t>M14</t>
  </si>
  <si>
    <t>佐多岬沖</t>
    <rPh sb="0" eb="3">
      <t>サタミサキ</t>
    </rPh>
    <rPh sb="3" eb="4">
      <t>オキ</t>
    </rPh>
    <phoneticPr fontId="4"/>
  </si>
  <si>
    <t>Trap</t>
    <phoneticPr fontId="4"/>
  </si>
  <si>
    <t>EX1</t>
    <phoneticPr fontId="4"/>
  </si>
  <si>
    <t>EX2</t>
  </si>
  <si>
    <t>EX3</t>
  </si>
  <si>
    <t>EX4</t>
  </si>
  <si>
    <t>EX5</t>
  </si>
  <si>
    <t>EX6</t>
  </si>
  <si>
    <t>EX7</t>
  </si>
  <si>
    <t>EX8</t>
  </si>
  <si>
    <t>土屋　萌衣</t>
    <phoneticPr fontId="4"/>
  </si>
  <si>
    <t>日本</t>
    <rPh sb="0" eb="2">
      <t>ニホン</t>
    </rPh>
    <phoneticPr fontId="4"/>
  </si>
  <si>
    <t>大学院研究生</t>
    <rPh sb="0" eb="3">
      <t>ダイガクイン</t>
    </rPh>
    <rPh sb="3" eb="6">
      <t>ケンキュウセイ</t>
    </rPh>
    <phoneticPr fontId="4"/>
  </si>
  <si>
    <t>CTD2</t>
    <phoneticPr fontId="4"/>
  </si>
  <si>
    <t>W1</t>
    <phoneticPr fontId="4"/>
  </si>
  <si>
    <t>EX9</t>
    <phoneticPr fontId="4"/>
  </si>
  <si>
    <t>MV1</t>
    <phoneticPr fontId="4"/>
  </si>
  <si>
    <t>MV2</t>
  </si>
  <si>
    <t>MV3</t>
  </si>
  <si>
    <t>TV1</t>
    <phoneticPr fontId="4"/>
  </si>
  <si>
    <t>TV2</t>
  </si>
  <si>
    <t>TV3</t>
  </si>
  <si>
    <t>TV4</t>
  </si>
  <si>
    <t>TV5</t>
  </si>
  <si>
    <t>UMVP</t>
    <phoneticPr fontId="4"/>
  </si>
  <si>
    <t>M15(予備）</t>
    <rPh sb="4" eb="6">
      <t>ヨビ</t>
    </rPh>
    <phoneticPr fontId="4"/>
  </si>
  <si>
    <t>トラップ回収</t>
    <rPh sb="4" eb="6">
      <t>カイシュウ</t>
    </rPh>
    <phoneticPr fontId="4"/>
  </si>
  <si>
    <t>MV4</t>
    <phoneticPr fontId="4"/>
  </si>
  <si>
    <t>Neuston</t>
    <phoneticPr fontId="4"/>
  </si>
  <si>
    <t>TC6</t>
  </si>
  <si>
    <t>Neuston</t>
    <phoneticPr fontId="4"/>
  </si>
  <si>
    <t>T21</t>
  </si>
  <si>
    <t>T20</t>
  </si>
  <si>
    <t>T19</t>
  </si>
  <si>
    <t>T18</t>
  </si>
  <si>
    <t>T17</t>
  </si>
  <si>
    <t>T16</t>
  </si>
  <si>
    <t>T15</t>
  </si>
  <si>
    <t>T14</t>
  </si>
  <si>
    <t>T12</t>
  </si>
  <si>
    <t>T10</t>
  </si>
  <si>
    <t>T9</t>
    <phoneticPr fontId="4"/>
  </si>
  <si>
    <t>T8</t>
    <phoneticPr fontId="4"/>
  </si>
  <si>
    <t>T7</t>
    <phoneticPr fontId="4"/>
  </si>
  <si>
    <t>T3</t>
    <phoneticPr fontId="4"/>
  </si>
  <si>
    <t>T2</t>
    <phoneticPr fontId="4"/>
  </si>
  <si>
    <t>T1</t>
    <phoneticPr fontId="4"/>
  </si>
  <si>
    <t>K0</t>
    <phoneticPr fontId="4"/>
  </si>
  <si>
    <t>K1</t>
    <phoneticPr fontId="4"/>
  </si>
  <si>
    <t>K2</t>
    <phoneticPr fontId="4"/>
  </si>
  <si>
    <t>K3</t>
    <phoneticPr fontId="4"/>
  </si>
  <si>
    <t>K7</t>
    <phoneticPr fontId="4"/>
  </si>
  <si>
    <t>K10</t>
    <phoneticPr fontId="4"/>
  </si>
  <si>
    <t>K12</t>
    <phoneticPr fontId="4"/>
  </si>
  <si>
    <t>K15</t>
    <phoneticPr fontId="4"/>
  </si>
  <si>
    <t>K16</t>
    <phoneticPr fontId="4"/>
  </si>
  <si>
    <t>石垣　秀雄</t>
    <rPh sb="0" eb="2">
      <t>イシガキ</t>
    </rPh>
    <rPh sb="3" eb="5">
      <t>ヒデオ</t>
    </rPh>
    <phoneticPr fontId="4"/>
  </si>
  <si>
    <t>竹内　誠</t>
    <rPh sb="0" eb="2">
      <t>タケウチ</t>
    </rPh>
    <rPh sb="3" eb="4">
      <t>マコト</t>
    </rPh>
    <phoneticPr fontId="4"/>
  </si>
  <si>
    <t>男</t>
    <rPh sb="0" eb="1">
      <t>オトコ</t>
    </rPh>
    <phoneticPr fontId="4"/>
  </si>
  <si>
    <t>森川　惠理</t>
    <phoneticPr fontId="4"/>
  </si>
  <si>
    <t>長井　健容</t>
    <rPh sb="0" eb="2">
      <t>ナガイ</t>
    </rPh>
    <rPh sb="3" eb="5">
      <t>ケンヨウ</t>
    </rPh>
    <phoneticPr fontId="4"/>
  </si>
  <si>
    <t>眞子　裕友</t>
    <phoneticPr fontId="4"/>
  </si>
  <si>
    <t>小針　統</t>
    <rPh sb="0" eb="2">
      <t>コバリ</t>
    </rPh>
    <rPh sb="3" eb="4">
      <t>トオル</t>
    </rPh>
    <phoneticPr fontId="4"/>
  </si>
  <si>
    <t>数野　真</t>
    <phoneticPr fontId="4"/>
  </si>
  <si>
    <t>福田　秀樹</t>
    <rPh sb="0" eb="2">
      <t>フクダ</t>
    </rPh>
    <rPh sb="3" eb="5">
      <t>ヒデキ</t>
    </rPh>
    <phoneticPr fontId="4"/>
  </si>
  <si>
    <t>西部　裕一郎</t>
    <rPh sb="0" eb="2">
      <t>ニシベ</t>
    </rPh>
    <rPh sb="3" eb="6">
      <t>ユウイチロウ</t>
    </rPh>
    <phoneticPr fontId="4"/>
  </si>
  <si>
    <t>緯度</t>
    <rPh sb="0" eb="2">
      <t>イド</t>
    </rPh>
    <phoneticPr fontId="4"/>
  </si>
  <si>
    <t>経度</t>
    <rPh sb="0" eb="2">
      <t>ケイド</t>
    </rPh>
    <phoneticPr fontId="4"/>
  </si>
  <si>
    <t>測点名</t>
    <rPh sb="0" eb="2">
      <t>ソクテン</t>
    </rPh>
    <rPh sb="2" eb="3">
      <t>メイ</t>
    </rPh>
    <phoneticPr fontId="4"/>
  </si>
  <si>
    <t>o</t>
    <phoneticPr fontId="4"/>
  </si>
  <si>
    <t>予備測点図</t>
    <rPh sb="0" eb="2">
      <t>ヨビ</t>
    </rPh>
    <rPh sb="2" eb="4">
      <t>ソクテン</t>
    </rPh>
    <rPh sb="4" eb="5">
      <t>ズ</t>
    </rPh>
    <phoneticPr fontId="4"/>
  </si>
  <si>
    <t>黒潮続流域</t>
    <rPh sb="0" eb="2">
      <t>クロシオ</t>
    </rPh>
    <rPh sb="2" eb="3">
      <t>ゾク</t>
    </rPh>
    <rPh sb="3" eb="5">
      <t>リュウイキ</t>
    </rPh>
    <phoneticPr fontId="4"/>
  </si>
  <si>
    <t>実施内容</t>
    <rPh sb="0" eb="2">
      <t>ジッシ</t>
    </rPh>
    <rPh sb="2" eb="4">
      <t>ナイヨウ</t>
    </rPh>
    <phoneticPr fontId="4"/>
  </si>
  <si>
    <t>CTD, 航走中MVPとSUNA</t>
    <rPh sb="5" eb="7">
      <t>コウソウ</t>
    </rPh>
    <rPh sb="7" eb="8">
      <t>チュウ</t>
    </rPh>
    <phoneticPr fontId="4"/>
  </si>
  <si>
    <t>各種観測、測点間UCTD</t>
    <rPh sb="0" eb="2">
      <t>カクシュ</t>
    </rPh>
    <rPh sb="2" eb="4">
      <t>カンソク</t>
    </rPh>
    <rPh sb="5" eb="7">
      <t>ソクテン</t>
    </rPh>
    <rPh sb="7" eb="8">
      <t>カン</t>
    </rPh>
    <phoneticPr fontId="4"/>
  </si>
  <si>
    <t>外国人研究員</t>
    <rPh sb="0" eb="2">
      <t>ガイコク</t>
    </rPh>
    <rPh sb="2" eb="3">
      <t>ジン</t>
    </rPh>
    <rPh sb="3" eb="6">
      <t>ケンキュウイン</t>
    </rPh>
    <phoneticPr fontId="4"/>
  </si>
  <si>
    <t>北海道大学大学院地球環境科学研究院（香港科技大学海洋科学系）</t>
    <rPh sb="18" eb="20">
      <t>ホンコン</t>
    </rPh>
    <rPh sb="20" eb="22">
      <t>カギ</t>
    </rPh>
    <rPh sb="22" eb="24">
      <t>ダイガク</t>
    </rPh>
    <rPh sb="24" eb="26">
      <t>カイヨウ</t>
    </rPh>
    <rPh sb="26" eb="28">
      <t>カガク</t>
    </rPh>
    <rPh sb="28" eb="29">
      <t>ケイ</t>
    </rPh>
    <phoneticPr fontId="4"/>
  </si>
  <si>
    <t>渡邊　翔　</t>
  </si>
  <si>
    <t>後藤　寛治</t>
  </si>
  <si>
    <t>日本</t>
    <rPh sb="0" eb="2">
      <t>ニホン</t>
    </rPh>
    <phoneticPr fontId="4"/>
  </si>
  <si>
    <t>北海道大学大学環境科学院
060-0810　北海道札幌市北区北10条西7丁目</t>
    <rPh sb="7" eb="9">
      <t>カンキョウ</t>
    </rPh>
    <rPh sb="11" eb="12">
      <t>イン</t>
    </rPh>
    <rPh sb="22" eb="25">
      <t>ホッカイドウ</t>
    </rPh>
    <phoneticPr fontId="10"/>
  </si>
  <si>
    <t>K18</t>
  </si>
  <si>
    <t>K18</t>
    <phoneticPr fontId="4"/>
  </si>
  <si>
    <t>EX9</t>
  </si>
  <si>
    <t>EX10</t>
  </si>
  <si>
    <t>EX11</t>
  </si>
  <si>
    <t>EX12</t>
  </si>
  <si>
    <t>EX13</t>
  </si>
  <si>
    <t>EX1</t>
  </si>
  <si>
    <t>K0</t>
  </si>
  <si>
    <t>K1</t>
  </si>
  <si>
    <t>K2</t>
  </si>
  <si>
    <t>K3</t>
  </si>
  <si>
    <t>K7</t>
  </si>
  <si>
    <t>K10</t>
  </si>
  <si>
    <t>K12</t>
  </si>
  <si>
    <t>K15</t>
  </si>
  <si>
    <t>K16</t>
  </si>
  <si>
    <t>沖縄島南方域</t>
    <rPh sb="0" eb="2">
      <t>オキナワ</t>
    </rPh>
    <rPh sb="2" eb="3">
      <t>トウ</t>
    </rPh>
    <rPh sb="3" eb="5">
      <t>ナンポウ</t>
    </rPh>
    <rPh sb="5" eb="6">
      <t>イキ</t>
    </rPh>
    <phoneticPr fontId="4"/>
  </si>
  <si>
    <t>各種観測</t>
    <rPh sb="0" eb="2">
      <t>カクシュ</t>
    </rPh>
    <rPh sb="2" eb="4">
      <t>カンソク</t>
    </rPh>
    <phoneticPr fontId="4"/>
  </si>
  <si>
    <t>2020年3月12日現在</t>
    <rPh sb="4" eb="5">
      <t>ネン</t>
    </rPh>
    <rPh sb="6" eb="7">
      <t>ガツ</t>
    </rPh>
    <rPh sb="9" eb="10">
      <t>ニチ</t>
    </rPh>
    <rPh sb="10" eb="12">
      <t>ゲンザイ</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</si>
</sst>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0_ "/>
    <numFmt numFmtId="178" formatCode="0.0"/>
    <numFmt numFmtId="179" formatCode="0.0_ "/>
    <numFmt numFmtId="180" formatCode="yyyy/m/d;@"/>
    <numFmt numFmtId="181" formatCode="0.000"/>
    <numFmt numFmtId="182" formatCode="0_ "/>
  </numFmts>
  <fonts count="2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b/>
      <sz val="11"/>
      <name val="ＭＳ Ｐゴシック"/>
      <family val="3"/>
      <charset val="128"/>
    </font>
    <font>
      <sz val="11"/>
      <color rgb="FFFF0000"/>
      <name val="ＭＳ Ｐゴシック"/>
      <family val="3"/>
      <charset val="128"/>
    </font>
    <font>
      <sz val="11"/>
      <name val="明朝"/>
      <family val="1"/>
      <charset val="128"/>
    </font>
    <font>
      <sz val="6"/>
      <name val="ＭＳ Ｐゴシック"/>
      <family val="2"/>
      <charset val="128"/>
      <scheme val="minor"/>
    </font>
    <font>
      <sz val="16"/>
      <color theme="1"/>
      <name val="ＭＳ Ｐゴシック"/>
      <family val="2"/>
      <charset val="128"/>
      <scheme val="minor"/>
    </font>
    <font>
      <sz val="8"/>
      <name val="Times New Roman"/>
      <family val="1"/>
    </font>
    <font>
      <sz val="11"/>
      <color theme="1"/>
      <name val="ＭＳ Ｐゴシック"/>
      <family val="3"/>
      <charset val="128"/>
      <scheme val="minor"/>
    </font>
    <font>
      <sz val="11"/>
      <color theme="1"/>
      <name val="ＭＳ Ｐゴシック"/>
      <family val="3"/>
      <charset val="128"/>
    </font>
    <font>
      <sz val="11"/>
      <color theme="1"/>
      <name val="Times New Roman"/>
      <family val="1"/>
    </font>
    <font>
      <sz val="11"/>
      <color theme="1"/>
      <name val="ＭＳ Ｐ明朝"/>
      <family val="1"/>
      <charset val="128"/>
    </font>
    <font>
      <sz val="8"/>
      <name val="ＭＳ Ｐゴシック"/>
      <family val="3"/>
      <charset val="128"/>
    </font>
    <font>
      <sz val="1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sz val="12"/>
      <color rgb="FF000000"/>
      <name val="ＭＳ 明朝"/>
      <family val="1"/>
      <charset val="128"/>
    </font>
    <font>
      <sz val="12"/>
      <color rgb="FF000000"/>
      <name val="ＭＳ Ｐゴシック"/>
      <family val="3"/>
      <charset val="128"/>
      <scheme val="minor"/>
    </font>
    <font>
      <vertAlign val="superscript"/>
      <sz val="11"/>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 fillId="0" borderId="0">
      <alignment vertical="center"/>
    </xf>
    <xf numFmtId="0" fontId="9" fillId="0" borderId="0"/>
    <xf numFmtId="0" fontId="3" fillId="0" borderId="0"/>
    <xf numFmtId="0" fontId="12" fillId="0" borderId="0"/>
    <xf numFmtId="0" fontId="2" fillId="0" borderId="0">
      <alignment vertical="center"/>
    </xf>
    <xf numFmtId="0" fontId="1" fillId="0" borderId="0">
      <alignment vertical="center"/>
    </xf>
    <xf numFmtId="0" fontId="13" fillId="0" borderId="0"/>
  </cellStyleXfs>
  <cellXfs count="126">
    <xf numFmtId="0" fontId="0" fillId="0" borderId="0" xfId="0"/>
    <xf numFmtId="0" fontId="0" fillId="0" borderId="0" xfId="0" applyFill="1"/>
    <xf numFmtId="178" fontId="0" fillId="0" borderId="0" xfId="0" applyNumberFormat="1" applyFill="1"/>
    <xf numFmtId="1" fontId="0" fillId="0" borderId="0" xfId="0" applyNumberFormat="1" applyFill="1"/>
    <xf numFmtId="0" fontId="0" fillId="0" borderId="0" xfId="0" applyFill="1" applyAlignment="1">
      <alignment horizontal="right"/>
    </xf>
    <xf numFmtId="0" fontId="0" fillId="0" borderId="0" xfId="0" applyNumberFormat="1" applyFill="1"/>
    <xf numFmtId="49" fontId="0" fillId="0" borderId="0" xfId="0" applyNumberFormat="1" applyFill="1" applyAlignment="1">
      <alignment horizontal="right"/>
    </xf>
    <xf numFmtId="178" fontId="0" fillId="0" borderId="0" xfId="0" applyNumberFormat="1" applyFill="1" applyAlignment="1">
      <alignment horizontal="right"/>
    </xf>
    <xf numFmtId="0" fontId="0" fillId="0" borderId="0" xfId="0" applyNumberFormat="1" applyFill="1" applyAlignment="1">
      <alignment horizontal="right"/>
    </xf>
    <xf numFmtId="179" fontId="0" fillId="0" borderId="0" xfId="0" applyNumberFormat="1" applyFill="1"/>
    <xf numFmtId="2" fontId="0" fillId="0" borderId="0" xfId="0" applyNumberFormat="1" applyProtection="1"/>
    <xf numFmtId="0" fontId="5" fillId="0" borderId="0" xfId="0" applyFont="1" applyFill="1"/>
    <xf numFmtId="178" fontId="5" fillId="0" borderId="0" xfId="0" applyNumberFormat="1" applyFont="1" applyFill="1"/>
    <xf numFmtId="179" fontId="5" fillId="0" borderId="0" xfId="0" applyNumberFormat="1" applyFont="1" applyFill="1"/>
    <xf numFmtId="1" fontId="5" fillId="0" borderId="0" xfId="0" applyNumberFormat="1" applyFont="1" applyFill="1"/>
    <xf numFmtId="0" fontId="5" fillId="0" borderId="0" xfId="0" applyNumberFormat="1" applyFont="1" applyFill="1"/>
    <xf numFmtId="1" fontId="0" fillId="0" borderId="0" xfId="0" applyNumberFormat="1" applyFont="1" applyFill="1"/>
    <xf numFmtId="0" fontId="0" fillId="0" borderId="0" xfId="0" applyFont="1" applyFill="1"/>
    <xf numFmtId="0" fontId="0" fillId="0" borderId="0" xfId="0" applyNumberFormat="1" applyFont="1" applyFill="1"/>
    <xf numFmtId="0" fontId="8" fillId="2" borderId="0" xfId="0" applyFont="1" applyFill="1"/>
    <xf numFmtId="49" fontId="0" fillId="0" borderId="0" xfId="0" applyNumberFormat="1" applyFont="1" applyFill="1" applyAlignment="1">
      <alignment horizontal="right"/>
    </xf>
    <xf numFmtId="178" fontId="0" fillId="0" borderId="0" xfId="0" applyNumberFormat="1" applyFont="1" applyFill="1"/>
    <xf numFmtId="179" fontId="0" fillId="0" borderId="0" xfId="0" applyNumberFormat="1" applyFont="1" applyFill="1"/>
    <xf numFmtId="0" fontId="3" fillId="0" borderId="0" xfId="3" applyFont="1" applyFill="1"/>
    <xf numFmtId="1" fontId="3" fillId="0" borderId="0" xfId="3" applyNumberFormat="1" applyFont="1" applyFill="1"/>
    <xf numFmtId="0" fontId="0" fillId="0" borderId="0" xfId="0" applyAlignment="1">
      <alignment vertical="center"/>
    </xf>
    <xf numFmtId="0" fontId="7" fillId="0" borderId="3" xfId="2" applyFont="1" applyFill="1" applyBorder="1" applyAlignment="1">
      <alignment horizontal="left"/>
    </xf>
    <xf numFmtId="0" fontId="0" fillId="0" borderId="0" xfId="0" applyAlignment="1">
      <alignment horizontal="right" vertical="center"/>
    </xf>
    <xf numFmtId="0" fontId="0" fillId="0" borderId="2" xfId="2" applyFont="1" applyFill="1" applyBorder="1" applyAlignment="1">
      <alignment horizontal="left"/>
    </xf>
    <xf numFmtId="0" fontId="0" fillId="0" borderId="1" xfId="0" applyBorder="1" applyAlignment="1">
      <alignment vertical="center"/>
    </xf>
    <xf numFmtId="0" fontId="15" fillId="0" borderId="0" xfId="0" applyFont="1" applyFill="1" applyAlignment="1">
      <alignment horizontal="right" vertical="center"/>
    </xf>
    <xf numFmtId="178" fontId="3" fillId="0" borderId="0" xfId="2" applyNumberFormat="1" applyFont="1" applyFill="1" applyBorder="1" applyAlignment="1">
      <alignment horizontal="right"/>
    </xf>
    <xf numFmtId="181" fontId="3" fillId="0" borderId="0" xfId="2" applyNumberFormat="1" applyFont="1" applyFill="1" applyBorder="1" applyAlignment="1">
      <alignment horizontal="right"/>
    </xf>
    <xf numFmtId="177" fontId="15" fillId="0" borderId="0" xfId="0" applyNumberFormat="1" applyFont="1" applyFill="1" applyAlignment="1">
      <alignment horizontal="right" vertical="center"/>
    </xf>
    <xf numFmtId="0" fontId="3" fillId="0" borderId="3" xfId="2" applyFont="1" applyFill="1" applyBorder="1" applyAlignment="1">
      <alignment horizontal="right"/>
    </xf>
    <xf numFmtId="178" fontId="3" fillId="0" borderId="4" xfId="2" applyNumberFormat="1" applyFont="1" applyFill="1" applyBorder="1" applyAlignment="1">
      <alignment horizontal="right"/>
    </xf>
    <xf numFmtId="0" fontId="0" fillId="0" borderId="0" xfId="0" applyFont="1" applyFill="1" applyAlignment="1">
      <alignment horizontal="right"/>
    </xf>
    <xf numFmtId="0" fontId="0" fillId="0" borderId="0" xfId="0" applyNumberFormat="1" applyFont="1" applyFill="1" applyAlignment="1">
      <alignment horizontal="right"/>
    </xf>
    <xf numFmtId="176" fontId="0" fillId="0" borderId="0" xfId="0" applyNumberFormat="1" applyFont="1" applyFill="1" applyAlignment="1">
      <alignment horizontal="right"/>
    </xf>
    <xf numFmtId="177" fontId="0" fillId="0" borderId="0" xfId="0" applyNumberFormat="1" applyFont="1" applyFill="1" applyAlignment="1">
      <alignment horizontal="right"/>
    </xf>
    <xf numFmtId="176" fontId="0" fillId="0" borderId="0" xfId="0" applyNumberFormat="1" applyFill="1" applyAlignment="1">
      <alignment horizontal="right"/>
    </xf>
    <xf numFmtId="177" fontId="0" fillId="0" borderId="0" xfId="0" applyNumberFormat="1" applyFill="1" applyAlignment="1">
      <alignment horizontal="right"/>
    </xf>
    <xf numFmtId="0" fontId="14" fillId="0" borderId="0" xfId="0" applyFont="1" applyFill="1"/>
    <xf numFmtId="0" fontId="17" fillId="0" borderId="0" xfId="0" applyNumberFormat="1" applyFont="1" applyFill="1"/>
    <xf numFmtId="0" fontId="17" fillId="0" borderId="0" xfId="3" applyNumberFormat="1" applyFont="1" applyFill="1"/>
    <xf numFmtId="0" fontId="3" fillId="0" borderId="0" xfId="3" applyNumberFormat="1" applyFont="1" applyFill="1"/>
    <xf numFmtId="182" fontId="3" fillId="0" borderId="0" xfId="3" applyNumberFormat="1" applyFont="1" applyFill="1"/>
    <xf numFmtId="0" fontId="0" fillId="3" borderId="2" xfId="2" applyFont="1" applyFill="1" applyBorder="1" applyAlignment="1">
      <alignment horizontal="left"/>
    </xf>
    <xf numFmtId="0" fontId="0" fillId="0" borderId="0" xfId="0" applyFill="1" applyBorder="1"/>
    <xf numFmtId="0" fontId="0" fillId="0" borderId="0" xfId="0" applyBorder="1" applyAlignment="1">
      <alignment vertical="center"/>
    </xf>
    <xf numFmtId="0" fontId="0" fillId="0" borderId="0" xfId="2" applyFont="1" applyFill="1" applyBorder="1" applyAlignment="1">
      <alignment horizontal="left"/>
    </xf>
    <xf numFmtId="178" fontId="18" fillId="0" borderId="0" xfId="2" applyNumberFormat="1" applyFont="1" applyFill="1" applyBorder="1" applyAlignment="1">
      <alignment horizontal="right"/>
    </xf>
    <xf numFmtId="178" fontId="18" fillId="0" borderId="0" xfId="0" applyNumberFormat="1" applyFont="1" applyFill="1" applyBorder="1" applyAlignment="1">
      <alignment horizontal="right"/>
    </xf>
    <xf numFmtId="179" fontId="18" fillId="0" borderId="0" xfId="0" applyNumberFormat="1" applyFont="1" applyFill="1" applyBorder="1" applyAlignment="1">
      <alignment horizontal="right"/>
    </xf>
    <xf numFmtId="0" fontId="18" fillId="0" borderId="0" xfId="2" applyFont="1" applyFill="1" applyBorder="1" applyAlignment="1">
      <alignment horizontal="right"/>
    </xf>
    <xf numFmtId="177" fontId="13" fillId="0" borderId="0" xfId="0" applyNumberFormat="1" applyFont="1" applyFill="1" applyBorder="1" applyAlignment="1">
      <alignment horizontal="right" vertical="center"/>
    </xf>
    <xf numFmtId="0" fontId="0" fillId="0" borderId="0" xfId="0" applyAlignment="1">
      <alignmen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left" vertical="center" wrapText="1"/>
    </xf>
    <xf numFmtId="180" fontId="19" fillId="0" borderId="1" xfId="0" applyNumberFormat="1" applyFont="1" applyFill="1" applyBorder="1" applyAlignment="1">
      <alignment horizontal="center" vertical="center"/>
    </xf>
    <xf numFmtId="0" fontId="20" fillId="0" borderId="1" xfId="0" applyFont="1" applyFill="1" applyBorder="1" applyAlignment="1">
      <alignment vertical="center" wrapText="1"/>
    </xf>
    <xf numFmtId="0" fontId="17" fillId="0" borderId="0" xfId="0" applyFont="1" applyFill="1" applyAlignment="1">
      <alignment horizontal="right"/>
    </xf>
    <xf numFmtId="49" fontId="0" fillId="0" borderId="0" xfId="0" applyNumberFormat="1" applyFill="1" applyBorder="1" applyAlignment="1">
      <alignment horizontal="right"/>
    </xf>
    <xf numFmtId="49" fontId="0" fillId="0" borderId="0" xfId="0" applyNumberFormat="1" applyFill="1" applyBorder="1"/>
    <xf numFmtId="0" fontId="0" fillId="0" borderId="0" xfId="0" applyFill="1" applyBorder="1" applyAlignment="1">
      <alignment horizontal="right"/>
    </xf>
    <xf numFmtId="0" fontId="6" fillId="0" borderId="0" xfId="2" applyFont="1" applyFill="1" applyBorder="1" applyAlignment="1">
      <alignment horizontal="left"/>
    </xf>
    <xf numFmtId="0" fontId="3" fillId="0" borderId="0" xfId="2" applyFont="1" applyFill="1" applyBorder="1" applyAlignment="1">
      <alignment horizontal="left"/>
    </xf>
    <xf numFmtId="0" fontId="16" fillId="0" borderId="0" xfId="0" applyFont="1" applyFill="1" applyBorder="1" applyAlignment="1">
      <alignment vertical="center"/>
    </xf>
    <xf numFmtId="0" fontId="0" fillId="0" borderId="1" xfId="0" applyBorder="1"/>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Alignment="1">
      <alignment horizontal="right" vertical="center"/>
    </xf>
    <xf numFmtId="0" fontId="14" fillId="0" borderId="0" xfId="0" applyFont="1"/>
    <xf numFmtId="0" fontId="15" fillId="0" borderId="0" xfId="0" applyFont="1" applyAlignment="1">
      <alignment horizontal="right" vertical="center"/>
    </xf>
    <xf numFmtId="2" fontId="0" fillId="0" borderId="0" xfId="0" applyNumberFormat="1"/>
    <xf numFmtId="178" fontId="3" fillId="0" borderId="0" xfId="2" applyNumberFormat="1" applyFont="1" applyAlignment="1">
      <alignment horizontal="right"/>
    </xf>
    <xf numFmtId="0" fontId="3" fillId="0" borderId="0" xfId="3" applyFill="1"/>
    <xf numFmtId="0" fontId="15" fillId="0" borderId="0" xfId="4" applyFont="1" applyFill="1" applyAlignment="1">
      <alignment vertical="center"/>
    </xf>
    <xf numFmtId="0" fontId="0" fillId="0" borderId="0" xfId="0" applyFont="1" applyFill="1" applyBorder="1" applyAlignment="1">
      <alignment vertical="center"/>
    </xf>
    <xf numFmtId="0" fontId="7" fillId="0" borderId="0" xfId="2" applyFont="1" applyFill="1" applyBorder="1" applyAlignment="1">
      <alignment horizontal="left"/>
    </xf>
    <xf numFmtId="0" fontId="0" fillId="4" borderId="0" xfId="0" applyFill="1" applyBorder="1" applyAlignment="1">
      <alignment vertical="center"/>
    </xf>
    <xf numFmtId="0" fontId="0" fillId="4" borderId="0" xfId="0" applyFill="1" applyBorder="1" applyAlignment="1">
      <alignment horizontal="right" vertical="center"/>
    </xf>
    <xf numFmtId="0" fontId="0" fillId="4" borderId="0" xfId="0" applyFill="1" applyAlignment="1">
      <alignment horizontal="right" vertical="center"/>
    </xf>
    <xf numFmtId="178" fontId="18" fillId="4" borderId="0" xfId="0" applyNumberFormat="1" applyFont="1" applyFill="1" applyBorder="1" applyAlignment="1">
      <alignment horizontal="right"/>
    </xf>
    <xf numFmtId="179" fontId="18" fillId="4" borderId="0" xfId="0" applyNumberFormat="1" applyFont="1" applyFill="1" applyBorder="1" applyAlignment="1">
      <alignment horizontal="right"/>
    </xf>
    <xf numFmtId="1" fontId="0" fillId="4" borderId="0" xfId="0" applyNumberFormat="1" applyFont="1" applyFill="1"/>
    <xf numFmtId="0" fontId="0" fillId="4" borderId="0" xfId="0" applyFont="1" applyFill="1"/>
    <xf numFmtId="0" fontId="3" fillId="4" borderId="0" xfId="3" applyFont="1" applyFill="1"/>
    <xf numFmtId="182" fontId="3" fillId="4" borderId="0" xfId="3" applyNumberFormat="1" applyFont="1" applyFill="1"/>
    <xf numFmtId="0" fontId="3" fillId="4" borderId="0" xfId="3" applyNumberFormat="1" applyFont="1" applyFill="1"/>
    <xf numFmtId="0" fontId="17" fillId="4" borderId="0" xfId="3" applyNumberFormat="1" applyFont="1" applyFill="1"/>
    <xf numFmtId="181" fontId="0" fillId="0" borderId="0" xfId="0" applyNumberFormat="1"/>
    <xf numFmtId="0" fontId="21" fillId="0" borderId="5" xfId="0" applyFont="1" applyBorder="1" applyAlignment="1">
      <alignment vertical="center"/>
    </xf>
    <xf numFmtId="0" fontId="22" fillId="0" borderId="6" xfId="0" applyFont="1" applyBorder="1" applyAlignment="1">
      <alignment horizontal="center" vertical="center"/>
    </xf>
    <xf numFmtId="178" fontId="3" fillId="0" borderId="0" xfId="2" applyNumberFormat="1" applyFont="1" applyBorder="1" applyAlignment="1">
      <alignment horizontal="right"/>
    </xf>
    <xf numFmtId="0" fontId="15" fillId="0" borderId="0" xfId="0" applyFont="1" applyBorder="1" applyAlignment="1">
      <alignment horizontal="right" vertical="center"/>
    </xf>
    <xf numFmtId="0" fontId="0" fillId="0" borderId="0" xfId="0" applyBorder="1"/>
    <xf numFmtId="0" fontId="7" fillId="0" borderId="0" xfId="2" applyFont="1" applyBorder="1" applyAlignment="1">
      <alignment horizontal="left"/>
    </xf>
    <xf numFmtId="0" fontId="3" fillId="0" borderId="0" xfId="2" applyFont="1" applyBorder="1" applyAlignment="1">
      <alignment horizontal="right"/>
    </xf>
    <xf numFmtId="0" fontId="0" fillId="0" borderId="1" xfId="0" applyFill="1" applyBorder="1" applyAlignment="1">
      <alignment vertical="center"/>
    </xf>
    <xf numFmtId="0" fontId="0" fillId="0" borderId="1" xfId="0" applyFill="1" applyBorder="1" applyAlignment="1">
      <alignment horizontal="right" vertical="center"/>
    </xf>
    <xf numFmtId="0" fontId="23" fillId="0" borderId="1" xfId="0" applyFont="1" applyFill="1" applyBorder="1" applyAlignment="1">
      <alignment horizontal="right" vertical="center"/>
    </xf>
    <xf numFmtId="0" fontId="0" fillId="0" borderId="1" xfId="0" quotePrefix="1" applyFill="1" applyBorder="1" applyAlignment="1">
      <alignment horizontal="right" vertical="center"/>
    </xf>
    <xf numFmtId="1" fontId="0" fillId="0" borderId="1" xfId="0" applyNumberFormat="1" applyFill="1" applyBorder="1" applyAlignment="1">
      <alignment horizontal="right" vertical="center"/>
    </xf>
    <xf numFmtId="0" fontId="0" fillId="0" borderId="1" xfId="0" applyFill="1" applyBorder="1"/>
    <xf numFmtId="1" fontId="0" fillId="0" borderId="1" xfId="0" applyNumberFormat="1" applyFill="1" applyBorder="1"/>
    <xf numFmtId="0" fontId="18" fillId="0" borderId="1" xfId="2" applyFont="1" applyFill="1" applyBorder="1" applyAlignment="1">
      <alignment horizontal="right"/>
    </xf>
    <xf numFmtId="1" fontId="18" fillId="0" borderId="1" xfId="2" applyNumberFormat="1" applyFont="1" applyFill="1" applyBorder="1" applyAlignment="1">
      <alignment horizontal="right"/>
    </xf>
    <xf numFmtId="0" fontId="0" fillId="0" borderId="1" xfId="0"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right"/>
    </xf>
    <xf numFmtId="178" fontId="0" fillId="0" borderId="1" xfId="0" applyNumberFormat="1" applyFill="1" applyBorder="1" applyAlignment="1">
      <alignment horizontal="right"/>
    </xf>
    <xf numFmtId="49" fontId="0" fillId="0" borderId="1" xfId="0" applyNumberFormat="1" applyFill="1" applyBorder="1" applyAlignment="1">
      <alignment horizontal="right"/>
    </xf>
    <xf numFmtId="0" fontId="3" fillId="5" borderId="0" xfId="2" applyFont="1" applyFill="1" applyBorder="1" applyAlignment="1">
      <alignment horizontal="left"/>
    </xf>
    <xf numFmtId="0" fontId="7" fillId="5" borderId="0" xfId="2" applyFont="1" applyFill="1" applyBorder="1" applyAlignment="1">
      <alignment horizontal="left"/>
    </xf>
    <xf numFmtId="0" fontId="11" fillId="0" borderId="0" xfId="0" applyFont="1" applyAlignment="1">
      <alignment horizontal="center" vertical="center"/>
    </xf>
    <xf numFmtId="179" fontId="0" fillId="0" borderId="1" xfId="0" applyNumberFormat="1" applyFill="1" applyBorder="1" applyAlignment="1">
      <alignment horizontal="right" vertical="center"/>
    </xf>
    <xf numFmtId="179" fontId="0" fillId="0" borderId="1" xfId="0" applyNumberFormat="1" applyFill="1" applyBorder="1" applyAlignment="1">
      <alignment horizontal="right"/>
    </xf>
    <xf numFmtId="178" fontId="18" fillId="0" borderId="1" xfId="2" applyNumberFormat="1" applyFont="1" applyFill="1" applyBorder="1" applyAlignment="1">
      <alignment horizontal="right"/>
    </xf>
    <xf numFmtId="0" fontId="8" fillId="0" borderId="0" xfId="0" applyFont="1" applyFill="1"/>
  </cellXfs>
  <cellStyles count="8">
    <cellStyle name="標準" xfId="0" builtinId="0"/>
    <cellStyle name="標準 2" xfId="1" xr:uid="{00000000-0005-0000-0000-000001000000}"/>
    <cellStyle name="標準 2 2" xfId="3" xr:uid="{00000000-0005-0000-0000-000002000000}"/>
    <cellStyle name="標準 2 3" xfId="7" xr:uid="{00000000-0005-0000-0000-000003000000}"/>
    <cellStyle name="標準 3" xfId="4" xr:uid="{00000000-0005-0000-0000-000004000000}"/>
    <cellStyle name="標準 4" xfId="5" xr:uid="{00000000-0005-0000-0000-000005000000}"/>
    <cellStyle name="標準 5" xfId="6" xr:uid="{00000000-0005-0000-0000-000006000000}"/>
    <cellStyle name="標準_KH-05-2航程見積" xfId="2" xr:uid="{00000000-0005-0000-0000-000007000000}"/>
  </cellStyles>
  <dxfs count="0"/>
  <tableStyles count="0" defaultTableStyle="TableStyleMedium9" defaultPivotStyle="PivotStyleLight16"/>
  <colors>
    <mruColors>
      <color rgb="FF0000FF"/>
      <color rgb="FF66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c:ext xmlns:c16="http://schemas.microsoft.com/office/drawing/2014/chart" uri="{C3380CC4-5D6E-409C-BE32-E72D297353CC}">
              <c16:uniqueId val="{00000000-6EAC-46B1-91DD-794141AB7E39}"/>
            </c:ext>
          </c:extLst>
        </c:ser>
        <c:ser>
          <c:idx val="1"/>
          <c:order val="1"/>
          <c:tx>
            <c:strRef>
              <c:f>'data for map2'!$D$1</c:f>
              <c:strCache>
                <c:ptCount val="1"/>
                <c:pt idx="0">
                  <c:v>trajectry</c:v>
                </c:pt>
              </c:strCache>
            </c:strRef>
          </c:tx>
          <c:spPr>
            <a:ln w="12700">
              <a:solidFill>
                <a:srgbClr val="FF0000"/>
              </a:solidFill>
              <a:prstDash val="solid"/>
            </a:ln>
          </c:spPr>
          <c:marker>
            <c:symbol val="none"/>
          </c:marker>
          <c:xVal>
            <c:numRef>
              <c:f>'data for map2'!$B$2:$B$97</c:f>
              <c:numCache>
                <c:formatCode>General</c:formatCode>
                <c:ptCount val="96"/>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pt idx="93">
                  <c:v>170.88480000000001</c:v>
                </c:pt>
                <c:pt idx="94">
                  <c:v>170.95051100000001</c:v>
                </c:pt>
                <c:pt idx="95">
                  <c:v>170.95051100000001</c:v>
                </c:pt>
              </c:numCache>
            </c:numRef>
          </c:xVal>
          <c:yVal>
            <c:numRef>
              <c:f>'data for map2'!$D$2:$D$97</c:f>
              <c:numCache>
                <c:formatCode>General</c:formatCode>
                <c:ptCount val="96"/>
                <c:pt idx="0">
                  <c:v>35.516666666666666</c:v>
                </c:pt>
                <c:pt idx="1">
                  <c:v>35.26</c:v>
                </c:pt>
                <c:pt idx="2">
                  <c:v>35</c:v>
                </c:pt>
                <c:pt idx="3">
                  <c:v>34.6</c:v>
                </c:pt>
                <c:pt idx="4">
                  <c:v>34.6</c:v>
                </c:pt>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2">
                  <c:v>30.033333333333335</c:v>
                </c:pt>
                <c:pt idx="23">
                  <c:v>30.116666666666667</c:v>
                </c:pt>
                <c:pt idx="24">
                  <c:v>29.8</c:v>
                </c:pt>
                <c:pt idx="25">
                  <c:v>30.25</c:v>
                </c:pt>
                <c:pt idx="26">
                  <c:v>31</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pt idx="50">
                  <c:v>32.1</c:v>
                </c:pt>
                <c:pt idx="51">
                  <c:v>32.4</c:v>
                </c:pt>
                <c:pt idx="52">
                  <c:v>31.7</c:v>
                </c:pt>
                <c:pt idx="53">
                  <c:v>30.5</c:v>
                </c:pt>
                <c:pt idx="54">
                  <c:v>30.833333333333332</c:v>
                </c:pt>
                <c:pt idx="55">
                  <c:v>30.833333333333332</c:v>
                </c:pt>
                <c:pt idx="56">
                  <c:v>30.833333333333332</c:v>
                </c:pt>
                <c:pt idx="57">
                  <c:v>30.833333333333332</c:v>
                </c:pt>
                <c:pt idx="58">
                  <c:v>30.833333333333332</c:v>
                </c:pt>
                <c:pt idx="59">
                  <c:v>30.833333333333332</c:v>
                </c:pt>
                <c:pt idx="60">
                  <c:v>30.833333333333332</c:v>
                </c:pt>
                <c:pt idx="61">
                  <c:v>30.833333333333332</c:v>
                </c:pt>
                <c:pt idx="62">
                  <c:v>30.9</c:v>
                </c:pt>
                <c:pt idx="63">
                  <c:v>31.28</c:v>
                </c:pt>
                <c:pt idx="64">
                  <c:v>31.61</c:v>
                </c:pt>
                <c:pt idx="65">
                  <c:v>31.6</c:v>
                </c:pt>
              </c:numCache>
            </c:numRef>
          </c:yVal>
          <c:smooth val="0"/>
          <c:extLst>
            <c:ext xmlns:c16="http://schemas.microsoft.com/office/drawing/2014/chart" uri="{C3380CC4-5D6E-409C-BE32-E72D297353CC}">
              <c16:uniqueId val="{00000001-6EAC-46B1-91DD-794141AB7E39}"/>
            </c:ext>
          </c:extLst>
        </c:ser>
        <c:ser>
          <c:idx val="2"/>
          <c:order val="2"/>
          <c:tx>
            <c:strRef>
              <c:f>'data for map2'!$E$1</c:f>
              <c:strCache>
                <c:ptCount val="1"/>
                <c:pt idx="0">
                  <c:v>port</c:v>
                </c:pt>
              </c:strCache>
            </c:strRef>
          </c:tx>
          <c:spPr>
            <a:ln w="28575">
              <a:noFill/>
            </a:ln>
          </c:spPr>
          <c:marker>
            <c:symbol val="square"/>
            <c:size val="6"/>
            <c:spPr>
              <a:solidFill>
                <a:srgbClr val="FF99FF"/>
              </a:solidFill>
              <a:ln>
                <a:noFill/>
                <a:prstDash val="solid"/>
              </a:ln>
            </c:spPr>
          </c:marker>
          <c:xVal>
            <c:numRef>
              <c:f>'data for map2'!$B$2:$B$70</c:f>
              <c:numCache>
                <c:formatCode>General</c:formatCode>
                <c:ptCount val="6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numCache>
            </c:numRef>
          </c:xVal>
          <c:yVal>
            <c:numRef>
              <c:f>'data for map2'!$E$2:$E$70</c:f>
              <c:numCache>
                <c:formatCode>General</c:formatCode>
                <c:ptCount val="69"/>
                <c:pt idx="0">
                  <c:v>35.516666666666666</c:v>
                </c:pt>
                <c:pt idx="64">
                  <c:v>31.61</c:v>
                </c:pt>
              </c:numCache>
            </c:numRef>
          </c:yVal>
          <c:smooth val="0"/>
          <c:extLst>
            <c:ext xmlns:c16="http://schemas.microsoft.com/office/drawing/2014/chart" uri="{C3380CC4-5D6E-409C-BE32-E72D297353CC}">
              <c16:uniqueId val="{00000002-6EAC-46B1-91DD-794141AB7E39}"/>
            </c:ext>
          </c:extLst>
        </c:ser>
        <c:ser>
          <c:idx val="3"/>
          <c:order val="3"/>
          <c:tx>
            <c:strRef>
              <c:f>'data for map2'!$H$1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c:ext xmlns:c16="http://schemas.microsoft.com/office/drawing/2014/chart" uri="{C3380CC4-5D6E-409C-BE32-E72D297353CC}">
              <c16:uniqueId val="{00000003-6EAC-46B1-91DD-794141AB7E39}"/>
            </c:ext>
          </c:extLst>
        </c:ser>
        <c:ser>
          <c:idx val="4"/>
          <c:order val="4"/>
          <c:tx>
            <c:v>MVP</c:v>
          </c:tx>
          <c:spPr>
            <a:ln w="15875">
              <a:solidFill>
                <a:srgbClr val="0000FF"/>
              </a:solidFill>
            </a:ln>
          </c:spPr>
          <c:marker>
            <c:symbol val="triangle"/>
            <c:size val="8"/>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c:ext xmlns:c16="http://schemas.microsoft.com/office/drawing/2014/chart" uri="{C3380CC4-5D6E-409C-BE32-E72D297353CC}">
              <c16:uniqueId val="{00000004-6EAC-46B1-91DD-794141AB7E39}"/>
            </c:ext>
          </c:extLst>
        </c:ser>
        <c:dLbls>
          <c:showLegendKey val="0"/>
          <c:showVal val="0"/>
          <c:showCatName val="0"/>
          <c:showSerName val="0"/>
          <c:showPercent val="0"/>
          <c:showBubbleSize val="0"/>
        </c:dLbls>
        <c:axId val="346866280"/>
        <c:axId val="346863144"/>
      </c:scatterChart>
      <c:valAx>
        <c:axId val="346866280"/>
        <c:scaling>
          <c:orientation val="minMax"/>
          <c:max val="142"/>
          <c:min val="125"/>
        </c:scaling>
        <c:delete val="0"/>
        <c:axPos val="b"/>
        <c:minorGridlines>
          <c:spPr>
            <a:ln w="3175">
              <a:solidFill>
                <a:srgbClr val="000000"/>
              </a:solidFill>
              <a:prstDash val="solid"/>
            </a:ln>
          </c:spPr>
        </c:minorGridlines>
        <c:title>
          <c:tx>
            <c:rich>
              <a:bodyPr/>
              <a:lstStyle/>
              <a:p>
                <a:pPr>
                  <a:defRPr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ＭＳ Ｐゴシック"/>
                <a:ea typeface="ＭＳ Ｐゴシック"/>
                <a:cs typeface="ＭＳ Ｐゴシック"/>
              </a:defRPr>
            </a:pPr>
            <a:endParaRPr lang="ja-JP"/>
          </a:p>
        </c:txPr>
        <c:crossAx val="346863144"/>
        <c:crosses val="autoZero"/>
        <c:crossBetween val="midCat"/>
        <c:majorUnit val="1"/>
        <c:minorUnit val="1"/>
      </c:valAx>
      <c:valAx>
        <c:axId val="346863144"/>
        <c:scaling>
          <c:orientation val="minMax"/>
          <c:max val="36"/>
          <c:min val="25"/>
        </c:scaling>
        <c:delete val="0"/>
        <c:axPos val="l"/>
        <c:minorGridlines>
          <c:spPr>
            <a:ln w="3175">
              <a:solidFill>
                <a:srgbClr val="000000"/>
              </a:solidFill>
              <a:prstDash val="solid"/>
            </a:ln>
          </c:spPr>
        </c:minorGridlines>
        <c:title>
          <c:tx>
            <c:rich>
              <a:bodyPr/>
              <a:lstStyle/>
              <a:p>
                <a:pPr>
                  <a:defRPr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ＭＳ Ｐゴシック"/>
                <a:ea typeface="ＭＳ Ｐゴシック"/>
                <a:cs typeface="ＭＳ Ｐゴシック"/>
              </a:defRPr>
            </a:pPr>
            <a:endParaRPr lang="ja-JP"/>
          </a:p>
        </c:txPr>
        <c:crossAx val="346866280"/>
        <c:crosses val="autoZero"/>
        <c:crossBetween val="midCat"/>
        <c:majorUnit val="1"/>
        <c:minorUnit val="1"/>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69257659756458523"/>
          <c:y val="0.63948605362467337"/>
          <c:w val="0.10310693204350291"/>
          <c:h val="0.10883808072604081"/>
        </c:manualLayout>
      </c:layout>
      <c:overlay val="0"/>
      <c:spPr>
        <a:solidFill>
          <a:srgbClr val="FFFFFF"/>
        </a:solidFill>
        <a:ln w="3175">
          <a:noFill/>
          <a:prstDash val="solid"/>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448686838673477E-3"/>
          <c:y val="4.6454833276869337E-3"/>
          <c:w val="0.9918551431428938"/>
          <c:h val="0.99535462136355046"/>
        </c:manualLayout>
      </c:layout>
      <c:scatterChart>
        <c:scatterStyle val="lineMarker"/>
        <c:varyColors val="0"/>
        <c:ser>
          <c:idx val="3"/>
          <c:order val="0"/>
          <c:tx>
            <c:strRef>
              <c:f>'data for map2'!$H$1</c:f>
              <c:strCache>
                <c:ptCount val="1"/>
                <c:pt idx="0">
                  <c:v>観測点</c:v>
                </c:pt>
              </c:strCache>
            </c:strRef>
          </c:tx>
          <c:spPr>
            <a:ln w="28575">
              <a:noFill/>
            </a:ln>
          </c:spPr>
          <c:marker>
            <c:symbol val="circle"/>
            <c:size val="9"/>
            <c:spPr>
              <a:solidFill>
                <a:srgbClr val="0000FF"/>
              </a:solidFill>
              <a:ln w="12700">
                <a:solidFill>
                  <a:schemeClr val="bg1"/>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c:ext xmlns:c16="http://schemas.microsoft.com/office/drawing/2014/chart" uri="{C3380CC4-5D6E-409C-BE32-E72D297353CC}">
              <c16:uniqueId val="{00000003-04D5-483E-A3FB-728CF7FBDE3E}"/>
            </c:ext>
          </c:extLst>
        </c:ser>
        <c:ser>
          <c:idx val="4"/>
          <c:order val="1"/>
          <c:tx>
            <c:v>UVMP</c:v>
          </c:tx>
          <c:spPr>
            <a:ln w="12700">
              <a:solidFill>
                <a:schemeClr val="accent6"/>
              </a:solidFill>
            </a:ln>
          </c:spPr>
          <c:marker>
            <c:symbol val="triangle"/>
            <c:size val="8"/>
            <c:spPr>
              <a:solidFill>
                <a:srgbClr val="FFFF00"/>
              </a:solidFill>
              <a:ln>
                <a:solidFill>
                  <a:srgbClr val="0000FF"/>
                </a:solidFill>
              </a:ln>
            </c:spPr>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c:ext xmlns:c16="http://schemas.microsoft.com/office/drawing/2014/chart" uri="{C3380CC4-5D6E-409C-BE32-E72D297353CC}">
              <c16:uniqueId val="{00000004-04D5-483E-A3FB-728CF7FBDE3E}"/>
            </c:ext>
          </c:extLst>
        </c:ser>
        <c:dLbls>
          <c:showLegendKey val="0"/>
          <c:showVal val="0"/>
          <c:showCatName val="0"/>
          <c:showSerName val="0"/>
          <c:showPercent val="0"/>
          <c:showBubbleSize val="0"/>
        </c:dLbls>
        <c:axId val="346866280"/>
        <c:axId val="346863144"/>
      </c:scatterChart>
      <c:valAx>
        <c:axId val="346866280"/>
        <c:scaling>
          <c:orientation val="minMax"/>
          <c:max val="140"/>
          <c:min val="125"/>
        </c:scaling>
        <c:delete val="1"/>
        <c:axPos val="b"/>
        <c:numFmt formatCode="General" sourceLinked="1"/>
        <c:majorTickMark val="in"/>
        <c:minorTickMark val="none"/>
        <c:tickLblPos val="nextTo"/>
        <c:crossAx val="346863144"/>
        <c:crosses val="autoZero"/>
        <c:crossBetween val="midCat"/>
        <c:majorUnit val="1"/>
        <c:minorUnit val="1"/>
      </c:valAx>
      <c:valAx>
        <c:axId val="346863144"/>
        <c:scaling>
          <c:orientation val="minMax"/>
          <c:max val="36"/>
          <c:min val="26"/>
        </c:scaling>
        <c:delete val="1"/>
        <c:axPos val="l"/>
        <c:numFmt formatCode="General" sourceLinked="1"/>
        <c:majorTickMark val="out"/>
        <c:minorTickMark val="none"/>
        <c:tickLblPos val="nextTo"/>
        <c:crossAx val="346866280"/>
        <c:crosses val="autoZero"/>
        <c:crossBetween val="midCat"/>
        <c:majorUnit val="1"/>
        <c:minorUnit val="1"/>
      </c:valAx>
      <c:spPr>
        <a:noFill/>
        <a:ln w="12700">
          <a:noFill/>
          <a:prstDash val="solid"/>
        </a:ln>
      </c:spPr>
    </c:plotArea>
    <c:legend>
      <c:legendPos val="r"/>
      <c:layout>
        <c:manualLayout>
          <c:xMode val="edge"/>
          <c:yMode val="edge"/>
          <c:x val="0.77247675542452066"/>
          <c:y val="0.80297014701115588"/>
          <c:w val="0.19844005954763613"/>
          <c:h val="0.16306390414091479"/>
        </c:manualLayout>
      </c:layout>
      <c:overlay val="0"/>
      <c:spPr>
        <a:solidFill>
          <a:srgbClr val="FFFFFF"/>
        </a:solidFill>
        <a:ln w="3175">
          <a:noFill/>
          <a:prstDash val="solid"/>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noFill/>
    <a:ln w="3175">
      <a:no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c:ext xmlns:c16="http://schemas.microsoft.com/office/drawing/2014/chart" uri="{C3380CC4-5D6E-409C-BE32-E72D297353CC}">
              <c16:uniqueId val="{00000000-7D03-484B-9FCC-EF8C13B3B6D6}"/>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c:ext xmlns:c16="http://schemas.microsoft.com/office/drawing/2014/chart" uri="{C3380CC4-5D6E-409C-BE32-E72D297353CC}">
              <c16:uniqueId val="{00000002-7D03-484B-9FCC-EF8C13B3B6D6}"/>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c:ext xmlns:c16="http://schemas.microsoft.com/office/drawing/2014/chart" uri="{C3380CC4-5D6E-409C-BE32-E72D297353CC}">
              <c16:uniqueId val="{00000003-7D03-484B-9FCC-EF8C13B3B6D6}"/>
            </c:ext>
          </c:extLst>
        </c:ser>
        <c:dLbls>
          <c:showLegendKey val="0"/>
          <c:showVal val="0"/>
          <c:showCatName val="0"/>
          <c:showSerName val="0"/>
          <c:showPercent val="0"/>
          <c:showBubbleSize val="0"/>
        </c:dLbls>
        <c:axId val="346866280"/>
        <c:axId val="346863144"/>
        <c:extLst>
          <c:ext xmlns:c15="http://schemas.microsoft.com/office/drawing/2012/chart" uri="{02D57815-91ED-43cb-92C2-25804820EDAC}">
            <c15:filteredScatterSeries>
              <c15:ser>
                <c:idx val="1"/>
                <c:order val="1"/>
                <c:tx>
                  <c:strRef>
                    <c:extLst>
                      <c:ext uri="{02D57815-91ED-43cb-92C2-25804820EDAC}">
                        <c15:formulaRef>
                          <c15:sqref>'data for map'!$D$1</c15:sqref>
                        </c15:formulaRef>
                      </c:ext>
                    </c:extLst>
                    <c:strCache>
                      <c:ptCount val="1"/>
                      <c:pt idx="0">
                        <c:v>trajectry</c:v>
                      </c:pt>
                    </c:strCache>
                  </c:strRef>
                </c:tx>
                <c:spPr>
                  <a:ln w="12700">
                    <a:solidFill>
                      <a:srgbClr val="FF0000"/>
                    </a:solidFill>
                    <a:prstDash val="solid"/>
                  </a:ln>
                </c:spPr>
                <c:marker>
                  <c:symbol val="none"/>
                </c:marker>
                <c:xVal>
                  <c:numRef>
                    <c:extLst>
                      <c:ext uri="{02D57815-91ED-43cb-92C2-25804820EDAC}">
                        <c15:formulaRef>
                          <c15:sqref>'data for map'!$B$2:$B$97</c15:sqref>
                        </c15:formulaRef>
                      </c:ext>
                    </c:extLst>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extLst>
                      <c:ext uri="{02D57815-91ED-43cb-92C2-25804820EDAC}">
                        <c15:formulaRef>
                          <c15:sqref>'data for map'!$D$2:$D$97</c15:sqref>
                        </c15:formulaRef>
                      </c:ext>
                    </c:extLst>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c:ext xmlns:c16="http://schemas.microsoft.com/office/drawing/2014/chart" uri="{C3380CC4-5D6E-409C-BE32-E72D297353CC}">
                    <c16:uniqueId val="{00000001-7D03-484B-9FCC-EF8C13B3B6D6}"/>
                  </c:ext>
                </c:extLst>
              </c15:ser>
            </c15:filteredScatterSeries>
          </c:ext>
        </c:extLst>
      </c:scatterChart>
      <c:valAx>
        <c:axId val="346866280"/>
        <c:scaling>
          <c:orientation val="minMax"/>
          <c:max val="147"/>
          <c:min val="120"/>
        </c:scaling>
        <c:delete val="0"/>
        <c:axPos val="b"/>
        <c:minorGridlines>
          <c:spPr>
            <a:ln w="3175">
              <a:solidFill>
                <a:srgbClr val="000000"/>
              </a:solidFill>
              <a:prstDash val="solid"/>
            </a:ln>
          </c:spPr>
        </c:minorGridlines>
        <c:title>
          <c:tx>
            <c:rich>
              <a:bodyPr/>
              <a:lstStyle/>
              <a:p>
                <a:pPr>
                  <a:defRPr/>
                </a:pPr>
                <a:r>
                  <a:rPr lang="en-GB"/>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ja-JP"/>
          </a:p>
        </c:txPr>
        <c:crossAx val="346863144"/>
        <c:crosses val="autoZero"/>
        <c:crossBetween val="midCat"/>
        <c:majorUnit val="2"/>
        <c:minorUnit val="2"/>
      </c:valAx>
      <c:valAx>
        <c:axId val="346863144"/>
        <c:scaling>
          <c:orientation val="minMax"/>
          <c:max val="38"/>
          <c:min val="22"/>
        </c:scaling>
        <c:delete val="0"/>
        <c:axPos val="l"/>
        <c:minorGridlines>
          <c:spPr>
            <a:ln w="3175">
              <a:solidFill>
                <a:srgbClr val="000000"/>
              </a:solidFill>
              <a:prstDash val="solid"/>
            </a:ln>
          </c:spPr>
        </c:minorGridlines>
        <c:title>
          <c:tx>
            <c:rich>
              <a:bodyPr/>
              <a:lstStyle/>
              <a:p>
                <a:pPr>
                  <a:defRPr/>
                </a:pPr>
                <a:r>
                  <a:rPr lang="en-GB"/>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ja-JP"/>
          </a:p>
        </c:txPr>
        <c:crossAx val="346866280"/>
        <c:crosses val="autoZero"/>
        <c:crossBetween val="midCat"/>
        <c:majorUnit val="2"/>
        <c:minorUnit val="2"/>
      </c:valAx>
      <c:spPr>
        <a:noFill/>
        <a:ln w="12700">
          <a:solidFill>
            <a:srgbClr val="000000"/>
          </a:solidFill>
          <a:prstDash val="solid"/>
        </a:ln>
      </c:spPr>
    </c:plotArea>
    <c:legend>
      <c:legendPos val="r"/>
      <c:legendEntry>
        <c:idx val="0"/>
        <c:delete val="1"/>
      </c:legendEntry>
      <c:legendEntry>
        <c:idx val="1"/>
        <c:delete val="1"/>
      </c:legendEntry>
      <c:layout>
        <c:manualLayout>
          <c:xMode val="edge"/>
          <c:yMode val="edge"/>
          <c:x val="0.69257659756458523"/>
          <c:y val="0.63948605362467337"/>
          <c:w val="0.17079022814455885"/>
          <c:h val="0.18669572121475439"/>
        </c:manualLayout>
      </c:layout>
      <c:overlay val="0"/>
      <c:spPr>
        <a:solidFill>
          <a:srgbClr val="FFFFFF"/>
        </a:solidFill>
        <a:ln w="3175">
          <a:noFill/>
          <a:prstDash val="solid"/>
        </a:ln>
      </c:spPr>
    </c:legend>
    <c:plotVisOnly val="1"/>
    <c:dispBlanksAs val="gap"/>
    <c:showDLblsOverMax val="0"/>
  </c:chart>
  <c:spPr>
    <a:solidFill>
      <a:srgbClr val="FFFFFF"/>
    </a:solidFill>
    <a:ln w="3175">
      <a:solidFill>
        <a:srgbClr val="000000"/>
      </a:solidFill>
      <a:prstDash val="solid"/>
    </a:ln>
  </c:spPr>
  <c:txPr>
    <a:bodyPr/>
    <a:lstStyle/>
    <a:p>
      <a:pPr>
        <a:defRPr sz="1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c:ext xmlns:c16="http://schemas.microsoft.com/office/drawing/2014/chart" uri="{C3380CC4-5D6E-409C-BE32-E72D297353CC}">
              <c16:uniqueId val="{00000000-D774-4BD7-9B0E-39E300462442}"/>
            </c:ext>
          </c:extLst>
        </c:ser>
        <c:ser>
          <c:idx val="1"/>
          <c:order val="1"/>
          <c:tx>
            <c:strRef>
              <c:f>'data for map'!$D$1</c:f>
              <c:strCache>
                <c:ptCount val="1"/>
                <c:pt idx="0">
                  <c:v>trajectry</c:v>
                </c:pt>
              </c:strCache>
            </c:strRef>
          </c:tx>
          <c:spPr>
            <a:ln w="12700">
              <a:solidFill>
                <a:srgbClr val="FF0000"/>
              </a:solidFill>
              <a:prstDash val="solid"/>
            </a:ln>
          </c:spPr>
          <c:marker>
            <c:symbol val="none"/>
          </c:marker>
          <c:xVal>
            <c:numRef>
              <c:f>'data for map'!$B$2:$B$97</c:f>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f>'data for map'!$D$2:$D$97</c:f>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c:ext xmlns:c16="http://schemas.microsoft.com/office/drawing/2014/chart" uri="{C3380CC4-5D6E-409C-BE32-E72D297353CC}">
              <c16:uniqueId val="{00000001-D774-4BD7-9B0E-39E300462442}"/>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c:ext xmlns:c16="http://schemas.microsoft.com/office/drawing/2014/chart" uri="{C3380CC4-5D6E-409C-BE32-E72D297353CC}">
              <c16:uniqueId val="{00000002-D774-4BD7-9B0E-39E300462442}"/>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c:ext xmlns:c16="http://schemas.microsoft.com/office/drawing/2014/chart" uri="{C3380CC4-5D6E-409C-BE32-E72D297353CC}">
              <c16:uniqueId val="{00000003-D774-4BD7-9B0E-39E300462442}"/>
            </c:ext>
          </c:extLst>
        </c:ser>
        <c:dLbls>
          <c:showLegendKey val="0"/>
          <c:showVal val="0"/>
          <c:showCatName val="0"/>
          <c:showSerName val="0"/>
          <c:showPercent val="0"/>
          <c:showBubbleSize val="0"/>
        </c:dLbls>
        <c:axId val="346866280"/>
        <c:axId val="346863144"/>
      </c:scatterChart>
      <c:valAx>
        <c:axId val="346866280"/>
        <c:scaling>
          <c:orientation val="minMax"/>
          <c:max val="128"/>
          <c:min val="125"/>
        </c:scaling>
        <c:delete val="0"/>
        <c:axPos val="b"/>
        <c:minorGridlines>
          <c:spPr>
            <a:ln w="3175">
              <a:solidFill>
                <a:srgbClr val="000000"/>
              </a:solidFill>
              <a:prstDash val="solid"/>
            </a:ln>
          </c:spPr>
        </c:minorGridlines>
        <c:title>
          <c:tx>
            <c:rich>
              <a:bodyPr/>
              <a:lstStyle/>
              <a:p>
                <a:pPr>
                  <a:defRPr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2125" b="0" i="0" u="none" strike="noStrike" baseline="0">
                <a:solidFill>
                  <a:srgbClr val="000000"/>
                </a:solidFill>
                <a:latin typeface="ＭＳ Ｐゴシック"/>
                <a:ea typeface="ＭＳ Ｐゴシック"/>
                <a:cs typeface="ＭＳ Ｐゴシック"/>
              </a:defRPr>
            </a:pPr>
            <a:endParaRPr lang="ja-JP"/>
          </a:p>
        </c:txPr>
        <c:crossAx val="346863144"/>
        <c:crosses val="autoZero"/>
        <c:crossBetween val="midCat"/>
        <c:majorUnit val="0.5"/>
      </c:valAx>
      <c:valAx>
        <c:axId val="346863144"/>
        <c:scaling>
          <c:orientation val="minMax"/>
          <c:max val="27"/>
          <c:min val="25"/>
        </c:scaling>
        <c:delete val="0"/>
        <c:axPos val="l"/>
        <c:minorGridlines>
          <c:spPr>
            <a:ln w="3175">
              <a:solidFill>
                <a:srgbClr val="000000"/>
              </a:solidFill>
              <a:prstDash val="solid"/>
            </a:ln>
          </c:spPr>
        </c:minorGridlines>
        <c:title>
          <c:tx>
            <c:rich>
              <a:bodyPr/>
              <a:lstStyle/>
              <a:p>
                <a:pPr>
                  <a:defRPr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2125" b="0" i="0" u="none" strike="noStrike" baseline="0">
                <a:solidFill>
                  <a:srgbClr val="000000"/>
                </a:solidFill>
                <a:latin typeface="ＭＳ Ｐゴシック"/>
                <a:ea typeface="ＭＳ Ｐゴシック"/>
                <a:cs typeface="ＭＳ Ｐゴシック"/>
              </a:defRPr>
            </a:pPr>
            <a:endParaRPr lang="ja-JP"/>
          </a:p>
        </c:txPr>
        <c:crossAx val="346866280"/>
        <c:crosses val="autoZero"/>
        <c:crossBetween val="midCat"/>
        <c:majorUnit val="0.5"/>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30229991497910602"/>
          <c:y val="0.62952547448238105"/>
          <c:w val="0.17079022814455885"/>
          <c:h val="0.18669572121475439"/>
        </c:manualLayout>
      </c:layout>
      <c:overlay val="0"/>
      <c:spPr>
        <a:solidFill>
          <a:srgbClr val="FFFFFF"/>
        </a:solidFill>
        <a:ln w="3175">
          <a:noFill/>
          <a:prstDash val="solid"/>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73</xdr:row>
      <xdr:rowOff>0</xdr:rowOff>
    </xdr:from>
    <xdr:to>
      <xdr:col>20</xdr:col>
      <xdr:colOff>152400</xdr:colOff>
      <xdr:row>109</xdr:row>
      <xdr:rowOff>88605</xdr:rowOff>
    </xdr:to>
    <xdr:graphicFrame macro="">
      <xdr:nvGraphicFramePr>
        <xdr:cNvPr id="2" name="Chart 1">
          <a:extLst>
            <a:ext uri="{FF2B5EF4-FFF2-40B4-BE49-F238E27FC236}">
              <a16:creationId xmlns:a16="http://schemas.microsoft.com/office/drawing/2014/main" id="{910805E4-9C63-4A5B-A6B7-789E3B20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321472</xdr:colOff>
      <xdr:row>74</xdr:row>
      <xdr:rowOff>35719</xdr:rowOff>
    </xdr:from>
    <xdr:to>
      <xdr:col>37</xdr:col>
      <xdr:colOff>119063</xdr:colOff>
      <xdr:row>102</xdr:row>
      <xdr:rowOff>23812</xdr:rowOff>
    </xdr:to>
    <xdr:graphicFrame macro="">
      <xdr:nvGraphicFramePr>
        <xdr:cNvPr id="4" name="Chart 1">
          <a:extLst>
            <a:ext uri="{FF2B5EF4-FFF2-40B4-BE49-F238E27FC236}">
              <a16:creationId xmlns:a16="http://schemas.microsoft.com/office/drawing/2014/main" id="{F3391B3B-3FAB-4B3D-8A45-2E93DC95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95</xdr:row>
      <xdr:rowOff>0</xdr:rowOff>
    </xdr:from>
    <xdr:to>
      <xdr:col>21</xdr:col>
      <xdr:colOff>127000</xdr:colOff>
      <xdr:row>131</xdr:row>
      <xdr:rowOff>88605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79377</xdr:colOff>
      <xdr:row>94</xdr:row>
      <xdr:rowOff>127000</xdr:rowOff>
    </xdr:from>
    <xdr:to>
      <xdr:col>40</xdr:col>
      <xdr:colOff>468314</xdr:colOff>
      <xdr:row>131</xdr:row>
      <xdr:rowOff>40980</xdr:rowOff>
    </xdr:to>
    <xdr:graphicFrame macro="">
      <xdr:nvGraphicFramePr>
        <xdr:cNvPr id="3" name="Chart 1">
          <a:extLst>
            <a:ext uri="{FF2B5EF4-FFF2-40B4-BE49-F238E27FC236}">
              <a16:creationId xmlns:a16="http://schemas.microsoft.com/office/drawing/2014/main" id="{5EF31E47-0180-4D9F-BD4E-CA5F6215F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209550</xdr:colOff>
      <xdr:row>18</xdr:row>
      <xdr:rowOff>123825</xdr:rowOff>
    </xdr:to>
    <xdr:pic>
      <xdr:nvPicPr>
        <xdr:cNvPr id="2" name="図 1">
          <a:extLst>
            <a:ext uri="{FF2B5EF4-FFF2-40B4-BE49-F238E27FC236}">
              <a16:creationId xmlns:a16="http://schemas.microsoft.com/office/drawing/2014/main" id="{4A6E1212-8DEB-4705-8B13-5F5B41F58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8</xdr:col>
      <xdr:colOff>209550</xdr:colOff>
      <xdr:row>38</xdr:row>
      <xdr:rowOff>123825</xdr:rowOff>
    </xdr:to>
    <xdr:pic>
      <xdr:nvPicPr>
        <xdr:cNvPr id="3" name="図 2">
          <a:extLst>
            <a:ext uri="{FF2B5EF4-FFF2-40B4-BE49-F238E27FC236}">
              <a16:creationId xmlns:a16="http://schemas.microsoft.com/office/drawing/2014/main" id="{72A5A79C-755D-43AA-AD7C-E3289D16BC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2900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8</xdr:col>
      <xdr:colOff>209550</xdr:colOff>
      <xdr:row>57</xdr:row>
      <xdr:rowOff>123825</xdr:rowOff>
    </xdr:to>
    <xdr:pic>
      <xdr:nvPicPr>
        <xdr:cNvPr id="4" name="図 3">
          <a:extLst>
            <a:ext uri="{FF2B5EF4-FFF2-40B4-BE49-F238E27FC236}">
              <a16:creationId xmlns:a16="http://schemas.microsoft.com/office/drawing/2014/main" id="{387998B8-EB78-49E3-AE7B-89AD52819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8655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685799</xdr:colOff>
      <xdr:row>11</xdr:row>
      <xdr:rowOff>0</xdr:rowOff>
    </xdr:from>
    <xdr:to>
      <xdr:col>25</xdr:col>
      <xdr:colOff>233018</xdr:colOff>
      <xdr:row>45</xdr:row>
      <xdr:rowOff>95250</xdr:rowOff>
    </xdr:to>
    <xdr:pic>
      <xdr:nvPicPr>
        <xdr:cNvPr id="9" name="図 8">
          <a:extLst>
            <a:ext uri="{FF2B5EF4-FFF2-40B4-BE49-F238E27FC236}">
              <a16:creationId xmlns:a16="http://schemas.microsoft.com/office/drawing/2014/main" id="{F4B59440-3663-4267-BFAE-8DBDE29CCFCE}"/>
            </a:ext>
          </a:extLst>
        </xdr:cNvPr>
        <xdr:cNvPicPr>
          <a:picLocks noChangeAspect="1"/>
        </xdr:cNvPicPr>
      </xdr:nvPicPr>
      <xdr:blipFill>
        <a:blip xmlns:r="http://schemas.openxmlformats.org/officeDocument/2006/relationships" r:embed="rId4"/>
        <a:stretch>
          <a:fillRect/>
        </a:stretch>
      </xdr:blipFill>
      <xdr:spPr>
        <a:xfrm>
          <a:off x="6857999" y="1885950"/>
          <a:ext cx="10520019" cy="5924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宏明 齊藤" id="{3B5245E3-0744-49E8-9FDB-15B23C5B7F12}" userId="82b40cfe34be5b04"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42" dT="2020-03-09T00:52:23.33" personId="{3B5245E3-0744-49E8-9FDB-15B23C5B7F12}" id="{8BE24ECE-DDD4-41A3-806A-ED7D83EE5EB0}">
    <text>回収</text>
  </threadedComment>
</ThreadedComments>
</file>

<file path=xl/threadedComments/threadedComment2.xml><?xml version="1.0" encoding="utf-8"?>
<ThreadedComments xmlns="http://schemas.microsoft.com/office/spreadsheetml/2018/threadedcomments" xmlns:x="http://schemas.openxmlformats.org/spreadsheetml/2006/main">
  <threadedComment ref="AB41" dT="2020-03-09T00:52:23.33" personId="{3B5245E3-0744-49E8-9FDB-15B23C5B7F12}" id="{549D4ACF-A634-4205-B83F-A0B34F30DFDC}">
    <text>回収</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5A1E-8A30-4458-814F-E37B7B302B4B}">
  <dimension ref="A1:AW208"/>
  <sheetViews>
    <sheetView zoomScale="80" zoomScaleNormal="80" workbookViewId="0">
      <pane ySplit="855" topLeftCell="A53" activePane="bottomLeft"/>
      <selection sqref="A1:XFD1048576"/>
      <selection pane="bottomLeft" activeCell="AS82" sqref="AS82"/>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3" width="5" style="3" customWidth="1"/>
    <col min="34" max="34" width="16.375" style="1" customWidth="1"/>
    <col min="35" max="35" width="6.625" style="1" customWidth="1"/>
    <col min="36" max="38" width="3.625" style="1" customWidth="1"/>
    <col min="39" max="39" width="1.625" style="1" customWidth="1"/>
    <col min="40" max="40" width="3.625" style="1" customWidth="1"/>
    <col min="41" max="41" width="9" style="5"/>
    <col min="42" max="42" width="9" style="1"/>
    <col min="43" max="43" width="11.125" style="1" customWidth="1"/>
    <col min="44" max="44" width="12.875" style="1" bestFit="1" customWidth="1"/>
    <col min="45" max="45" width="13.75" style="1" customWidth="1"/>
    <col min="46" max="46" width="13.25" style="1" bestFit="1" customWidth="1"/>
    <col min="47" max="47" width="14.5" style="1" bestFit="1" customWidth="1"/>
    <col min="48" max="49" width="9.125" style="1" bestFit="1" customWidth="1"/>
    <col min="50" max="16384" width="9" style="1"/>
  </cols>
  <sheetData>
    <row r="1" spans="1:49">
      <c r="A1" s="48"/>
      <c r="B1" s="68" t="s">
        <v>0</v>
      </c>
      <c r="C1" s="68"/>
      <c r="D1" s="69"/>
      <c r="E1" s="69"/>
      <c r="F1" s="69"/>
      <c r="AI1" s="2"/>
      <c r="AQ1" s="1">
        <f>360*60/2/PI()</f>
        <v>3437.7467707849396</v>
      </c>
      <c r="AR1" s="1">
        <v>8.16968E-2</v>
      </c>
      <c r="AS1" s="1">
        <v>0.43429000000000001</v>
      </c>
    </row>
    <row r="2" spans="1:49">
      <c r="A2" s="48"/>
      <c r="B2" s="67" t="s">
        <v>1</v>
      </c>
      <c r="C2" s="67" t="s">
        <v>67</v>
      </c>
      <c r="D2" s="69" t="s">
        <v>2</v>
      </c>
      <c r="E2" s="69" t="s">
        <v>3</v>
      </c>
      <c r="F2" s="69" t="s">
        <v>4</v>
      </c>
      <c r="G2" s="4" t="s">
        <v>3</v>
      </c>
      <c r="H2" s="7" t="s">
        <v>23</v>
      </c>
      <c r="I2" s="8" t="s">
        <v>24</v>
      </c>
      <c r="J2" s="7" t="s">
        <v>25</v>
      </c>
      <c r="K2" s="7" t="s">
        <v>26</v>
      </c>
      <c r="L2" s="1" t="s">
        <v>5</v>
      </c>
      <c r="O2" s="1" t="s">
        <v>6</v>
      </c>
      <c r="R2" s="3" t="s">
        <v>27</v>
      </c>
      <c r="AH2" s="1" t="s">
        <v>7</v>
      </c>
      <c r="AI2" s="1" t="s">
        <v>8</v>
      </c>
      <c r="AL2" s="1" t="s">
        <v>9</v>
      </c>
      <c r="AQ2" s="1" t="s">
        <v>17</v>
      </c>
      <c r="AR2" s="1" t="s">
        <v>18</v>
      </c>
      <c r="AS2" s="1" t="s">
        <v>21</v>
      </c>
      <c r="AT2" s="1" t="s">
        <v>19</v>
      </c>
      <c r="AU2" s="1" t="s">
        <v>20</v>
      </c>
      <c r="AV2" s="1" t="s">
        <v>22</v>
      </c>
      <c r="AW2" s="1" t="s">
        <v>16</v>
      </c>
    </row>
    <row r="3" spans="1:49">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66</v>
      </c>
      <c r="AC3" s="66" t="s">
        <v>186</v>
      </c>
      <c r="AD3" s="66"/>
      <c r="AE3" s="66"/>
      <c r="AF3" s="66"/>
      <c r="AG3" s="66"/>
      <c r="AH3" s="4"/>
      <c r="AI3" s="4" t="s">
        <v>10</v>
      </c>
      <c r="AJ3" s="4" t="s">
        <v>11</v>
      </c>
      <c r="AK3" s="4" t="s">
        <v>12</v>
      </c>
      <c r="AL3" s="4" t="s">
        <v>13</v>
      </c>
      <c r="AM3" s="4" t="s">
        <v>14</v>
      </c>
      <c r="AN3" s="4" t="s">
        <v>3</v>
      </c>
    </row>
    <row r="4" spans="1:49" ht="15">
      <c r="A4" s="48"/>
      <c r="B4" s="70" t="s">
        <v>114</v>
      </c>
      <c r="C4" s="70"/>
      <c r="D4" s="81">
        <v>35</v>
      </c>
      <c r="E4" s="81">
        <v>31</v>
      </c>
      <c r="F4" s="82">
        <v>139</v>
      </c>
      <c r="G4" s="81">
        <v>37</v>
      </c>
      <c r="H4" s="52">
        <f t="shared" ref="H4:H7" si="0">IF(AND(AT4&gt;=0,AU4&gt;=0),AW4*180/PI(),IF(AND(AT4&lt;=0,AU4&gt;=0),180-AW4*180/PI(),IF(AND(AT4&lt;=0,AU4&lt;=0),180+AW4*180/PI(),IF(AND(AT4&gt;=0,AU4&lt;=0),360-AW4*180/PI()))))</f>
        <v>152.47583314895076</v>
      </c>
      <c r="I4" s="53">
        <f t="shared" ref="I4" si="1">IF(AT4=0,ABS(AU4*COS(AQ5)*180*60/PI()),ABS(AQ5-AQ4)/COS(AW4)*180*60/PI())</f>
        <v>17.365496478136578</v>
      </c>
      <c r="J4" s="52">
        <v>14</v>
      </c>
      <c r="K4" s="52">
        <f t="shared" ref="K4:K7"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44"/>
      <c r="AF4" s="43"/>
      <c r="AG4" s="44"/>
      <c r="AH4" s="17"/>
      <c r="AI4" s="16">
        <v>2015</v>
      </c>
      <c r="AJ4" s="16">
        <f t="shared" ref="AJ4:AJ69" si="4">MONTH($AO4)</f>
        <v>7</v>
      </c>
      <c r="AK4" s="16">
        <f t="shared" ref="AK4:AK69" si="5">DAY($AO4)</f>
        <v>6</v>
      </c>
      <c r="AL4" s="16">
        <f t="shared" ref="AL4:AL69" si="6">HOUR($AO4)</f>
        <v>14</v>
      </c>
      <c r="AM4" s="17" t="s">
        <v>15</v>
      </c>
      <c r="AN4" s="16">
        <f t="shared" ref="AN4:AN69" si="7">MINUTE($AO4)</f>
        <v>0</v>
      </c>
      <c r="AO4" s="5">
        <f>DATE($L4,$M4,$N4)+$O4/24+$Q4/24/60+$R4/24+$T4/24/60</f>
        <v>44018.583333333336</v>
      </c>
      <c r="AP4" s="1">
        <f t="shared" ref="AP4:AP7" si="8">AO4+K4/24</f>
        <v>44018.635016358567</v>
      </c>
      <c r="AQ4" s="5">
        <f t="shared" ref="AQ4:AQ7" si="9">(D4+E4/60)*PI()/180</f>
        <v>0.6198827726666527</v>
      </c>
      <c r="AR4" s="5">
        <f t="shared" ref="AR4:AR7" si="10">(F4+G4/60)*PI()/180</f>
        <v>2.4367705239927497</v>
      </c>
      <c r="AS4" s="5">
        <f t="shared" ref="AS4:AS7" si="11">($AQ$1/$AS$1)*LOG10(TAN(PI()*45/180+AQ4/2))-$AQ$1*POWER($AR$1,2)*SIN(AQ4)-$AQ$1*POWER($AR$1,4)*POWER(SIN(AQ4),3)/3-$AQ$1*POWER($AR$1,6)*POWER(SIN(AQ4),5)/5</f>
        <v>2268.9353486076429</v>
      </c>
      <c r="AT4" s="5">
        <f t="shared" ref="AT4:AV7" si="12">AQ5-AQ4</f>
        <v>-4.4796784134520928E-3</v>
      </c>
      <c r="AU4" s="5">
        <f t="shared" si="12"/>
        <v>2.8507044449237462E-3</v>
      </c>
      <c r="AV4" s="5">
        <f t="shared" si="12"/>
        <v>-18.806253463058965</v>
      </c>
      <c r="AW4" s="5">
        <f t="shared" ref="AW4:AW7" si="13">IF(AT4=0,PI()/2,ABS(ATAN((AU4)*180*60/PI()/(AV4))))</f>
        <v>0.48038733541908879</v>
      </c>
    </row>
    <row r="5" spans="1:49" ht="15">
      <c r="A5" s="48"/>
      <c r="B5" s="71"/>
      <c r="C5" s="71"/>
      <c r="D5" s="81">
        <v>35</v>
      </c>
      <c r="E5" s="81">
        <f>60*0.26</f>
        <v>15.600000000000001</v>
      </c>
      <c r="F5" s="82">
        <v>139</v>
      </c>
      <c r="G5" s="81">
        <f>60*0.78</f>
        <v>46.800000000000004</v>
      </c>
      <c r="H5" s="52">
        <f t="shared" si="0"/>
        <v>183.61590731628021</v>
      </c>
      <c r="I5" s="53">
        <f>IF(AT5=0,ABS(AU5*COS(AQ6)*180*60/PI()),ABS(AQ6-AQ5)/COS(AW5)*180*60/PI())</f>
        <v>15.631117536015372</v>
      </c>
      <c r="J5" s="52">
        <v>14</v>
      </c>
      <c r="K5" s="52">
        <f t="shared" si="2"/>
        <v>1.1165083954296695</v>
      </c>
      <c r="L5" s="16">
        <f t="shared" ref="L5:L68" si="14">YEAR($AP4)</f>
        <v>2020</v>
      </c>
      <c r="M5" s="16">
        <f t="shared" ref="M5:M68" si="15">MONTH($AP4)</f>
        <v>7</v>
      </c>
      <c r="N5" s="16">
        <f t="shared" ref="N5:N68" si="16">DAY($AP4)</f>
        <v>6</v>
      </c>
      <c r="O5" s="16">
        <f t="shared" ref="O5:O68" si="17">HOUR($AP4)</f>
        <v>15</v>
      </c>
      <c r="P5" s="17" t="s">
        <v>15</v>
      </c>
      <c r="Q5" s="16">
        <f t="shared" ref="Q5:Q68" si="18">IF(SECOND($AP4)&lt;30,MINUTE($AP4),MINUTE($AP4)+1)</f>
        <v>14</v>
      </c>
      <c r="R5" s="23">
        <v>0</v>
      </c>
      <c r="S5" s="23" t="s">
        <v>15</v>
      </c>
      <c r="T5" s="46">
        <f t="shared" si="3"/>
        <v>0</v>
      </c>
      <c r="U5" s="24"/>
      <c r="V5" s="43"/>
      <c r="W5" s="43"/>
      <c r="X5" s="43"/>
      <c r="Y5" s="44"/>
      <c r="Z5" s="43"/>
      <c r="AA5" s="43"/>
      <c r="AB5" s="43"/>
      <c r="AC5" s="43"/>
      <c r="AD5" s="44"/>
      <c r="AE5" s="44"/>
      <c r="AF5" s="43"/>
      <c r="AG5" s="44"/>
      <c r="AH5" s="17"/>
      <c r="AI5" s="16">
        <v>2015</v>
      </c>
      <c r="AJ5" s="16">
        <f t="shared" si="4"/>
        <v>7</v>
      </c>
      <c r="AK5" s="16">
        <f t="shared" si="5"/>
        <v>6</v>
      </c>
      <c r="AL5" s="16">
        <f t="shared" si="6"/>
        <v>15</v>
      </c>
      <c r="AM5" s="17" t="s">
        <v>15</v>
      </c>
      <c r="AN5" s="16">
        <f t="shared" si="7"/>
        <v>14</v>
      </c>
      <c r="AO5" s="5">
        <f t="shared" ref="AO5:AO69" si="19">(DATE($L5,$M5,$N5)+$O5/24+$Q5/24/60+$R5/24+$T5/24/60)</f>
        <v>44018.634722222225</v>
      </c>
      <c r="AP5" s="1">
        <f t="shared" si="8"/>
        <v>44018.681243405365</v>
      </c>
      <c r="AQ5" s="5">
        <f t="shared" si="9"/>
        <v>0.61540309425320061</v>
      </c>
      <c r="AR5" s="5">
        <f t="shared" si="10"/>
        <v>2.4396212284376735</v>
      </c>
      <c r="AS5" s="5">
        <f t="shared" si="11"/>
        <v>2250.129095144584</v>
      </c>
      <c r="AT5" s="5">
        <f t="shared" si="12"/>
        <v>-4.5378560551853075E-3</v>
      </c>
      <c r="AU5" s="5">
        <f t="shared" si="12"/>
        <v>-3.4906585039884419E-4</v>
      </c>
      <c r="AV5" s="5">
        <f t="shared" si="12"/>
        <v>-18.989322994237227</v>
      </c>
      <c r="AW5" s="5">
        <f t="shared" si="13"/>
        <v>6.3109488116041487E-2</v>
      </c>
    </row>
    <row r="6" spans="1:49" ht="15">
      <c r="A6" s="48"/>
      <c r="B6" s="72"/>
      <c r="C6" s="72"/>
      <c r="D6" s="81">
        <v>35</v>
      </c>
      <c r="E6" s="81">
        <v>0</v>
      </c>
      <c r="F6" s="82">
        <v>139</v>
      </c>
      <c r="G6" s="81">
        <f>60*0.76</f>
        <v>45.6</v>
      </c>
      <c r="H6" s="52">
        <f t="shared" si="0"/>
        <v>187.05328311204511</v>
      </c>
      <c r="I6" s="53">
        <f>IF(AT6=0,ABS(AU6*COS(AQ7)*180*60/PI()),ABS(AQ7-AQ6)/COS(AW6)*180*60/PI())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44"/>
      <c r="AF6" s="43"/>
      <c r="AG6" s="44"/>
      <c r="AH6" s="17"/>
      <c r="AI6" s="16">
        <v>2015</v>
      </c>
      <c r="AJ6" s="16">
        <f t="shared" si="4"/>
        <v>7</v>
      </c>
      <c r="AK6" s="16">
        <f t="shared" si="5"/>
        <v>6</v>
      </c>
      <c r="AL6" s="16">
        <f t="shared" si="6"/>
        <v>16</v>
      </c>
      <c r="AM6" s="17" t="s">
        <v>15</v>
      </c>
      <c r="AN6" s="16">
        <f t="shared" si="7"/>
        <v>21</v>
      </c>
      <c r="AO6" s="5">
        <f t="shared" si="19"/>
        <v>44018.681249999994</v>
      </c>
      <c r="AP6" s="1">
        <f t="shared" si="8"/>
        <v>44018.753223236941</v>
      </c>
      <c r="AQ6" s="5">
        <f t="shared" si="9"/>
        <v>0.6108652381980153</v>
      </c>
      <c r="AR6" s="5">
        <f t="shared" si="10"/>
        <v>2.4392721625872746</v>
      </c>
      <c r="AS6" s="5">
        <f t="shared" si="11"/>
        <v>2231.1397721503467</v>
      </c>
      <c r="AT6" s="5">
        <f t="shared" si="12"/>
        <v>-6.9813170079773279E-3</v>
      </c>
      <c r="AU6" s="5">
        <f t="shared" si="12"/>
        <v>-1.0471975511965326E-3</v>
      </c>
      <c r="AV6" s="5">
        <f t="shared" si="12"/>
        <v>-29.095927714926802</v>
      </c>
      <c r="AW6" s="5">
        <f t="shared" si="13"/>
        <v>0.12310301338049948</v>
      </c>
    </row>
    <row r="7" spans="1:49" ht="15">
      <c r="A7" s="48"/>
      <c r="B7" s="71"/>
      <c r="C7" s="84"/>
      <c r="D7" s="81">
        <v>34</v>
      </c>
      <c r="E7" s="81">
        <f>60*0.6</f>
        <v>36</v>
      </c>
      <c r="F7" s="82">
        <v>139</v>
      </c>
      <c r="G7" s="81">
        <f>70*0.6</f>
        <v>42</v>
      </c>
      <c r="H7" s="52">
        <f t="shared" si="0"/>
        <v>90</v>
      </c>
      <c r="I7" s="53">
        <f t="shared" ref="I7" si="20">IF(AT7=0,ABS(AU7*COS(AQ8)*180*60/PI()),ABS(AQ8-AQ7)/COS(AW7)*180*60/PI())</f>
        <v>0</v>
      </c>
      <c r="J7" s="52">
        <v>14</v>
      </c>
      <c r="K7" s="52">
        <f t="shared" si="2"/>
        <v>0</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44"/>
      <c r="AF7" s="43"/>
      <c r="AG7" s="44"/>
      <c r="AH7" s="17"/>
      <c r="AI7" s="16">
        <v>2016</v>
      </c>
      <c r="AJ7" s="16">
        <f t="shared" si="4"/>
        <v>7</v>
      </c>
      <c r="AK7" s="16">
        <f t="shared" si="5"/>
        <v>6</v>
      </c>
      <c r="AL7" s="16">
        <f t="shared" si="6"/>
        <v>18</v>
      </c>
      <c r="AM7" s="17" t="s">
        <v>15</v>
      </c>
      <c r="AN7" s="16">
        <f t="shared" si="7"/>
        <v>5</v>
      </c>
      <c r="AO7" s="5">
        <f t="shared" si="19"/>
        <v>44018.753472222219</v>
      </c>
      <c r="AP7" s="1">
        <f t="shared" si="8"/>
        <v>44018.753472222219</v>
      </c>
      <c r="AQ7" s="5">
        <f t="shared" si="9"/>
        <v>0.60388392119003798</v>
      </c>
      <c r="AR7" s="5">
        <f t="shared" si="10"/>
        <v>2.4382249650360781</v>
      </c>
      <c r="AS7" s="5">
        <f t="shared" si="11"/>
        <v>2202.0438444354199</v>
      </c>
      <c r="AT7" s="5">
        <f t="shared" si="12"/>
        <v>0</v>
      </c>
      <c r="AU7" s="5">
        <f t="shared" si="12"/>
        <v>0</v>
      </c>
      <c r="AV7" s="5">
        <f t="shared" si="12"/>
        <v>0</v>
      </c>
      <c r="AW7" s="5">
        <f t="shared" si="13"/>
        <v>1.5707963267948966</v>
      </c>
    </row>
    <row r="8" spans="1:49" ht="15">
      <c r="A8" s="48"/>
      <c r="B8" s="119"/>
      <c r="C8" s="120"/>
      <c r="D8" s="81">
        <v>34</v>
      </c>
      <c r="E8" s="81">
        <f>60*0.6</f>
        <v>36</v>
      </c>
      <c r="F8" s="82">
        <v>139</v>
      </c>
      <c r="G8" s="81">
        <f>70*0.6</f>
        <v>42</v>
      </c>
      <c r="H8" s="52">
        <f t="shared" ref="H8:H57" si="21">IF(AND(AT8&gt;=0,AU8&gt;=0),AW8*180/PI(),IF(AND(AT8&lt;=0,AU8&gt;=0),180-AW8*180/PI(),IF(AND(AT8&lt;=0,AU8&lt;=0),180+AW8*180/PI(),IF(AND(AT8&gt;=0,AU8&lt;=0),360-AW8*180/PI()))))</f>
        <v>234.40329587044417</v>
      </c>
      <c r="I8" s="53">
        <f t="shared" ref="I8:I57" si="22">IF(AT8=0,ABS(AU8*COS(AQ9)*180*60/PI()),ABS(AQ9-AQ8)/COS(AW8)*180*60/PI())</f>
        <v>731.86294598636709</v>
      </c>
      <c r="J8" s="52">
        <v>14</v>
      </c>
      <c r="K8" s="52">
        <f t="shared" ref="K8:K57" si="23">I8/J8</f>
        <v>52.275924713311937</v>
      </c>
      <c r="L8" s="16">
        <f t="shared" si="14"/>
        <v>2020</v>
      </c>
      <c r="M8" s="16">
        <f t="shared" si="15"/>
        <v>7</v>
      </c>
      <c r="N8" s="16">
        <f t="shared" si="16"/>
        <v>6</v>
      </c>
      <c r="O8" s="16">
        <f t="shared" si="17"/>
        <v>18</v>
      </c>
      <c r="P8" s="17" t="s">
        <v>15</v>
      </c>
      <c r="Q8" s="16">
        <f t="shared" si="18"/>
        <v>5</v>
      </c>
      <c r="R8" s="23">
        <f>ROUNDDOWN(U8,0)</f>
        <v>0</v>
      </c>
      <c r="S8" s="23" t="s">
        <v>15</v>
      </c>
      <c r="T8" s="46">
        <f>(U8-R8)*60</f>
        <v>0</v>
      </c>
      <c r="U8" s="45"/>
      <c r="V8" s="44"/>
      <c r="W8" s="44"/>
      <c r="X8" s="44"/>
      <c r="Y8" s="44"/>
      <c r="Z8" s="44"/>
      <c r="AA8" s="44"/>
      <c r="AB8" s="44"/>
      <c r="AC8" s="44"/>
      <c r="AD8" s="44"/>
      <c r="AE8" s="44"/>
      <c r="AF8" s="43"/>
      <c r="AG8" s="44"/>
      <c r="AH8" s="17"/>
      <c r="AI8" s="16">
        <v>2016</v>
      </c>
      <c r="AJ8" s="16">
        <f t="shared" si="4"/>
        <v>7</v>
      </c>
      <c r="AK8" s="16">
        <f t="shared" si="5"/>
        <v>6</v>
      </c>
      <c r="AL8" s="16">
        <f t="shared" si="6"/>
        <v>18</v>
      </c>
      <c r="AM8" s="17" t="s">
        <v>15</v>
      </c>
      <c r="AN8" s="16">
        <f t="shared" si="7"/>
        <v>5</v>
      </c>
      <c r="AO8" s="5">
        <f t="shared" si="19"/>
        <v>44018.753472222219</v>
      </c>
      <c r="AP8" s="1">
        <f t="shared" ref="AP8:AP57" si="24">AO8+K8/24</f>
        <v>44020.931635751942</v>
      </c>
      <c r="AQ8" s="5">
        <f t="shared" ref="AQ8:AQ57" si="25">(D8+E8/60)*PI()/180</f>
        <v>0.60388392119003798</v>
      </c>
      <c r="AR8" s="5">
        <f t="shared" ref="AR8:AR57" si="26">(F8+G8/60)*PI()/180</f>
        <v>2.4382249650360781</v>
      </c>
      <c r="AS8" s="5">
        <f t="shared" ref="AS8:AS57" si="27">($AQ$1/$AS$1)*LOG10(TAN(PI()*45/180+AQ8/2))-$AQ$1*POWER($AR$1,2)*SIN(AQ8)-$AQ$1*POWER($AR$1,4)*POWER(SIN(AQ8),3)/3-$AQ$1*POWER($AR$1,6)*POWER(SIN(AQ8),5)/5</f>
        <v>2202.0438444354199</v>
      </c>
      <c r="AT8" s="5">
        <f t="shared" ref="AT8:AT57" si="28">AQ9-AQ8</f>
        <v>-0.12391837689159735</v>
      </c>
      <c r="AU8" s="5">
        <f t="shared" ref="AU8:AU57" si="29">AR9-AR8</f>
        <v>-0.20129463981490225</v>
      </c>
      <c r="AV8" s="5">
        <f t="shared" ref="AV8:AV57" si="30">AS9-AS8</f>
        <v>-495.36313225200774</v>
      </c>
      <c r="AW8" s="5">
        <f t="shared" ref="AW8:AW57" si="31">IF(AT8=0,PI()/2,ABS(ATAN((AU8)*180*60/PI()/(AV8))))</f>
        <v>0.94951663687588506</v>
      </c>
    </row>
    <row r="9" spans="1:49">
      <c r="A9" s="48">
        <v>1</v>
      </c>
      <c r="B9" s="85" t="s">
        <v>31</v>
      </c>
      <c r="C9" s="85">
        <v>775.00034000017297</v>
      </c>
      <c r="D9" s="86" t="s">
        <v>59</v>
      </c>
      <c r="E9" s="86">
        <v>30</v>
      </c>
      <c r="F9" s="86" t="s">
        <v>60</v>
      </c>
      <c r="G9" s="87">
        <v>10.00000200000045</v>
      </c>
      <c r="H9" s="88">
        <f t="shared" si="21"/>
        <v>318.34270928322718</v>
      </c>
      <c r="I9" s="89">
        <f t="shared" si="22"/>
        <v>40.1534477804151</v>
      </c>
      <c r="J9" s="88">
        <v>14</v>
      </c>
      <c r="K9" s="88">
        <f t="shared" si="23"/>
        <v>2.8681034128867928</v>
      </c>
      <c r="L9" s="90">
        <f t="shared" si="14"/>
        <v>2020</v>
      </c>
      <c r="M9" s="90">
        <f t="shared" si="15"/>
        <v>7</v>
      </c>
      <c r="N9" s="90">
        <f t="shared" si="16"/>
        <v>8</v>
      </c>
      <c r="O9" s="90">
        <f t="shared" si="17"/>
        <v>22</v>
      </c>
      <c r="P9" s="91" t="s">
        <v>15</v>
      </c>
      <c r="Q9" s="90">
        <f t="shared" si="18"/>
        <v>22</v>
      </c>
      <c r="R9" s="92">
        <f t="shared" ref="R9:R57" si="32">ROUNDDOWN(U9,0)</f>
        <v>5</v>
      </c>
      <c r="S9" s="92" t="s">
        <v>15</v>
      </c>
      <c r="T9" s="93">
        <f t="shared" ref="T9:T57" si="33">(U9-R9)*60</f>
        <v>30</v>
      </c>
      <c r="U9" s="94">
        <f t="shared" ref="U9:U57" si="34">SUM(V9:AG9)</f>
        <v>5.5</v>
      </c>
      <c r="V9" s="95">
        <v>1.25</v>
      </c>
      <c r="W9" s="95">
        <v>1.25</v>
      </c>
      <c r="X9" s="95"/>
      <c r="Y9" s="95"/>
      <c r="Z9" s="95">
        <v>2</v>
      </c>
      <c r="AA9" s="95"/>
      <c r="AB9" s="95"/>
      <c r="AC9" s="95">
        <v>1</v>
      </c>
      <c r="AD9" s="44"/>
      <c r="AE9" s="44"/>
      <c r="AF9" s="44"/>
      <c r="AG9" s="44"/>
      <c r="AH9" s="17"/>
      <c r="AI9" s="16">
        <v>2022</v>
      </c>
      <c r="AJ9" s="16">
        <f t="shared" si="4"/>
        <v>7</v>
      </c>
      <c r="AK9" s="16">
        <f t="shared" si="5"/>
        <v>9</v>
      </c>
      <c r="AL9" s="16">
        <f t="shared" si="6"/>
        <v>3</v>
      </c>
      <c r="AM9" s="17" t="s">
        <v>15</v>
      </c>
      <c r="AN9" s="16">
        <f t="shared" si="7"/>
        <v>52</v>
      </c>
      <c r="AO9" s="5">
        <f t="shared" si="19"/>
        <v>44021.161111111112</v>
      </c>
      <c r="AP9" s="1">
        <f t="shared" si="24"/>
        <v>44021.280615419986</v>
      </c>
      <c r="AQ9" s="5">
        <f t="shared" si="25"/>
        <v>0.47996554429844063</v>
      </c>
      <c r="AR9" s="5">
        <f t="shared" si="26"/>
        <v>2.2369303252211759</v>
      </c>
      <c r="AS9" s="5">
        <f t="shared" si="27"/>
        <v>1706.6807121834122</v>
      </c>
      <c r="AT9" s="5">
        <f t="shared" si="28"/>
        <v>8.7266462599716599E-3</v>
      </c>
      <c r="AU9" s="5">
        <f t="shared" si="29"/>
        <v>-8.7266462599719929E-3</v>
      </c>
      <c r="AV9" s="5">
        <f t="shared" si="30"/>
        <v>33.721837381121077</v>
      </c>
      <c r="AW9" s="5">
        <f t="shared" si="31"/>
        <v>0.72705688046815453</v>
      </c>
    </row>
    <row r="10" spans="1:49">
      <c r="A10" s="48">
        <v>2</v>
      </c>
      <c r="B10" s="85" t="s">
        <v>30</v>
      </c>
      <c r="C10" s="85">
        <v>1277.9998920000401</v>
      </c>
      <c r="D10" s="86" t="s">
        <v>58</v>
      </c>
      <c r="E10" s="86">
        <v>0</v>
      </c>
      <c r="F10" s="86" t="s">
        <v>57</v>
      </c>
      <c r="G10" s="87">
        <v>40.000001999999597</v>
      </c>
      <c r="H10" s="88">
        <f t="shared" si="21"/>
        <v>318.44237111148857</v>
      </c>
      <c r="I10" s="89">
        <f t="shared" si="22"/>
        <v>20.045734486608914</v>
      </c>
      <c r="J10" s="88">
        <v>14</v>
      </c>
      <c r="K10" s="88">
        <f t="shared" si="23"/>
        <v>1.4318381776149225</v>
      </c>
      <c r="L10" s="90">
        <f t="shared" si="14"/>
        <v>2020</v>
      </c>
      <c r="M10" s="90">
        <f t="shared" si="15"/>
        <v>7</v>
      </c>
      <c r="N10" s="90">
        <f t="shared" si="16"/>
        <v>9</v>
      </c>
      <c r="O10" s="90">
        <f t="shared" si="17"/>
        <v>6</v>
      </c>
      <c r="P10" s="91" t="s">
        <v>15</v>
      </c>
      <c r="Q10" s="90">
        <f t="shared" si="18"/>
        <v>44</v>
      </c>
      <c r="R10" s="92">
        <f t="shared" si="32"/>
        <v>5</v>
      </c>
      <c r="S10" s="92" t="s">
        <v>15</v>
      </c>
      <c r="T10" s="93">
        <f t="shared" si="33"/>
        <v>30</v>
      </c>
      <c r="U10" s="94">
        <f t="shared" si="34"/>
        <v>5.5</v>
      </c>
      <c r="V10" s="95">
        <v>1.25</v>
      </c>
      <c r="W10" s="95"/>
      <c r="X10" s="95">
        <v>1.25</v>
      </c>
      <c r="Y10" s="95">
        <v>1</v>
      </c>
      <c r="Z10" s="95">
        <v>2</v>
      </c>
      <c r="AA10" s="95"/>
      <c r="AB10" s="95"/>
      <c r="AC10" s="95"/>
      <c r="AD10" s="44"/>
      <c r="AE10" s="44"/>
      <c r="AF10" s="44"/>
      <c r="AG10" s="44"/>
      <c r="AH10" s="17"/>
      <c r="AI10" s="16">
        <v>2022</v>
      </c>
      <c r="AJ10" s="16">
        <f t="shared" si="4"/>
        <v>7</v>
      </c>
      <c r="AK10" s="16">
        <f t="shared" si="5"/>
        <v>9</v>
      </c>
      <c r="AL10" s="16">
        <f t="shared" si="6"/>
        <v>12</v>
      </c>
      <c r="AM10" s="17" t="s">
        <v>15</v>
      </c>
      <c r="AN10" s="16">
        <f t="shared" si="7"/>
        <v>14</v>
      </c>
      <c r="AO10" s="5">
        <f t="shared" si="19"/>
        <v>44021.509722222225</v>
      </c>
      <c r="AP10" s="1">
        <f t="shared" si="24"/>
        <v>44021.569382146292</v>
      </c>
      <c r="AQ10" s="5">
        <f t="shared" si="25"/>
        <v>0.48869219055841229</v>
      </c>
      <c r="AR10" s="5">
        <f t="shared" si="26"/>
        <v>2.2282036789612039</v>
      </c>
      <c r="AS10" s="5">
        <f t="shared" si="27"/>
        <v>1740.4025495645333</v>
      </c>
      <c r="AT10" s="5">
        <f t="shared" si="28"/>
        <v>4.3633231299857744E-3</v>
      </c>
      <c r="AU10" s="5">
        <f t="shared" si="29"/>
        <v>-4.3633231299859965E-3</v>
      </c>
      <c r="AV10" s="5">
        <f t="shared" si="30"/>
        <v>16.920092702291186</v>
      </c>
      <c r="AW10" s="5">
        <f t="shared" si="31"/>
        <v>0.72531745342643594</v>
      </c>
    </row>
    <row r="11" spans="1:49">
      <c r="A11" s="48">
        <v>3</v>
      </c>
      <c r="B11" s="85" t="s">
        <v>29</v>
      </c>
      <c r="C11" s="85">
        <v>1104.000004</v>
      </c>
      <c r="D11" s="86" t="s">
        <v>58</v>
      </c>
      <c r="E11" s="86">
        <v>15</v>
      </c>
      <c r="F11" s="86" t="s">
        <v>57</v>
      </c>
      <c r="G11" s="87">
        <v>25.000001999999597</v>
      </c>
      <c r="H11" s="88">
        <f t="shared" si="21"/>
        <v>318.50973422638344</v>
      </c>
      <c r="I11" s="89">
        <f t="shared" si="22"/>
        <v>20.024876627915351</v>
      </c>
      <c r="J11" s="88">
        <v>14</v>
      </c>
      <c r="K11" s="88">
        <f t="shared" si="23"/>
        <v>1.4303483305653821</v>
      </c>
      <c r="L11" s="90">
        <f t="shared" si="14"/>
        <v>2020</v>
      </c>
      <c r="M11" s="90">
        <f t="shared" si="15"/>
        <v>7</v>
      </c>
      <c r="N11" s="90">
        <f t="shared" si="16"/>
        <v>9</v>
      </c>
      <c r="O11" s="90">
        <f t="shared" si="17"/>
        <v>13</v>
      </c>
      <c r="P11" s="91" t="s">
        <v>15</v>
      </c>
      <c r="Q11" s="90">
        <f t="shared" si="18"/>
        <v>40</v>
      </c>
      <c r="R11" s="92">
        <f t="shared" si="32"/>
        <v>13</v>
      </c>
      <c r="S11" s="92" t="s">
        <v>15</v>
      </c>
      <c r="T11" s="93">
        <f t="shared" si="33"/>
        <v>30</v>
      </c>
      <c r="U11" s="94">
        <f t="shared" si="34"/>
        <v>13.5</v>
      </c>
      <c r="V11" s="95">
        <v>1.25</v>
      </c>
      <c r="W11" s="95">
        <v>1.25</v>
      </c>
      <c r="X11" s="95"/>
      <c r="Y11" s="95">
        <v>1</v>
      </c>
      <c r="Z11" s="95">
        <v>2</v>
      </c>
      <c r="AA11" s="95">
        <v>2</v>
      </c>
      <c r="AB11" s="95">
        <v>5</v>
      </c>
      <c r="AC11" s="95">
        <v>1</v>
      </c>
      <c r="AD11" s="44"/>
      <c r="AE11" s="44"/>
      <c r="AF11" s="44"/>
      <c r="AG11" s="44"/>
      <c r="AH11" s="17"/>
      <c r="AI11" s="16">
        <v>2022</v>
      </c>
      <c r="AJ11" s="16">
        <f t="shared" si="4"/>
        <v>7</v>
      </c>
      <c r="AK11" s="16">
        <f t="shared" si="5"/>
        <v>10</v>
      </c>
      <c r="AL11" s="16">
        <f t="shared" si="6"/>
        <v>3</v>
      </c>
      <c r="AM11" s="17" t="s">
        <v>15</v>
      </c>
      <c r="AN11" s="16">
        <f t="shared" si="7"/>
        <v>10</v>
      </c>
      <c r="AO11" s="5">
        <f t="shared" si="19"/>
        <v>44022.131944444445</v>
      </c>
      <c r="AP11" s="1">
        <f t="shared" si="24"/>
        <v>44022.191542291555</v>
      </c>
      <c r="AQ11" s="5">
        <f t="shared" si="25"/>
        <v>0.49305551368839806</v>
      </c>
      <c r="AR11" s="5">
        <f t="shared" si="26"/>
        <v>2.2238403558312179</v>
      </c>
      <c r="AS11" s="5">
        <f t="shared" si="27"/>
        <v>1757.3226422668245</v>
      </c>
      <c r="AT11" s="5">
        <f t="shared" si="28"/>
        <v>4.3633231299858299E-3</v>
      </c>
      <c r="AU11" s="5">
        <f t="shared" si="29"/>
        <v>-4.3633231299855524E-3</v>
      </c>
      <c r="AV11" s="5">
        <f t="shared" si="30"/>
        <v>16.960221090982941</v>
      </c>
      <c r="AW11" s="5">
        <f t="shared" si="31"/>
        <v>0.72414174527712116</v>
      </c>
    </row>
    <row r="12" spans="1:49">
      <c r="A12" s="48">
        <v>4</v>
      </c>
      <c r="B12" s="85" t="s">
        <v>69</v>
      </c>
      <c r="C12" s="85">
        <v>1011.0000199999899</v>
      </c>
      <c r="D12" s="86" t="s">
        <v>58</v>
      </c>
      <c r="E12" s="86">
        <v>30</v>
      </c>
      <c r="F12" s="86" t="s">
        <v>57</v>
      </c>
      <c r="G12" s="87">
        <v>10.000001999999597</v>
      </c>
      <c r="H12" s="88">
        <f t="shared" si="21"/>
        <v>318.57777709682199</v>
      </c>
      <c r="I12" s="89">
        <f t="shared" si="22"/>
        <v>20.003880354765617</v>
      </c>
      <c r="J12" s="88">
        <v>14</v>
      </c>
      <c r="K12" s="88">
        <f t="shared" si="23"/>
        <v>1.4288485967689726</v>
      </c>
      <c r="L12" s="90">
        <f t="shared" si="14"/>
        <v>2020</v>
      </c>
      <c r="M12" s="90">
        <f t="shared" si="15"/>
        <v>7</v>
      </c>
      <c r="N12" s="90">
        <f t="shared" si="16"/>
        <v>10</v>
      </c>
      <c r="O12" s="90">
        <f t="shared" si="17"/>
        <v>4</v>
      </c>
      <c r="P12" s="91" t="s">
        <v>15</v>
      </c>
      <c r="Q12" s="90">
        <f t="shared" si="18"/>
        <v>36</v>
      </c>
      <c r="R12" s="92">
        <f t="shared" si="32"/>
        <v>3</v>
      </c>
      <c r="S12" s="92" t="s">
        <v>15</v>
      </c>
      <c r="T12" s="93">
        <f t="shared" si="33"/>
        <v>15</v>
      </c>
      <c r="U12" s="94">
        <f t="shared" si="34"/>
        <v>3.25</v>
      </c>
      <c r="V12" s="95">
        <v>1.25</v>
      </c>
      <c r="W12" s="95"/>
      <c r="X12" s="95"/>
      <c r="Y12" s="95"/>
      <c r="Z12" s="95">
        <v>2</v>
      </c>
      <c r="AA12" s="95"/>
      <c r="AB12" s="95"/>
      <c r="AC12" s="95"/>
      <c r="AD12" s="44"/>
      <c r="AE12" s="44"/>
      <c r="AF12" s="44"/>
      <c r="AG12" s="44"/>
      <c r="AH12" s="17"/>
      <c r="AI12" s="16">
        <v>2022</v>
      </c>
      <c r="AJ12" s="16">
        <f t="shared" si="4"/>
        <v>7</v>
      </c>
      <c r="AK12" s="16">
        <f t="shared" si="5"/>
        <v>10</v>
      </c>
      <c r="AL12" s="16">
        <f t="shared" si="6"/>
        <v>7</v>
      </c>
      <c r="AM12" s="17" t="s">
        <v>15</v>
      </c>
      <c r="AN12" s="16">
        <f t="shared" si="7"/>
        <v>51</v>
      </c>
      <c r="AO12" s="5">
        <f t="shared" si="19"/>
        <v>44022.32708333333</v>
      </c>
      <c r="AP12" s="1">
        <f t="shared" si="24"/>
        <v>44022.386618691526</v>
      </c>
      <c r="AQ12" s="5">
        <f t="shared" si="25"/>
        <v>0.49741883681838389</v>
      </c>
      <c r="AR12" s="5">
        <f t="shared" si="26"/>
        <v>2.2194770327012323</v>
      </c>
      <c r="AS12" s="5">
        <f t="shared" si="27"/>
        <v>1774.2828633578074</v>
      </c>
      <c r="AT12" s="5">
        <f t="shared" si="28"/>
        <v>4.3633231299858299E-3</v>
      </c>
      <c r="AU12" s="5">
        <f t="shared" si="29"/>
        <v>-4.3633237117624013E-3</v>
      </c>
      <c r="AV12" s="5">
        <f t="shared" si="30"/>
        <v>17.000865134504011</v>
      </c>
      <c r="AW12" s="5">
        <f t="shared" si="31"/>
        <v>0.72295417315546073</v>
      </c>
    </row>
    <row r="13" spans="1:49">
      <c r="A13" s="48">
        <v>5</v>
      </c>
      <c r="B13" s="85" t="s">
        <v>68</v>
      </c>
      <c r="C13" s="85">
        <v>300</v>
      </c>
      <c r="D13" s="86" t="s">
        <v>58</v>
      </c>
      <c r="E13" s="86">
        <v>45</v>
      </c>
      <c r="F13" s="86">
        <v>126</v>
      </c>
      <c r="G13" s="87">
        <v>55</v>
      </c>
      <c r="H13" s="88">
        <f t="shared" si="21"/>
        <v>318.64651714709396</v>
      </c>
      <c r="I13" s="89">
        <f t="shared" si="22"/>
        <v>19.982742197858247</v>
      </c>
      <c r="J13" s="88">
        <v>14</v>
      </c>
      <c r="K13" s="88">
        <f t="shared" si="23"/>
        <v>1.4273387284184462</v>
      </c>
      <c r="L13" s="90">
        <f t="shared" si="14"/>
        <v>2020</v>
      </c>
      <c r="M13" s="90">
        <f t="shared" si="15"/>
        <v>7</v>
      </c>
      <c r="N13" s="90">
        <f t="shared" si="16"/>
        <v>10</v>
      </c>
      <c r="O13" s="90">
        <f t="shared" si="17"/>
        <v>9</v>
      </c>
      <c r="P13" s="91" t="s">
        <v>15</v>
      </c>
      <c r="Q13" s="90">
        <f t="shared" si="18"/>
        <v>17</v>
      </c>
      <c r="R13" s="92">
        <f t="shared" si="32"/>
        <v>9</v>
      </c>
      <c r="S13" s="92" t="s">
        <v>15</v>
      </c>
      <c r="T13" s="93">
        <f t="shared" si="33"/>
        <v>15</v>
      </c>
      <c r="U13" s="94">
        <f t="shared" si="34"/>
        <v>9.25</v>
      </c>
      <c r="V13" s="95">
        <v>1</v>
      </c>
      <c r="W13" s="95">
        <v>1</v>
      </c>
      <c r="X13" s="95">
        <v>1.25</v>
      </c>
      <c r="Y13" s="95">
        <v>1</v>
      </c>
      <c r="Z13" s="95">
        <v>2</v>
      </c>
      <c r="AA13" s="95">
        <v>2</v>
      </c>
      <c r="AB13" s="95"/>
      <c r="AC13" s="95">
        <v>1</v>
      </c>
      <c r="AD13" s="44"/>
      <c r="AE13" s="44"/>
      <c r="AF13" s="44"/>
      <c r="AG13" s="44"/>
      <c r="AH13" s="17"/>
      <c r="AI13" s="16">
        <v>2022</v>
      </c>
      <c r="AJ13" s="16">
        <f t="shared" si="4"/>
        <v>7</v>
      </c>
      <c r="AK13" s="16">
        <f t="shared" si="5"/>
        <v>10</v>
      </c>
      <c r="AL13" s="16">
        <f t="shared" si="6"/>
        <v>18</v>
      </c>
      <c r="AM13" s="17" t="s">
        <v>15</v>
      </c>
      <c r="AN13" s="16">
        <f t="shared" si="7"/>
        <v>32</v>
      </c>
      <c r="AO13" s="5">
        <f t="shared" si="19"/>
        <v>44022.772222222222</v>
      </c>
      <c r="AP13" s="1">
        <f t="shared" si="24"/>
        <v>44022.831694669236</v>
      </c>
      <c r="AQ13" s="5">
        <f t="shared" si="25"/>
        <v>0.50178215994836972</v>
      </c>
      <c r="AR13" s="5">
        <f t="shared" si="26"/>
        <v>2.2151137089894699</v>
      </c>
      <c r="AS13" s="5">
        <f t="shared" si="27"/>
        <v>1791.2837284923114</v>
      </c>
      <c r="AT13" s="5">
        <f t="shared" si="28"/>
        <v>4.3633231299858855E-3</v>
      </c>
      <c r="AU13" s="5">
        <f t="shared" si="29"/>
        <v>-4.3633225482095916E-3</v>
      </c>
      <c r="AV13" s="5">
        <f t="shared" si="30"/>
        <v>17.042030040620148</v>
      </c>
      <c r="AW13" s="5">
        <f t="shared" si="31"/>
        <v>0.72175443295022879</v>
      </c>
    </row>
    <row r="14" spans="1:49">
      <c r="A14" s="48">
        <v>6</v>
      </c>
      <c r="B14" s="85" t="s">
        <v>36</v>
      </c>
      <c r="C14" s="85">
        <v>122.000007999997</v>
      </c>
      <c r="D14" s="86" t="s">
        <v>56</v>
      </c>
      <c r="E14" s="86">
        <v>0</v>
      </c>
      <c r="F14" s="86" t="s">
        <v>55</v>
      </c>
      <c r="G14" s="87">
        <v>40.000001999999597</v>
      </c>
      <c r="H14" s="88">
        <f t="shared" si="21"/>
        <v>52.1397218197068</v>
      </c>
      <c r="I14" s="89">
        <f t="shared" si="22"/>
        <v>171.08277500294611</v>
      </c>
      <c r="J14" s="88">
        <v>14</v>
      </c>
      <c r="K14" s="88">
        <f t="shared" si="23"/>
        <v>12.220198214496151</v>
      </c>
      <c r="L14" s="90">
        <f t="shared" si="14"/>
        <v>2020</v>
      </c>
      <c r="M14" s="90">
        <f t="shared" si="15"/>
        <v>7</v>
      </c>
      <c r="N14" s="90">
        <f t="shared" si="16"/>
        <v>10</v>
      </c>
      <c r="O14" s="90">
        <f t="shared" si="17"/>
        <v>19</v>
      </c>
      <c r="P14" s="91" t="s">
        <v>15</v>
      </c>
      <c r="Q14" s="90">
        <f t="shared" si="18"/>
        <v>58</v>
      </c>
      <c r="R14" s="92">
        <f t="shared" si="32"/>
        <v>4</v>
      </c>
      <c r="S14" s="92" t="s">
        <v>15</v>
      </c>
      <c r="T14" s="93">
        <f t="shared" si="33"/>
        <v>0</v>
      </c>
      <c r="U14" s="94">
        <f t="shared" si="34"/>
        <v>4</v>
      </c>
      <c r="V14" s="95">
        <v>1</v>
      </c>
      <c r="W14" s="95"/>
      <c r="X14" s="95"/>
      <c r="Y14" s="95"/>
      <c r="Z14" s="95">
        <v>2</v>
      </c>
      <c r="AA14" s="95"/>
      <c r="AB14" s="95"/>
      <c r="AC14" s="95">
        <v>1</v>
      </c>
      <c r="AD14" s="44"/>
      <c r="AE14" s="44"/>
      <c r="AF14" s="44"/>
      <c r="AG14" s="44"/>
      <c r="AH14" s="17"/>
      <c r="AI14" s="16">
        <v>2022</v>
      </c>
      <c r="AJ14" s="16">
        <f t="shared" si="4"/>
        <v>7</v>
      </c>
      <c r="AK14" s="16">
        <f t="shared" si="5"/>
        <v>10</v>
      </c>
      <c r="AL14" s="16">
        <f t="shared" si="6"/>
        <v>23</v>
      </c>
      <c r="AM14" s="17" t="s">
        <v>15</v>
      </c>
      <c r="AN14" s="16">
        <f t="shared" si="7"/>
        <v>58</v>
      </c>
      <c r="AO14" s="5">
        <f t="shared" si="19"/>
        <v>44022.998611111107</v>
      </c>
      <c r="AP14" s="1">
        <f t="shared" si="24"/>
        <v>44023.507786036709</v>
      </c>
      <c r="AQ14" s="5">
        <f t="shared" si="25"/>
        <v>0.50614548307835561</v>
      </c>
      <c r="AR14" s="5">
        <f t="shared" si="26"/>
        <v>2.2107503864412603</v>
      </c>
      <c r="AS14" s="5">
        <f t="shared" si="27"/>
        <v>1808.3257585329316</v>
      </c>
      <c r="AT14" s="5">
        <f t="shared" si="28"/>
        <v>3.0543261909900754E-2</v>
      </c>
      <c r="AU14" s="5">
        <f t="shared" si="29"/>
        <v>4.5087671761410597E-2</v>
      </c>
      <c r="AV14" s="5">
        <f t="shared" si="30"/>
        <v>120.49171888433511</v>
      </c>
      <c r="AW14" s="5">
        <f t="shared" si="31"/>
        <v>0.91000981682781301</v>
      </c>
    </row>
    <row r="15" spans="1:49">
      <c r="A15" s="48">
        <v>7</v>
      </c>
      <c r="B15" s="74" t="s">
        <v>127</v>
      </c>
      <c r="C15" s="74"/>
      <c r="D15" s="75">
        <v>30</v>
      </c>
      <c r="E15" s="75">
        <v>45</v>
      </c>
      <c r="F15" s="75">
        <v>129</v>
      </c>
      <c r="G15" s="76">
        <v>15</v>
      </c>
      <c r="H15" s="52">
        <f t="shared" si="21"/>
        <v>180</v>
      </c>
      <c r="I15" s="53">
        <f t="shared" si="22"/>
        <v>15.000000000000211</v>
      </c>
      <c r="J15" s="52">
        <v>14</v>
      </c>
      <c r="K15" s="52">
        <f t="shared" si="23"/>
        <v>1.0714285714285865</v>
      </c>
      <c r="L15" s="16">
        <f t="shared" si="14"/>
        <v>2020</v>
      </c>
      <c r="M15" s="16">
        <f t="shared" si="15"/>
        <v>7</v>
      </c>
      <c r="N15" s="16">
        <f t="shared" si="16"/>
        <v>11</v>
      </c>
      <c r="O15" s="16">
        <f t="shared" si="17"/>
        <v>12</v>
      </c>
      <c r="P15" s="17" t="s">
        <v>15</v>
      </c>
      <c r="Q15" s="16">
        <f t="shared" si="18"/>
        <v>11</v>
      </c>
      <c r="R15" s="23">
        <f t="shared" si="32"/>
        <v>9</v>
      </c>
      <c r="S15" s="23" t="s">
        <v>15</v>
      </c>
      <c r="T15" s="46">
        <f t="shared" si="33"/>
        <v>45</v>
      </c>
      <c r="U15" s="45">
        <f t="shared" si="34"/>
        <v>9.75</v>
      </c>
      <c r="V15" s="44">
        <v>1.25</v>
      </c>
      <c r="W15" s="44">
        <v>1.25</v>
      </c>
      <c r="X15" s="44">
        <v>1.25</v>
      </c>
      <c r="Y15" s="44">
        <v>1</v>
      </c>
      <c r="Z15" s="44">
        <v>2</v>
      </c>
      <c r="AA15" s="44">
        <v>2</v>
      </c>
      <c r="AB15" s="44"/>
      <c r="AC15" s="44">
        <v>1</v>
      </c>
      <c r="AD15" s="44"/>
      <c r="AE15" s="44"/>
      <c r="AF15" s="44"/>
      <c r="AG15" s="44"/>
      <c r="AH15" s="17"/>
      <c r="AI15" s="16">
        <v>2022</v>
      </c>
      <c r="AJ15" s="16">
        <f t="shared" si="4"/>
        <v>7</v>
      </c>
      <c r="AK15" s="16">
        <f t="shared" si="5"/>
        <v>11</v>
      </c>
      <c r="AL15" s="16">
        <f t="shared" si="6"/>
        <v>21</v>
      </c>
      <c r="AM15" s="17" t="s">
        <v>15</v>
      </c>
      <c r="AN15" s="16">
        <f t="shared" si="7"/>
        <v>56</v>
      </c>
      <c r="AO15" s="5">
        <f t="shared" si="19"/>
        <v>44023.913888888892</v>
      </c>
      <c r="AP15" s="1">
        <f t="shared" si="24"/>
        <v>44023.958531746037</v>
      </c>
      <c r="AQ15" s="5">
        <f t="shared" si="25"/>
        <v>0.53668874498825636</v>
      </c>
      <c r="AR15" s="5">
        <f t="shared" si="26"/>
        <v>2.2558380582026709</v>
      </c>
      <c r="AS15" s="5">
        <f t="shared" si="27"/>
        <v>1928.8174774172667</v>
      </c>
      <c r="AT15" s="5">
        <f t="shared" si="28"/>
        <v>-4.3633231299858855E-3</v>
      </c>
      <c r="AU15" s="5">
        <f t="shared" si="29"/>
        <v>0</v>
      </c>
      <c r="AV15" s="5">
        <f t="shared" si="30"/>
        <v>-17.345226588254945</v>
      </c>
      <c r="AW15" s="5">
        <f t="shared" si="31"/>
        <v>0</v>
      </c>
    </row>
    <row r="16" spans="1:49">
      <c r="A16" s="48">
        <v>8</v>
      </c>
      <c r="B16" s="74" t="s">
        <v>130</v>
      </c>
      <c r="C16" s="74"/>
      <c r="D16" s="75">
        <v>30</v>
      </c>
      <c r="E16" s="75">
        <v>30</v>
      </c>
      <c r="F16" s="75">
        <v>129</v>
      </c>
      <c r="G16" s="76">
        <v>15</v>
      </c>
      <c r="H16" s="52">
        <f t="shared" si="21"/>
        <v>180</v>
      </c>
      <c r="I16" s="53">
        <f t="shared" si="22"/>
        <v>14.999999999999831</v>
      </c>
      <c r="J16" s="52">
        <v>14</v>
      </c>
      <c r="K16" s="52">
        <f t="shared" si="23"/>
        <v>1.0714285714285594</v>
      </c>
      <c r="L16" s="16">
        <f t="shared" si="14"/>
        <v>2020</v>
      </c>
      <c r="M16" s="16">
        <f t="shared" si="15"/>
        <v>7</v>
      </c>
      <c r="N16" s="16">
        <f t="shared" si="16"/>
        <v>11</v>
      </c>
      <c r="O16" s="16">
        <f t="shared" si="17"/>
        <v>23</v>
      </c>
      <c r="P16" s="17" t="s">
        <v>15</v>
      </c>
      <c r="Q16" s="16">
        <f t="shared" si="18"/>
        <v>0</v>
      </c>
      <c r="R16" s="23">
        <f t="shared" si="32"/>
        <v>4</v>
      </c>
      <c r="S16" s="23" t="s">
        <v>15</v>
      </c>
      <c r="T16" s="46">
        <f t="shared" si="33"/>
        <v>15</v>
      </c>
      <c r="U16" s="45">
        <f t="shared" si="34"/>
        <v>4.25</v>
      </c>
      <c r="V16" s="44">
        <v>1.25</v>
      </c>
      <c r="W16" s="44"/>
      <c r="X16" s="44"/>
      <c r="Y16" s="44">
        <v>1</v>
      </c>
      <c r="Z16" s="44">
        <v>2</v>
      </c>
      <c r="AA16" s="44"/>
      <c r="AB16" s="44"/>
      <c r="AC16" s="44"/>
      <c r="AD16" s="44"/>
      <c r="AE16" s="44"/>
      <c r="AF16" s="44"/>
      <c r="AG16" s="44"/>
      <c r="AH16" s="17"/>
      <c r="AI16" s="16">
        <v>2022</v>
      </c>
      <c r="AJ16" s="16">
        <f t="shared" si="4"/>
        <v>7</v>
      </c>
      <c r="AK16" s="16">
        <f t="shared" si="5"/>
        <v>12</v>
      </c>
      <c r="AL16" s="16">
        <f t="shared" si="6"/>
        <v>3</v>
      </c>
      <c r="AM16" s="17" t="s">
        <v>15</v>
      </c>
      <c r="AN16" s="16">
        <f t="shared" si="7"/>
        <v>15</v>
      </c>
      <c r="AO16" s="5">
        <f t="shared" si="19"/>
        <v>44024.135416666664</v>
      </c>
      <c r="AP16" s="1">
        <f t="shared" si="24"/>
        <v>44024.180059523809</v>
      </c>
      <c r="AQ16" s="5">
        <f t="shared" si="25"/>
        <v>0.53232542185827048</v>
      </c>
      <c r="AR16" s="5">
        <f t="shared" si="26"/>
        <v>2.2558380582026709</v>
      </c>
      <c r="AS16" s="5">
        <f t="shared" si="27"/>
        <v>1911.4722508290117</v>
      </c>
      <c r="AT16" s="5">
        <f t="shared" si="28"/>
        <v>-4.3633231299857744E-3</v>
      </c>
      <c r="AU16" s="5">
        <f t="shared" si="29"/>
        <v>0</v>
      </c>
      <c r="AV16" s="5">
        <f t="shared" si="30"/>
        <v>-17.300261537312053</v>
      </c>
      <c r="AW16" s="5">
        <f t="shared" si="31"/>
        <v>0</v>
      </c>
    </row>
    <row r="17" spans="1:49">
      <c r="A17" s="48">
        <v>9</v>
      </c>
      <c r="B17" s="74" t="s">
        <v>128</v>
      </c>
      <c r="C17" s="74"/>
      <c r="D17" s="75">
        <v>30</v>
      </c>
      <c r="E17" s="75">
        <v>15</v>
      </c>
      <c r="F17" s="75">
        <v>129</v>
      </c>
      <c r="G17" s="76">
        <v>15</v>
      </c>
      <c r="H17" s="52">
        <f t="shared" si="21"/>
        <v>180</v>
      </c>
      <c r="I17" s="53">
        <f t="shared" si="22"/>
        <v>15.000000000000211</v>
      </c>
      <c r="J17" s="52">
        <v>14</v>
      </c>
      <c r="K17" s="52">
        <f t="shared" si="23"/>
        <v>1.0714285714285865</v>
      </c>
      <c r="L17" s="16">
        <f t="shared" si="14"/>
        <v>2020</v>
      </c>
      <c r="M17" s="16">
        <f t="shared" si="15"/>
        <v>7</v>
      </c>
      <c r="N17" s="16">
        <f t="shared" si="16"/>
        <v>12</v>
      </c>
      <c r="O17" s="16">
        <f t="shared" si="17"/>
        <v>4</v>
      </c>
      <c r="P17" s="17" t="s">
        <v>15</v>
      </c>
      <c r="Q17" s="16">
        <f t="shared" si="18"/>
        <v>19</v>
      </c>
      <c r="R17" s="23">
        <f t="shared" si="32"/>
        <v>5</v>
      </c>
      <c r="S17" s="23" t="s">
        <v>15</v>
      </c>
      <c r="T17" s="46">
        <f t="shared" si="33"/>
        <v>30</v>
      </c>
      <c r="U17" s="45">
        <f t="shared" si="34"/>
        <v>5.5</v>
      </c>
      <c r="V17" s="44">
        <v>1.25</v>
      </c>
      <c r="W17" s="44">
        <v>1.25</v>
      </c>
      <c r="X17" s="44"/>
      <c r="Y17" s="44"/>
      <c r="Z17" s="44">
        <v>2</v>
      </c>
      <c r="AA17" s="44"/>
      <c r="AB17" s="44"/>
      <c r="AC17" s="44">
        <v>1</v>
      </c>
      <c r="AD17" s="44"/>
      <c r="AE17" s="44"/>
      <c r="AF17" s="44"/>
      <c r="AG17" s="44"/>
      <c r="AH17" s="17"/>
      <c r="AI17" s="16">
        <v>2022</v>
      </c>
      <c r="AJ17" s="16">
        <f t="shared" si="4"/>
        <v>7</v>
      </c>
      <c r="AK17" s="16">
        <f t="shared" si="5"/>
        <v>12</v>
      </c>
      <c r="AL17" s="16">
        <f t="shared" si="6"/>
        <v>9</v>
      </c>
      <c r="AM17" s="17" t="s">
        <v>15</v>
      </c>
      <c r="AN17" s="16">
        <f t="shared" si="7"/>
        <v>49</v>
      </c>
      <c r="AO17" s="5">
        <f t="shared" si="19"/>
        <v>44024.40902777778</v>
      </c>
      <c r="AP17" s="1">
        <f t="shared" si="24"/>
        <v>44024.453670634924</v>
      </c>
      <c r="AQ17" s="5">
        <f t="shared" si="25"/>
        <v>0.5279620987282847</v>
      </c>
      <c r="AR17" s="5">
        <f t="shared" si="26"/>
        <v>2.2558380582026709</v>
      </c>
      <c r="AS17" s="5">
        <f t="shared" si="27"/>
        <v>1894.1719892916997</v>
      </c>
      <c r="AT17" s="5">
        <f t="shared" si="28"/>
        <v>-4.3633231299858855E-3</v>
      </c>
      <c r="AU17" s="5">
        <f t="shared" si="29"/>
        <v>0</v>
      </c>
      <c r="AV17" s="5">
        <f t="shared" si="30"/>
        <v>-17.255856594004172</v>
      </c>
      <c r="AW17" s="5">
        <f t="shared" si="31"/>
        <v>0</v>
      </c>
    </row>
    <row r="18" spans="1:49">
      <c r="A18" s="48">
        <v>10</v>
      </c>
      <c r="B18" s="74" t="s">
        <v>131</v>
      </c>
      <c r="C18" s="74"/>
      <c r="D18" s="75">
        <v>30</v>
      </c>
      <c r="E18" s="75">
        <v>0</v>
      </c>
      <c r="F18" s="75">
        <v>129</v>
      </c>
      <c r="G18" s="76">
        <v>15</v>
      </c>
      <c r="H18" s="52">
        <f t="shared" si="21"/>
        <v>180</v>
      </c>
      <c r="I18" s="53">
        <f t="shared" si="22"/>
        <v>14.999999999999831</v>
      </c>
      <c r="J18" s="52">
        <v>14</v>
      </c>
      <c r="K18" s="52">
        <f t="shared" si="23"/>
        <v>1.0714285714285594</v>
      </c>
      <c r="L18" s="16">
        <f t="shared" si="14"/>
        <v>2020</v>
      </c>
      <c r="M18" s="16">
        <f t="shared" si="15"/>
        <v>7</v>
      </c>
      <c r="N18" s="16">
        <f t="shared" si="16"/>
        <v>12</v>
      </c>
      <c r="O18" s="16">
        <f t="shared" si="17"/>
        <v>10</v>
      </c>
      <c r="P18" s="17" t="s">
        <v>15</v>
      </c>
      <c r="Q18" s="16">
        <f t="shared" si="18"/>
        <v>53</v>
      </c>
      <c r="R18" s="23">
        <f t="shared" si="32"/>
        <v>6</v>
      </c>
      <c r="S18" s="23" t="s">
        <v>15</v>
      </c>
      <c r="T18" s="46">
        <f t="shared" si="33"/>
        <v>30</v>
      </c>
      <c r="U18" s="45">
        <f t="shared" si="34"/>
        <v>6.5</v>
      </c>
      <c r="V18" s="44">
        <v>1.25</v>
      </c>
      <c r="W18" s="44"/>
      <c r="X18" s="44">
        <v>1.25</v>
      </c>
      <c r="Y18" s="44"/>
      <c r="Z18" s="44">
        <v>2</v>
      </c>
      <c r="AA18" s="44">
        <v>2</v>
      </c>
      <c r="AB18" s="44"/>
      <c r="AC18" s="44"/>
      <c r="AD18" s="44"/>
      <c r="AE18" s="44"/>
      <c r="AF18" s="44"/>
      <c r="AG18" s="44"/>
      <c r="AH18" s="17"/>
      <c r="AI18" s="16">
        <v>2022</v>
      </c>
      <c r="AJ18" s="16">
        <f t="shared" si="4"/>
        <v>7</v>
      </c>
      <c r="AK18" s="16">
        <f t="shared" si="5"/>
        <v>12</v>
      </c>
      <c r="AL18" s="16">
        <f t="shared" si="6"/>
        <v>17</v>
      </c>
      <c r="AM18" s="17" t="s">
        <v>15</v>
      </c>
      <c r="AN18" s="16">
        <f t="shared" si="7"/>
        <v>23</v>
      </c>
      <c r="AO18" s="5">
        <f t="shared" si="19"/>
        <v>44024.724305555559</v>
      </c>
      <c r="AP18" s="1">
        <f t="shared" si="24"/>
        <v>44024.768948412704</v>
      </c>
      <c r="AQ18" s="5">
        <f t="shared" si="25"/>
        <v>0.52359877559829882</v>
      </c>
      <c r="AR18" s="5">
        <f t="shared" si="26"/>
        <v>2.2558380582026709</v>
      </c>
      <c r="AS18" s="5">
        <f t="shared" si="27"/>
        <v>1876.9161326976955</v>
      </c>
      <c r="AT18" s="5">
        <f t="shared" si="28"/>
        <v>-4.3633231299857744E-3</v>
      </c>
      <c r="AU18" s="5">
        <f t="shared" si="29"/>
        <v>0</v>
      </c>
      <c r="AV18" s="5">
        <f t="shared" si="30"/>
        <v>-17.212005838914365</v>
      </c>
      <c r="AW18" s="5">
        <f t="shared" si="31"/>
        <v>0</v>
      </c>
    </row>
    <row r="19" spans="1:49">
      <c r="A19" s="48">
        <v>11</v>
      </c>
      <c r="B19" s="74" t="s">
        <v>132</v>
      </c>
      <c r="C19" s="74"/>
      <c r="D19" s="75">
        <v>29</v>
      </c>
      <c r="E19" s="75">
        <v>45</v>
      </c>
      <c r="F19" s="75">
        <v>129</v>
      </c>
      <c r="G19" s="76">
        <v>15</v>
      </c>
      <c r="H19" s="52">
        <f t="shared" si="21"/>
        <v>180</v>
      </c>
      <c r="I19" s="53">
        <f t="shared" si="22"/>
        <v>15.000000000000211</v>
      </c>
      <c r="J19" s="52">
        <v>14</v>
      </c>
      <c r="K19" s="52">
        <f t="shared" si="23"/>
        <v>1.0714285714285865</v>
      </c>
      <c r="L19" s="16">
        <f t="shared" si="14"/>
        <v>2020</v>
      </c>
      <c r="M19" s="16">
        <f t="shared" si="15"/>
        <v>7</v>
      </c>
      <c r="N19" s="16">
        <f t="shared" si="16"/>
        <v>12</v>
      </c>
      <c r="O19" s="16">
        <f t="shared" si="17"/>
        <v>18</v>
      </c>
      <c r="P19" s="17" t="s">
        <v>15</v>
      </c>
      <c r="Q19" s="16">
        <f t="shared" si="18"/>
        <v>27</v>
      </c>
      <c r="R19" s="23">
        <f t="shared" si="32"/>
        <v>5</v>
      </c>
      <c r="S19" s="23" t="s">
        <v>15</v>
      </c>
      <c r="T19" s="46">
        <f t="shared" si="33"/>
        <v>15</v>
      </c>
      <c r="U19" s="45">
        <f t="shared" si="34"/>
        <v>5.25</v>
      </c>
      <c r="V19" s="44">
        <v>1.25</v>
      </c>
      <c r="W19" s="44"/>
      <c r="X19" s="44"/>
      <c r="Y19" s="44">
        <v>1</v>
      </c>
      <c r="Z19" s="44">
        <v>2</v>
      </c>
      <c r="AA19" s="44"/>
      <c r="AB19" s="44"/>
      <c r="AC19" s="44">
        <v>1</v>
      </c>
      <c r="AD19" s="44"/>
      <c r="AE19" s="44"/>
      <c r="AF19" s="44"/>
      <c r="AG19" s="44"/>
      <c r="AH19" s="17"/>
      <c r="AI19" s="16">
        <v>2022</v>
      </c>
      <c r="AJ19" s="16">
        <f t="shared" si="4"/>
        <v>7</v>
      </c>
      <c r="AK19" s="16">
        <f t="shared" si="5"/>
        <v>12</v>
      </c>
      <c r="AL19" s="16">
        <f t="shared" si="6"/>
        <v>23</v>
      </c>
      <c r="AM19" s="17" t="s">
        <v>15</v>
      </c>
      <c r="AN19" s="16">
        <f t="shared" si="7"/>
        <v>42</v>
      </c>
      <c r="AO19" s="5">
        <f t="shared" si="19"/>
        <v>44024.987500000003</v>
      </c>
      <c r="AP19" s="1">
        <f t="shared" si="24"/>
        <v>44025.032142857148</v>
      </c>
      <c r="AQ19" s="5">
        <f t="shared" si="25"/>
        <v>0.51923545246831304</v>
      </c>
      <c r="AR19" s="5">
        <f t="shared" si="26"/>
        <v>2.2558380582026709</v>
      </c>
      <c r="AS19" s="5">
        <f t="shared" si="27"/>
        <v>1859.7041268587811</v>
      </c>
      <c r="AT19" s="5">
        <f t="shared" si="28"/>
        <v>-4.3633231299858855E-3</v>
      </c>
      <c r="AU19" s="5">
        <f t="shared" si="29"/>
        <v>0</v>
      </c>
      <c r="AV19" s="5">
        <f t="shared" si="30"/>
        <v>-17.168703460421966</v>
      </c>
      <c r="AW19" s="5">
        <f t="shared" si="31"/>
        <v>0</v>
      </c>
    </row>
    <row r="20" spans="1:49">
      <c r="A20" s="48">
        <v>12</v>
      </c>
      <c r="B20" s="74" t="s">
        <v>129</v>
      </c>
      <c r="C20" s="74"/>
      <c r="D20" s="75">
        <v>29</v>
      </c>
      <c r="E20" s="75">
        <v>30</v>
      </c>
      <c r="F20" s="75">
        <v>129</v>
      </c>
      <c r="G20" s="76">
        <v>15</v>
      </c>
      <c r="H20" s="52">
        <f t="shared" si="21"/>
        <v>93.354455692916176</v>
      </c>
      <c r="I20" s="53">
        <f t="shared" si="22"/>
        <v>34.180522672811094</v>
      </c>
      <c r="J20" s="52">
        <v>14</v>
      </c>
      <c r="K20" s="52">
        <f t="shared" si="23"/>
        <v>2.4414659052007925</v>
      </c>
      <c r="L20" s="16">
        <f t="shared" si="14"/>
        <v>2020</v>
      </c>
      <c r="M20" s="16">
        <f t="shared" si="15"/>
        <v>7</v>
      </c>
      <c r="N20" s="16">
        <f t="shared" si="16"/>
        <v>13</v>
      </c>
      <c r="O20" s="16">
        <f t="shared" si="17"/>
        <v>0</v>
      </c>
      <c r="P20" s="17" t="s">
        <v>15</v>
      </c>
      <c r="Q20" s="16">
        <f t="shared" si="18"/>
        <v>46</v>
      </c>
      <c r="R20" s="23">
        <f t="shared" si="32"/>
        <v>4</v>
      </c>
      <c r="S20" s="23" t="s">
        <v>15</v>
      </c>
      <c r="T20" s="46">
        <f t="shared" si="33"/>
        <v>30</v>
      </c>
      <c r="U20" s="45">
        <f t="shared" si="34"/>
        <v>4.5</v>
      </c>
      <c r="V20" s="44">
        <v>1.25</v>
      </c>
      <c r="W20" s="44">
        <v>1.25</v>
      </c>
      <c r="X20" s="44"/>
      <c r="Y20" s="44"/>
      <c r="Z20" s="44">
        <v>2</v>
      </c>
      <c r="AA20" s="44"/>
      <c r="AB20" s="44"/>
      <c r="AC20" s="44"/>
      <c r="AD20" s="44"/>
      <c r="AE20" s="44"/>
      <c r="AF20" s="44"/>
      <c r="AG20" s="44"/>
      <c r="AH20" s="17"/>
      <c r="AI20" s="16">
        <v>2022</v>
      </c>
      <c r="AJ20" s="16">
        <f t="shared" si="4"/>
        <v>7</v>
      </c>
      <c r="AK20" s="16">
        <f t="shared" si="5"/>
        <v>13</v>
      </c>
      <c r="AL20" s="16">
        <f t="shared" si="6"/>
        <v>5</v>
      </c>
      <c r="AM20" s="17" t="s">
        <v>15</v>
      </c>
      <c r="AN20" s="16">
        <f t="shared" si="7"/>
        <v>16</v>
      </c>
      <c r="AO20" s="5">
        <f t="shared" si="19"/>
        <v>44025.219444444447</v>
      </c>
      <c r="AP20" s="1">
        <f t="shared" si="24"/>
        <v>44025.321172190495</v>
      </c>
      <c r="AQ20" s="5">
        <f t="shared" si="25"/>
        <v>0.51487212933832716</v>
      </c>
      <c r="AR20" s="5">
        <f t="shared" si="26"/>
        <v>2.2558380582026709</v>
      </c>
      <c r="AS20" s="5">
        <f t="shared" si="27"/>
        <v>1842.5354233983592</v>
      </c>
      <c r="AT20" s="5">
        <f t="shared" si="28"/>
        <v>-5.8177641733136998E-4</v>
      </c>
      <c r="AU20" s="5">
        <f t="shared" si="29"/>
        <v>1.134464013796288E-2</v>
      </c>
      <c r="AV20" s="5">
        <f t="shared" si="30"/>
        <v>-2.2859179486097219</v>
      </c>
      <c r="AW20" s="5">
        <f t="shared" si="31"/>
        <v>1.5122500303412414</v>
      </c>
    </row>
    <row r="21" spans="1:49">
      <c r="A21" s="48">
        <v>13</v>
      </c>
      <c r="B21" s="85" t="s">
        <v>138</v>
      </c>
      <c r="C21" s="85"/>
      <c r="D21" s="86">
        <v>29</v>
      </c>
      <c r="E21" s="86">
        <v>28</v>
      </c>
      <c r="F21" s="86">
        <v>129</v>
      </c>
      <c r="G21" s="87">
        <v>54</v>
      </c>
      <c r="H21" s="88">
        <f t="shared" si="21"/>
        <v>23.609985632507694</v>
      </c>
      <c r="I21" s="89">
        <f t="shared" si="22"/>
        <v>13.096248427352783</v>
      </c>
      <c r="J21" s="88">
        <v>14</v>
      </c>
      <c r="K21" s="88">
        <f t="shared" si="23"/>
        <v>0.93544631623948449</v>
      </c>
      <c r="L21" s="90">
        <f t="shared" si="14"/>
        <v>2020</v>
      </c>
      <c r="M21" s="90">
        <f t="shared" si="15"/>
        <v>7</v>
      </c>
      <c r="N21" s="90">
        <f t="shared" si="16"/>
        <v>13</v>
      </c>
      <c r="O21" s="90">
        <f t="shared" si="17"/>
        <v>7</v>
      </c>
      <c r="P21" s="91" t="s">
        <v>15</v>
      </c>
      <c r="Q21" s="90">
        <f t="shared" si="18"/>
        <v>42</v>
      </c>
      <c r="R21" s="92">
        <f t="shared" si="32"/>
        <v>7</v>
      </c>
      <c r="S21" s="92" t="s">
        <v>15</v>
      </c>
      <c r="T21" s="93">
        <f t="shared" si="33"/>
        <v>30</v>
      </c>
      <c r="U21" s="94">
        <f t="shared" si="34"/>
        <v>7.5</v>
      </c>
      <c r="V21" s="95">
        <v>1.25</v>
      </c>
      <c r="W21" s="95"/>
      <c r="X21" s="95">
        <v>1.25</v>
      </c>
      <c r="Y21" s="95"/>
      <c r="Z21" s="95">
        <v>2</v>
      </c>
      <c r="AA21" s="95">
        <v>2</v>
      </c>
      <c r="AB21" s="95"/>
      <c r="AC21" s="95">
        <v>1</v>
      </c>
      <c r="AD21" s="44"/>
      <c r="AE21" s="44"/>
      <c r="AF21" s="44"/>
      <c r="AG21" s="44"/>
      <c r="AH21" s="17"/>
      <c r="AI21" s="16">
        <v>2022</v>
      </c>
      <c r="AJ21" s="16">
        <f t="shared" si="4"/>
        <v>7</v>
      </c>
      <c r="AK21" s="16">
        <f t="shared" si="5"/>
        <v>13</v>
      </c>
      <c r="AL21" s="16">
        <f t="shared" si="6"/>
        <v>15</v>
      </c>
      <c r="AM21" s="17" t="s">
        <v>15</v>
      </c>
      <c r="AN21" s="16">
        <f t="shared" si="7"/>
        <v>12</v>
      </c>
      <c r="AO21" s="5">
        <f t="shared" si="19"/>
        <v>44025.633333333331</v>
      </c>
      <c r="AP21" s="1">
        <f t="shared" si="24"/>
        <v>44025.672310263173</v>
      </c>
      <c r="AQ21" s="5">
        <f t="shared" si="25"/>
        <v>0.51429035292099579</v>
      </c>
      <c r="AR21" s="5">
        <f t="shared" si="26"/>
        <v>2.2671826983406338</v>
      </c>
      <c r="AS21" s="5">
        <f t="shared" si="27"/>
        <v>1840.2495054497494</v>
      </c>
      <c r="AT21" s="5">
        <f t="shared" si="28"/>
        <v>3.490658503988664E-3</v>
      </c>
      <c r="AU21" s="5">
        <f t="shared" si="29"/>
        <v>1.745329251994665E-3</v>
      </c>
      <c r="AV21" s="5">
        <f t="shared" si="30"/>
        <v>13.726935795121335</v>
      </c>
      <c r="AW21" s="5">
        <f t="shared" si="31"/>
        <v>0.41207198563581521</v>
      </c>
    </row>
    <row r="22" spans="1:49">
      <c r="A22" s="48">
        <v>14</v>
      </c>
      <c r="B22" s="85" t="s">
        <v>137</v>
      </c>
      <c r="C22" s="85"/>
      <c r="D22" s="86">
        <v>29</v>
      </c>
      <c r="E22" s="86">
        <v>40</v>
      </c>
      <c r="F22" s="86">
        <v>130</v>
      </c>
      <c r="G22" s="87">
        <v>0</v>
      </c>
      <c r="H22" s="88">
        <f t="shared" si="21"/>
        <v>23.56778407304822</v>
      </c>
      <c r="I22" s="89">
        <f t="shared" si="22"/>
        <v>13.09203704541412</v>
      </c>
      <c r="J22" s="88">
        <v>14</v>
      </c>
      <c r="K22" s="88">
        <f t="shared" si="23"/>
        <v>0.93514550324386569</v>
      </c>
      <c r="L22" s="90">
        <f t="shared" si="14"/>
        <v>2020</v>
      </c>
      <c r="M22" s="90">
        <f t="shared" si="15"/>
        <v>7</v>
      </c>
      <c r="N22" s="90">
        <f t="shared" si="16"/>
        <v>13</v>
      </c>
      <c r="O22" s="90">
        <f t="shared" si="17"/>
        <v>16</v>
      </c>
      <c r="P22" s="91" t="s">
        <v>15</v>
      </c>
      <c r="Q22" s="90">
        <f t="shared" si="18"/>
        <v>8</v>
      </c>
      <c r="R22" s="92">
        <f t="shared" si="32"/>
        <v>5</v>
      </c>
      <c r="S22" s="92" t="s">
        <v>15</v>
      </c>
      <c r="T22" s="93">
        <f t="shared" si="33"/>
        <v>30</v>
      </c>
      <c r="U22" s="94">
        <f t="shared" si="34"/>
        <v>5.5</v>
      </c>
      <c r="V22" s="95">
        <v>1.25</v>
      </c>
      <c r="W22" s="95">
        <v>1.25</v>
      </c>
      <c r="X22" s="95"/>
      <c r="Y22" s="95">
        <v>1</v>
      </c>
      <c r="Z22" s="95">
        <v>2</v>
      </c>
      <c r="AA22" s="95"/>
      <c r="AB22" s="95"/>
      <c r="AC22" s="95"/>
      <c r="AD22" s="44"/>
      <c r="AE22" s="44"/>
      <c r="AF22" s="44"/>
      <c r="AG22" s="44"/>
      <c r="AH22" s="17"/>
      <c r="AI22" s="16">
        <v>2022</v>
      </c>
      <c r="AJ22" s="16">
        <f t="shared" si="4"/>
        <v>7</v>
      </c>
      <c r="AK22" s="16">
        <f t="shared" si="5"/>
        <v>13</v>
      </c>
      <c r="AL22" s="16">
        <f t="shared" si="6"/>
        <v>21</v>
      </c>
      <c r="AM22" s="17" t="s">
        <v>15</v>
      </c>
      <c r="AN22" s="16">
        <f t="shared" si="7"/>
        <v>38</v>
      </c>
      <c r="AO22" s="5">
        <f t="shared" si="19"/>
        <v>44025.901388888895</v>
      </c>
      <c r="AP22" s="1">
        <f t="shared" si="24"/>
        <v>44025.940353284866</v>
      </c>
      <c r="AQ22" s="5">
        <f t="shared" si="25"/>
        <v>0.51778101142498445</v>
      </c>
      <c r="AR22" s="5">
        <f t="shared" si="26"/>
        <v>2.2689280275926285</v>
      </c>
      <c r="AS22" s="5">
        <f t="shared" si="27"/>
        <v>1853.9764412448708</v>
      </c>
      <c r="AT22" s="5">
        <f t="shared" si="28"/>
        <v>3.490658503988664E-3</v>
      </c>
      <c r="AU22" s="5">
        <f t="shared" si="29"/>
        <v>1.745329251994221E-3</v>
      </c>
      <c r="AV22" s="5">
        <f t="shared" si="30"/>
        <v>13.754533036287512</v>
      </c>
      <c r="AW22" s="5">
        <f t="shared" si="31"/>
        <v>0.41133542947377122</v>
      </c>
    </row>
    <row r="23" spans="1:49">
      <c r="A23" s="48">
        <v>15</v>
      </c>
      <c r="B23" s="85" t="s">
        <v>136</v>
      </c>
      <c r="C23" s="85"/>
      <c r="D23" s="86">
        <v>29</v>
      </c>
      <c r="E23" s="86">
        <v>52</v>
      </c>
      <c r="F23" s="86">
        <v>130</v>
      </c>
      <c r="G23" s="87">
        <v>6</v>
      </c>
      <c r="H23" s="88">
        <f t="shared" si="21"/>
        <v>23.525299310511535</v>
      </c>
      <c r="I23" s="89">
        <f t="shared" si="22"/>
        <v>13.087807306656751</v>
      </c>
      <c r="J23" s="88">
        <v>14</v>
      </c>
      <c r="K23" s="88">
        <f t="shared" si="23"/>
        <v>0.93484337904691084</v>
      </c>
      <c r="L23" s="90">
        <f t="shared" si="14"/>
        <v>2020</v>
      </c>
      <c r="M23" s="90">
        <f t="shared" si="15"/>
        <v>7</v>
      </c>
      <c r="N23" s="90">
        <f t="shared" si="16"/>
        <v>13</v>
      </c>
      <c r="O23" s="90">
        <f t="shared" si="17"/>
        <v>22</v>
      </c>
      <c r="P23" s="91" t="s">
        <v>15</v>
      </c>
      <c r="Q23" s="90">
        <f t="shared" si="18"/>
        <v>34</v>
      </c>
      <c r="R23" s="92">
        <f t="shared" si="32"/>
        <v>4</v>
      </c>
      <c r="S23" s="92" t="s">
        <v>15</v>
      </c>
      <c r="T23" s="93">
        <f t="shared" si="33"/>
        <v>15</v>
      </c>
      <c r="U23" s="94">
        <f t="shared" si="34"/>
        <v>4.25</v>
      </c>
      <c r="V23" s="95">
        <v>1.25</v>
      </c>
      <c r="W23" s="95"/>
      <c r="X23" s="95"/>
      <c r="Y23" s="95"/>
      <c r="Z23" s="95">
        <v>2</v>
      </c>
      <c r="AA23" s="95"/>
      <c r="AB23" s="95"/>
      <c r="AC23" s="95">
        <v>1</v>
      </c>
      <c r="AD23" s="44"/>
      <c r="AE23" s="44"/>
      <c r="AF23" s="44"/>
      <c r="AG23" s="44"/>
      <c r="AH23" s="17"/>
      <c r="AI23" s="16">
        <v>2022</v>
      </c>
      <c r="AJ23" s="16">
        <f t="shared" si="4"/>
        <v>7</v>
      </c>
      <c r="AK23" s="16">
        <f t="shared" si="5"/>
        <v>14</v>
      </c>
      <c r="AL23" s="16">
        <f t="shared" si="6"/>
        <v>2</v>
      </c>
      <c r="AM23" s="17" t="s">
        <v>15</v>
      </c>
      <c r="AN23" s="16">
        <f t="shared" si="7"/>
        <v>49</v>
      </c>
      <c r="AO23" s="5">
        <f t="shared" si="19"/>
        <v>44026.117361111101</v>
      </c>
      <c r="AP23" s="1">
        <f t="shared" si="24"/>
        <v>44026.15631291856</v>
      </c>
      <c r="AQ23" s="5">
        <f t="shared" si="25"/>
        <v>0.52127166992897311</v>
      </c>
      <c r="AR23" s="5">
        <f t="shared" si="26"/>
        <v>2.2706733568446227</v>
      </c>
      <c r="AS23" s="5">
        <f t="shared" si="27"/>
        <v>1867.7309742811583</v>
      </c>
      <c r="AT23" s="5">
        <f t="shared" si="28"/>
        <v>3.4906585039885529E-3</v>
      </c>
      <c r="AU23" s="5">
        <f t="shared" si="29"/>
        <v>1.745329251994221E-3</v>
      </c>
      <c r="AV23" s="5">
        <f t="shared" si="30"/>
        <v>13.782409771307584</v>
      </c>
      <c r="AW23" s="5">
        <f t="shared" si="31"/>
        <v>0.41059393048557813</v>
      </c>
    </row>
    <row r="24" spans="1:49">
      <c r="A24" s="48">
        <v>16</v>
      </c>
      <c r="B24" s="85" t="s">
        <v>135</v>
      </c>
      <c r="C24" s="85"/>
      <c r="D24" s="86">
        <v>30</v>
      </c>
      <c r="E24" s="86">
        <v>4</v>
      </c>
      <c r="F24" s="86">
        <v>130</v>
      </c>
      <c r="G24" s="87">
        <v>12</v>
      </c>
      <c r="H24" s="88">
        <f t="shared" si="21"/>
        <v>23.48253142817877</v>
      </c>
      <c r="I24" s="89">
        <f t="shared" si="22"/>
        <v>13.083559403657759</v>
      </c>
      <c r="J24" s="88">
        <v>14</v>
      </c>
      <c r="K24" s="88">
        <f t="shared" si="23"/>
        <v>0.93453995740412565</v>
      </c>
      <c r="L24" s="90">
        <f t="shared" si="14"/>
        <v>2020</v>
      </c>
      <c r="M24" s="90">
        <f t="shared" si="15"/>
        <v>7</v>
      </c>
      <c r="N24" s="90">
        <f t="shared" si="16"/>
        <v>14</v>
      </c>
      <c r="O24" s="90">
        <f t="shared" si="17"/>
        <v>3</v>
      </c>
      <c r="P24" s="91" t="s">
        <v>15</v>
      </c>
      <c r="Q24" s="90">
        <f t="shared" si="18"/>
        <v>45</v>
      </c>
      <c r="R24" s="92">
        <f t="shared" si="32"/>
        <v>4</v>
      </c>
      <c r="S24" s="92" t="s">
        <v>15</v>
      </c>
      <c r="T24" s="93">
        <f t="shared" si="33"/>
        <v>30</v>
      </c>
      <c r="U24" s="94">
        <f t="shared" si="34"/>
        <v>4.5</v>
      </c>
      <c r="V24" s="95">
        <v>1.25</v>
      </c>
      <c r="W24" s="95">
        <v>1.25</v>
      </c>
      <c r="X24" s="95"/>
      <c r="Y24" s="95"/>
      <c r="Z24" s="95">
        <v>2</v>
      </c>
      <c r="AA24" s="95"/>
      <c r="AB24" s="95"/>
      <c r="AC24" s="95"/>
      <c r="AD24" s="44"/>
      <c r="AE24" s="44"/>
      <c r="AF24" s="44"/>
      <c r="AG24" s="44"/>
      <c r="AH24" s="17"/>
      <c r="AI24" s="16">
        <v>2022</v>
      </c>
      <c r="AJ24" s="16">
        <f t="shared" si="4"/>
        <v>7</v>
      </c>
      <c r="AK24" s="16">
        <f t="shared" si="5"/>
        <v>14</v>
      </c>
      <c r="AL24" s="16">
        <f t="shared" si="6"/>
        <v>8</v>
      </c>
      <c r="AM24" s="17" t="s">
        <v>15</v>
      </c>
      <c r="AN24" s="16">
        <f t="shared" si="7"/>
        <v>15</v>
      </c>
      <c r="AO24" s="5">
        <f t="shared" si="19"/>
        <v>44026.34375</v>
      </c>
      <c r="AP24" s="1">
        <f t="shared" si="24"/>
        <v>44026.382689164893</v>
      </c>
      <c r="AQ24" s="5">
        <f t="shared" si="25"/>
        <v>0.52476232843296167</v>
      </c>
      <c r="AR24" s="5">
        <f t="shared" si="26"/>
        <v>2.2724186860966169</v>
      </c>
      <c r="AS24" s="5">
        <f t="shared" si="27"/>
        <v>1881.5133840524659</v>
      </c>
      <c r="AT24" s="5">
        <f t="shared" si="28"/>
        <v>3.490658503988664E-3</v>
      </c>
      <c r="AU24" s="5">
        <f t="shared" si="29"/>
        <v>1.745329251994665E-3</v>
      </c>
      <c r="AV24" s="5">
        <f t="shared" si="30"/>
        <v>13.810568357391958</v>
      </c>
      <c r="AW24" s="5">
        <f t="shared" si="31"/>
        <v>0.4098474901247659</v>
      </c>
    </row>
    <row r="25" spans="1:49">
      <c r="A25" s="48">
        <v>17</v>
      </c>
      <c r="B25" s="85" t="s">
        <v>134</v>
      </c>
      <c r="C25" s="85"/>
      <c r="D25" s="86">
        <v>30</v>
      </c>
      <c r="E25" s="86">
        <v>16</v>
      </c>
      <c r="F25" s="86">
        <v>130</v>
      </c>
      <c r="G25" s="87">
        <v>18</v>
      </c>
      <c r="H25" s="88">
        <f t="shared" si="21"/>
        <v>249.46196508096759</v>
      </c>
      <c r="I25" s="89">
        <f t="shared" si="22"/>
        <v>39.905469708291569</v>
      </c>
      <c r="J25" s="88">
        <v>14</v>
      </c>
      <c r="K25" s="88">
        <f t="shared" si="23"/>
        <v>2.8503906934493979</v>
      </c>
      <c r="L25" s="90">
        <f t="shared" si="14"/>
        <v>2020</v>
      </c>
      <c r="M25" s="90">
        <f t="shared" si="15"/>
        <v>7</v>
      </c>
      <c r="N25" s="90">
        <f t="shared" si="16"/>
        <v>14</v>
      </c>
      <c r="O25" s="90">
        <f t="shared" si="17"/>
        <v>9</v>
      </c>
      <c r="P25" s="91" t="s">
        <v>15</v>
      </c>
      <c r="Q25" s="90">
        <f t="shared" si="18"/>
        <v>11</v>
      </c>
      <c r="R25" s="92">
        <f t="shared" si="32"/>
        <v>8</v>
      </c>
      <c r="S25" s="92" t="s">
        <v>15</v>
      </c>
      <c r="T25" s="93">
        <f t="shared" si="33"/>
        <v>30</v>
      </c>
      <c r="U25" s="94">
        <f t="shared" si="34"/>
        <v>8.5</v>
      </c>
      <c r="V25" s="95">
        <v>1.25</v>
      </c>
      <c r="W25" s="95"/>
      <c r="X25" s="95">
        <v>1.25</v>
      </c>
      <c r="Y25" s="95">
        <v>1</v>
      </c>
      <c r="Z25" s="95">
        <v>2</v>
      </c>
      <c r="AA25" s="95">
        <v>2</v>
      </c>
      <c r="AB25" s="95"/>
      <c r="AC25" s="95">
        <v>1</v>
      </c>
      <c r="AD25" s="44"/>
      <c r="AE25" s="44"/>
      <c r="AF25" s="44"/>
      <c r="AG25" s="44"/>
      <c r="AH25" s="17"/>
      <c r="AI25" s="16">
        <v>2022</v>
      </c>
      <c r="AJ25" s="16">
        <f t="shared" si="4"/>
        <v>7</v>
      </c>
      <c r="AK25" s="16">
        <f t="shared" si="5"/>
        <v>14</v>
      </c>
      <c r="AL25" s="16">
        <f t="shared" si="6"/>
        <v>17</v>
      </c>
      <c r="AM25" s="17" t="s">
        <v>15</v>
      </c>
      <c r="AN25" s="16">
        <f t="shared" si="7"/>
        <v>41</v>
      </c>
      <c r="AO25" s="5">
        <f t="shared" si="19"/>
        <v>44026.736805555563</v>
      </c>
      <c r="AP25" s="1">
        <f t="shared" si="24"/>
        <v>44026.855571834458</v>
      </c>
      <c r="AQ25" s="5">
        <f t="shared" si="25"/>
        <v>0.52825298693695033</v>
      </c>
      <c r="AR25" s="5">
        <f t="shared" si="26"/>
        <v>2.2741640153486116</v>
      </c>
      <c r="AS25" s="5">
        <f t="shared" si="27"/>
        <v>1895.3239524098578</v>
      </c>
      <c r="AT25" s="5">
        <f t="shared" si="28"/>
        <v>-4.0724349213200339E-3</v>
      </c>
      <c r="AU25" s="5">
        <f t="shared" si="29"/>
        <v>-1.2508192972625842E-2</v>
      </c>
      <c r="AV25" s="5">
        <f t="shared" si="30"/>
        <v>-16.109584468837511</v>
      </c>
      <c r="AW25" s="5">
        <f t="shared" si="31"/>
        <v>1.2123399955682139</v>
      </c>
    </row>
    <row r="26" spans="1:49">
      <c r="A26" s="48">
        <v>18</v>
      </c>
      <c r="B26" s="1" t="s">
        <v>177</v>
      </c>
      <c r="D26" s="1">
        <v>30</v>
      </c>
      <c r="E26" s="1">
        <v>2</v>
      </c>
      <c r="F26" s="1">
        <v>129</v>
      </c>
      <c r="G26" s="1">
        <v>35</v>
      </c>
      <c r="H26" s="52">
        <f t="shared" si="21"/>
        <v>80.672042774625808</v>
      </c>
      <c r="I26" s="53">
        <f t="shared" si="22"/>
        <v>30.847948320239233</v>
      </c>
      <c r="J26" s="52">
        <v>4</v>
      </c>
      <c r="K26" s="52">
        <f t="shared" si="23"/>
        <v>7.7119870800598083</v>
      </c>
      <c r="L26" s="16">
        <f t="shared" si="14"/>
        <v>2020</v>
      </c>
      <c r="M26" s="16">
        <f t="shared" si="15"/>
        <v>7</v>
      </c>
      <c r="N26" s="16">
        <f t="shared" si="16"/>
        <v>14</v>
      </c>
      <c r="O26" s="16">
        <f t="shared" si="17"/>
        <v>20</v>
      </c>
      <c r="P26" s="17" t="s">
        <v>15</v>
      </c>
      <c r="Q26" s="16">
        <f t="shared" si="18"/>
        <v>32</v>
      </c>
      <c r="R26" s="23">
        <f t="shared" si="32"/>
        <v>1</v>
      </c>
      <c r="S26" s="23" t="s">
        <v>15</v>
      </c>
      <c r="T26" s="46">
        <f t="shared" si="33"/>
        <v>15</v>
      </c>
      <c r="U26" s="45">
        <f t="shared" si="34"/>
        <v>1.25</v>
      </c>
      <c r="V26" s="44">
        <v>1.25</v>
      </c>
      <c r="W26" s="44"/>
      <c r="X26" s="44"/>
      <c r="Y26" s="44"/>
      <c r="Z26" s="44"/>
      <c r="AA26" s="44"/>
      <c r="AB26" s="44"/>
      <c r="AC26" s="44"/>
      <c r="AD26" s="44"/>
      <c r="AE26" s="44"/>
      <c r="AF26" s="44"/>
      <c r="AG26" s="44"/>
      <c r="AH26" s="17"/>
      <c r="AI26" s="16">
        <v>2022</v>
      </c>
      <c r="AJ26" s="16">
        <f t="shared" si="4"/>
        <v>7</v>
      </c>
      <c r="AK26" s="16">
        <f t="shared" si="5"/>
        <v>14</v>
      </c>
      <c r="AL26" s="16">
        <f t="shared" si="6"/>
        <v>21</v>
      </c>
      <c r="AM26" s="17" t="s">
        <v>15</v>
      </c>
      <c r="AN26" s="16">
        <f t="shared" si="7"/>
        <v>47</v>
      </c>
      <c r="AO26" s="5">
        <f t="shared" si="19"/>
        <v>44026.907638888886</v>
      </c>
      <c r="AP26" s="1">
        <f t="shared" si="24"/>
        <v>44027.228971683886</v>
      </c>
      <c r="AQ26" s="5">
        <f t="shared" si="25"/>
        <v>0.5241805520156303</v>
      </c>
      <c r="AR26" s="5">
        <f t="shared" si="26"/>
        <v>2.2616558223759857</v>
      </c>
      <c r="AS26" s="5">
        <f t="shared" si="27"/>
        <v>1879.2143679410203</v>
      </c>
      <c r="AT26" s="5">
        <f t="shared" si="28"/>
        <v>1.4544410433285915E-3</v>
      </c>
      <c r="AU26" s="5">
        <f t="shared" si="29"/>
        <v>1.0181087303299918E-2</v>
      </c>
      <c r="AV26" s="5">
        <f t="shared" si="30"/>
        <v>5.7490072712512301</v>
      </c>
      <c r="AW26" s="5">
        <f t="shared" si="31"/>
        <v>1.4079927607269223</v>
      </c>
    </row>
    <row r="27" spans="1:49">
      <c r="A27" s="48">
        <v>19</v>
      </c>
      <c r="B27" s="1" t="s">
        <v>178</v>
      </c>
      <c r="D27" s="1">
        <v>30</v>
      </c>
      <c r="E27" s="1">
        <v>7</v>
      </c>
      <c r="F27" s="1">
        <v>130</v>
      </c>
      <c r="G27" s="1">
        <v>10</v>
      </c>
      <c r="H27" s="52">
        <f t="shared" si="21"/>
        <v>126.95872208416134</v>
      </c>
      <c r="I27" s="53">
        <f t="shared" si="22"/>
        <v>31.601383390268495</v>
      </c>
      <c r="J27" s="52">
        <v>4</v>
      </c>
      <c r="K27" s="52">
        <f t="shared" si="23"/>
        <v>7.9003458475671238</v>
      </c>
      <c r="L27" s="16">
        <f t="shared" si="14"/>
        <v>2020</v>
      </c>
      <c r="M27" s="16">
        <f t="shared" si="15"/>
        <v>7</v>
      </c>
      <c r="N27" s="16">
        <f t="shared" si="16"/>
        <v>15</v>
      </c>
      <c r="O27" s="16">
        <f t="shared" si="17"/>
        <v>5</v>
      </c>
      <c r="P27" s="17" t="s">
        <v>15</v>
      </c>
      <c r="Q27" s="16">
        <f t="shared" si="18"/>
        <v>30</v>
      </c>
      <c r="R27" s="23">
        <f t="shared" si="32"/>
        <v>1</v>
      </c>
      <c r="S27" s="23" t="s">
        <v>15</v>
      </c>
      <c r="T27" s="46">
        <f t="shared" si="33"/>
        <v>15</v>
      </c>
      <c r="U27" s="45">
        <f t="shared" si="34"/>
        <v>1.25</v>
      </c>
      <c r="V27" s="44">
        <v>1.25</v>
      </c>
      <c r="W27" s="44"/>
      <c r="X27" s="44"/>
      <c r="Y27" s="44"/>
      <c r="Z27" s="44"/>
      <c r="AA27" s="44"/>
      <c r="AB27" s="44"/>
      <c r="AC27" s="44"/>
      <c r="AD27" s="44"/>
      <c r="AE27" s="44"/>
      <c r="AF27" s="44"/>
      <c r="AG27" s="44"/>
      <c r="AH27" s="17"/>
      <c r="AI27" s="16">
        <v>2022</v>
      </c>
      <c r="AJ27" s="16">
        <f t="shared" si="4"/>
        <v>7</v>
      </c>
      <c r="AK27" s="16">
        <f t="shared" si="5"/>
        <v>15</v>
      </c>
      <c r="AL27" s="16">
        <f t="shared" si="6"/>
        <v>6</v>
      </c>
      <c r="AM27" s="17" t="s">
        <v>15</v>
      </c>
      <c r="AN27" s="16">
        <f t="shared" si="7"/>
        <v>45</v>
      </c>
      <c r="AO27" s="5">
        <f t="shared" si="19"/>
        <v>44027.28125</v>
      </c>
      <c r="AP27" s="1">
        <f t="shared" si="24"/>
        <v>44027.610431076981</v>
      </c>
      <c r="AQ27" s="5">
        <f t="shared" si="25"/>
        <v>0.52563499305895889</v>
      </c>
      <c r="AR27" s="5">
        <f t="shared" si="26"/>
        <v>2.2718369096792856</v>
      </c>
      <c r="AS27" s="5">
        <f t="shared" si="27"/>
        <v>1884.9633752122716</v>
      </c>
      <c r="AT27" s="5">
        <f t="shared" si="28"/>
        <v>-5.5268759646486254E-3</v>
      </c>
      <c r="AU27" s="5">
        <f t="shared" si="29"/>
        <v>8.4357580513061414E-3</v>
      </c>
      <c r="AV27" s="5">
        <f t="shared" si="30"/>
        <v>-21.82032884120872</v>
      </c>
      <c r="AW27" s="5">
        <f t="shared" si="31"/>
        <v>0.92574493909674038</v>
      </c>
    </row>
    <row r="28" spans="1:49">
      <c r="A28" s="48">
        <v>20</v>
      </c>
      <c r="B28" s="1" t="s">
        <v>179</v>
      </c>
      <c r="D28" s="1">
        <v>29</v>
      </c>
      <c r="E28" s="1">
        <v>48</v>
      </c>
      <c r="F28" s="1">
        <v>130</v>
      </c>
      <c r="G28" s="1">
        <v>39</v>
      </c>
      <c r="H28" s="52">
        <f t="shared" si="21"/>
        <v>55.412491626042467</v>
      </c>
      <c r="I28" s="53">
        <f t="shared" si="22"/>
        <v>47.56332459513618</v>
      </c>
      <c r="J28" s="52">
        <v>4</v>
      </c>
      <c r="K28" s="52">
        <f t="shared" si="23"/>
        <v>11.890831148784045</v>
      </c>
      <c r="L28" s="16">
        <f t="shared" si="14"/>
        <v>2020</v>
      </c>
      <c r="M28" s="16">
        <f t="shared" si="15"/>
        <v>7</v>
      </c>
      <c r="N28" s="16">
        <f t="shared" si="16"/>
        <v>15</v>
      </c>
      <c r="O28" s="16">
        <f t="shared" si="17"/>
        <v>14</v>
      </c>
      <c r="P28" s="17" t="s">
        <v>15</v>
      </c>
      <c r="Q28" s="16">
        <f t="shared" si="18"/>
        <v>39</v>
      </c>
      <c r="R28" s="23">
        <f t="shared" si="32"/>
        <v>1</v>
      </c>
      <c r="S28" s="23" t="s">
        <v>15</v>
      </c>
      <c r="T28" s="46">
        <f t="shared" si="33"/>
        <v>15</v>
      </c>
      <c r="U28" s="45">
        <f t="shared" si="34"/>
        <v>1.25</v>
      </c>
      <c r="V28" s="44">
        <v>1.25</v>
      </c>
      <c r="W28" s="44"/>
      <c r="X28" s="44"/>
      <c r="Y28" s="44"/>
      <c r="Z28" s="44"/>
      <c r="AA28" s="44"/>
      <c r="AB28" s="44"/>
      <c r="AC28" s="44"/>
      <c r="AD28" s="44"/>
      <c r="AE28" s="44"/>
      <c r="AF28" s="44"/>
      <c r="AG28" s="44"/>
      <c r="AH28" s="17"/>
      <c r="AI28" s="16">
        <v>2022</v>
      </c>
      <c r="AJ28" s="16">
        <f t="shared" si="4"/>
        <v>7</v>
      </c>
      <c r="AK28" s="16">
        <f t="shared" si="5"/>
        <v>15</v>
      </c>
      <c r="AL28" s="16">
        <f t="shared" si="6"/>
        <v>15</v>
      </c>
      <c r="AM28" s="17" t="s">
        <v>15</v>
      </c>
      <c r="AN28" s="16">
        <f t="shared" si="7"/>
        <v>54</v>
      </c>
      <c r="AO28" s="5">
        <f t="shared" si="19"/>
        <v>44027.662499999999</v>
      </c>
      <c r="AP28" s="1">
        <f t="shared" si="24"/>
        <v>44028.157951297864</v>
      </c>
      <c r="AQ28" s="5">
        <f t="shared" si="25"/>
        <v>0.52010811709431026</v>
      </c>
      <c r="AR28" s="5">
        <f t="shared" si="26"/>
        <v>2.2802726677305918</v>
      </c>
      <c r="AS28" s="5">
        <f t="shared" si="27"/>
        <v>1863.1430463710628</v>
      </c>
      <c r="AT28" s="5">
        <f t="shared" si="28"/>
        <v>7.8539816339744384E-3</v>
      </c>
      <c r="AU28" s="5">
        <f t="shared" si="29"/>
        <v>1.3089969389957545E-2</v>
      </c>
      <c r="AV28" s="5">
        <f t="shared" si="30"/>
        <v>31.028942920636837</v>
      </c>
      <c r="AW28" s="5">
        <f t="shared" si="31"/>
        <v>0.96713042560822748</v>
      </c>
    </row>
    <row r="29" spans="1:49">
      <c r="A29" s="48">
        <v>21</v>
      </c>
      <c r="B29" s="1" t="s">
        <v>180</v>
      </c>
      <c r="D29" s="1">
        <v>30</v>
      </c>
      <c r="E29" s="1">
        <v>15</v>
      </c>
      <c r="F29" s="1">
        <v>131</v>
      </c>
      <c r="G29" s="1">
        <v>24</v>
      </c>
      <c r="H29" s="52">
        <f t="shared" si="21"/>
        <v>26.549085179094696</v>
      </c>
      <c r="I29" s="53">
        <f t="shared" si="22"/>
        <v>50.304522537095536</v>
      </c>
      <c r="J29" s="52">
        <v>4</v>
      </c>
      <c r="K29" s="52">
        <f t="shared" si="23"/>
        <v>12.576130634273884</v>
      </c>
      <c r="L29" s="16">
        <f t="shared" si="14"/>
        <v>2020</v>
      </c>
      <c r="M29" s="16">
        <f t="shared" si="15"/>
        <v>7</v>
      </c>
      <c r="N29" s="16">
        <f t="shared" si="16"/>
        <v>16</v>
      </c>
      <c r="O29" s="16">
        <f t="shared" si="17"/>
        <v>3</v>
      </c>
      <c r="P29" s="17" t="s">
        <v>15</v>
      </c>
      <c r="Q29" s="16">
        <f t="shared" si="18"/>
        <v>47</v>
      </c>
      <c r="R29" s="23">
        <f t="shared" si="32"/>
        <v>1</v>
      </c>
      <c r="S29" s="23" t="s">
        <v>15</v>
      </c>
      <c r="T29" s="46">
        <f t="shared" si="33"/>
        <v>15</v>
      </c>
      <c r="U29" s="45">
        <f t="shared" si="34"/>
        <v>1.25</v>
      </c>
      <c r="V29" s="44">
        <v>1.25</v>
      </c>
      <c r="W29" s="44"/>
      <c r="X29" s="44"/>
      <c r="Y29" s="44"/>
      <c r="Z29" s="44"/>
      <c r="AA29" s="44"/>
      <c r="AB29" s="44"/>
      <c r="AC29" s="44"/>
      <c r="AD29" s="44"/>
      <c r="AE29" s="44"/>
      <c r="AF29" s="44"/>
      <c r="AG29" s="44"/>
      <c r="AH29" s="17"/>
      <c r="AI29" s="16">
        <v>2022</v>
      </c>
      <c r="AJ29" s="16">
        <f t="shared" si="4"/>
        <v>7</v>
      </c>
      <c r="AK29" s="16">
        <f t="shared" si="5"/>
        <v>16</v>
      </c>
      <c r="AL29" s="16">
        <f t="shared" si="6"/>
        <v>5</v>
      </c>
      <c r="AM29" s="17" t="s">
        <v>15</v>
      </c>
      <c r="AN29" s="16">
        <f t="shared" si="7"/>
        <v>2</v>
      </c>
      <c r="AO29" s="5">
        <f t="shared" si="19"/>
        <v>44028.209722222215</v>
      </c>
      <c r="AP29" s="1">
        <f t="shared" si="24"/>
        <v>44028.733727665312</v>
      </c>
      <c r="AQ29" s="5">
        <f t="shared" si="25"/>
        <v>0.5279620987282847</v>
      </c>
      <c r="AR29" s="5">
        <f t="shared" si="26"/>
        <v>2.2933626371205493</v>
      </c>
      <c r="AS29" s="5">
        <f t="shared" si="27"/>
        <v>1894.1719892916997</v>
      </c>
      <c r="AT29" s="5">
        <f t="shared" si="28"/>
        <v>1.3089969389957434E-2</v>
      </c>
      <c r="AU29" s="5">
        <f t="shared" si="29"/>
        <v>7.5630934253085869E-3</v>
      </c>
      <c r="AV29" s="5">
        <f t="shared" si="30"/>
        <v>52.03624590176014</v>
      </c>
      <c r="AW29" s="5">
        <f t="shared" si="31"/>
        <v>0.46336894976763088</v>
      </c>
    </row>
    <row r="30" spans="1:49">
      <c r="A30" s="48">
        <v>22</v>
      </c>
      <c r="B30" s="1" t="s">
        <v>181</v>
      </c>
      <c r="D30" s="1">
        <v>31</v>
      </c>
      <c r="E30" s="1">
        <v>0</v>
      </c>
      <c r="F30" s="1">
        <v>131</v>
      </c>
      <c r="G30" s="1">
        <v>50</v>
      </c>
      <c r="H30" s="52">
        <f t="shared" si="21"/>
        <v>270</v>
      </c>
      <c r="I30" s="53">
        <f t="shared" si="22"/>
        <v>17.143346014042052</v>
      </c>
      <c r="J30" s="52">
        <v>14</v>
      </c>
      <c r="K30" s="52">
        <f t="shared" si="23"/>
        <v>1.224524715288718</v>
      </c>
      <c r="L30" s="16">
        <f t="shared" si="14"/>
        <v>2020</v>
      </c>
      <c r="M30" s="16">
        <f t="shared" si="15"/>
        <v>7</v>
      </c>
      <c r="N30" s="16">
        <f t="shared" si="16"/>
        <v>16</v>
      </c>
      <c r="O30" s="16">
        <f t="shared" si="17"/>
        <v>17</v>
      </c>
      <c r="P30" s="17" t="s">
        <v>15</v>
      </c>
      <c r="Q30" s="16">
        <f t="shared" si="18"/>
        <v>37</v>
      </c>
      <c r="R30" s="23">
        <f t="shared" si="32"/>
        <v>1</v>
      </c>
      <c r="S30" s="23" t="s">
        <v>15</v>
      </c>
      <c r="T30" s="46">
        <f t="shared" si="33"/>
        <v>15</v>
      </c>
      <c r="U30" s="45">
        <f t="shared" si="34"/>
        <v>1.25</v>
      </c>
      <c r="V30" s="44">
        <v>1.25</v>
      </c>
      <c r="W30" s="44"/>
      <c r="X30" s="44"/>
      <c r="Y30" s="44"/>
      <c r="Z30" s="44"/>
      <c r="AA30" s="44"/>
      <c r="AB30" s="44"/>
      <c r="AC30" s="44"/>
      <c r="AD30" s="44"/>
      <c r="AE30" s="44"/>
      <c r="AF30" s="44"/>
      <c r="AG30" s="44"/>
      <c r="AH30" s="17"/>
      <c r="AI30" s="16">
        <v>2022</v>
      </c>
      <c r="AJ30" s="16">
        <f t="shared" si="4"/>
        <v>7</v>
      </c>
      <c r="AK30" s="16">
        <f t="shared" si="5"/>
        <v>16</v>
      </c>
      <c r="AL30" s="16">
        <f t="shared" si="6"/>
        <v>18</v>
      </c>
      <c r="AM30" s="17" t="s">
        <v>15</v>
      </c>
      <c r="AN30" s="16">
        <f t="shared" si="7"/>
        <v>52</v>
      </c>
      <c r="AO30" s="5">
        <f t="shared" si="19"/>
        <v>44028.786111111105</v>
      </c>
      <c r="AP30" s="1">
        <f t="shared" si="24"/>
        <v>44028.837132974244</v>
      </c>
      <c r="AQ30" s="5">
        <f t="shared" si="25"/>
        <v>0.54105206811824214</v>
      </c>
      <c r="AR30" s="5">
        <f t="shared" si="26"/>
        <v>2.3009257305458579</v>
      </c>
      <c r="AS30" s="5">
        <f t="shared" si="27"/>
        <v>1946.2082351934598</v>
      </c>
      <c r="AT30" s="5">
        <f t="shared" si="28"/>
        <v>0</v>
      </c>
      <c r="AU30" s="5">
        <f t="shared" si="29"/>
        <v>-5.8177641733143659E-3</v>
      </c>
      <c r="AV30" s="5">
        <f t="shared" si="30"/>
        <v>0</v>
      </c>
      <c r="AW30" s="5">
        <f t="shared" si="31"/>
        <v>1.5707963267948966</v>
      </c>
    </row>
    <row r="31" spans="1:49">
      <c r="A31" s="48">
        <v>23</v>
      </c>
      <c r="B31" s="85" t="s">
        <v>139</v>
      </c>
      <c r="C31" s="85"/>
      <c r="D31" s="86">
        <v>31</v>
      </c>
      <c r="E31" s="86">
        <v>0</v>
      </c>
      <c r="F31" s="86">
        <v>131</v>
      </c>
      <c r="G31" s="87">
        <v>30</v>
      </c>
      <c r="H31" s="88">
        <f t="shared" si="21"/>
        <v>90</v>
      </c>
      <c r="I31" s="89">
        <f t="shared" si="22"/>
        <v>12.857509510530885</v>
      </c>
      <c r="J31" s="88">
        <v>14</v>
      </c>
      <c r="K31" s="88">
        <f t="shared" si="23"/>
        <v>0.9183935364664918</v>
      </c>
      <c r="L31" s="90">
        <f t="shared" si="14"/>
        <v>2020</v>
      </c>
      <c r="M31" s="90">
        <f t="shared" si="15"/>
        <v>7</v>
      </c>
      <c r="N31" s="90">
        <f t="shared" si="16"/>
        <v>16</v>
      </c>
      <c r="O31" s="90">
        <f t="shared" si="17"/>
        <v>20</v>
      </c>
      <c r="P31" s="91" t="s">
        <v>15</v>
      </c>
      <c r="Q31" s="90">
        <f t="shared" si="18"/>
        <v>5</v>
      </c>
      <c r="R31" s="92">
        <f t="shared" si="32"/>
        <v>8</v>
      </c>
      <c r="S31" s="92" t="s">
        <v>15</v>
      </c>
      <c r="T31" s="93">
        <f t="shared" si="33"/>
        <v>45</v>
      </c>
      <c r="U31" s="94">
        <f t="shared" si="34"/>
        <v>8.75</v>
      </c>
      <c r="V31" s="95">
        <v>1.25</v>
      </c>
      <c r="W31" s="95">
        <v>1.25</v>
      </c>
      <c r="X31" s="95">
        <v>1.25</v>
      </c>
      <c r="Y31" s="95"/>
      <c r="Z31" s="95">
        <v>2</v>
      </c>
      <c r="AA31" s="95">
        <v>2</v>
      </c>
      <c r="AB31" s="95"/>
      <c r="AC31" s="95">
        <v>1</v>
      </c>
      <c r="AD31" s="44"/>
      <c r="AE31" s="44"/>
      <c r="AF31" s="44"/>
      <c r="AG31" s="44"/>
      <c r="AH31" s="17"/>
      <c r="AI31" s="16">
        <v>2022</v>
      </c>
      <c r="AJ31" s="16">
        <f t="shared" si="4"/>
        <v>7</v>
      </c>
      <c r="AK31" s="16">
        <f t="shared" si="5"/>
        <v>17</v>
      </c>
      <c r="AL31" s="16">
        <f t="shared" si="6"/>
        <v>4</v>
      </c>
      <c r="AM31" s="17" t="s">
        <v>15</v>
      </c>
      <c r="AN31" s="16">
        <f t="shared" si="7"/>
        <v>50</v>
      </c>
      <c r="AO31" s="5">
        <f t="shared" si="19"/>
        <v>44029.201388888891</v>
      </c>
      <c r="AP31" s="1">
        <f t="shared" si="24"/>
        <v>44029.239655286241</v>
      </c>
      <c r="AQ31" s="5">
        <f t="shared" si="25"/>
        <v>0.54105206811824214</v>
      </c>
      <c r="AR31" s="5">
        <f t="shared" si="26"/>
        <v>2.2951079663725436</v>
      </c>
      <c r="AS31" s="5">
        <f t="shared" si="27"/>
        <v>1946.2082351934598</v>
      </c>
      <c r="AT31" s="5">
        <f t="shared" si="28"/>
        <v>0</v>
      </c>
      <c r="AU31" s="5">
        <f t="shared" si="29"/>
        <v>4.3633231299855524E-3</v>
      </c>
      <c r="AV31" s="5">
        <f t="shared" si="30"/>
        <v>0</v>
      </c>
      <c r="AW31" s="5">
        <f t="shared" si="31"/>
        <v>1.5707963267948966</v>
      </c>
    </row>
    <row r="32" spans="1:49">
      <c r="A32" s="48">
        <v>24</v>
      </c>
      <c r="B32" s="85" t="s">
        <v>140</v>
      </c>
      <c r="C32" s="85"/>
      <c r="D32" s="86">
        <v>31</v>
      </c>
      <c r="E32" s="86">
        <v>0</v>
      </c>
      <c r="F32" s="86">
        <v>131</v>
      </c>
      <c r="G32" s="87">
        <v>45</v>
      </c>
      <c r="H32" s="88">
        <f t="shared" si="21"/>
        <v>90</v>
      </c>
      <c r="I32" s="89">
        <f t="shared" si="22"/>
        <v>12.857509510532193</v>
      </c>
      <c r="J32" s="88">
        <v>14</v>
      </c>
      <c r="K32" s="88">
        <f t="shared" si="23"/>
        <v>0.91839353646658517</v>
      </c>
      <c r="L32" s="90">
        <f t="shared" si="14"/>
        <v>2020</v>
      </c>
      <c r="M32" s="90">
        <f t="shared" si="15"/>
        <v>7</v>
      </c>
      <c r="N32" s="90">
        <f t="shared" si="16"/>
        <v>17</v>
      </c>
      <c r="O32" s="90">
        <f t="shared" si="17"/>
        <v>5</v>
      </c>
      <c r="P32" s="91" t="s">
        <v>15</v>
      </c>
      <c r="Q32" s="90">
        <f t="shared" si="18"/>
        <v>45</v>
      </c>
      <c r="R32" s="92">
        <f t="shared" si="32"/>
        <v>3</v>
      </c>
      <c r="S32" s="92" t="s">
        <v>15</v>
      </c>
      <c r="T32" s="93">
        <f t="shared" si="33"/>
        <v>15</v>
      </c>
      <c r="U32" s="94">
        <f t="shared" si="34"/>
        <v>3.25</v>
      </c>
      <c r="V32" s="95">
        <v>1.25</v>
      </c>
      <c r="W32" s="95"/>
      <c r="X32" s="95"/>
      <c r="Y32" s="95"/>
      <c r="Z32" s="95">
        <v>2</v>
      </c>
      <c r="AA32" s="95"/>
      <c r="AB32" s="95"/>
      <c r="AC32" s="95"/>
      <c r="AD32" s="44"/>
      <c r="AE32" s="44"/>
      <c r="AF32" s="44"/>
      <c r="AG32" s="44"/>
      <c r="AH32" s="17"/>
      <c r="AI32" s="16">
        <v>2022</v>
      </c>
      <c r="AJ32" s="16">
        <f t="shared" si="4"/>
        <v>7</v>
      </c>
      <c r="AK32" s="16">
        <f t="shared" si="5"/>
        <v>17</v>
      </c>
      <c r="AL32" s="16">
        <f t="shared" si="6"/>
        <v>9</v>
      </c>
      <c r="AM32" s="17" t="s">
        <v>15</v>
      </c>
      <c r="AN32" s="16">
        <f t="shared" si="7"/>
        <v>0</v>
      </c>
      <c r="AO32" s="5">
        <f t="shared" si="19"/>
        <v>44029.375</v>
      </c>
      <c r="AP32" s="1">
        <f t="shared" si="24"/>
        <v>44029.413266397351</v>
      </c>
      <c r="AQ32" s="5">
        <f t="shared" si="25"/>
        <v>0.54105206811824214</v>
      </c>
      <c r="AR32" s="5">
        <f t="shared" si="26"/>
        <v>2.2994712895025291</v>
      </c>
      <c r="AS32" s="5">
        <f t="shared" si="27"/>
        <v>1946.2082351934598</v>
      </c>
      <c r="AT32" s="5">
        <f t="shared" si="28"/>
        <v>0</v>
      </c>
      <c r="AU32" s="5">
        <f t="shared" si="29"/>
        <v>4.3633231299859965E-3</v>
      </c>
      <c r="AV32" s="5">
        <f t="shared" si="30"/>
        <v>0</v>
      </c>
      <c r="AW32" s="5">
        <f t="shared" si="31"/>
        <v>1.5707963267948966</v>
      </c>
    </row>
    <row r="33" spans="1:49">
      <c r="A33" s="48">
        <v>25</v>
      </c>
      <c r="B33" s="85" t="s">
        <v>141</v>
      </c>
      <c r="C33" s="85"/>
      <c r="D33" s="86">
        <v>31</v>
      </c>
      <c r="E33" s="86">
        <v>0</v>
      </c>
      <c r="F33" s="86">
        <v>132</v>
      </c>
      <c r="G33" s="87">
        <v>0</v>
      </c>
      <c r="H33" s="88">
        <f t="shared" si="21"/>
        <v>90</v>
      </c>
      <c r="I33" s="89">
        <f t="shared" si="22"/>
        <v>12.857509510530885</v>
      </c>
      <c r="J33" s="88">
        <v>14</v>
      </c>
      <c r="K33" s="88">
        <f t="shared" si="23"/>
        <v>0.9183935364664918</v>
      </c>
      <c r="L33" s="90">
        <f t="shared" si="14"/>
        <v>2020</v>
      </c>
      <c r="M33" s="90">
        <f t="shared" si="15"/>
        <v>7</v>
      </c>
      <c r="N33" s="90">
        <f t="shared" si="16"/>
        <v>17</v>
      </c>
      <c r="O33" s="90">
        <f t="shared" si="17"/>
        <v>9</v>
      </c>
      <c r="P33" s="91" t="s">
        <v>15</v>
      </c>
      <c r="Q33" s="90">
        <f t="shared" si="18"/>
        <v>55</v>
      </c>
      <c r="R33" s="92">
        <f t="shared" si="32"/>
        <v>5</v>
      </c>
      <c r="S33" s="92" t="s">
        <v>15</v>
      </c>
      <c r="T33" s="93">
        <f t="shared" si="33"/>
        <v>30</v>
      </c>
      <c r="U33" s="94">
        <f t="shared" si="34"/>
        <v>5.5</v>
      </c>
      <c r="V33" s="95">
        <v>1.25</v>
      </c>
      <c r="W33" s="95">
        <v>1.25</v>
      </c>
      <c r="X33" s="95"/>
      <c r="Y33" s="95"/>
      <c r="Z33" s="95">
        <v>2</v>
      </c>
      <c r="AA33" s="95"/>
      <c r="AB33" s="95"/>
      <c r="AC33" s="95">
        <v>1</v>
      </c>
      <c r="AD33" s="44"/>
      <c r="AE33" s="44"/>
      <c r="AF33" s="44"/>
      <c r="AG33" s="44"/>
      <c r="AH33" s="17"/>
      <c r="AI33" s="16">
        <v>2022</v>
      </c>
      <c r="AJ33" s="16">
        <f t="shared" si="4"/>
        <v>7</v>
      </c>
      <c r="AK33" s="16">
        <f t="shared" si="5"/>
        <v>17</v>
      </c>
      <c r="AL33" s="16">
        <f t="shared" si="6"/>
        <v>15</v>
      </c>
      <c r="AM33" s="17" t="s">
        <v>15</v>
      </c>
      <c r="AN33" s="16">
        <f t="shared" si="7"/>
        <v>25</v>
      </c>
      <c r="AO33" s="5">
        <f t="shared" si="19"/>
        <v>44029.642361111117</v>
      </c>
      <c r="AP33" s="1">
        <f t="shared" si="24"/>
        <v>44029.680627508467</v>
      </c>
      <c r="AQ33" s="5">
        <f t="shared" si="25"/>
        <v>0.54105206811824214</v>
      </c>
      <c r="AR33" s="5">
        <f t="shared" si="26"/>
        <v>2.3038346126325151</v>
      </c>
      <c r="AS33" s="5">
        <f t="shared" si="27"/>
        <v>1946.2082351934598</v>
      </c>
      <c r="AT33" s="5">
        <f t="shared" si="28"/>
        <v>0</v>
      </c>
      <c r="AU33" s="5">
        <f t="shared" si="29"/>
        <v>4.3633231299855524E-3</v>
      </c>
      <c r="AV33" s="5">
        <f t="shared" si="30"/>
        <v>0</v>
      </c>
      <c r="AW33" s="5">
        <f t="shared" si="31"/>
        <v>1.5707963267948966</v>
      </c>
    </row>
    <row r="34" spans="1:49">
      <c r="A34" s="48">
        <v>26</v>
      </c>
      <c r="B34" s="85" t="s">
        <v>142</v>
      </c>
      <c r="C34" s="85"/>
      <c r="D34" s="86">
        <v>31</v>
      </c>
      <c r="E34" s="86">
        <v>0</v>
      </c>
      <c r="F34" s="86">
        <v>132</v>
      </c>
      <c r="G34" s="87">
        <v>15</v>
      </c>
      <c r="H34" s="88">
        <f t="shared" si="21"/>
        <v>90</v>
      </c>
      <c r="I34" s="89">
        <f t="shared" si="22"/>
        <v>12.857509510532193</v>
      </c>
      <c r="J34" s="88">
        <v>14</v>
      </c>
      <c r="K34" s="88">
        <f t="shared" si="23"/>
        <v>0.91839353646658517</v>
      </c>
      <c r="L34" s="90">
        <f t="shared" si="14"/>
        <v>2020</v>
      </c>
      <c r="M34" s="90">
        <f t="shared" si="15"/>
        <v>7</v>
      </c>
      <c r="N34" s="90">
        <f t="shared" si="16"/>
        <v>17</v>
      </c>
      <c r="O34" s="90">
        <f t="shared" si="17"/>
        <v>16</v>
      </c>
      <c r="P34" s="91" t="s">
        <v>15</v>
      </c>
      <c r="Q34" s="90">
        <f t="shared" si="18"/>
        <v>20</v>
      </c>
      <c r="R34" s="92">
        <f t="shared" si="32"/>
        <v>4</v>
      </c>
      <c r="S34" s="92" t="s">
        <v>15</v>
      </c>
      <c r="T34" s="93">
        <f t="shared" si="33"/>
        <v>30</v>
      </c>
      <c r="U34" s="94">
        <f t="shared" si="34"/>
        <v>4.5</v>
      </c>
      <c r="V34" s="95">
        <v>1.25</v>
      </c>
      <c r="W34" s="95">
        <v>1.25</v>
      </c>
      <c r="X34" s="95"/>
      <c r="Y34" s="95"/>
      <c r="Z34" s="95">
        <v>2</v>
      </c>
      <c r="AA34" s="95"/>
      <c r="AB34" s="95"/>
      <c r="AC34" s="95"/>
      <c r="AD34" s="44"/>
      <c r="AE34" s="44"/>
      <c r="AF34" s="44"/>
      <c r="AG34" s="44"/>
      <c r="AH34" s="17"/>
      <c r="AI34" s="16">
        <v>2022</v>
      </c>
      <c r="AJ34" s="16">
        <f t="shared" si="4"/>
        <v>7</v>
      </c>
      <c r="AK34" s="16">
        <f t="shared" si="5"/>
        <v>17</v>
      </c>
      <c r="AL34" s="16">
        <f t="shared" si="6"/>
        <v>20</v>
      </c>
      <c r="AM34" s="17" t="s">
        <v>15</v>
      </c>
      <c r="AN34" s="16">
        <f t="shared" si="7"/>
        <v>50</v>
      </c>
      <c r="AO34" s="5">
        <f t="shared" si="19"/>
        <v>44029.868055555555</v>
      </c>
      <c r="AP34" s="1">
        <f t="shared" si="24"/>
        <v>44029.906321952905</v>
      </c>
      <c r="AQ34" s="5">
        <f t="shared" si="25"/>
        <v>0.54105206811824214</v>
      </c>
      <c r="AR34" s="5">
        <f t="shared" si="26"/>
        <v>2.3081979357625007</v>
      </c>
      <c r="AS34" s="5">
        <f t="shared" si="27"/>
        <v>1946.2082351934598</v>
      </c>
      <c r="AT34" s="5">
        <f t="shared" si="28"/>
        <v>0</v>
      </c>
      <c r="AU34" s="5">
        <f t="shared" si="29"/>
        <v>4.3633231299859965E-3</v>
      </c>
      <c r="AV34" s="5">
        <f t="shared" si="30"/>
        <v>0</v>
      </c>
      <c r="AW34" s="5">
        <f t="shared" si="31"/>
        <v>1.5707963267948966</v>
      </c>
    </row>
    <row r="35" spans="1:49">
      <c r="A35" s="48">
        <v>27</v>
      </c>
      <c r="B35" s="85" t="s">
        <v>143</v>
      </c>
      <c r="C35" s="85"/>
      <c r="D35" s="86">
        <v>31</v>
      </c>
      <c r="E35" s="86">
        <v>0</v>
      </c>
      <c r="F35" s="86">
        <v>132</v>
      </c>
      <c r="G35" s="87">
        <v>30</v>
      </c>
      <c r="H35" s="88">
        <f t="shared" si="21"/>
        <v>90</v>
      </c>
      <c r="I35" s="89">
        <f t="shared" si="22"/>
        <v>12.857509510530885</v>
      </c>
      <c r="J35" s="88">
        <v>14</v>
      </c>
      <c r="K35" s="88">
        <f t="shared" si="23"/>
        <v>0.9183935364664918</v>
      </c>
      <c r="L35" s="90">
        <f t="shared" si="14"/>
        <v>2020</v>
      </c>
      <c r="M35" s="90">
        <f t="shared" si="15"/>
        <v>7</v>
      </c>
      <c r="N35" s="90">
        <f t="shared" si="16"/>
        <v>17</v>
      </c>
      <c r="O35" s="90">
        <f t="shared" si="17"/>
        <v>21</v>
      </c>
      <c r="P35" s="91" t="s">
        <v>15</v>
      </c>
      <c r="Q35" s="90">
        <f t="shared" si="18"/>
        <v>45</v>
      </c>
      <c r="R35" s="92">
        <f t="shared" si="32"/>
        <v>4</v>
      </c>
      <c r="S35" s="92" t="s">
        <v>15</v>
      </c>
      <c r="T35" s="93">
        <f t="shared" si="33"/>
        <v>15</v>
      </c>
      <c r="U35" s="94">
        <f t="shared" si="34"/>
        <v>4.25</v>
      </c>
      <c r="V35" s="95">
        <v>1.25</v>
      </c>
      <c r="W35" s="95"/>
      <c r="X35" s="95"/>
      <c r="Y35" s="95"/>
      <c r="Z35" s="95">
        <v>2</v>
      </c>
      <c r="AA35" s="95"/>
      <c r="AB35" s="95"/>
      <c r="AC35" s="95">
        <v>1</v>
      </c>
      <c r="AD35" s="44"/>
      <c r="AE35" s="44"/>
      <c r="AF35" s="44"/>
      <c r="AG35" s="44"/>
      <c r="AH35" s="17"/>
      <c r="AI35" s="16">
        <v>2022</v>
      </c>
      <c r="AJ35" s="16">
        <f t="shared" si="4"/>
        <v>7</v>
      </c>
      <c r="AK35" s="16">
        <f t="shared" si="5"/>
        <v>18</v>
      </c>
      <c r="AL35" s="16">
        <f t="shared" si="6"/>
        <v>2</v>
      </c>
      <c r="AM35" s="17" t="s">
        <v>15</v>
      </c>
      <c r="AN35" s="16">
        <f t="shared" si="7"/>
        <v>0</v>
      </c>
      <c r="AO35" s="5">
        <f t="shared" si="19"/>
        <v>44030.083333333328</v>
      </c>
      <c r="AP35" s="1">
        <f t="shared" si="24"/>
        <v>44030.121599730679</v>
      </c>
      <c r="AQ35" s="5">
        <f t="shared" si="25"/>
        <v>0.54105206811824214</v>
      </c>
      <c r="AR35" s="5">
        <f t="shared" si="26"/>
        <v>2.3125612588924866</v>
      </c>
      <c r="AS35" s="5">
        <f t="shared" si="27"/>
        <v>1946.2082351934598</v>
      </c>
      <c r="AT35" s="5">
        <f t="shared" si="28"/>
        <v>0</v>
      </c>
      <c r="AU35" s="5">
        <f t="shared" si="29"/>
        <v>4.3633231299855524E-3</v>
      </c>
      <c r="AV35" s="5">
        <f t="shared" si="30"/>
        <v>0</v>
      </c>
      <c r="AW35" s="5">
        <f t="shared" si="31"/>
        <v>1.5707963267948966</v>
      </c>
    </row>
    <row r="36" spans="1:49">
      <c r="A36" s="48">
        <v>28</v>
      </c>
      <c r="B36" s="85" t="s">
        <v>187</v>
      </c>
      <c r="C36" s="85"/>
      <c r="D36" s="86">
        <v>31</v>
      </c>
      <c r="E36" s="86">
        <v>0</v>
      </c>
      <c r="F36" s="86">
        <v>132</v>
      </c>
      <c r="G36" s="87">
        <v>45</v>
      </c>
      <c r="H36" s="88">
        <f t="shared" si="21"/>
        <v>132.73467844268654</v>
      </c>
      <c r="I36" s="89">
        <f t="shared" si="22"/>
        <v>88.41676238512369</v>
      </c>
      <c r="J36" s="88">
        <v>14</v>
      </c>
      <c r="K36" s="88">
        <f t="shared" si="23"/>
        <v>6.3154830275088347</v>
      </c>
      <c r="L36" s="90">
        <f t="shared" si="14"/>
        <v>2020</v>
      </c>
      <c r="M36" s="90">
        <f t="shared" si="15"/>
        <v>7</v>
      </c>
      <c r="N36" s="90">
        <f t="shared" si="16"/>
        <v>18</v>
      </c>
      <c r="O36" s="90">
        <f t="shared" si="17"/>
        <v>2</v>
      </c>
      <c r="P36" s="91" t="s">
        <v>15</v>
      </c>
      <c r="Q36" s="90">
        <f t="shared" si="18"/>
        <v>55</v>
      </c>
      <c r="R36" s="92">
        <f t="shared" si="32"/>
        <v>12</v>
      </c>
      <c r="S36" s="92" t="s">
        <v>15</v>
      </c>
      <c r="T36" s="93">
        <f t="shared" si="33"/>
        <v>45</v>
      </c>
      <c r="U36" s="94">
        <f t="shared" si="34"/>
        <v>12.75</v>
      </c>
      <c r="V36" s="95">
        <v>1.25</v>
      </c>
      <c r="W36" s="95">
        <v>1.25</v>
      </c>
      <c r="X36" s="95">
        <v>1.25</v>
      </c>
      <c r="Y36" s="95"/>
      <c r="Z36" s="95">
        <v>2</v>
      </c>
      <c r="AA36" s="95">
        <v>2</v>
      </c>
      <c r="AB36" s="95">
        <v>5</v>
      </c>
      <c r="AC36" s="95"/>
      <c r="AD36" s="44"/>
      <c r="AE36" s="44"/>
      <c r="AF36" s="44"/>
      <c r="AG36" s="44"/>
      <c r="AH36" s="17"/>
      <c r="AI36" s="16">
        <v>2022</v>
      </c>
      <c r="AJ36" s="16">
        <f t="shared" si="4"/>
        <v>7</v>
      </c>
      <c r="AK36" s="16">
        <f t="shared" si="5"/>
        <v>18</v>
      </c>
      <c r="AL36" s="16">
        <f t="shared" si="6"/>
        <v>15</v>
      </c>
      <c r="AM36" s="17" t="s">
        <v>15</v>
      </c>
      <c r="AN36" s="16">
        <f t="shared" si="7"/>
        <v>40</v>
      </c>
      <c r="AO36" s="5">
        <f t="shared" si="19"/>
        <v>44030.652777777781</v>
      </c>
      <c r="AP36" s="1">
        <f t="shared" si="24"/>
        <v>44030.915922903929</v>
      </c>
      <c r="AQ36" s="5">
        <f t="shared" si="25"/>
        <v>0.54105206811824214</v>
      </c>
      <c r="AR36" s="5">
        <f t="shared" si="26"/>
        <v>2.3169245820224722</v>
      </c>
      <c r="AS36" s="5">
        <f t="shared" si="27"/>
        <v>1946.2082351934598</v>
      </c>
      <c r="AT36" s="5">
        <f t="shared" si="28"/>
        <v>-1.745329251994332E-2</v>
      </c>
      <c r="AU36" s="5">
        <f t="shared" si="29"/>
        <v>2.1816615649929094E-2</v>
      </c>
      <c r="AV36" s="5">
        <f t="shared" si="30"/>
        <v>-69.292102495764311</v>
      </c>
      <c r="AW36" s="5">
        <f t="shared" si="31"/>
        <v>0.82493548318897336</v>
      </c>
    </row>
    <row r="37" spans="1:49">
      <c r="A37" s="48">
        <v>29</v>
      </c>
      <c r="B37" s="74" t="s">
        <v>172</v>
      </c>
      <c r="C37" s="74"/>
      <c r="D37" s="75">
        <v>30</v>
      </c>
      <c r="E37" s="75">
        <v>0</v>
      </c>
      <c r="F37" s="75">
        <v>134</v>
      </c>
      <c r="G37" s="76">
        <v>0</v>
      </c>
      <c r="H37" s="52">
        <f t="shared" si="21"/>
        <v>15.936226174805205</v>
      </c>
      <c r="I37" s="53">
        <f t="shared" si="22"/>
        <v>187.19426842782562</v>
      </c>
      <c r="J37" s="52">
        <v>14</v>
      </c>
      <c r="K37" s="52">
        <f t="shared" si="23"/>
        <v>13.371019173416116</v>
      </c>
      <c r="L37" s="16">
        <f t="shared" si="14"/>
        <v>2020</v>
      </c>
      <c r="M37" s="16">
        <f t="shared" si="15"/>
        <v>7</v>
      </c>
      <c r="N37" s="16">
        <f t="shared" si="16"/>
        <v>18</v>
      </c>
      <c r="O37" s="16">
        <f t="shared" si="17"/>
        <v>21</v>
      </c>
      <c r="P37" s="17" t="s">
        <v>15</v>
      </c>
      <c r="Q37" s="16">
        <f t="shared" si="18"/>
        <v>59</v>
      </c>
      <c r="R37" s="23">
        <f t="shared" si="32"/>
        <v>9</v>
      </c>
      <c r="S37" s="23" t="s">
        <v>15</v>
      </c>
      <c r="T37" s="46">
        <f t="shared" si="33"/>
        <v>45</v>
      </c>
      <c r="U37" s="45">
        <f t="shared" si="34"/>
        <v>9.75</v>
      </c>
      <c r="V37" s="44">
        <v>1.25</v>
      </c>
      <c r="W37" s="44">
        <v>1.25</v>
      </c>
      <c r="X37" s="44">
        <v>1.25</v>
      </c>
      <c r="Y37" s="44">
        <v>1</v>
      </c>
      <c r="Z37" s="44">
        <v>2</v>
      </c>
      <c r="AA37" s="44">
        <v>2</v>
      </c>
      <c r="AB37" s="44"/>
      <c r="AC37" s="44">
        <v>1</v>
      </c>
      <c r="AD37" s="44"/>
      <c r="AE37" s="44"/>
      <c r="AF37" s="44"/>
      <c r="AG37" s="44"/>
      <c r="AH37" s="17"/>
      <c r="AI37" s="16">
        <v>2022</v>
      </c>
      <c r="AJ37" s="16">
        <f t="shared" si="4"/>
        <v>7</v>
      </c>
      <c r="AK37" s="16">
        <f t="shared" si="5"/>
        <v>19</v>
      </c>
      <c r="AL37" s="16">
        <f t="shared" si="6"/>
        <v>7</v>
      </c>
      <c r="AM37" s="17" t="s">
        <v>15</v>
      </c>
      <c r="AN37" s="16">
        <f t="shared" si="7"/>
        <v>44</v>
      </c>
      <c r="AO37" s="5">
        <f t="shared" si="19"/>
        <v>44031.322222222225</v>
      </c>
      <c r="AP37" s="1">
        <f t="shared" si="24"/>
        <v>44031.879348021117</v>
      </c>
      <c r="AQ37" s="5">
        <f t="shared" si="25"/>
        <v>0.52359877559829882</v>
      </c>
      <c r="AR37" s="5">
        <f t="shared" si="26"/>
        <v>2.3387411976724013</v>
      </c>
      <c r="AS37" s="5">
        <f t="shared" si="27"/>
        <v>1876.9161326976955</v>
      </c>
      <c r="AT37" s="5">
        <f t="shared" si="28"/>
        <v>5.2359877559829959E-2</v>
      </c>
      <c r="AU37" s="5">
        <f t="shared" si="29"/>
        <v>1.7453292519943542E-2</v>
      </c>
      <c r="AV37" s="5">
        <f t="shared" si="30"/>
        <v>210.1273046306037</v>
      </c>
      <c r="AW37" s="5">
        <f t="shared" si="31"/>
        <v>0.27813961709285223</v>
      </c>
    </row>
    <row r="38" spans="1:49">
      <c r="A38" s="48">
        <v>30</v>
      </c>
      <c r="B38" s="85" t="s">
        <v>144</v>
      </c>
      <c r="C38" s="85"/>
      <c r="D38" s="86">
        <v>33</v>
      </c>
      <c r="E38" s="86">
        <v>0</v>
      </c>
      <c r="F38" s="86">
        <v>135</v>
      </c>
      <c r="G38" s="87">
        <v>0</v>
      </c>
      <c r="H38" s="88">
        <f t="shared" si="21"/>
        <v>90</v>
      </c>
      <c r="I38" s="89">
        <f t="shared" si="22"/>
        <v>50.320234076726159</v>
      </c>
      <c r="J38" s="88">
        <v>8</v>
      </c>
      <c r="K38" s="88">
        <f t="shared" si="23"/>
        <v>6.2900292595907699</v>
      </c>
      <c r="L38" s="90">
        <f t="shared" si="14"/>
        <v>2020</v>
      </c>
      <c r="M38" s="90">
        <f t="shared" si="15"/>
        <v>7</v>
      </c>
      <c r="N38" s="90">
        <f t="shared" si="16"/>
        <v>19</v>
      </c>
      <c r="O38" s="90">
        <f t="shared" si="17"/>
        <v>21</v>
      </c>
      <c r="P38" s="91" t="s">
        <v>15</v>
      </c>
      <c r="Q38" s="90">
        <f t="shared" si="18"/>
        <v>6</v>
      </c>
      <c r="R38" s="92">
        <f t="shared" si="32"/>
        <v>10</v>
      </c>
      <c r="S38" s="92" t="s">
        <v>15</v>
      </c>
      <c r="T38" s="93">
        <f t="shared" si="33"/>
        <v>45</v>
      </c>
      <c r="U38" s="94">
        <f t="shared" si="34"/>
        <v>10.75</v>
      </c>
      <c r="V38" s="95">
        <v>1.25</v>
      </c>
      <c r="W38" s="95">
        <v>1.25</v>
      </c>
      <c r="X38" s="95">
        <v>1.25</v>
      </c>
      <c r="Y38" s="95">
        <v>1</v>
      </c>
      <c r="Z38" s="95">
        <v>1</v>
      </c>
      <c r="AA38" s="95">
        <v>2</v>
      </c>
      <c r="AB38" s="95">
        <v>2</v>
      </c>
      <c r="AC38" s="95">
        <v>1</v>
      </c>
      <c r="AD38" s="44"/>
      <c r="AE38" s="44"/>
      <c r="AF38" s="44"/>
      <c r="AG38" s="44"/>
      <c r="AH38" s="17"/>
      <c r="AI38" s="16">
        <v>2022</v>
      </c>
      <c r="AJ38" s="16">
        <f t="shared" si="4"/>
        <v>7</v>
      </c>
      <c r="AK38" s="16">
        <f t="shared" si="5"/>
        <v>20</v>
      </c>
      <c r="AL38" s="16">
        <f t="shared" si="6"/>
        <v>7</v>
      </c>
      <c r="AM38" s="17" t="s">
        <v>15</v>
      </c>
      <c r="AN38" s="16">
        <f t="shared" si="7"/>
        <v>51</v>
      </c>
      <c r="AO38" s="5">
        <f t="shared" si="19"/>
        <v>44032.32708333333</v>
      </c>
      <c r="AP38" s="1">
        <f t="shared" si="24"/>
        <v>44032.58916788581</v>
      </c>
      <c r="AQ38" s="5">
        <f t="shared" si="25"/>
        <v>0.57595865315812877</v>
      </c>
      <c r="AR38" s="5">
        <f t="shared" si="26"/>
        <v>2.3561944901923448</v>
      </c>
      <c r="AS38" s="5">
        <f t="shared" si="27"/>
        <v>2087.0434373282992</v>
      </c>
      <c r="AT38" s="5">
        <f t="shared" si="28"/>
        <v>0</v>
      </c>
      <c r="AU38" s="5">
        <f t="shared" si="29"/>
        <v>1.7453292519943542E-2</v>
      </c>
      <c r="AV38" s="5">
        <f t="shared" si="30"/>
        <v>0</v>
      </c>
      <c r="AW38" s="5">
        <f t="shared" si="31"/>
        <v>1.5707963267948966</v>
      </c>
    </row>
    <row r="39" spans="1:49">
      <c r="A39" s="48">
        <v>31</v>
      </c>
      <c r="B39" s="85" t="s">
        <v>145</v>
      </c>
      <c r="C39" s="85"/>
      <c r="D39" s="86">
        <v>33</v>
      </c>
      <c r="E39" s="86">
        <v>0</v>
      </c>
      <c r="F39" s="86">
        <v>136</v>
      </c>
      <c r="G39" s="87">
        <v>0</v>
      </c>
      <c r="H39" s="88">
        <f t="shared" si="21"/>
        <v>202.90460756011987</v>
      </c>
      <c r="I39" s="89">
        <f t="shared" si="22"/>
        <v>32.567840345370158</v>
      </c>
      <c r="J39" s="88">
        <v>8</v>
      </c>
      <c r="K39" s="88">
        <f t="shared" si="23"/>
        <v>4.0709800431712697</v>
      </c>
      <c r="L39" s="90">
        <f t="shared" si="14"/>
        <v>2020</v>
      </c>
      <c r="M39" s="90">
        <f t="shared" si="15"/>
        <v>7</v>
      </c>
      <c r="N39" s="90">
        <f t="shared" si="16"/>
        <v>20</v>
      </c>
      <c r="O39" s="90">
        <f t="shared" si="17"/>
        <v>14</v>
      </c>
      <c r="P39" s="91" t="s">
        <v>15</v>
      </c>
      <c r="Q39" s="90">
        <f t="shared" si="18"/>
        <v>8</v>
      </c>
      <c r="R39" s="92">
        <f t="shared" si="32"/>
        <v>2</v>
      </c>
      <c r="S39" s="92" t="s">
        <v>15</v>
      </c>
      <c r="T39" s="93">
        <f t="shared" si="33"/>
        <v>15</v>
      </c>
      <c r="U39" s="94">
        <f t="shared" si="34"/>
        <v>2.25</v>
      </c>
      <c r="V39" s="95">
        <v>1.25</v>
      </c>
      <c r="W39" s="95"/>
      <c r="X39" s="95"/>
      <c r="Y39" s="95"/>
      <c r="Z39" s="95">
        <v>1</v>
      </c>
      <c r="AA39" s="95"/>
      <c r="AB39" s="95"/>
      <c r="AC39" s="95"/>
      <c r="AD39" s="44"/>
      <c r="AE39" s="44"/>
      <c r="AF39" s="44"/>
      <c r="AG39" s="44"/>
      <c r="AH39" s="17"/>
      <c r="AI39" s="16">
        <v>2022</v>
      </c>
      <c r="AJ39" s="16">
        <f t="shared" si="4"/>
        <v>7</v>
      </c>
      <c r="AK39" s="16">
        <f t="shared" si="5"/>
        <v>20</v>
      </c>
      <c r="AL39" s="16">
        <f t="shared" si="6"/>
        <v>16</v>
      </c>
      <c r="AM39" s="17" t="s">
        <v>15</v>
      </c>
      <c r="AN39" s="16">
        <f t="shared" si="7"/>
        <v>23</v>
      </c>
      <c r="AO39" s="5">
        <f t="shared" si="19"/>
        <v>44032.682638888895</v>
      </c>
      <c r="AP39" s="1">
        <f t="shared" si="24"/>
        <v>44032.852263057357</v>
      </c>
      <c r="AQ39" s="5">
        <f t="shared" si="25"/>
        <v>0.57595865315812877</v>
      </c>
      <c r="AR39" s="5">
        <f t="shared" si="26"/>
        <v>2.3736477827122884</v>
      </c>
      <c r="AS39" s="5">
        <f t="shared" si="27"/>
        <v>2087.0434373282992</v>
      </c>
      <c r="AT39" s="5">
        <f t="shared" si="28"/>
        <v>-8.7266462599716599E-3</v>
      </c>
      <c r="AU39" s="5">
        <f t="shared" si="29"/>
        <v>-4.3633231299859965E-3</v>
      </c>
      <c r="AV39" s="5">
        <f t="shared" si="30"/>
        <v>-35.502008396159454</v>
      </c>
      <c r="AW39" s="5">
        <f t="shared" si="31"/>
        <v>0.39976081580127665</v>
      </c>
    </row>
    <row r="40" spans="1:49">
      <c r="A40" s="48">
        <v>32</v>
      </c>
      <c r="B40" s="85" t="s">
        <v>147</v>
      </c>
      <c r="C40" s="85"/>
      <c r="D40" s="86">
        <v>32</v>
      </c>
      <c r="E40" s="86">
        <v>30</v>
      </c>
      <c r="F40" s="86">
        <v>135</v>
      </c>
      <c r="G40" s="87">
        <v>45</v>
      </c>
      <c r="H40" s="88">
        <f t="shared" si="21"/>
        <v>270</v>
      </c>
      <c r="I40" s="89">
        <f t="shared" si="22"/>
        <v>33.735657832515045</v>
      </c>
      <c r="J40" s="88">
        <v>8</v>
      </c>
      <c r="K40" s="88">
        <f t="shared" si="23"/>
        <v>4.2169572290643806</v>
      </c>
      <c r="L40" s="90">
        <f t="shared" si="14"/>
        <v>2020</v>
      </c>
      <c r="M40" s="90">
        <f t="shared" si="15"/>
        <v>7</v>
      </c>
      <c r="N40" s="90">
        <f t="shared" si="16"/>
        <v>20</v>
      </c>
      <c r="O40" s="90">
        <f t="shared" si="17"/>
        <v>20</v>
      </c>
      <c r="P40" s="91" t="s">
        <v>15</v>
      </c>
      <c r="Q40" s="90">
        <f t="shared" si="18"/>
        <v>27</v>
      </c>
      <c r="R40" s="92">
        <f t="shared" si="32"/>
        <v>3</v>
      </c>
      <c r="S40" s="92" t="s">
        <v>15</v>
      </c>
      <c r="T40" s="93">
        <f t="shared" si="33"/>
        <v>15</v>
      </c>
      <c r="U40" s="94">
        <f t="shared" si="34"/>
        <v>3.25</v>
      </c>
      <c r="V40" s="95">
        <v>1.25</v>
      </c>
      <c r="W40" s="95"/>
      <c r="X40" s="95"/>
      <c r="Y40" s="95">
        <v>1</v>
      </c>
      <c r="Z40" s="95">
        <v>1</v>
      </c>
      <c r="AA40" s="95"/>
      <c r="AB40" s="95"/>
      <c r="AC40" s="95"/>
      <c r="AD40" s="44"/>
      <c r="AE40" s="44"/>
      <c r="AF40" s="44"/>
      <c r="AG40" s="44"/>
      <c r="AH40" s="17"/>
      <c r="AI40" s="16">
        <v>2022</v>
      </c>
      <c r="AJ40" s="16">
        <f t="shared" si="4"/>
        <v>7</v>
      </c>
      <c r="AK40" s="16">
        <f t="shared" si="5"/>
        <v>20</v>
      </c>
      <c r="AL40" s="16">
        <f t="shared" si="6"/>
        <v>23</v>
      </c>
      <c r="AM40" s="17" t="s">
        <v>15</v>
      </c>
      <c r="AN40" s="16">
        <f t="shared" si="7"/>
        <v>42</v>
      </c>
      <c r="AO40" s="5">
        <f t="shared" si="19"/>
        <v>44032.987500000003</v>
      </c>
      <c r="AP40" s="1">
        <f t="shared" si="24"/>
        <v>44033.163206551217</v>
      </c>
      <c r="AQ40" s="5">
        <f t="shared" si="25"/>
        <v>0.56723200689815712</v>
      </c>
      <c r="AR40" s="5">
        <f t="shared" si="26"/>
        <v>2.3692844595823024</v>
      </c>
      <c r="AS40" s="5">
        <f t="shared" si="27"/>
        <v>2051.5414289321398</v>
      </c>
      <c r="AT40" s="5">
        <f t="shared" si="28"/>
        <v>0</v>
      </c>
      <c r="AU40" s="5">
        <f t="shared" si="29"/>
        <v>-1.1635528346628732E-2</v>
      </c>
      <c r="AV40" s="5">
        <f t="shared" si="30"/>
        <v>0</v>
      </c>
      <c r="AW40" s="5">
        <f t="shared" si="31"/>
        <v>1.5707963267948966</v>
      </c>
    </row>
    <row r="41" spans="1:49">
      <c r="A41" s="48">
        <v>33</v>
      </c>
      <c r="B41" s="85" t="s">
        <v>150</v>
      </c>
      <c r="C41" s="85"/>
      <c r="D41" s="86">
        <v>32</v>
      </c>
      <c r="E41" s="86">
        <v>30</v>
      </c>
      <c r="F41" s="86">
        <v>135</v>
      </c>
      <c r="G41" s="87">
        <v>5</v>
      </c>
      <c r="H41" s="88">
        <f t="shared" si="21"/>
        <v>164.18471927651157</v>
      </c>
      <c r="I41" s="89">
        <f t="shared" si="22"/>
        <v>31.180320348880812</v>
      </c>
      <c r="J41" s="88">
        <v>8</v>
      </c>
      <c r="K41" s="88">
        <f t="shared" si="23"/>
        <v>3.8975400436101015</v>
      </c>
      <c r="L41" s="90">
        <f t="shared" si="14"/>
        <v>2020</v>
      </c>
      <c r="M41" s="90">
        <f t="shared" si="15"/>
        <v>7</v>
      </c>
      <c r="N41" s="90">
        <f t="shared" si="16"/>
        <v>21</v>
      </c>
      <c r="O41" s="90">
        <f t="shared" si="17"/>
        <v>3</v>
      </c>
      <c r="P41" s="91" t="s">
        <v>15</v>
      </c>
      <c r="Q41" s="90">
        <f t="shared" si="18"/>
        <v>55</v>
      </c>
      <c r="R41" s="92">
        <f t="shared" si="32"/>
        <v>3</v>
      </c>
      <c r="S41" s="92" t="s">
        <v>15</v>
      </c>
      <c r="T41" s="93">
        <f t="shared" si="33"/>
        <v>15</v>
      </c>
      <c r="U41" s="94">
        <f t="shared" si="34"/>
        <v>3.25</v>
      </c>
      <c r="V41" s="95">
        <v>1.25</v>
      </c>
      <c r="W41" s="95"/>
      <c r="X41" s="95"/>
      <c r="Y41" s="95">
        <v>1</v>
      </c>
      <c r="Z41" s="95">
        <v>1</v>
      </c>
      <c r="AA41" s="95"/>
      <c r="AB41" s="95"/>
      <c r="AC41" s="95"/>
      <c r="AD41" s="44"/>
      <c r="AE41" s="44"/>
      <c r="AF41" s="44"/>
      <c r="AG41" s="44"/>
      <c r="AH41" s="17"/>
      <c r="AI41" s="16">
        <v>2022</v>
      </c>
      <c r="AJ41" s="16">
        <f t="shared" si="4"/>
        <v>7</v>
      </c>
      <c r="AK41" s="16">
        <f t="shared" si="5"/>
        <v>21</v>
      </c>
      <c r="AL41" s="16">
        <f t="shared" si="6"/>
        <v>7</v>
      </c>
      <c r="AM41" s="17" t="s">
        <v>15</v>
      </c>
      <c r="AN41" s="16">
        <f t="shared" si="7"/>
        <v>10</v>
      </c>
      <c r="AO41" s="5">
        <f t="shared" si="19"/>
        <v>44033.298611111109</v>
      </c>
      <c r="AP41" s="1">
        <f t="shared" si="24"/>
        <v>44033.461008612925</v>
      </c>
      <c r="AQ41" s="5">
        <f t="shared" si="25"/>
        <v>0.56723200689815712</v>
      </c>
      <c r="AR41" s="5">
        <f t="shared" si="26"/>
        <v>2.3576489312356737</v>
      </c>
      <c r="AS41" s="5">
        <f t="shared" si="27"/>
        <v>2051.5414289321398</v>
      </c>
      <c r="AT41" s="5">
        <f t="shared" si="28"/>
        <v>-8.7266462599716599E-3</v>
      </c>
      <c r="AU41" s="5">
        <f t="shared" si="29"/>
        <v>2.908882086657183E-3</v>
      </c>
      <c r="AV41" s="5">
        <f t="shared" si="30"/>
        <v>-35.303310639000074</v>
      </c>
      <c r="AW41" s="5">
        <f t="shared" si="31"/>
        <v>0.27602872075206408</v>
      </c>
    </row>
    <row r="42" spans="1:49">
      <c r="A42" s="48">
        <v>34</v>
      </c>
      <c r="B42" s="85" t="s">
        <v>149</v>
      </c>
      <c r="C42" s="85"/>
      <c r="D42" s="86">
        <v>32</v>
      </c>
      <c r="E42" s="86">
        <v>0</v>
      </c>
      <c r="F42" s="86">
        <v>135</v>
      </c>
      <c r="G42" s="87">
        <v>15</v>
      </c>
      <c r="H42" s="88">
        <f t="shared" si="21"/>
        <v>90</v>
      </c>
      <c r="I42" s="89">
        <f t="shared" si="22"/>
        <v>12.720721442345598</v>
      </c>
      <c r="J42" s="88">
        <v>8</v>
      </c>
      <c r="K42" s="88">
        <f t="shared" si="23"/>
        <v>1.5900901802931997</v>
      </c>
      <c r="L42" s="90">
        <f t="shared" si="14"/>
        <v>2020</v>
      </c>
      <c r="M42" s="90">
        <f t="shared" si="15"/>
        <v>7</v>
      </c>
      <c r="N42" s="90">
        <f t="shared" si="16"/>
        <v>21</v>
      </c>
      <c r="O42" s="90">
        <f t="shared" si="17"/>
        <v>11</v>
      </c>
      <c r="P42" s="91" t="s">
        <v>15</v>
      </c>
      <c r="Q42" s="90">
        <f t="shared" si="18"/>
        <v>4</v>
      </c>
      <c r="R42" s="92">
        <f t="shared" si="32"/>
        <v>23</v>
      </c>
      <c r="S42" s="92" t="s">
        <v>15</v>
      </c>
      <c r="T42" s="93">
        <f t="shared" si="33"/>
        <v>15</v>
      </c>
      <c r="U42" s="94">
        <f t="shared" si="34"/>
        <v>23.25</v>
      </c>
      <c r="V42" s="95">
        <v>1.25</v>
      </c>
      <c r="W42" s="95"/>
      <c r="X42" s="95"/>
      <c r="Y42" s="95"/>
      <c r="Z42" s="95">
        <v>2</v>
      </c>
      <c r="AA42" s="95"/>
      <c r="AB42" s="95">
        <v>20</v>
      </c>
      <c r="AC42" s="95"/>
      <c r="AD42" s="44"/>
      <c r="AE42" s="44"/>
      <c r="AF42" s="44"/>
      <c r="AG42" s="44"/>
      <c r="AH42" s="17"/>
      <c r="AI42" s="16">
        <v>2022</v>
      </c>
      <c r="AJ42" s="16">
        <f t="shared" si="4"/>
        <v>7</v>
      </c>
      <c r="AK42" s="16">
        <f t="shared" si="5"/>
        <v>22</v>
      </c>
      <c r="AL42" s="16">
        <f t="shared" si="6"/>
        <v>10</v>
      </c>
      <c r="AM42" s="17" t="s">
        <v>15</v>
      </c>
      <c r="AN42" s="16">
        <f t="shared" si="7"/>
        <v>19</v>
      </c>
      <c r="AO42" s="5">
        <f t="shared" si="19"/>
        <v>44034.429861111115</v>
      </c>
      <c r="AP42" s="1">
        <f t="shared" si="24"/>
        <v>44034.496114868627</v>
      </c>
      <c r="AQ42" s="5">
        <f t="shared" si="25"/>
        <v>0.55850536063818546</v>
      </c>
      <c r="AR42" s="5">
        <f t="shared" si="26"/>
        <v>2.3605578133223308</v>
      </c>
      <c r="AS42" s="5">
        <f t="shared" si="27"/>
        <v>2016.2381182931397</v>
      </c>
      <c r="AT42" s="5">
        <f t="shared" si="28"/>
        <v>0</v>
      </c>
      <c r="AU42" s="5">
        <f t="shared" si="29"/>
        <v>4.3633231299855524E-3</v>
      </c>
      <c r="AV42" s="5">
        <f t="shared" si="30"/>
        <v>0</v>
      </c>
      <c r="AW42" s="5">
        <f t="shared" si="31"/>
        <v>1.5707963267948966</v>
      </c>
    </row>
    <row r="43" spans="1:49">
      <c r="A43" s="48">
        <v>35</v>
      </c>
      <c r="B43" s="85" t="s">
        <v>146</v>
      </c>
      <c r="C43" s="85"/>
      <c r="D43" s="86">
        <v>32</v>
      </c>
      <c r="E43" s="86">
        <v>0</v>
      </c>
      <c r="F43" s="86">
        <v>135</v>
      </c>
      <c r="G43" s="87">
        <v>30</v>
      </c>
      <c r="H43" s="88">
        <f t="shared" si="21"/>
        <v>90</v>
      </c>
      <c r="I43" s="89">
        <f t="shared" si="22"/>
        <v>12.720721442346894</v>
      </c>
      <c r="J43" s="88">
        <v>8</v>
      </c>
      <c r="K43" s="88">
        <f t="shared" si="23"/>
        <v>1.5900901802933618</v>
      </c>
      <c r="L43" s="90">
        <f t="shared" si="14"/>
        <v>2020</v>
      </c>
      <c r="M43" s="90">
        <f t="shared" si="15"/>
        <v>7</v>
      </c>
      <c r="N43" s="90">
        <f t="shared" si="16"/>
        <v>22</v>
      </c>
      <c r="O43" s="90">
        <f t="shared" si="17"/>
        <v>11</v>
      </c>
      <c r="P43" s="91" t="s">
        <v>15</v>
      </c>
      <c r="Q43" s="90">
        <f t="shared" si="18"/>
        <v>54</v>
      </c>
      <c r="R43" s="92">
        <f t="shared" si="32"/>
        <v>3</v>
      </c>
      <c r="S43" s="92" t="s">
        <v>15</v>
      </c>
      <c r="T43" s="93">
        <f t="shared" si="33"/>
        <v>15</v>
      </c>
      <c r="U43" s="94">
        <f t="shared" si="34"/>
        <v>3.25</v>
      </c>
      <c r="V43" s="95">
        <v>1.25</v>
      </c>
      <c r="W43" s="95"/>
      <c r="X43" s="95"/>
      <c r="Y43" s="95"/>
      <c r="Z43" s="95">
        <v>2</v>
      </c>
      <c r="AA43" s="95"/>
      <c r="AB43" s="95"/>
      <c r="AC43" s="95"/>
      <c r="AD43" s="44"/>
      <c r="AE43" s="44"/>
      <c r="AF43" s="44"/>
      <c r="AG43" s="44"/>
      <c r="AH43" s="17"/>
      <c r="AI43" s="16">
        <v>2022</v>
      </c>
      <c r="AJ43" s="16">
        <f t="shared" si="4"/>
        <v>7</v>
      </c>
      <c r="AK43" s="16">
        <f t="shared" si="5"/>
        <v>22</v>
      </c>
      <c r="AL43" s="16">
        <f t="shared" si="6"/>
        <v>15</v>
      </c>
      <c r="AM43" s="17" t="s">
        <v>15</v>
      </c>
      <c r="AN43" s="16">
        <f t="shared" si="7"/>
        <v>9</v>
      </c>
      <c r="AO43" s="5">
        <f t="shared" si="19"/>
        <v>44034.631249999999</v>
      </c>
      <c r="AP43" s="1">
        <f t="shared" si="24"/>
        <v>44034.69750375751</v>
      </c>
      <c r="AQ43" s="5">
        <f t="shared" si="25"/>
        <v>0.55850536063818546</v>
      </c>
      <c r="AR43" s="5">
        <f t="shared" si="26"/>
        <v>2.3649211364523164</v>
      </c>
      <c r="AS43" s="5">
        <f t="shared" si="27"/>
        <v>2016.2381182931397</v>
      </c>
      <c r="AT43" s="5">
        <f t="shared" si="28"/>
        <v>0</v>
      </c>
      <c r="AU43" s="5">
        <f t="shared" si="29"/>
        <v>4.3633231299859965E-3</v>
      </c>
      <c r="AV43" s="5">
        <f t="shared" si="30"/>
        <v>0</v>
      </c>
      <c r="AW43" s="5">
        <f t="shared" si="31"/>
        <v>1.5707963267948966</v>
      </c>
    </row>
    <row r="44" spans="1:49">
      <c r="A44" s="48">
        <v>36</v>
      </c>
      <c r="B44" s="85" t="s">
        <v>151</v>
      </c>
      <c r="C44" s="85"/>
      <c r="D44" s="86">
        <v>32</v>
      </c>
      <c r="E44" s="86">
        <v>0</v>
      </c>
      <c r="F44" s="86">
        <v>135</v>
      </c>
      <c r="G44" s="87">
        <v>45</v>
      </c>
      <c r="H44" s="88">
        <f t="shared" si="21"/>
        <v>90</v>
      </c>
      <c r="I44" s="89">
        <f t="shared" si="22"/>
        <v>12.720721442346894</v>
      </c>
      <c r="J44" s="88">
        <v>8</v>
      </c>
      <c r="K44" s="88">
        <f t="shared" si="23"/>
        <v>1.5900901802933618</v>
      </c>
      <c r="L44" s="90">
        <f t="shared" si="14"/>
        <v>2020</v>
      </c>
      <c r="M44" s="90">
        <f t="shared" si="15"/>
        <v>7</v>
      </c>
      <c r="N44" s="90">
        <f t="shared" si="16"/>
        <v>22</v>
      </c>
      <c r="O44" s="90">
        <f t="shared" si="17"/>
        <v>16</v>
      </c>
      <c r="P44" s="91" t="s">
        <v>15</v>
      </c>
      <c r="Q44" s="90">
        <f t="shared" si="18"/>
        <v>44</v>
      </c>
      <c r="R44" s="92">
        <f t="shared" si="32"/>
        <v>3</v>
      </c>
      <c r="S44" s="92" t="s">
        <v>15</v>
      </c>
      <c r="T44" s="93">
        <f t="shared" si="33"/>
        <v>15</v>
      </c>
      <c r="U44" s="94">
        <f t="shared" si="34"/>
        <v>3.25</v>
      </c>
      <c r="V44" s="95">
        <v>1.25</v>
      </c>
      <c r="W44" s="95"/>
      <c r="X44" s="95"/>
      <c r="Y44" s="95"/>
      <c r="Z44" s="95">
        <v>2</v>
      </c>
      <c r="AA44" s="95"/>
      <c r="AB44" s="95"/>
      <c r="AC44" s="95"/>
      <c r="AD44" s="44"/>
      <c r="AE44" s="44"/>
      <c r="AF44" s="44"/>
      <c r="AG44" s="44"/>
      <c r="AH44" s="17"/>
      <c r="AI44" s="16">
        <v>2022</v>
      </c>
      <c r="AJ44" s="16">
        <f t="shared" si="4"/>
        <v>7</v>
      </c>
      <c r="AK44" s="16">
        <f t="shared" si="5"/>
        <v>22</v>
      </c>
      <c r="AL44" s="16">
        <f t="shared" si="6"/>
        <v>19</v>
      </c>
      <c r="AM44" s="17" t="s">
        <v>15</v>
      </c>
      <c r="AN44" s="16">
        <f t="shared" si="7"/>
        <v>59</v>
      </c>
      <c r="AO44" s="5">
        <f t="shared" si="19"/>
        <v>44034.832638888882</v>
      </c>
      <c r="AP44" s="1">
        <f t="shared" si="24"/>
        <v>44034.898892646394</v>
      </c>
      <c r="AQ44" s="5">
        <f t="shared" si="25"/>
        <v>0.55850536063818546</v>
      </c>
      <c r="AR44" s="5">
        <f t="shared" si="26"/>
        <v>2.3692844595823024</v>
      </c>
      <c r="AS44" s="5">
        <f t="shared" si="27"/>
        <v>2016.2381182931397</v>
      </c>
      <c r="AT44" s="5">
        <f t="shared" si="28"/>
        <v>0</v>
      </c>
      <c r="AU44" s="5">
        <f t="shared" si="29"/>
        <v>4.3633231299859965E-3</v>
      </c>
      <c r="AV44" s="5">
        <f t="shared" si="30"/>
        <v>0</v>
      </c>
      <c r="AW44" s="5">
        <f t="shared" si="31"/>
        <v>1.5707963267948966</v>
      </c>
    </row>
    <row r="45" spans="1:49">
      <c r="A45" s="48">
        <v>37</v>
      </c>
      <c r="B45" s="85" t="s">
        <v>152</v>
      </c>
      <c r="C45" s="85"/>
      <c r="D45" s="86">
        <v>32</v>
      </c>
      <c r="E45" s="86">
        <v>0</v>
      </c>
      <c r="F45" s="86">
        <v>136</v>
      </c>
      <c r="G45" s="87">
        <v>0</v>
      </c>
      <c r="H45" s="88">
        <f t="shared" si="21"/>
        <v>90</v>
      </c>
      <c r="I45" s="89">
        <f t="shared" si="22"/>
        <v>25.441442884692488</v>
      </c>
      <c r="J45" s="88">
        <v>8</v>
      </c>
      <c r="K45" s="88">
        <f t="shared" si="23"/>
        <v>3.1801803605865611</v>
      </c>
      <c r="L45" s="90">
        <f t="shared" si="14"/>
        <v>2020</v>
      </c>
      <c r="M45" s="90">
        <f t="shared" si="15"/>
        <v>7</v>
      </c>
      <c r="N45" s="90">
        <f t="shared" si="16"/>
        <v>22</v>
      </c>
      <c r="O45" s="90">
        <f t="shared" si="17"/>
        <v>21</v>
      </c>
      <c r="P45" s="91" t="s">
        <v>15</v>
      </c>
      <c r="Q45" s="90">
        <f t="shared" si="18"/>
        <v>34</v>
      </c>
      <c r="R45" s="92">
        <f t="shared" si="32"/>
        <v>4</v>
      </c>
      <c r="S45" s="92" t="s">
        <v>15</v>
      </c>
      <c r="T45" s="93">
        <f t="shared" si="33"/>
        <v>15</v>
      </c>
      <c r="U45" s="94">
        <f t="shared" si="34"/>
        <v>4.25</v>
      </c>
      <c r="V45" s="95">
        <v>1.25</v>
      </c>
      <c r="W45" s="95"/>
      <c r="X45" s="95"/>
      <c r="Y45" s="95"/>
      <c r="Z45" s="95">
        <v>2</v>
      </c>
      <c r="AA45" s="95"/>
      <c r="AB45" s="95"/>
      <c r="AC45" s="95">
        <v>1</v>
      </c>
      <c r="AD45" s="44"/>
      <c r="AE45" s="44"/>
      <c r="AF45" s="44"/>
      <c r="AG45" s="44"/>
      <c r="AH45" s="17"/>
      <c r="AI45" s="16">
        <v>2022</v>
      </c>
      <c r="AJ45" s="16">
        <f t="shared" si="4"/>
        <v>7</v>
      </c>
      <c r="AK45" s="16">
        <f t="shared" si="5"/>
        <v>23</v>
      </c>
      <c r="AL45" s="16">
        <f t="shared" si="6"/>
        <v>1</v>
      </c>
      <c r="AM45" s="17" t="s">
        <v>15</v>
      </c>
      <c r="AN45" s="16">
        <f t="shared" si="7"/>
        <v>49</v>
      </c>
      <c r="AO45" s="5">
        <f t="shared" si="19"/>
        <v>44035.075694444437</v>
      </c>
      <c r="AP45" s="1">
        <f t="shared" si="24"/>
        <v>44035.20820195946</v>
      </c>
      <c r="AQ45" s="5">
        <f t="shared" si="25"/>
        <v>0.55850536063818546</v>
      </c>
      <c r="AR45" s="5">
        <f t="shared" si="26"/>
        <v>2.3736477827122884</v>
      </c>
      <c r="AS45" s="5">
        <f t="shared" si="27"/>
        <v>2016.2381182931397</v>
      </c>
      <c r="AT45" s="5">
        <f t="shared" si="28"/>
        <v>0</v>
      </c>
      <c r="AU45" s="5">
        <f t="shared" si="29"/>
        <v>8.7266462599715489E-3</v>
      </c>
      <c r="AV45" s="5">
        <f t="shared" si="30"/>
        <v>0</v>
      </c>
      <c r="AW45" s="5">
        <f t="shared" si="31"/>
        <v>1.5707963267948966</v>
      </c>
    </row>
    <row r="46" spans="1:49">
      <c r="A46" s="48">
        <v>38</v>
      </c>
      <c r="B46" s="85" t="s">
        <v>148</v>
      </c>
      <c r="C46" s="85"/>
      <c r="D46" s="86">
        <v>32</v>
      </c>
      <c r="E46" s="86">
        <v>0</v>
      </c>
      <c r="F46" s="86">
        <v>136</v>
      </c>
      <c r="G46" s="87">
        <v>30</v>
      </c>
      <c r="H46" s="88">
        <f t="shared" si="21"/>
        <v>90</v>
      </c>
      <c r="I46" s="89">
        <f t="shared" si="22"/>
        <v>25.441442884692488</v>
      </c>
      <c r="J46" s="88">
        <v>14</v>
      </c>
      <c r="K46" s="88">
        <f t="shared" si="23"/>
        <v>1.8172459203351778</v>
      </c>
      <c r="L46" s="90">
        <f t="shared" si="14"/>
        <v>2020</v>
      </c>
      <c r="M46" s="90">
        <f t="shared" si="15"/>
        <v>7</v>
      </c>
      <c r="N46" s="90">
        <f t="shared" si="16"/>
        <v>23</v>
      </c>
      <c r="O46" s="90">
        <f t="shared" si="17"/>
        <v>4</v>
      </c>
      <c r="P46" s="91" t="s">
        <v>15</v>
      </c>
      <c r="Q46" s="90">
        <f t="shared" si="18"/>
        <v>60</v>
      </c>
      <c r="R46" s="92">
        <f t="shared" si="32"/>
        <v>10</v>
      </c>
      <c r="S46" s="92" t="s">
        <v>15</v>
      </c>
      <c r="T46" s="93">
        <f t="shared" si="33"/>
        <v>45</v>
      </c>
      <c r="U46" s="94">
        <f t="shared" si="34"/>
        <v>10.75</v>
      </c>
      <c r="V46" s="95">
        <v>1.25</v>
      </c>
      <c r="W46" s="95">
        <v>1.25</v>
      </c>
      <c r="X46" s="95">
        <v>1.25</v>
      </c>
      <c r="Y46" s="95">
        <v>1</v>
      </c>
      <c r="Z46" s="95">
        <v>2</v>
      </c>
      <c r="AA46" s="95">
        <v>2</v>
      </c>
      <c r="AB46" s="95">
        <v>2</v>
      </c>
      <c r="AC46" s="95"/>
      <c r="AD46" s="44"/>
      <c r="AE46" s="44"/>
      <c r="AF46" s="44"/>
      <c r="AG46" s="44"/>
      <c r="AH46" s="17"/>
      <c r="AI46" s="16">
        <v>2022</v>
      </c>
      <c r="AJ46" s="16">
        <f t="shared" si="4"/>
        <v>7</v>
      </c>
      <c r="AK46" s="16">
        <f t="shared" si="5"/>
        <v>23</v>
      </c>
      <c r="AL46" s="16">
        <f t="shared" si="6"/>
        <v>15</v>
      </c>
      <c r="AM46" s="17" t="s">
        <v>15</v>
      </c>
      <c r="AN46" s="16">
        <f t="shared" si="7"/>
        <v>45</v>
      </c>
      <c r="AO46" s="5">
        <f t="shared" si="19"/>
        <v>44035.656249999993</v>
      </c>
      <c r="AP46" s="1">
        <f t="shared" si="24"/>
        <v>44035.73196858001</v>
      </c>
      <c r="AQ46" s="5">
        <f t="shared" si="25"/>
        <v>0.55850536063818546</v>
      </c>
      <c r="AR46" s="5">
        <f t="shared" si="26"/>
        <v>2.3823744289722599</v>
      </c>
      <c r="AS46" s="5">
        <f t="shared" si="27"/>
        <v>2016.2381182931397</v>
      </c>
      <c r="AT46" s="5">
        <f t="shared" si="28"/>
        <v>0</v>
      </c>
      <c r="AU46" s="5">
        <f t="shared" si="29"/>
        <v>8.7266462599715489E-3</v>
      </c>
      <c r="AV46" s="5">
        <f t="shared" si="30"/>
        <v>0</v>
      </c>
      <c r="AW46" s="5">
        <f t="shared" si="31"/>
        <v>1.5707963267948966</v>
      </c>
    </row>
    <row r="47" spans="1:49">
      <c r="A47" s="48">
        <v>39</v>
      </c>
      <c r="B47" s="85" t="s">
        <v>153</v>
      </c>
      <c r="C47" s="85"/>
      <c r="D47" s="86">
        <v>32</v>
      </c>
      <c r="E47" s="86">
        <v>0</v>
      </c>
      <c r="F47" s="86">
        <v>137</v>
      </c>
      <c r="G47" s="87">
        <v>0</v>
      </c>
      <c r="H47" s="88">
        <f t="shared" si="21"/>
        <v>90</v>
      </c>
      <c r="I47" s="89">
        <f t="shared" si="22"/>
        <v>25.441442884692488</v>
      </c>
      <c r="J47" s="88">
        <v>14</v>
      </c>
      <c r="K47" s="88">
        <f t="shared" si="23"/>
        <v>1.8172459203351778</v>
      </c>
      <c r="L47" s="90">
        <f t="shared" si="14"/>
        <v>2020</v>
      </c>
      <c r="M47" s="90">
        <f t="shared" si="15"/>
        <v>7</v>
      </c>
      <c r="N47" s="90">
        <f t="shared" si="16"/>
        <v>23</v>
      </c>
      <c r="O47" s="90">
        <f t="shared" si="17"/>
        <v>17</v>
      </c>
      <c r="P47" s="91" t="s">
        <v>15</v>
      </c>
      <c r="Q47" s="90">
        <f t="shared" si="18"/>
        <v>34</v>
      </c>
      <c r="R47" s="92">
        <f t="shared" si="32"/>
        <v>4</v>
      </c>
      <c r="S47" s="92" t="s">
        <v>15</v>
      </c>
      <c r="T47" s="93">
        <f t="shared" si="33"/>
        <v>15</v>
      </c>
      <c r="U47" s="94">
        <f t="shared" si="34"/>
        <v>4.25</v>
      </c>
      <c r="V47" s="95">
        <v>1.25</v>
      </c>
      <c r="W47" s="95"/>
      <c r="X47" s="95"/>
      <c r="Y47" s="95"/>
      <c r="Z47" s="95">
        <v>2</v>
      </c>
      <c r="AA47" s="95"/>
      <c r="AB47" s="95"/>
      <c r="AC47" s="95">
        <v>1</v>
      </c>
      <c r="AD47" s="44"/>
      <c r="AE47" s="44"/>
      <c r="AF47" s="44"/>
      <c r="AG47" s="44"/>
      <c r="AH47" s="17"/>
      <c r="AI47" s="16">
        <v>2022</v>
      </c>
      <c r="AJ47" s="16">
        <f t="shared" si="4"/>
        <v>7</v>
      </c>
      <c r="AK47" s="16">
        <f t="shared" si="5"/>
        <v>23</v>
      </c>
      <c r="AL47" s="16">
        <f t="shared" si="6"/>
        <v>21</v>
      </c>
      <c r="AM47" s="17" t="s">
        <v>15</v>
      </c>
      <c r="AN47" s="16">
        <f t="shared" si="7"/>
        <v>49</v>
      </c>
      <c r="AO47" s="5">
        <f t="shared" si="19"/>
        <v>44035.909027777772</v>
      </c>
      <c r="AP47" s="1">
        <f t="shared" si="24"/>
        <v>44035.98474635779</v>
      </c>
      <c r="AQ47" s="5">
        <f t="shared" si="25"/>
        <v>0.55850536063818546</v>
      </c>
      <c r="AR47" s="5">
        <f t="shared" si="26"/>
        <v>2.3911010752322315</v>
      </c>
      <c r="AS47" s="5">
        <f t="shared" si="27"/>
        <v>2016.2381182931397</v>
      </c>
      <c r="AT47" s="5">
        <f t="shared" si="28"/>
        <v>0</v>
      </c>
      <c r="AU47" s="5">
        <f t="shared" si="29"/>
        <v>8.7266462599715489E-3</v>
      </c>
      <c r="AV47" s="5">
        <f t="shared" si="30"/>
        <v>0</v>
      </c>
      <c r="AW47" s="5">
        <f t="shared" si="31"/>
        <v>1.5707963267948966</v>
      </c>
    </row>
    <row r="48" spans="1:49">
      <c r="A48" s="48">
        <v>40</v>
      </c>
      <c r="B48" s="85" t="s">
        <v>154</v>
      </c>
      <c r="C48" s="85"/>
      <c r="D48" s="86">
        <v>32</v>
      </c>
      <c r="E48" s="86">
        <v>0</v>
      </c>
      <c r="F48" s="86">
        <v>137</v>
      </c>
      <c r="G48" s="87">
        <v>30</v>
      </c>
      <c r="H48" s="88">
        <f t="shared" si="21"/>
        <v>90</v>
      </c>
      <c r="I48" s="89">
        <f t="shared" si="22"/>
        <v>12.720721442345598</v>
      </c>
      <c r="J48" s="88">
        <v>14</v>
      </c>
      <c r="K48" s="88">
        <f t="shared" si="23"/>
        <v>0.90862296016754274</v>
      </c>
      <c r="L48" s="90">
        <f t="shared" si="14"/>
        <v>2020</v>
      </c>
      <c r="M48" s="90">
        <f t="shared" si="15"/>
        <v>7</v>
      </c>
      <c r="N48" s="90">
        <f t="shared" si="16"/>
        <v>23</v>
      </c>
      <c r="O48" s="90">
        <f t="shared" si="17"/>
        <v>23</v>
      </c>
      <c r="P48" s="91" t="s">
        <v>15</v>
      </c>
      <c r="Q48" s="90">
        <f t="shared" si="18"/>
        <v>38</v>
      </c>
      <c r="R48" s="92">
        <f t="shared" si="32"/>
        <v>4</v>
      </c>
      <c r="S48" s="92" t="s">
        <v>15</v>
      </c>
      <c r="T48" s="93">
        <f t="shared" si="33"/>
        <v>15</v>
      </c>
      <c r="U48" s="94">
        <f t="shared" si="34"/>
        <v>4.25</v>
      </c>
      <c r="V48" s="95">
        <v>1.25</v>
      </c>
      <c r="W48" s="95"/>
      <c r="X48" s="95"/>
      <c r="Y48" s="95"/>
      <c r="Z48" s="95">
        <v>2</v>
      </c>
      <c r="AA48" s="95"/>
      <c r="AB48" s="95"/>
      <c r="AC48" s="95">
        <v>1</v>
      </c>
      <c r="AD48" s="44"/>
      <c r="AE48" s="44"/>
      <c r="AF48" s="44"/>
      <c r="AG48" s="44"/>
      <c r="AH48" s="17"/>
      <c r="AI48" s="16">
        <v>2022</v>
      </c>
      <c r="AJ48" s="16">
        <f t="shared" si="4"/>
        <v>7</v>
      </c>
      <c r="AK48" s="16">
        <f t="shared" si="5"/>
        <v>24</v>
      </c>
      <c r="AL48" s="16">
        <f t="shared" si="6"/>
        <v>3</v>
      </c>
      <c r="AM48" s="17" t="s">
        <v>15</v>
      </c>
      <c r="AN48" s="16">
        <f t="shared" si="7"/>
        <v>53</v>
      </c>
      <c r="AO48" s="5">
        <f t="shared" si="19"/>
        <v>44036.161805555552</v>
      </c>
      <c r="AP48" s="1">
        <f t="shared" si="24"/>
        <v>44036.199664845561</v>
      </c>
      <c r="AQ48" s="5">
        <f t="shared" si="25"/>
        <v>0.55850536063818546</v>
      </c>
      <c r="AR48" s="5">
        <f t="shared" si="26"/>
        <v>2.399827721492203</v>
      </c>
      <c r="AS48" s="5">
        <f t="shared" si="27"/>
        <v>2016.2381182931397</v>
      </c>
      <c r="AT48" s="5">
        <f t="shared" si="28"/>
        <v>0</v>
      </c>
      <c r="AU48" s="5">
        <f t="shared" si="29"/>
        <v>4.3633231299855524E-3</v>
      </c>
      <c r="AV48" s="5">
        <f t="shared" si="30"/>
        <v>0</v>
      </c>
      <c r="AW48" s="5">
        <f t="shared" si="31"/>
        <v>1.5707963267948966</v>
      </c>
    </row>
    <row r="49" spans="1:49">
      <c r="A49" s="48"/>
      <c r="B49" s="85" t="s">
        <v>155</v>
      </c>
      <c r="C49" s="85"/>
      <c r="D49" s="86">
        <v>32</v>
      </c>
      <c r="E49" s="86">
        <v>0</v>
      </c>
      <c r="F49" s="86">
        <v>137</v>
      </c>
      <c r="G49" s="87">
        <v>45</v>
      </c>
      <c r="H49" s="88">
        <f t="shared" si="21"/>
        <v>90</v>
      </c>
      <c r="I49" s="89">
        <f t="shared" si="22"/>
        <v>12.720721442346894</v>
      </c>
      <c r="J49" s="88">
        <v>14</v>
      </c>
      <c r="K49" s="88">
        <f t="shared" si="23"/>
        <v>0.90862296016763533</v>
      </c>
      <c r="L49" s="90">
        <f t="shared" si="14"/>
        <v>2020</v>
      </c>
      <c r="M49" s="90">
        <f t="shared" si="15"/>
        <v>7</v>
      </c>
      <c r="N49" s="90">
        <f t="shared" si="16"/>
        <v>24</v>
      </c>
      <c r="O49" s="90">
        <f t="shared" si="17"/>
        <v>4</v>
      </c>
      <c r="P49" s="91" t="s">
        <v>15</v>
      </c>
      <c r="Q49" s="90">
        <f t="shared" si="18"/>
        <v>48</v>
      </c>
      <c r="R49" s="92">
        <f t="shared" si="32"/>
        <v>4</v>
      </c>
      <c r="S49" s="92" t="s">
        <v>15</v>
      </c>
      <c r="T49" s="93">
        <f t="shared" si="33"/>
        <v>15</v>
      </c>
      <c r="U49" s="94">
        <f t="shared" si="34"/>
        <v>4.25</v>
      </c>
      <c r="V49" s="95">
        <v>1.25</v>
      </c>
      <c r="W49" s="95"/>
      <c r="X49" s="95"/>
      <c r="Y49" s="95"/>
      <c r="Z49" s="95">
        <v>2</v>
      </c>
      <c r="AA49" s="95"/>
      <c r="AB49" s="95"/>
      <c r="AC49" s="95">
        <v>1</v>
      </c>
      <c r="AD49" s="44"/>
      <c r="AE49" s="44"/>
      <c r="AF49" s="44"/>
      <c r="AG49" s="44"/>
      <c r="AH49" s="17"/>
      <c r="AI49" s="16">
        <v>2022</v>
      </c>
      <c r="AJ49" s="16">
        <f t="shared" si="4"/>
        <v>7</v>
      </c>
      <c r="AK49" s="16">
        <f t="shared" si="5"/>
        <v>24</v>
      </c>
      <c r="AL49" s="16">
        <f t="shared" si="6"/>
        <v>9</v>
      </c>
      <c r="AM49" s="17" t="s">
        <v>15</v>
      </c>
      <c r="AN49" s="16">
        <f t="shared" si="7"/>
        <v>3</v>
      </c>
      <c r="AO49" s="5">
        <f t="shared" si="19"/>
        <v>44036.377083333326</v>
      </c>
      <c r="AP49" s="1">
        <f t="shared" si="24"/>
        <v>44036.414942623334</v>
      </c>
      <c r="AQ49" s="5">
        <f t="shared" si="25"/>
        <v>0.55850536063818546</v>
      </c>
      <c r="AR49" s="5">
        <f t="shared" si="26"/>
        <v>2.4041910446221886</v>
      </c>
      <c r="AS49" s="5">
        <f t="shared" si="27"/>
        <v>2016.2381182931397</v>
      </c>
      <c r="AT49" s="5">
        <f t="shared" si="28"/>
        <v>0</v>
      </c>
      <c r="AU49" s="5">
        <f t="shared" si="29"/>
        <v>4.3633231299859965E-3</v>
      </c>
      <c r="AV49" s="5">
        <f t="shared" si="30"/>
        <v>0</v>
      </c>
      <c r="AW49" s="5">
        <f t="shared" si="31"/>
        <v>1.5707963267948966</v>
      </c>
    </row>
    <row r="50" spans="1:49">
      <c r="A50" s="48"/>
      <c r="B50" s="85" t="s">
        <v>156</v>
      </c>
      <c r="C50" s="85"/>
      <c r="D50" s="86">
        <v>32</v>
      </c>
      <c r="E50" s="86">
        <v>0</v>
      </c>
      <c r="F50" s="86">
        <v>138</v>
      </c>
      <c r="G50" s="87">
        <v>0</v>
      </c>
      <c r="H50" s="88">
        <f t="shared" si="21"/>
        <v>90</v>
      </c>
      <c r="I50" s="89">
        <f t="shared" si="22"/>
        <v>25.441442884693789</v>
      </c>
      <c r="J50" s="88">
        <v>14</v>
      </c>
      <c r="K50" s="88">
        <f t="shared" si="23"/>
        <v>1.8172459203352707</v>
      </c>
      <c r="L50" s="90">
        <f t="shared" si="14"/>
        <v>2020</v>
      </c>
      <c r="M50" s="90">
        <f t="shared" si="15"/>
        <v>7</v>
      </c>
      <c r="N50" s="90">
        <f t="shared" si="16"/>
        <v>24</v>
      </c>
      <c r="O50" s="90">
        <f t="shared" si="17"/>
        <v>9</v>
      </c>
      <c r="P50" s="91" t="s">
        <v>15</v>
      </c>
      <c r="Q50" s="90">
        <f t="shared" si="18"/>
        <v>58</v>
      </c>
      <c r="R50" s="92">
        <f t="shared" si="32"/>
        <v>3</v>
      </c>
      <c r="S50" s="92" t="s">
        <v>15</v>
      </c>
      <c r="T50" s="93">
        <f t="shared" si="33"/>
        <v>15</v>
      </c>
      <c r="U50" s="94">
        <f t="shared" si="34"/>
        <v>3.25</v>
      </c>
      <c r="V50" s="95">
        <v>1.25</v>
      </c>
      <c r="W50" s="95"/>
      <c r="X50" s="95"/>
      <c r="Y50" s="95"/>
      <c r="Z50" s="95">
        <v>2</v>
      </c>
      <c r="AA50" s="95"/>
      <c r="AB50" s="95"/>
      <c r="AC50" s="95"/>
      <c r="AD50" s="44"/>
      <c r="AE50" s="44"/>
      <c r="AF50" s="44"/>
      <c r="AG50" s="44"/>
      <c r="AH50" s="17"/>
      <c r="AI50" s="16">
        <v>2022</v>
      </c>
      <c r="AJ50" s="16">
        <f t="shared" si="4"/>
        <v>7</v>
      </c>
      <c r="AK50" s="16">
        <f t="shared" si="5"/>
        <v>24</v>
      </c>
      <c r="AL50" s="16">
        <f t="shared" si="6"/>
        <v>13</v>
      </c>
      <c r="AM50" s="17" t="s">
        <v>15</v>
      </c>
      <c r="AN50" s="16">
        <f t="shared" si="7"/>
        <v>13</v>
      </c>
      <c r="AO50" s="5">
        <f t="shared" si="19"/>
        <v>44036.550694444442</v>
      </c>
      <c r="AP50" s="1">
        <f t="shared" si="24"/>
        <v>44036.62641302446</v>
      </c>
      <c r="AQ50" s="5">
        <f t="shared" si="25"/>
        <v>0.55850536063818546</v>
      </c>
      <c r="AR50" s="5">
        <f t="shared" si="26"/>
        <v>2.4085543677521746</v>
      </c>
      <c r="AS50" s="5">
        <f t="shared" si="27"/>
        <v>2016.2381182931397</v>
      </c>
      <c r="AT50" s="5">
        <f t="shared" si="28"/>
        <v>0</v>
      </c>
      <c r="AU50" s="5">
        <f t="shared" si="29"/>
        <v>8.7266462599719929E-3</v>
      </c>
      <c r="AV50" s="5">
        <f t="shared" si="30"/>
        <v>0</v>
      </c>
      <c r="AW50" s="5">
        <f t="shared" si="31"/>
        <v>1.5707963267948966</v>
      </c>
    </row>
    <row r="51" spans="1:49">
      <c r="A51" s="48"/>
      <c r="B51" s="85" t="s">
        <v>157</v>
      </c>
      <c r="C51" s="85"/>
      <c r="D51" s="86">
        <v>32</v>
      </c>
      <c r="E51" s="86">
        <v>0</v>
      </c>
      <c r="F51" s="86">
        <v>138</v>
      </c>
      <c r="G51" s="87">
        <v>30</v>
      </c>
      <c r="H51" s="88">
        <f t="shared" si="21"/>
        <v>90</v>
      </c>
      <c r="I51" s="89">
        <f t="shared" si="22"/>
        <v>25.441442884692488</v>
      </c>
      <c r="J51" s="88">
        <v>14</v>
      </c>
      <c r="K51" s="88">
        <f t="shared" si="23"/>
        <v>1.8172459203351778</v>
      </c>
      <c r="L51" s="90">
        <f t="shared" si="14"/>
        <v>2020</v>
      </c>
      <c r="M51" s="90">
        <f t="shared" si="15"/>
        <v>7</v>
      </c>
      <c r="N51" s="90">
        <f t="shared" si="16"/>
        <v>24</v>
      </c>
      <c r="O51" s="90">
        <f t="shared" si="17"/>
        <v>15</v>
      </c>
      <c r="P51" s="91" t="s">
        <v>15</v>
      </c>
      <c r="Q51" s="90">
        <f t="shared" si="18"/>
        <v>2</v>
      </c>
      <c r="R51" s="92">
        <f t="shared" si="32"/>
        <v>9</v>
      </c>
      <c r="S51" s="92" t="s">
        <v>15</v>
      </c>
      <c r="T51" s="93">
        <f t="shared" si="33"/>
        <v>45</v>
      </c>
      <c r="U51" s="94">
        <f t="shared" si="34"/>
        <v>9.75</v>
      </c>
      <c r="V51" s="95">
        <v>1.25</v>
      </c>
      <c r="W51" s="95">
        <v>1.25</v>
      </c>
      <c r="X51" s="95">
        <v>1.25</v>
      </c>
      <c r="Y51" s="95">
        <v>1</v>
      </c>
      <c r="Z51" s="95">
        <v>2</v>
      </c>
      <c r="AA51" s="95">
        <v>2</v>
      </c>
      <c r="AB51" s="95"/>
      <c r="AC51" s="95">
        <v>1</v>
      </c>
      <c r="AD51" s="44"/>
      <c r="AE51" s="44"/>
      <c r="AF51" s="44"/>
      <c r="AG51" s="44"/>
      <c r="AH51" s="17"/>
      <c r="AI51" s="16">
        <v>2022</v>
      </c>
      <c r="AJ51" s="16">
        <f t="shared" si="4"/>
        <v>7</v>
      </c>
      <c r="AK51" s="16">
        <f t="shared" si="5"/>
        <v>25</v>
      </c>
      <c r="AL51" s="16">
        <f t="shared" si="6"/>
        <v>0</v>
      </c>
      <c r="AM51" s="17" t="s">
        <v>15</v>
      </c>
      <c r="AN51" s="16">
        <f t="shared" si="7"/>
        <v>47</v>
      </c>
      <c r="AO51" s="5">
        <f t="shared" si="19"/>
        <v>44037.032638888886</v>
      </c>
      <c r="AP51" s="1">
        <f t="shared" si="24"/>
        <v>44037.108357468904</v>
      </c>
      <c r="AQ51" s="5">
        <f t="shared" si="25"/>
        <v>0.55850536063818546</v>
      </c>
      <c r="AR51" s="5">
        <f t="shared" si="26"/>
        <v>2.4172810140121466</v>
      </c>
      <c r="AS51" s="5">
        <f t="shared" si="27"/>
        <v>2016.2381182931397</v>
      </c>
      <c r="AT51" s="5">
        <f t="shared" si="28"/>
        <v>0</v>
      </c>
      <c r="AU51" s="5">
        <f t="shared" si="29"/>
        <v>8.7266462599715489E-3</v>
      </c>
      <c r="AV51" s="5">
        <f t="shared" si="30"/>
        <v>0</v>
      </c>
      <c r="AW51" s="5">
        <f t="shared" si="31"/>
        <v>1.5707963267948966</v>
      </c>
    </row>
    <row r="52" spans="1:49">
      <c r="A52" s="48"/>
      <c r="B52" s="85" t="s">
        <v>183</v>
      </c>
      <c r="C52" s="85"/>
      <c r="D52" s="86">
        <v>32</v>
      </c>
      <c r="E52" s="86">
        <v>0</v>
      </c>
      <c r="F52" s="86">
        <v>139</v>
      </c>
      <c r="G52" s="87">
        <v>0</v>
      </c>
      <c r="H52" s="88">
        <f t="shared" si="21"/>
        <v>270</v>
      </c>
      <c r="I52" s="89">
        <f t="shared" si="22"/>
        <v>127.20721442346374</v>
      </c>
      <c r="J52" s="88">
        <v>14</v>
      </c>
      <c r="K52" s="88">
        <f t="shared" si="23"/>
        <v>9.0862296016759814</v>
      </c>
      <c r="L52" s="90">
        <f t="shared" si="14"/>
        <v>2020</v>
      </c>
      <c r="M52" s="90">
        <f t="shared" si="15"/>
        <v>7</v>
      </c>
      <c r="N52" s="90">
        <f t="shared" si="16"/>
        <v>25</v>
      </c>
      <c r="O52" s="90">
        <f t="shared" si="17"/>
        <v>2</v>
      </c>
      <c r="P52" s="91" t="s">
        <v>15</v>
      </c>
      <c r="Q52" s="90">
        <f t="shared" si="18"/>
        <v>36</v>
      </c>
      <c r="R52" s="92">
        <f t="shared" si="32"/>
        <v>2</v>
      </c>
      <c r="S52" s="92" t="s">
        <v>15</v>
      </c>
      <c r="T52" s="93">
        <f t="shared" si="33"/>
        <v>15</v>
      </c>
      <c r="U52" s="94">
        <f t="shared" si="34"/>
        <v>2.25</v>
      </c>
      <c r="V52" s="95">
        <v>1.25</v>
      </c>
      <c r="W52" s="95"/>
      <c r="X52" s="95"/>
      <c r="Y52" s="95"/>
      <c r="Z52" s="95"/>
      <c r="AA52" s="95"/>
      <c r="AB52" s="95"/>
      <c r="AC52" s="95">
        <v>1</v>
      </c>
      <c r="AD52" s="44"/>
      <c r="AE52" s="44"/>
      <c r="AF52" s="44"/>
      <c r="AG52" s="44"/>
      <c r="AH52" s="17"/>
      <c r="AI52" s="16">
        <v>2022</v>
      </c>
      <c r="AJ52" s="16">
        <f t="shared" si="4"/>
        <v>7</v>
      </c>
      <c r="AK52" s="16">
        <f t="shared" si="5"/>
        <v>25</v>
      </c>
      <c r="AL52" s="16">
        <f t="shared" si="6"/>
        <v>4</v>
      </c>
      <c r="AM52" s="17" t="s">
        <v>15</v>
      </c>
      <c r="AN52" s="16">
        <f t="shared" si="7"/>
        <v>51</v>
      </c>
      <c r="AO52" s="5">
        <f t="shared" si="19"/>
        <v>44037.202083333337</v>
      </c>
      <c r="AP52" s="1">
        <f t="shared" si="24"/>
        <v>44037.58067623341</v>
      </c>
      <c r="AQ52" s="5">
        <f t="shared" si="25"/>
        <v>0.55850536063818546</v>
      </c>
      <c r="AR52" s="5">
        <f t="shared" si="26"/>
        <v>2.4260076602721181</v>
      </c>
      <c r="AS52" s="5">
        <f t="shared" si="27"/>
        <v>2016.2381182931397</v>
      </c>
      <c r="AT52" s="5">
        <f t="shared" si="28"/>
        <v>0</v>
      </c>
      <c r="AU52" s="5">
        <f t="shared" si="29"/>
        <v>-4.3633231299858188E-2</v>
      </c>
      <c r="AV52" s="5">
        <f t="shared" si="30"/>
        <v>0</v>
      </c>
      <c r="AW52" s="5">
        <f t="shared" si="31"/>
        <v>1.5707963267948966</v>
      </c>
    </row>
    <row r="53" spans="1:49">
      <c r="A53" s="48"/>
      <c r="B53" s="74" t="s">
        <v>184</v>
      </c>
      <c r="C53" s="74"/>
      <c r="D53" s="75">
        <v>32</v>
      </c>
      <c r="E53" s="75">
        <v>0</v>
      </c>
      <c r="F53" s="75">
        <v>136</v>
      </c>
      <c r="G53" s="76">
        <v>30</v>
      </c>
      <c r="H53" s="52">
        <f t="shared" si="21"/>
        <v>274.19715182521315</v>
      </c>
      <c r="I53" s="53">
        <f t="shared" si="22"/>
        <v>81.979957518623493</v>
      </c>
      <c r="J53" s="52">
        <v>14</v>
      </c>
      <c r="K53" s="52">
        <f t="shared" si="23"/>
        <v>5.8557112513302494</v>
      </c>
      <c r="L53" s="16">
        <f t="shared" si="14"/>
        <v>2020</v>
      </c>
      <c r="M53" s="16">
        <f t="shared" si="15"/>
        <v>7</v>
      </c>
      <c r="N53" s="16">
        <f t="shared" si="16"/>
        <v>25</v>
      </c>
      <c r="O53" s="16">
        <f t="shared" si="17"/>
        <v>13</v>
      </c>
      <c r="P53" s="17" t="s">
        <v>15</v>
      </c>
      <c r="Q53" s="16">
        <f t="shared" si="18"/>
        <v>56</v>
      </c>
      <c r="R53" s="23">
        <f t="shared" si="32"/>
        <v>1</v>
      </c>
      <c r="S53" s="23" t="s">
        <v>15</v>
      </c>
      <c r="T53" s="46">
        <f t="shared" si="33"/>
        <v>15</v>
      </c>
      <c r="U53" s="45">
        <f t="shared" si="34"/>
        <v>1.25</v>
      </c>
      <c r="V53" s="44">
        <v>1.25</v>
      </c>
      <c r="W53" s="44"/>
      <c r="X53" s="44"/>
      <c r="Y53" s="44"/>
      <c r="Z53" s="44"/>
      <c r="AA53" s="44"/>
      <c r="AB53" s="44"/>
      <c r="AC53" s="44"/>
      <c r="AD53" s="44"/>
      <c r="AE53" s="44"/>
      <c r="AF53" s="44"/>
      <c r="AG53" s="44"/>
      <c r="AH53" s="17"/>
      <c r="AI53" s="16">
        <v>2022</v>
      </c>
      <c r="AJ53" s="16">
        <f t="shared" si="4"/>
        <v>7</v>
      </c>
      <c r="AK53" s="16">
        <f t="shared" si="5"/>
        <v>25</v>
      </c>
      <c r="AL53" s="16">
        <f t="shared" si="6"/>
        <v>15</v>
      </c>
      <c r="AM53" s="17" t="s">
        <v>15</v>
      </c>
      <c r="AN53" s="16">
        <f t="shared" si="7"/>
        <v>11</v>
      </c>
      <c r="AO53" s="5">
        <f t="shared" si="19"/>
        <v>44037.632638888885</v>
      </c>
      <c r="AP53" s="1">
        <f t="shared" si="24"/>
        <v>44037.876626857687</v>
      </c>
      <c r="AQ53" s="5">
        <f t="shared" si="25"/>
        <v>0.55850536063818546</v>
      </c>
      <c r="AR53" s="5">
        <f t="shared" si="26"/>
        <v>2.3823744289722599</v>
      </c>
      <c r="AS53" s="5">
        <f t="shared" si="27"/>
        <v>2016.2381182931397</v>
      </c>
      <c r="AT53" s="5">
        <f t="shared" si="28"/>
        <v>1.745329251994332E-3</v>
      </c>
      <c r="AU53" s="5">
        <f t="shared" si="29"/>
        <v>-2.7925268031909312E-2</v>
      </c>
      <c r="AV53" s="5">
        <f t="shared" si="30"/>
        <v>7.0450014406180799</v>
      </c>
      <c r="AW53" s="5">
        <f t="shared" si="31"/>
        <v>1.4975422082388377</v>
      </c>
    </row>
    <row r="54" spans="1:49">
      <c r="A54" s="48"/>
      <c r="B54" s="74" t="s">
        <v>174</v>
      </c>
      <c r="C54" s="74"/>
      <c r="D54" s="75">
        <v>32</v>
      </c>
      <c r="E54" s="75">
        <v>6</v>
      </c>
      <c r="F54" s="75">
        <v>134</v>
      </c>
      <c r="G54" s="76">
        <v>54</v>
      </c>
      <c r="H54" s="52">
        <f t="shared" si="21"/>
        <v>63.236767403528496</v>
      </c>
      <c r="I54" s="53">
        <f t="shared" si="22"/>
        <v>39.972937021066976</v>
      </c>
      <c r="J54" s="52">
        <v>4</v>
      </c>
      <c r="K54" s="52">
        <f t="shared" si="23"/>
        <v>9.9932342552667439</v>
      </c>
      <c r="L54" s="16">
        <f t="shared" si="14"/>
        <v>2020</v>
      </c>
      <c r="M54" s="16">
        <f t="shared" si="15"/>
        <v>7</v>
      </c>
      <c r="N54" s="16">
        <f t="shared" si="16"/>
        <v>25</v>
      </c>
      <c r="O54" s="16">
        <f t="shared" si="17"/>
        <v>21</v>
      </c>
      <c r="P54" s="17" t="s">
        <v>15</v>
      </c>
      <c r="Q54" s="16">
        <f t="shared" si="18"/>
        <v>2</v>
      </c>
      <c r="R54" s="23">
        <f t="shared" si="32"/>
        <v>1</v>
      </c>
      <c r="S54" s="23" t="s">
        <v>15</v>
      </c>
      <c r="T54" s="46">
        <f t="shared" si="33"/>
        <v>15</v>
      </c>
      <c r="U54" s="45">
        <f t="shared" si="34"/>
        <v>1.25</v>
      </c>
      <c r="V54" s="44">
        <v>1.25</v>
      </c>
      <c r="W54" s="44"/>
      <c r="X54" s="44"/>
      <c r="Y54" s="44"/>
      <c r="Z54" s="44"/>
      <c r="AA54" s="44"/>
      <c r="AB54" s="44"/>
      <c r="AC54" s="44"/>
      <c r="AD54" s="44"/>
      <c r="AE54" s="44"/>
      <c r="AF54" s="44"/>
      <c r="AG54" s="44"/>
      <c r="AH54" s="17"/>
      <c r="AI54" s="16">
        <v>2022</v>
      </c>
      <c r="AJ54" s="16">
        <f t="shared" si="4"/>
        <v>7</v>
      </c>
      <c r="AK54" s="16">
        <f t="shared" si="5"/>
        <v>25</v>
      </c>
      <c r="AL54" s="16">
        <f t="shared" si="6"/>
        <v>22</v>
      </c>
      <c r="AM54" s="17" t="s">
        <v>15</v>
      </c>
      <c r="AN54" s="16">
        <f t="shared" si="7"/>
        <v>17</v>
      </c>
      <c r="AO54" s="5">
        <f t="shared" si="19"/>
        <v>44037.928472222215</v>
      </c>
      <c r="AP54" s="1">
        <f t="shared" si="24"/>
        <v>44038.344856982854</v>
      </c>
      <c r="AQ54" s="5">
        <f t="shared" si="25"/>
        <v>0.56025068989017979</v>
      </c>
      <c r="AR54" s="5">
        <f t="shared" si="26"/>
        <v>2.3544491609403506</v>
      </c>
      <c r="AS54" s="5">
        <f t="shared" si="27"/>
        <v>2023.2831197337578</v>
      </c>
      <c r="AT54" s="5">
        <f t="shared" si="28"/>
        <v>5.2359877559828849E-3</v>
      </c>
      <c r="AU54" s="5">
        <f t="shared" si="29"/>
        <v>1.2217304763959991E-2</v>
      </c>
      <c r="AV54" s="5">
        <f t="shared" si="30"/>
        <v>21.18190853879014</v>
      </c>
      <c r="AW54" s="5">
        <f t="shared" si="31"/>
        <v>1.1036897995093979</v>
      </c>
    </row>
    <row r="55" spans="1:49">
      <c r="A55" s="48"/>
      <c r="B55" s="74" t="s">
        <v>175</v>
      </c>
      <c r="C55" s="74"/>
      <c r="D55" s="75">
        <v>32</v>
      </c>
      <c r="E55" s="75">
        <v>24</v>
      </c>
      <c r="F55" s="75">
        <v>135</v>
      </c>
      <c r="G55" s="76">
        <v>36</v>
      </c>
      <c r="H55" s="52">
        <f t="shared" si="21"/>
        <v>132.40391928606905</v>
      </c>
      <c r="I55" s="53">
        <f t="shared" si="22"/>
        <v>62.281929866022345</v>
      </c>
      <c r="J55" s="52">
        <v>4</v>
      </c>
      <c r="K55" s="52">
        <f t="shared" si="23"/>
        <v>15.570482466505586</v>
      </c>
      <c r="L55" s="16">
        <f t="shared" si="14"/>
        <v>2020</v>
      </c>
      <c r="M55" s="16">
        <f t="shared" si="15"/>
        <v>7</v>
      </c>
      <c r="N55" s="16">
        <f t="shared" si="16"/>
        <v>26</v>
      </c>
      <c r="O55" s="16">
        <f t="shared" si="17"/>
        <v>8</v>
      </c>
      <c r="P55" s="17" t="s">
        <v>15</v>
      </c>
      <c r="Q55" s="16">
        <f t="shared" si="18"/>
        <v>17</v>
      </c>
      <c r="R55" s="23">
        <f t="shared" si="32"/>
        <v>1</v>
      </c>
      <c r="S55" s="23" t="s">
        <v>15</v>
      </c>
      <c r="T55" s="46">
        <f t="shared" si="33"/>
        <v>15</v>
      </c>
      <c r="U55" s="45">
        <f t="shared" si="34"/>
        <v>1.25</v>
      </c>
      <c r="V55" s="44">
        <v>1.25</v>
      </c>
      <c r="W55" s="44"/>
      <c r="X55" s="44"/>
      <c r="Y55" s="44"/>
      <c r="Z55" s="44"/>
      <c r="AA55" s="44"/>
      <c r="AB55" s="44"/>
      <c r="AC55" s="44"/>
      <c r="AD55" s="44"/>
      <c r="AE55" s="44"/>
      <c r="AF55" s="44"/>
      <c r="AG55" s="44"/>
      <c r="AH55" s="17"/>
      <c r="AI55" s="16">
        <v>2022</v>
      </c>
      <c r="AJ55" s="16">
        <f t="shared" si="4"/>
        <v>7</v>
      </c>
      <c r="AK55" s="16">
        <f t="shared" si="5"/>
        <v>26</v>
      </c>
      <c r="AL55" s="16">
        <f t="shared" si="6"/>
        <v>9</v>
      </c>
      <c r="AM55" s="17" t="s">
        <v>15</v>
      </c>
      <c r="AN55" s="16">
        <f t="shared" si="7"/>
        <v>32</v>
      </c>
      <c r="AO55" s="5">
        <f t="shared" si="19"/>
        <v>44038.397222222222</v>
      </c>
      <c r="AP55" s="1">
        <f t="shared" si="24"/>
        <v>44039.045992324995</v>
      </c>
      <c r="AQ55" s="5">
        <f t="shared" si="25"/>
        <v>0.56548667764616267</v>
      </c>
      <c r="AR55" s="5">
        <f t="shared" si="26"/>
        <v>2.3666664657043106</v>
      </c>
      <c r="AS55" s="5">
        <f t="shared" si="27"/>
        <v>2044.4650282725479</v>
      </c>
      <c r="AT55" s="5">
        <f t="shared" si="28"/>
        <v>-1.2217304763960213E-2</v>
      </c>
      <c r="AU55" s="5">
        <f t="shared" si="29"/>
        <v>1.5707963267949321E-2</v>
      </c>
      <c r="AV55" s="5">
        <f t="shared" si="30"/>
        <v>-49.315550116054283</v>
      </c>
      <c r="AW55" s="5">
        <f t="shared" si="31"/>
        <v>0.83070831950306823</v>
      </c>
    </row>
    <row r="56" spans="1:49">
      <c r="A56" s="48"/>
      <c r="B56" s="74" t="s">
        <v>176</v>
      </c>
      <c r="C56" s="74"/>
      <c r="D56" s="75">
        <v>31</v>
      </c>
      <c r="E56" s="75">
        <v>42</v>
      </c>
      <c r="F56" s="75">
        <v>136</v>
      </c>
      <c r="G56" s="76">
        <v>30</v>
      </c>
      <c r="H56" s="52">
        <f t="shared" si="21"/>
        <v>192.14002951764689</v>
      </c>
      <c r="I56" s="53">
        <f t="shared" si="22"/>
        <v>73.64700111669832</v>
      </c>
      <c r="J56" s="52">
        <v>4</v>
      </c>
      <c r="K56" s="52">
        <f t="shared" si="23"/>
        <v>18.41175027917458</v>
      </c>
      <c r="L56" s="16">
        <f t="shared" si="14"/>
        <v>2020</v>
      </c>
      <c r="M56" s="16">
        <f t="shared" si="15"/>
        <v>7</v>
      </c>
      <c r="N56" s="16">
        <f t="shared" si="16"/>
        <v>27</v>
      </c>
      <c r="O56" s="16">
        <f t="shared" si="17"/>
        <v>1</v>
      </c>
      <c r="P56" s="17" t="s">
        <v>15</v>
      </c>
      <c r="Q56" s="16">
        <f t="shared" si="18"/>
        <v>6</v>
      </c>
      <c r="R56" s="23">
        <f t="shared" si="32"/>
        <v>1</v>
      </c>
      <c r="S56" s="23" t="s">
        <v>15</v>
      </c>
      <c r="T56" s="46">
        <f t="shared" si="33"/>
        <v>15</v>
      </c>
      <c r="U56" s="45">
        <f t="shared" si="34"/>
        <v>1.25</v>
      </c>
      <c r="V56" s="44">
        <v>1.25</v>
      </c>
      <c r="W56" s="44"/>
      <c r="X56" s="44"/>
      <c r="Y56" s="44"/>
      <c r="Z56" s="44"/>
      <c r="AA56" s="44"/>
      <c r="AB56" s="44"/>
      <c r="AC56" s="44"/>
      <c r="AD56" s="44"/>
      <c r="AE56" s="44"/>
      <c r="AF56" s="44"/>
      <c r="AG56" s="44"/>
      <c r="AH56" s="17"/>
      <c r="AI56" s="16">
        <v>2022</v>
      </c>
      <c r="AJ56" s="16">
        <f t="shared" si="4"/>
        <v>7</v>
      </c>
      <c r="AK56" s="16">
        <f t="shared" si="5"/>
        <v>27</v>
      </c>
      <c r="AL56" s="16">
        <f t="shared" si="6"/>
        <v>2</v>
      </c>
      <c r="AM56" s="17" t="s">
        <v>15</v>
      </c>
      <c r="AN56" s="16">
        <f t="shared" si="7"/>
        <v>21</v>
      </c>
      <c r="AO56" s="5">
        <f t="shared" si="19"/>
        <v>44039.097916666658</v>
      </c>
      <c r="AP56" s="1">
        <f t="shared" si="24"/>
        <v>44039.865072928289</v>
      </c>
      <c r="AQ56" s="5">
        <f t="shared" si="25"/>
        <v>0.55326937288220246</v>
      </c>
      <c r="AR56" s="5">
        <f t="shared" si="26"/>
        <v>2.3823744289722599</v>
      </c>
      <c r="AS56" s="5">
        <f t="shared" si="27"/>
        <v>1995.1494781564936</v>
      </c>
      <c r="AT56" s="5">
        <f t="shared" si="28"/>
        <v>-2.0943951023931984E-2</v>
      </c>
      <c r="AU56" s="5">
        <f t="shared" si="29"/>
        <v>-5.235987755983551E-3</v>
      </c>
      <c r="AV56" s="5">
        <f t="shared" si="30"/>
        <v>-83.677227327481887</v>
      </c>
      <c r="AW56" s="5">
        <f t="shared" si="31"/>
        <v>0.2118834863722372</v>
      </c>
    </row>
    <row r="57" spans="1:49">
      <c r="A57" s="48"/>
      <c r="B57" s="74" t="s">
        <v>185</v>
      </c>
      <c r="C57" s="74"/>
      <c r="D57" s="54">
        <v>30</v>
      </c>
      <c r="E57" s="51">
        <v>30</v>
      </c>
      <c r="F57" s="54">
        <v>136</v>
      </c>
      <c r="G57" s="51">
        <v>12</v>
      </c>
      <c r="H57" s="52">
        <f t="shared" si="21"/>
        <v>274.10988008895902</v>
      </c>
      <c r="I57" s="53">
        <f t="shared" si="22"/>
        <v>279.05896056582418</v>
      </c>
      <c r="J57" s="52">
        <v>14</v>
      </c>
      <c r="K57" s="52">
        <f t="shared" si="23"/>
        <v>19.932782897558869</v>
      </c>
      <c r="L57" s="16">
        <f t="shared" si="14"/>
        <v>2020</v>
      </c>
      <c r="M57" s="16">
        <f t="shared" si="15"/>
        <v>7</v>
      </c>
      <c r="N57" s="16">
        <f t="shared" si="16"/>
        <v>27</v>
      </c>
      <c r="O57" s="16">
        <f t="shared" si="17"/>
        <v>20</v>
      </c>
      <c r="P57" s="17" t="s">
        <v>15</v>
      </c>
      <c r="Q57" s="16">
        <f t="shared" si="18"/>
        <v>46</v>
      </c>
      <c r="R57" s="23">
        <f t="shared" si="32"/>
        <v>0</v>
      </c>
      <c r="S57" s="23" t="s">
        <v>15</v>
      </c>
      <c r="T57" s="46">
        <f t="shared" si="33"/>
        <v>0</v>
      </c>
      <c r="U57" s="45">
        <f t="shared" si="34"/>
        <v>0</v>
      </c>
      <c r="V57" s="44"/>
      <c r="W57" s="44"/>
      <c r="X57" s="44"/>
      <c r="Y57" s="44"/>
      <c r="Z57" s="44"/>
      <c r="AA57" s="44"/>
      <c r="AB57" s="44"/>
      <c r="AC57" s="44"/>
      <c r="AD57" s="44"/>
      <c r="AE57" s="44"/>
      <c r="AF57" s="44"/>
      <c r="AG57" s="44"/>
      <c r="AH57" s="17"/>
      <c r="AI57" s="16">
        <v>2022</v>
      </c>
      <c r="AJ57" s="16">
        <f t="shared" si="4"/>
        <v>7</v>
      </c>
      <c r="AK57" s="16">
        <f t="shared" si="5"/>
        <v>27</v>
      </c>
      <c r="AL57" s="16">
        <f t="shared" si="6"/>
        <v>20</v>
      </c>
      <c r="AM57" s="17" t="s">
        <v>15</v>
      </c>
      <c r="AN57" s="16">
        <f t="shared" si="7"/>
        <v>46</v>
      </c>
      <c r="AO57" s="5">
        <f t="shared" si="19"/>
        <v>44039.865277777782</v>
      </c>
      <c r="AP57" s="1">
        <f t="shared" si="24"/>
        <v>44040.695810398516</v>
      </c>
      <c r="AQ57" s="5">
        <f t="shared" si="25"/>
        <v>0.53232542185827048</v>
      </c>
      <c r="AR57" s="5">
        <f t="shared" si="26"/>
        <v>2.3771384412162764</v>
      </c>
      <c r="AS57" s="5">
        <f t="shared" si="27"/>
        <v>1911.4722508290117</v>
      </c>
      <c r="AT57" s="5">
        <f t="shared" si="28"/>
        <v>5.8177641733143659E-3</v>
      </c>
      <c r="AU57" s="5">
        <f t="shared" si="29"/>
        <v>-9.3666003190362002E-2</v>
      </c>
      <c r="AV57" s="5">
        <f t="shared" si="30"/>
        <v>23.137058692892197</v>
      </c>
      <c r="AW57" s="5">
        <f t="shared" si="31"/>
        <v>1.499065387380405</v>
      </c>
    </row>
    <row r="58" spans="1:49">
      <c r="A58" s="48"/>
      <c r="B58" s="74"/>
      <c r="C58" s="74"/>
      <c r="D58" s="54">
        <v>30</v>
      </c>
      <c r="E58" s="51">
        <v>50</v>
      </c>
      <c r="F58" s="54">
        <v>130</v>
      </c>
      <c r="G58" s="51">
        <v>50</v>
      </c>
      <c r="H58" s="52">
        <f t="shared" ref="H58:H69" si="35">IF(AND(AT58&gt;=0,AU58&gt;=0),AW58*180/PI(),IF(AND(AT58&lt;=0,AU58&gt;=0),180-AW58*180/PI(),IF(AND(AT58&lt;=0,AU58&lt;=0),180+AW58*180/PI(),IF(AND(AT58&gt;=0,AU58&lt;=0),360-AW58*180/PI()))))</f>
        <v>90</v>
      </c>
      <c r="I58" s="53">
        <f t="shared" ref="I58:I69" si="36">IF(AT58=0,ABS(AU58*COS(AQ59)*180*60/PI()),ABS(AQ59-AQ58)/COS(AW58)*180*60/PI())</f>
        <v>0</v>
      </c>
      <c r="J58" s="52">
        <v>14</v>
      </c>
      <c r="K58" s="52">
        <f t="shared" ref="K58:K69" si="37">I58/J58</f>
        <v>0</v>
      </c>
      <c r="L58" s="16">
        <f t="shared" si="14"/>
        <v>2020</v>
      </c>
      <c r="M58" s="16">
        <f t="shared" si="15"/>
        <v>7</v>
      </c>
      <c r="N58" s="16">
        <f t="shared" si="16"/>
        <v>28</v>
      </c>
      <c r="O58" s="16">
        <f t="shared" si="17"/>
        <v>16</v>
      </c>
      <c r="P58" s="17" t="s">
        <v>15</v>
      </c>
      <c r="Q58" s="16">
        <f t="shared" si="18"/>
        <v>42</v>
      </c>
      <c r="R58" s="23">
        <f t="shared" ref="R58:R69" si="38">ROUNDDOWN(U58,0)</f>
        <v>0</v>
      </c>
      <c r="S58" s="23" t="s">
        <v>15</v>
      </c>
      <c r="T58" s="46">
        <f t="shared" ref="T58:T69" si="39">(U58-R58)*60</f>
        <v>0</v>
      </c>
      <c r="U58" s="45">
        <f t="shared" ref="U58:U69" si="40">SUM(V58:AG58)</f>
        <v>0</v>
      </c>
      <c r="V58" s="44"/>
      <c r="W58" s="44"/>
      <c r="X58" s="44"/>
      <c r="Y58" s="44"/>
      <c r="Z58" s="44"/>
      <c r="AA58" s="44"/>
      <c r="AB58" s="44"/>
      <c r="AC58" s="44"/>
      <c r="AD58" s="44"/>
      <c r="AE58" s="44"/>
      <c r="AF58" s="44"/>
      <c r="AG58" s="44"/>
      <c r="AH58" s="17"/>
      <c r="AI58" s="16">
        <v>2022</v>
      </c>
      <c r="AJ58" s="16">
        <f t="shared" si="4"/>
        <v>7</v>
      </c>
      <c r="AK58" s="16">
        <f t="shared" si="5"/>
        <v>28</v>
      </c>
      <c r="AL58" s="16">
        <f t="shared" si="6"/>
        <v>16</v>
      </c>
      <c r="AM58" s="17" t="s">
        <v>15</v>
      </c>
      <c r="AN58" s="16">
        <f t="shared" si="7"/>
        <v>42</v>
      </c>
      <c r="AO58" s="5">
        <f t="shared" si="19"/>
        <v>44040.695833333331</v>
      </c>
      <c r="AP58" s="1">
        <f t="shared" ref="AP58:AP69" si="41">AO58+K58/24</f>
        <v>44040.695833333331</v>
      </c>
      <c r="AQ58" s="5">
        <f t="shared" ref="AQ58:AQ69" si="42">(D58+E58/60)*PI()/180</f>
        <v>0.53814318603158484</v>
      </c>
      <c r="AR58" s="5">
        <f t="shared" ref="AR58:AR69" si="43">(F58+G58/60)*PI()/180</f>
        <v>2.2834724380259144</v>
      </c>
      <c r="AS58" s="5">
        <f t="shared" ref="AS58:AS69" si="44">($AQ$1/$AS$1)*LOG10(TAN(PI()*45/180+AQ58/2))-$AQ$1*POWER($AR$1,2)*SIN(AQ58)-$AQ$1*POWER($AR$1,4)*POWER(SIN(AQ58),3)/3-$AQ$1*POWER($AR$1,6)*POWER(SIN(AQ58),5)/5</f>
        <v>1934.6093095219039</v>
      </c>
      <c r="AT58" s="5">
        <f t="shared" ref="AT58:AT69" si="45">AQ59-AQ58</f>
        <v>0</v>
      </c>
      <c r="AU58" s="5">
        <f t="shared" ref="AU58:AU69" si="46">AR59-AR58</f>
        <v>0</v>
      </c>
      <c r="AV58" s="5">
        <f t="shared" ref="AV58:AV69" si="47">AS59-AS58</f>
        <v>0</v>
      </c>
      <c r="AW58" s="5">
        <f t="shared" ref="AW58:AW69" si="48">IF(AT58=0,PI()/2,ABS(ATAN((AU58)*180*60/PI()/(AV58))))</f>
        <v>1.5707963267948966</v>
      </c>
    </row>
    <row r="59" spans="1:49">
      <c r="A59" s="48"/>
      <c r="B59" s="74"/>
      <c r="C59" s="74"/>
      <c r="D59" s="54">
        <v>30</v>
      </c>
      <c r="E59" s="51">
        <v>50</v>
      </c>
      <c r="F59" s="54">
        <v>130</v>
      </c>
      <c r="G59" s="51">
        <v>50</v>
      </c>
      <c r="H59" s="52">
        <f t="shared" si="35"/>
        <v>90</v>
      </c>
      <c r="I59" s="53">
        <f t="shared" si="36"/>
        <v>0</v>
      </c>
      <c r="J59" s="52">
        <v>14</v>
      </c>
      <c r="K59" s="52">
        <f t="shared" si="37"/>
        <v>0</v>
      </c>
      <c r="L59" s="16">
        <f t="shared" si="14"/>
        <v>2020</v>
      </c>
      <c r="M59" s="16">
        <f t="shared" si="15"/>
        <v>7</v>
      </c>
      <c r="N59" s="16">
        <f t="shared" si="16"/>
        <v>28</v>
      </c>
      <c r="O59" s="16">
        <f t="shared" si="17"/>
        <v>16</v>
      </c>
      <c r="P59" s="17" t="s">
        <v>15</v>
      </c>
      <c r="Q59" s="16">
        <f t="shared" si="18"/>
        <v>42</v>
      </c>
      <c r="R59" s="23">
        <f t="shared" si="38"/>
        <v>0</v>
      </c>
      <c r="S59" s="23" t="s">
        <v>15</v>
      </c>
      <c r="T59" s="46">
        <f t="shared" si="39"/>
        <v>0</v>
      </c>
      <c r="U59" s="45">
        <f t="shared" si="40"/>
        <v>0</v>
      </c>
      <c r="V59" s="44"/>
      <c r="W59" s="44"/>
      <c r="X59" s="44"/>
      <c r="Y59" s="44"/>
      <c r="Z59" s="44"/>
      <c r="AA59" s="44"/>
      <c r="AB59" s="44"/>
      <c r="AC59" s="44"/>
      <c r="AD59" s="44"/>
      <c r="AE59" s="44"/>
      <c r="AF59" s="44"/>
      <c r="AG59" s="44"/>
      <c r="AH59" s="17"/>
      <c r="AI59" s="16">
        <v>2022</v>
      </c>
      <c r="AJ59" s="16">
        <f t="shared" si="4"/>
        <v>7</v>
      </c>
      <c r="AK59" s="16">
        <f t="shared" si="5"/>
        <v>28</v>
      </c>
      <c r="AL59" s="16">
        <f t="shared" si="6"/>
        <v>16</v>
      </c>
      <c r="AM59" s="17" t="s">
        <v>15</v>
      </c>
      <c r="AN59" s="16">
        <f t="shared" si="7"/>
        <v>42</v>
      </c>
      <c r="AO59" s="5">
        <f t="shared" si="19"/>
        <v>44040.695833333331</v>
      </c>
      <c r="AP59" s="1">
        <f t="shared" si="41"/>
        <v>44040.695833333331</v>
      </c>
      <c r="AQ59" s="5">
        <f t="shared" si="42"/>
        <v>0.53814318603158484</v>
      </c>
      <c r="AR59" s="5">
        <f t="shared" si="43"/>
        <v>2.2834724380259144</v>
      </c>
      <c r="AS59" s="5">
        <f t="shared" si="44"/>
        <v>1934.6093095219039</v>
      </c>
      <c r="AT59" s="5">
        <f t="shared" si="45"/>
        <v>0</v>
      </c>
      <c r="AU59" s="5">
        <f t="shared" si="46"/>
        <v>0</v>
      </c>
      <c r="AV59" s="5">
        <f t="shared" si="47"/>
        <v>0</v>
      </c>
      <c r="AW59" s="5">
        <f t="shared" si="48"/>
        <v>1.5707963267948966</v>
      </c>
    </row>
    <row r="60" spans="1:49">
      <c r="A60" s="48"/>
      <c r="B60" s="74"/>
      <c r="C60" s="74"/>
      <c r="D60" s="54">
        <v>30</v>
      </c>
      <c r="E60" s="51">
        <v>50</v>
      </c>
      <c r="F60" s="54">
        <v>130</v>
      </c>
      <c r="G60" s="51">
        <v>50</v>
      </c>
      <c r="H60" s="52">
        <f t="shared" si="35"/>
        <v>90</v>
      </c>
      <c r="I60" s="53">
        <f t="shared" si="36"/>
        <v>0</v>
      </c>
      <c r="J60" s="52">
        <v>14</v>
      </c>
      <c r="K60" s="52">
        <f t="shared" si="37"/>
        <v>0</v>
      </c>
      <c r="L60" s="16">
        <f t="shared" si="14"/>
        <v>2020</v>
      </c>
      <c r="M60" s="16">
        <f t="shared" si="15"/>
        <v>7</v>
      </c>
      <c r="N60" s="16">
        <f t="shared" si="16"/>
        <v>28</v>
      </c>
      <c r="O60" s="16">
        <f t="shared" si="17"/>
        <v>16</v>
      </c>
      <c r="P60" s="17" t="s">
        <v>15</v>
      </c>
      <c r="Q60" s="16">
        <f t="shared" si="18"/>
        <v>42</v>
      </c>
      <c r="R60" s="23">
        <f t="shared" si="38"/>
        <v>0</v>
      </c>
      <c r="S60" s="23" t="s">
        <v>15</v>
      </c>
      <c r="T60" s="46">
        <f t="shared" si="39"/>
        <v>0</v>
      </c>
      <c r="U60" s="45">
        <f t="shared" si="40"/>
        <v>0</v>
      </c>
      <c r="V60" s="44"/>
      <c r="W60" s="44"/>
      <c r="X60" s="44"/>
      <c r="Y60" s="44"/>
      <c r="Z60" s="44"/>
      <c r="AA60" s="44"/>
      <c r="AB60" s="44"/>
      <c r="AC60" s="44"/>
      <c r="AD60" s="44"/>
      <c r="AE60" s="44"/>
      <c r="AF60" s="44"/>
      <c r="AG60" s="44"/>
      <c r="AH60" s="17"/>
      <c r="AI60" s="16">
        <v>2022</v>
      </c>
      <c r="AJ60" s="16">
        <f t="shared" si="4"/>
        <v>7</v>
      </c>
      <c r="AK60" s="16">
        <f t="shared" si="5"/>
        <v>28</v>
      </c>
      <c r="AL60" s="16">
        <f t="shared" si="6"/>
        <v>16</v>
      </c>
      <c r="AM60" s="17" t="s">
        <v>15</v>
      </c>
      <c r="AN60" s="16">
        <f t="shared" si="7"/>
        <v>42</v>
      </c>
      <c r="AO60" s="5">
        <f t="shared" si="19"/>
        <v>44040.695833333331</v>
      </c>
      <c r="AP60" s="1">
        <f t="shared" si="41"/>
        <v>44040.695833333331</v>
      </c>
      <c r="AQ60" s="5">
        <f t="shared" si="42"/>
        <v>0.53814318603158484</v>
      </c>
      <c r="AR60" s="5">
        <f t="shared" si="43"/>
        <v>2.2834724380259144</v>
      </c>
      <c r="AS60" s="5">
        <f t="shared" si="44"/>
        <v>1934.6093095219039</v>
      </c>
      <c r="AT60" s="5">
        <f t="shared" si="45"/>
        <v>0</v>
      </c>
      <c r="AU60" s="5">
        <f t="shared" si="46"/>
        <v>0</v>
      </c>
      <c r="AV60" s="5">
        <f t="shared" si="47"/>
        <v>0</v>
      </c>
      <c r="AW60" s="5">
        <f t="shared" si="48"/>
        <v>1.5707963267948966</v>
      </c>
    </row>
    <row r="61" spans="1:49">
      <c r="A61" s="48"/>
      <c r="B61" s="74"/>
      <c r="C61" s="74"/>
      <c r="D61" s="54">
        <v>30</v>
      </c>
      <c r="E61" s="51">
        <v>50</v>
      </c>
      <c r="F61" s="54">
        <v>130</v>
      </c>
      <c r="G61" s="51">
        <v>50</v>
      </c>
      <c r="H61" s="52">
        <f t="shared" si="35"/>
        <v>90</v>
      </c>
      <c r="I61" s="53">
        <f t="shared" si="36"/>
        <v>0</v>
      </c>
      <c r="J61" s="52">
        <v>14</v>
      </c>
      <c r="K61" s="52">
        <f t="shared" si="37"/>
        <v>0</v>
      </c>
      <c r="L61" s="16">
        <f t="shared" si="14"/>
        <v>2020</v>
      </c>
      <c r="M61" s="16">
        <f t="shared" si="15"/>
        <v>7</v>
      </c>
      <c r="N61" s="16">
        <f t="shared" si="16"/>
        <v>28</v>
      </c>
      <c r="O61" s="16">
        <f t="shared" si="17"/>
        <v>16</v>
      </c>
      <c r="P61" s="17" t="s">
        <v>15</v>
      </c>
      <c r="Q61" s="16">
        <f t="shared" si="18"/>
        <v>42</v>
      </c>
      <c r="R61" s="23">
        <f t="shared" si="38"/>
        <v>0</v>
      </c>
      <c r="S61" s="23" t="s">
        <v>15</v>
      </c>
      <c r="T61" s="46">
        <f t="shared" si="39"/>
        <v>0</v>
      </c>
      <c r="U61" s="45">
        <f t="shared" si="40"/>
        <v>0</v>
      </c>
      <c r="V61" s="44"/>
      <c r="W61" s="44"/>
      <c r="X61" s="44"/>
      <c r="Y61" s="44"/>
      <c r="Z61" s="44"/>
      <c r="AA61" s="44"/>
      <c r="AB61" s="44"/>
      <c r="AC61" s="44"/>
      <c r="AD61" s="44"/>
      <c r="AE61" s="44"/>
      <c r="AF61" s="44"/>
      <c r="AG61" s="44"/>
      <c r="AH61" s="17"/>
      <c r="AI61" s="16">
        <v>2022</v>
      </c>
      <c r="AJ61" s="16">
        <f t="shared" si="4"/>
        <v>7</v>
      </c>
      <c r="AK61" s="16">
        <f t="shared" si="5"/>
        <v>28</v>
      </c>
      <c r="AL61" s="16">
        <f t="shared" si="6"/>
        <v>16</v>
      </c>
      <c r="AM61" s="17" t="s">
        <v>15</v>
      </c>
      <c r="AN61" s="16">
        <f t="shared" si="7"/>
        <v>42</v>
      </c>
      <c r="AO61" s="5">
        <f t="shared" si="19"/>
        <v>44040.695833333331</v>
      </c>
      <c r="AP61" s="1">
        <f t="shared" si="41"/>
        <v>44040.695833333331</v>
      </c>
      <c r="AQ61" s="5">
        <f t="shared" si="42"/>
        <v>0.53814318603158484</v>
      </c>
      <c r="AR61" s="5">
        <f t="shared" si="43"/>
        <v>2.2834724380259144</v>
      </c>
      <c r="AS61" s="5">
        <f t="shared" si="44"/>
        <v>1934.6093095219039</v>
      </c>
      <c r="AT61" s="5">
        <f t="shared" si="45"/>
        <v>0</v>
      </c>
      <c r="AU61" s="5">
        <f t="shared" si="46"/>
        <v>0</v>
      </c>
      <c r="AV61" s="5">
        <f t="shared" si="47"/>
        <v>0</v>
      </c>
      <c r="AW61" s="5">
        <f t="shared" si="48"/>
        <v>1.5707963267948966</v>
      </c>
    </row>
    <row r="62" spans="1:49">
      <c r="A62" s="48"/>
      <c r="B62" s="74"/>
      <c r="C62" s="74"/>
      <c r="D62" s="54">
        <v>30</v>
      </c>
      <c r="E62" s="51">
        <v>50</v>
      </c>
      <c r="F62" s="54">
        <v>130</v>
      </c>
      <c r="G62" s="51">
        <v>50</v>
      </c>
      <c r="H62" s="52">
        <f t="shared" si="35"/>
        <v>90</v>
      </c>
      <c r="I62" s="53">
        <f t="shared" si="36"/>
        <v>0</v>
      </c>
      <c r="J62" s="52">
        <v>14</v>
      </c>
      <c r="K62" s="52">
        <f t="shared" si="37"/>
        <v>0</v>
      </c>
      <c r="L62" s="16">
        <f t="shared" si="14"/>
        <v>2020</v>
      </c>
      <c r="M62" s="16">
        <f t="shared" si="15"/>
        <v>7</v>
      </c>
      <c r="N62" s="16">
        <f t="shared" si="16"/>
        <v>28</v>
      </c>
      <c r="O62" s="16">
        <f t="shared" si="17"/>
        <v>16</v>
      </c>
      <c r="P62" s="17" t="s">
        <v>15</v>
      </c>
      <c r="Q62" s="16">
        <f t="shared" si="18"/>
        <v>42</v>
      </c>
      <c r="R62" s="23">
        <f t="shared" si="38"/>
        <v>0</v>
      </c>
      <c r="S62" s="23" t="s">
        <v>15</v>
      </c>
      <c r="T62" s="46">
        <f t="shared" si="39"/>
        <v>0</v>
      </c>
      <c r="U62" s="45">
        <f t="shared" si="40"/>
        <v>0</v>
      </c>
      <c r="V62" s="44"/>
      <c r="W62" s="44"/>
      <c r="X62" s="44"/>
      <c r="Y62" s="44"/>
      <c r="Z62" s="44"/>
      <c r="AA62" s="44"/>
      <c r="AB62" s="44"/>
      <c r="AC62" s="44"/>
      <c r="AD62" s="44"/>
      <c r="AE62" s="44"/>
      <c r="AF62" s="44"/>
      <c r="AG62" s="44"/>
      <c r="AH62" s="17"/>
      <c r="AI62" s="16">
        <v>2022</v>
      </c>
      <c r="AJ62" s="16">
        <f t="shared" si="4"/>
        <v>7</v>
      </c>
      <c r="AK62" s="16">
        <f t="shared" si="5"/>
        <v>28</v>
      </c>
      <c r="AL62" s="16">
        <f t="shared" si="6"/>
        <v>16</v>
      </c>
      <c r="AM62" s="17" t="s">
        <v>15</v>
      </c>
      <c r="AN62" s="16">
        <f t="shared" si="7"/>
        <v>42</v>
      </c>
      <c r="AO62" s="5">
        <f t="shared" si="19"/>
        <v>44040.695833333331</v>
      </c>
      <c r="AP62" s="1">
        <f t="shared" si="41"/>
        <v>44040.695833333331</v>
      </c>
      <c r="AQ62" s="5">
        <f t="shared" si="42"/>
        <v>0.53814318603158484</v>
      </c>
      <c r="AR62" s="5">
        <f t="shared" si="43"/>
        <v>2.2834724380259144</v>
      </c>
      <c r="AS62" s="5">
        <f t="shared" si="44"/>
        <v>1934.6093095219039</v>
      </c>
      <c r="AT62" s="5">
        <f t="shared" si="45"/>
        <v>0</v>
      </c>
      <c r="AU62" s="5">
        <f t="shared" si="46"/>
        <v>0</v>
      </c>
      <c r="AV62" s="5">
        <f t="shared" si="47"/>
        <v>0</v>
      </c>
      <c r="AW62" s="5">
        <f t="shared" si="48"/>
        <v>1.5707963267948966</v>
      </c>
    </row>
    <row r="63" spans="1:49">
      <c r="A63" s="48"/>
      <c r="B63" s="74"/>
      <c r="C63" s="74"/>
      <c r="D63" s="54">
        <v>30</v>
      </c>
      <c r="E63" s="51">
        <v>50</v>
      </c>
      <c r="F63" s="54">
        <v>130</v>
      </c>
      <c r="G63" s="51">
        <v>50</v>
      </c>
      <c r="H63" s="52">
        <f t="shared" si="35"/>
        <v>90</v>
      </c>
      <c r="I63" s="53">
        <f t="shared" si="36"/>
        <v>0</v>
      </c>
      <c r="J63" s="52">
        <v>14</v>
      </c>
      <c r="K63" s="52">
        <f t="shared" si="37"/>
        <v>0</v>
      </c>
      <c r="L63" s="16">
        <f t="shared" si="14"/>
        <v>2020</v>
      </c>
      <c r="M63" s="16">
        <f t="shared" si="15"/>
        <v>7</v>
      </c>
      <c r="N63" s="16">
        <f t="shared" si="16"/>
        <v>28</v>
      </c>
      <c r="O63" s="16">
        <f t="shared" si="17"/>
        <v>16</v>
      </c>
      <c r="P63" s="17" t="s">
        <v>15</v>
      </c>
      <c r="Q63" s="16">
        <f t="shared" si="18"/>
        <v>42</v>
      </c>
      <c r="R63" s="23">
        <f t="shared" si="38"/>
        <v>0</v>
      </c>
      <c r="S63" s="23" t="s">
        <v>15</v>
      </c>
      <c r="T63" s="46">
        <f t="shared" si="39"/>
        <v>0</v>
      </c>
      <c r="U63" s="45">
        <f t="shared" si="40"/>
        <v>0</v>
      </c>
      <c r="V63" s="44"/>
      <c r="W63" s="44"/>
      <c r="X63" s="44"/>
      <c r="Y63" s="44"/>
      <c r="Z63" s="44"/>
      <c r="AA63" s="44"/>
      <c r="AB63" s="44"/>
      <c r="AC63" s="44"/>
      <c r="AD63" s="44"/>
      <c r="AE63" s="44"/>
      <c r="AF63" s="44"/>
      <c r="AG63" s="44"/>
      <c r="AH63" s="17"/>
      <c r="AI63" s="16">
        <v>2022</v>
      </c>
      <c r="AJ63" s="16">
        <f t="shared" si="4"/>
        <v>7</v>
      </c>
      <c r="AK63" s="16">
        <f t="shared" si="5"/>
        <v>28</v>
      </c>
      <c r="AL63" s="16">
        <f t="shared" si="6"/>
        <v>16</v>
      </c>
      <c r="AM63" s="17" t="s">
        <v>15</v>
      </c>
      <c r="AN63" s="16">
        <f t="shared" si="7"/>
        <v>42</v>
      </c>
      <c r="AO63" s="5">
        <f t="shared" si="19"/>
        <v>44040.695833333331</v>
      </c>
      <c r="AP63" s="1">
        <f t="shared" si="41"/>
        <v>44040.695833333331</v>
      </c>
      <c r="AQ63" s="5">
        <f t="shared" si="42"/>
        <v>0.53814318603158484</v>
      </c>
      <c r="AR63" s="5">
        <f t="shared" si="43"/>
        <v>2.2834724380259144</v>
      </c>
      <c r="AS63" s="5">
        <f t="shared" si="44"/>
        <v>1934.6093095219039</v>
      </c>
      <c r="AT63" s="5">
        <f t="shared" si="45"/>
        <v>0</v>
      </c>
      <c r="AU63" s="5">
        <f t="shared" si="46"/>
        <v>0</v>
      </c>
      <c r="AV63" s="5">
        <f t="shared" si="47"/>
        <v>0</v>
      </c>
      <c r="AW63" s="5">
        <f t="shared" si="48"/>
        <v>1.5707963267948966</v>
      </c>
    </row>
    <row r="64" spans="1:49">
      <c r="A64" s="48"/>
      <c r="B64" s="74"/>
      <c r="C64" s="74"/>
      <c r="D64" s="54">
        <v>30</v>
      </c>
      <c r="E64" s="51">
        <v>50</v>
      </c>
      <c r="F64" s="54">
        <v>130</v>
      </c>
      <c r="G64" s="51">
        <v>50</v>
      </c>
      <c r="H64" s="52">
        <f t="shared" si="35"/>
        <v>90</v>
      </c>
      <c r="I64" s="53">
        <f t="shared" si="36"/>
        <v>0</v>
      </c>
      <c r="J64" s="52">
        <v>14</v>
      </c>
      <c r="K64" s="52">
        <f t="shared" si="37"/>
        <v>0</v>
      </c>
      <c r="L64" s="16">
        <f t="shared" si="14"/>
        <v>2020</v>
      </c>
      <c r="M64" s="16">
        <f t="shared" si="15"/>
        <v>7</v>
      </c>
      <c r="N64" s="16">
        <f t="shared" si="16"/>
        <v>28</v>
      </c>
      <c r="O64" s="16">
        <f t="shared" si="17"/>
        <v>16</v>
      </c>
      <c r="P64" s="17" t="s">
        <v>15</v>
      </c>
      <c r="Q64" s="16">
        <f t="shared" si="18"/>
        <v>42</v>
      </c>
      <c r="R64" s="23">
        <f t="shared" si="38"/>
        <v>0</v>
      </c>
      <c r="S64" s="23" t="s">
        <v>15</v>
      </c>
      <c r="T64" s="46">
        <f t="shared" si="39"/>
        <v>0</v>
      </c>
      <c r="U64" s="45">
        <f t="shared" si="40"/>
        <v>0</v>
      </c>
      <c r="V64" s="44"/>
      <c r="W64" s="44"/>
      <c r="X64" s="44"/>
      <c r="Y64" s="44"/>
      <c r="Z64" s="44"/>
      <c r="AA64" s="44"/>
      <c r="AB64" s="44"/>
      <c r="AC64" s="44"/>
      <c r="AD64" s="44"/>
      <c r="AE64" s="44"/>
      <c r="AF64" s="44"/>
      <c r="AG64" s="44"/>
      <c r="AH64" s="17"/>
      <c r="AI64" s="16">
        <v>2022</v>
      </c>
      <c r="AJ64" s="16">
        <f t="shared" si="4"/>
        <v>7</v>
      </c>
      <c r="AK64" s="16">
        <f t="shared" si="5"/>
        <v>28</v>
      </c>
      <c r="AL64" s="16">
        <f t="shared" si="6"/>
        <v>16</v>
      </c>
      <c r="AM64" s="17" t="s">
        <v>15</v>
      </c>
      <c r="AN64" s="16">
        <f t="shared" si="7"/>
        <v>42</v>
      </c>
      <c r="AO64" s="5">
        <f t="shared" si="19"/>
        <v>44040.695833333331</v>
      </c>
      <c r="AP64" s="1">
        <f t="shared" si="41"/>
        <v>44040.695833333331</v>
      </c>
      <c r="AQ64" s="5">
        <f t="shared" si="42"/>
        <v>0.53814318603158484</v>
      </c>
      <c r="AR64" s="5">
        <f t="shared" si="43"/>
        <v>2.2834724380259144</v>
      </c>
      <c r="AS64" s="5">
        <f t="shared" si="44"/>
        <v>1934.6093095219039</v>
      </c>
      <c r="AT64" s="5">
        <f t="shared" si="45"/>
        <v>0</v>
      </c>
      <c r="AU64" s="5">
        <f t="shared" si="46"/>
        <v>0</v>
      </c>
      <c r="AV64" s="5">
        <f t="shared" si="47"/>
        <v>0</v>
      </c>
      <c r="AW64" s="5">
        <f t="shared" si="48"/>
        <v>1.5707963267948966</v>
      </c>
    </row>
    <row r="65" spans="1:49">
      <c r="A65" s="48"/>
      <c r="B65" s="84"/>
      <c r="C65" s="84"/>
      <c r="D65" s="54">
        <v>30</v>
      </c>
      <c r="E65" s="51">
        <v>50</v>
      </c>
      <c r="F65" s="54">
        <v>130</v>
      </c>
      <c r="G65" s="51">
        <v>50</v>
      </c>
      <c r="H65" s="52">
        <f t="shared" si="35"/>
        <v>285.78832262228781</v>
      </c>
      <c r="I65" s="53">
        <f t="shared" si="36"/>
        <v>14.701335046295407</v>
      </c>
      <c r="J65" s="52">
        <v>14</v>
      </c>
      <c r="K65" s="52">
        <f t="shared" si="37"/>
        <v>1.0500953604496719</v>
      </c>
      <c r="L65" s="16">
        <f t="shared" si="14"/>
        <v>2020</v>
      </c>
      <c r="M65" s="16">
        <f t="shared" si="15"/>
        <v>7</v>
      </c>
      <c r="N65" s="16">
        <f t="shared" si="16"/>
        <v>28</v>
      </c>
      <c r="O65" s="16">
        <f t="shared" si="17"/>
        <v>16</v>
      </c>
      <c r="P65" s="17" t="s">
        <v>15</v>
      </c>
      <c r="Q65" s="16">
        <f t="shared" si="18"/>
        <v>42</v>
      </c>
      <c r="R65" s="23">
        <f t="shared" si="38"/>
        <v>0</v>
      </c>
      <c r="S65" s="23" t="s">
        <v>15</v>
      </c>
      <c r="T65" s="46">
        <f t="shared" si="39"/>
        <v>0</v>
      </c>
      <c r="U65" s="45">
        <f t="shared" si="40"/>
        <v>0</v>
      </c>
      <c r="V65" s="44"/>
      <c r="W65" s="44"/>
      <c r="X65" s="44"/>
      <c r="Y65" s="44"/>
      <c r="Z65" s="44"/>
      <c r="AA65" s="44"/>
      <c r="AB65" s="44"/>
      <c r="AC65" s="44"/>
      <c r="AD65" s="44"/>
      <c r="AE65" s="44"/>
      <c r="AF65" s="44"/>
      <c r="AG65" s="44"/>
      <c r="AH65" s="17"/>
      <c r="AI65" s="16">
        <v>2022</v>
      </c>
      <c r="AJ65" s="16">
        <f t="shared" si="4"/>
        <v>7</v>
      </c>
      <c r="AK65" s="16">
        <f t="shared" si="5"/>
        <v>28</v>
      </c>
      <c r="AL65" s="16">
        <f t="shared" si="6"/>
        <v>16</v>
      </c>
      <c r="AM65" s="17" t="s">
        <v>15</v>
      </c>
      <c r="AN65" s="16">
        <f t="shared" si="7"/>
        <v>42</v>
      </c>
      <c r="AO65" s="5">
        <f t="shared" si="19"/>
        <v>44040.695833333331</v>
      </c>
      <c r="AP65" s="1">
        <f t="shared" si="41"/>
        <v>44040.739587306685</v>
      </c>
      <c r="AQ65" s="5">
        <f t="shared" si="42"/>
        <v>0.53814318603158484</v>
      </c>
      <c r="AR65" s="5">
        <f t="shared" si="43"/>
        <v>2.2834724380259144</v>
      </c>
      <c r="AS65" s="5">
        <f t="shared" si="44"/>
        <v>1934.6093095219039</v>
      </c>
      <c r="AT65" s="5">
        <f t="shared" si="45"/>
        <v>1.163552834662962E-3</v>
      </c>
      <c r="AU65" s="5">
        <f t="shared" si="46"/>
        <v>-4.7705666221178333E-3</v>
      </c>
      <c r="AV65" s="5">
        <f t="shared" si="47"/>
        <v>4.6371223315925363</v>
      </c>
      <c r="AW65" s="5">
        <f t="shared" si="48"/>
        <v>1.2952381136688691</v>
      </c>
    </row>
    <row r="66" spans="1:49">
      <c r="A66" s="48">
        <v>35</v>
      </c>
      <c r="B66" s="71" t="s">
        <v>158</v>
      </c>
      <c r="C66" s="84"/>
      <c r="D66" s="54">
        <v>30</v>
      </c>
      <c r="E66" s="51">
        <v>54</v>
      </c>
      <c r="F66" s="54">
        <v>130</v>
      </c>
      <c r="G66" s="51">
        <f>60*0.56</f>
        <v>33.6</v>
      </c>
      <c r="H66" s="52">
        <f t="shared" si="35"/>
        <v>22.177586744267188</v>
      </c>
      <c r="I66" s="53">
        <f t="shared" si="36"/>
        <v>24.621543133734907</v>
      </c>
      <c r="J66" s="52">
        <v>14</v>
      </c>
      <c r="K66" s="52">
        <f t="shared" si="37"/>
        <v>1.7586816524096363</v>
      </c>
      <c r="L66" s="16">
        <f t="shared" si="14"/>
        <v>2020</v>
      </c>
      <c r="M66" s="16">
        <f t="shared" si="15"/>
        <v>7</v>
      </c>
      <c r="N66" s="16">
        <f t="shared" si="16"/>
        <v>28</v>
      </c>
      <c r="O66" s="16">
        <f t="shared" si="17"/>
        <v>17</v>
      </c>
      <c r="P66" s="17" t="s">
        <v>15</v>
      </c>
      <c r="Q66" s="16">
        <f t="shared" si="18"/>
        <v>45</v>
      </c>
      <c r="R66" s="23">
        <f t="shared" si="38"/>
        <v>0</v>
      </c>
      <c r="S66" s="23" t="s">
        <v>15</v>
      </c>
      <c r="T66" s="46">
        <f t="shared" si="39"/>
        <v>0</v>
      </c>
      <c r="U66" s="45">
        <f t="shared" si="40"/>
        <v>0</v>
      </c>
      <c r="V66" s="44"/>
      <c r="W66" s="44"/>
      <c r="X66" s="44"/>
      <c r="Y66" s="44"/>
      <c r="Z66" s="44"/>
      <c r="AA66" s="44"/>
      <c r="AB66" s="44"/>
      <c r="AC66" s="44"/>
      <c r="AD66" s="44"/>
      <c r="AE66" s="44"/>
      <c r="AF66" s="44"/>
      <c r="AG66" s="44"/>
      <c r="AH66" s="17"/>
      <c r="AI66" s="16">
        <v>2022</v>
      </c>
      <c r="AJ66" s="16">
        <f t="shared" si="4"/>
        <v>7</v>
      </c>
      <c r="AK66" s="16">
        <f t="shared" si="5"/>
        <v>28</v>
      </c>
      <c r="AL66" s="16">
        <f t="shared" si="6"/>
        <v>17</v>
      </c>
      <c r="AM66" s="17" t="s">
        <v>15</v>
      </c>
      <c r="AN66" s="16">
        <f t="shared" si="7"/>
        <v>45</v>
      </c>
      <c r="AO66" s="5">
        <f t="shared" si="19"/>
        <v>44040.739583333336</v>
      </c>
      <c r="AP66" s="1">
        <f t="shared" si="41"/>
        <v>44040.812861735518</v>
      </c>
      <c r="AQ66" s="5">
        <f t="shared" si="42"/>
        <v>0.5393067388662478</v>
      </c>
      <c r="AR66" s="5">
        <f t="shared" si="43"/>
        <v>2.2787018714037965</v>
      </c>
      <c r="AS66" s="5">
        <f t="shared" si="44"/>
        <v>1939.2464318534965</v>
      </c>
      <c r="AT66" s="5">
        <f t="shared" si="45"/>
        <v>6.6322511575784837E-3</v>
      </c>
      <c r="AU66" s="5">
        <f t="shared" si="46"/>
        <v>3.1415926535900418E-3</v>
      </c>
      <c r="AV66" s="5">
        <f t="shared" si="47"/>
        <v>26.49421349206159</v>
      </c>
      <c r="AW66" s="5">
        <f t="shared" si="48"/>
        <v>0.38707190883411213</v>
      </c>
    </row>
    <row r="67" spans="1:49">
      <c r="A67" s="48"/>
      <c r="B67" s="84"/>
      <c r="C67" s="84"/>
      <c r="D67" s="54">
        <v>31</v>
      </c>
      <c r="E67" s="51">
        <f>60*0.28</f>
        <v>16.8</v>
      </c>
      <c r="F67" s="54">
        <v>130</v>
      </c>
      <c r="G67" s="51">
        <f>0.74*60</f>
        <v>44.4</v>
      </c>
      <c r="H67" s="52">
        <f t="shared" si="35"/>
        <v>333.72912119875838</v>
      </c>
      <c r="I67" s="53">
        <f t="shared" si="36"/>
        <v>22.080680099030207</v>
      </c>
      <c r="J67" s="52">
        <v>14</v>
      </c>
      <c r="K67" s="52">
        <f t="shared" si="37"/>
        <v>1.5771914356450147</v>
      </c>
      <c r="L67" s="16">
        <f t="shared" si="14"/>
        <v>2020</v>
      </c>
      <c r="M67" s="16">
        <f t="shared" si="15"/>
        <v>7</v>
      </c>
      <c r="N67" s="16">
        <f t="shared" si="16"/>
        <v>28</v>
      </c>
      <c r="O67" s="16">
        <f t="shared" si="17"/>
        <v>19</v>
      </c>
      <c r="P67" s="17" t="s">
        <v>15</v>
      </c>
      <c r="Q67" s="16">
        <f t="shared" si="18"/>
        <v>31</v>
      </c>
      <c r="R67" s="23">
        <f t="shared" si="38"/>
        <v>0</v>
      </c>
      <c r="S67" s="23" t="s">
        <v>15</v>
      </c>
      <c r="T67" s="46">
        <f t="shared" si="39"/>
        <v>0</v>
      </c>
      <c r="U67" s="45">
        <f t="shared" si="40"/>
        <v>0</v>
      </c>
      <c r="V67" s="44"/>
      <c r="W67" s="44"/>
      <c r="X67" s="44"/>
      <c r="Y67" s="44"/>
      <c r="Z67" s="44"/>
      <c r="AA67" s="44"/>
      <c r="AB67" s="44"/>
      <c r="AC67" s="44"/>
      <c r="AD67" s="44"/>
      <c r="AE67" s="44"/>
      <c r="AF67" s="44"/>
      <c r="AG67" s="44"/>
      <c r="AH67" s="17"/>
      <c r="AI67" s="16">
        <v>2022</v>
      </c>
      <c r="AJ67" s="16">
        <f t="shared" si="4"/>
        <v>7</v>
      </c>
      <c r="AK67" s="16">
        <f t="shared" si="5"/>
        <v>28</v>
      </c>
      <c r="AL67" s="16">
        <f t="shared" si="6"/>
        <v>19</v>
      </c>
      <c r="AM67" s="17" t="s">
        <v>15</v>
      </c>
      <c r="AN67" s="16">
        <f t="shared" si="7"/>
        <v>31</v>
      </c>
      <c r="AO67" s="5">
        <f t="shared" si="19"/>
        <v>44040.813194444439</v>
      </c>
      <c r="AP67" s="1">
        <f t="shared" si="41"/>
        <v>44040.878910754262</v>
      </c>
      <c r="AQ67" s="5">
        <f t="shared" si="42"/>
        <v>0.54593899002382629</v>
      </c>
      <c r="AR67" s="5">
        <f t="shared" si="43"/>
        <v>2.2818434640573866</v>
      </c>
      <c r="AS67" s="5">
        <f t="shared" si="44"/>
        <v>1965.7406453455581</v>
      </c>
      <c r="AT67" s="5">
        <f t="shared" si="45"/>
        <v>5.7595865315812622E-3</v>
      </c>
      <c r="AU67" s="5">
        <f t="shared" si="46"/>
        <v>-3.3161255787894639E-3</v>
      </c>
      <c r="AV67" s="5">
        <f t="shared" si="47"/>
        <v>23.095692696403603</v>
      </c>
      <c r="AW67" s="5">
        <f t="shared" si="48"/>
        <v>0.45851333247404685</v>
      </c>
    </row>
    <row r="68" spans="1:49">
      <c r="A68" s="48"/>
      <c r="B68" s="84" t="s">
        <v>126</v>
      </c>
      <c r="C68" s="84"/>
      <c r="D68" s="54">
        <v>31</v>
      </c>
      <c r="E68" s="51">
        <f>60*0.61</f>
        <v>36.6</v>
      </c>
      <c r="F68" s="54">
        <v>130</v>
      </c>
      <c r="G68" s="51">
        <f>0.55*60</f>
        <v>33</v>
      </c>
      <c r="H68" s="52">
        <f t="shared" si="35"/>
        <v>95.719339741348904</v>
      </c>
      <c r="I68" s="53">
        <f t="shared" si="36"/>
        <v>6.0207343682578074</v>
      </c>
      <c r="J68" s="52">
        <v>14</v>
      </c>
      <c r="K68" s="52">
        <f t="shared" si="37"/>
        <v>0.43005245487555765</v>
      </c>
      <c r="L68" s="16">
        <f t="shared" si="14"/>
        <v>2020</v>
      </c>
      <c r="M68" s="16">
        <f t="shared" si="15"/>
        <v>7</v>
      </c>
      <c r="N68" s="16">
        <f t="shared" si="16"/>
        <v>28</v>
      </c>
      <c r="O68" s="16">
        <f t="shared" si="17"/>
        <v>21</v>
      </c>
      <c r="P68" s="17" t="s">
        <v>15</v>
      </c>
      <c r="Q68" s="16">
        <f t="shared" si="18"/>
        <v>6</v>
      </c>
      <c r="R68" s="23">
        <f t="shared" si="38"/>
        <v>0</v>
      </c>
      <c r="S68" s="23" t="s">
        <v>15</v>
      </c>
      <c r="T68" s="46">
        <f t="shared" si="39"/>
        <v>0</v>
      </c>
      <c r="U68" s="45">
        <f t="shared" si="40"/>
        <v>0</v>
      </c>
      <c r="V68" s="44"/>
      <c r="W68" s="44"/>
      <c r="X68" s="44"/>
      <c r="Y68" s="44"/>
      <c r="Z68" s="44"/>
      <c r="AA68" s="44"/>
      <c r="AB68" s="44"/>
      <c r="AC68" s="44"/>
      <c r="AD68" s="44"/>
      <c r="AE68" s="44"/>
      <c r="AF68" s="44"/>
      <c r="AG68" s="44"/>
      <c r="AH68" s="17"/>
      <c r="AI68" s="16">
        <v>2022</v>
      </c>
      <c r="AJ68" s="16">
        <f t="shared" si="4"/>
        <v>7</v>
      </c>
      <c r="AK68" s="16">
        <f t="shared" si="5"/>
        <v>28</v>
      </c>
      <c r="AL68" s="16">
        <f t="shared" si="6"/>
        <v>21</v>
      </c>
      <c r="AM68" s="17" t="s">
        <v>15</v>
      </c>
      <c r="AN68" s="16">
        <f t="shared" si="7"/>
        <v>6</v>
      </c>
      <c r="AO68" s="5">
        <f t="shared" si="19"/>
        <v>44040.879166666666</v>
      </c>
      <c r="AP68" s="1">
        <f t="shared" si="41"/>
        <v>44040.897085518955</v>
      </c>
      <c r="AQ68" s="5">
        <f t="shared" si="42"/>
        <v>0.55169857655540755</v>
      </c>
      <c r="AR68" s="5">
        <f t="shared" si="43"/>
        <v>2.2785273384785971</v>
      </c>
      <c r="AS68" s="5">
        <f t="shared" si="44"/>
        <v>1988.8363380419617</v>
      </c>
      <c r="AT68" s="5">
        <f t="shared" si="45"/>
        <v>-1.745329251994221E-4</v>
      </c>
      <c r="AU68" s="5">
        <f t="shared" si="46"/>
        <v>2.0362174606600725E-3</v>
      </c>
      <c r="AV68" s="5">
        <f t="shared" si="47"/>
        <v>-0.70107930172594024</v>
      </c>
      <c r="AW68" s="5">
        <f t="shared" si="48"/>
        <v>1.4709750172681972</v>
      </c>
    </row>
    <row r="69" spans="1:49">
      <c r="A69" s="48"/>
      <c r="B69" s="84"/>
      <c r="C69" s="84"/>
      <c r="D69" s="54">
        <v>31</v>
      </c>
      <c r="E69" s="51">
        <v>36</v>
      </c>
      <c r="F69" s="54">
        <v>130</v>
      </c>
      <c r="G69" s="51">
        <v>40</v>
      </c>
      <c r="H69" s="52">
        <f t="shared" si="35"/>
        <v>255.77039933843778</v>
      </c>
      <c r="I69" s="53">
        <f t="shared" si="36"/>
        <v>7713.3310662816602</v>
      </c>
      <c r="J69" s="52">
        <v>14</v>
      </c>
      <c r="K69" s="52">
        <f t="shared" si="37"/>
        <v>550.9522190201186</v>
      </c>
      <c r="L69" s="16">
        <f t="shared" ref="L69" si="49">YEAR($AP68)</f>
        <v>2020</v>
      </c>
      <c r="M69" s="16">
        <f t="shared" ref="M69" si="50">MONTH($AP68)</f>
        <v>7</v>
      </c>
      <c r="N69" s="16">
        <f t="shared" ref="N69" si="51">DAY($AP68)</f>
        <v>28</v>
      </c>
      <c r="O69" s="16">
        <f t="shared" ref="O69" si="52">HOUR($AP68)</f>
        <v>21</v>
      </c>
      <c r="P69" s="17" t="s">
        <v>15</v>
      </c>
      <c r="Q69" s="16">
        <f t="shared" ref="Q69" si="53">IF(SECOND($AP68)&lt;30,MINUTE($AP68),MINUTE($AP68)+1)</f>
        <v>32</v>
      </c>
      <c r="R69" s="23">
        <f t="shared" si="38"/>
        <v>0</v>
      </c>
      <c r="S69" s="23" t="s">
        <v>15</v>
      </c>
      <c r="T69" s="46">
        <f t="shared" si="39"/>
        <v>0</v>
      </c>
      <c r="U69" s="45">
        <f t="shared" si="40"/>
        <v>0</v>
      </c>
      <c r="V69" s="44"/>
      <c r="W69" s="44"/>
      <c r="X69" s="44"/>
      <c r="Y69" s="44"/>
      <c r="Z69" s="44"/>
      <c r="AA69" s="44"/>
      <c r="AB69" s="44"/>
      <c r="AC69" s="44"/>
      <c r="AD69" s="44"/>
      <c r="AE69" s="44"/>
      <c r="AF69" s="44"/>
      <c r="AG69" s="44"/>
      <c r="AH69" s="17"/>
      <c r="AI69" s="16">
        <v>2022</v>
      </c>
      <c r="AJ69" s="16">
        <f t="shared" si="4"/>
        <v>7</v>
      </c>
      <c r="AK69" s="16">
        <f t="shared" si="5"/>
        <v>28</v>
      </c>
      <c r="AL69" s="16">
        <f t="shared" si="6"/>
        <v>21</v>
      </c>
      <c r="AM69" s="17" t="s">
        <v>15</v>
      </c>
      <c r="AN69" s="16">
        <f t="shared" si="7"/>
        <v>32</v>
      </c>
      <c r="AO69" s="5">
        <f t="shared" si="19"/>
        <v>44040.897222222222</v>
      </c>
      <c r="AP69" s="1">
        <f t="shared" si="41"/>
        <v>44063.853564681391</v>
      </c>
      <c r="AQ69" s="5">
        <f t="shared" si="42"/>
        <v>0.55152404363020813</v>
      </c>
      <c r="AR69" s="5">
        <f t="shared" si="43"/>
        <v>2.2805635559392572</v>
      </c>
      <c r="AS69" s="5">
        <f t="shared" si="44"/>
        <v>1988.1352587402357</v>
      </c>
      <c r="AT69" s="5">
        <f t="shared" si="45"/>
        <v>-0.55152404363020813</v>
      </c>
      <c r="AU69" s="5">
        <f t="shared" si="46"/>
        <v>-2.2805635559392572</v>
      </c>
      <c r="AV69" s="5">
        <f t="shared" si="47"/>
        <v>-1988.1352587402357</v>
      </c>
      <c r="AW69" s="5">
        <f t="shared" si="48"/>
        <v>1.3224429440066725</v>
      </c>
    </row>
    <row r="70" spans="1:49">
      <c r="A70" s="48"/>
      <c r="B70" s="74"/>
      <c r="C70" s="74"/>
      <c r="D70" s="75"/>
      <c r="E70" s="75"/>
      <c r="F70" s="75"/>
      <c r="G70" s="76"/>
      <c r="H70" s="52"/>
      <c r="I70" s="53"/>
      <c r="J70" s="52"/>
      <c r="K70" s="52"/>
      <c r="L70" s="16"/>
      <c r="M70" s="16"/>
      <c r="N70" s="16"/>
      <c r="O70" s="16"/>
      <c r="P70" s="17"/>
      <c r="Q70" s="16"/>
      <c r="R70" s="23"/>
      <c r="S70" s="23"/>
      <c r="T70" s="46"/>
      <c r="U70" s="45"/>
      <c r="V70" s="44"/>
      <c r="W70" s="44"/>
      <c r="X70" s="44"/>
      <c r="Y70" s="44"/>
      <c r="Z70" s="44"/>
      <c r="AA70" s="44"/>
      <c r="AB70" s="43"/>
      <c r="AC70" s="44"/>
      <c r="AD70" s="44"/>
      <c r="AE70" s="44"/>
      <c r="AF70" s="44"/>
      <c r="AG70" s="44"/>
      <c r="AH70" s="17"/>
      <c r="AI70" s="16"/>
      <c r="AJ70" s="16"/>
      <c r="AK70" s="16"/>
      <c r="AL70" s="16"/>
      <c r="AM70" s="17"/>
      <c r="AN70" s="16"/>
      <c r="AQ70" s="5"/>
      <c r="AR70" s="5"/>
      <c r="AS70" s="5"/>
      <c r="AT70" s="5"/>
      <c r="AU70" s="5"/>
      <c r="AV70" s="5"/>
      <c r="AW70" s="5"/>
    </row>
    <row r="71" spans="1:49">
      <c r="A71" s="48"/>
      <c r="B71" s="83" t="s">
        <v>61</v>
      </c>
      <c r="C71" s="74">
        <v>1442.0000603000201</v>
      </c>
      <c r="D71" s="75" t="s">
        <v>28</v>
      </c>
      <c r="E71" s="75">
        <v>25.000000199999874</v>
      </c>
      <c r="F71" s="75" t="s">
        <v>33</v>
      </c>
      <c r="G71" s="76">
        <v>47.50000200000045</v>
      </c>
      <c r="H71" s="52"/>
      <c r="I71" s="53"/>
      <c r="J71" s="52"/>
      <c r="K71" s="52"/>
      <c r="L71" s="16"/>
      <c r="M71" s="16"/>
      <c r="N71" s="16"/>
      <c r="O71" s="16"/>
      <c r="P71" s="17"/>
      <c r="Q71" s="16"/>
      <c r="R71" s="23"/>
      <c r="S71" s="23"/>
      <c r="T71" s="46"/>
      <c r="U71" s="45"/>
      <c r="V71" s="44"/>
      <c r="W71" s="44"/>
      <c r="X71" s="44"/>
      <c r="Y71" s="44"/>
      <c r="Z71" s="44"/>
      <c r="AA71" s="44"/>
      <c r="AB71" s="43"/>
      <c r="AC71" s="44"/>
      <c r="AD71" s="44"/>
      <c r="AE71" s="44"/>
      <c r="AF71" s="44"/>
      <c r="AG71" s="44"/>
      <c r="AH71" s="17"/>
      <c r="AI71" s="16"/>
      <c r="AJ71" s="16"/>
      <c r="AK71" s="16"/>
      <c r="AL71" s="16"/>
      <c r="AM71" s="17"/>
      <c r="AN71" s="16"/>
      <c r="AQ71" s="5"/>
      <c r="AR71" s="5"/>
      <c r="AS71" s="5"/>
      <c r="AT71" s="5"/>
      <c r="AU71" s="5"/>
      <c r="AV71" s="5"/>
      <c r="AW71" s="5"/>
    </row>
    <row r="72" spans="1:49">
      <c r="A72" s="48"/>
      <c r="B72" s="84"/>
      <c r="C72" s="84"/>
      <c r="D72" s="54"/>
      <c r="E72" s="51"/>
      <c r="F72" s="54"/>
      <c r="G72" s="51"/>
      <c r="H72" s="52"/>
      <c r="I72" s="53"/>
      <c r="J72" s="52"/>
      <c r="K72" s="52"/>
      <c r="L72" s="16"/>
      <c r="M72" s="16"/>
      <c r="N72" s="16"/>
      <c r="O72" s="16"/>
      <c r="P72" s="17"/>
      <c r="Q72" s="16"/>
      <c r="R72" s="23"/>
      <c r="S72" s="23"/>
      <c r="T72" s="46"/>
      <c r="U72" s="45"/>
      <c r="V72" s="44"/>
      <c r="W72" s="44"/>
      <c r="X72" s="44"/>
      <c r="Y72" s="44"/>
      <c r="Z72" s="44"/>
      <c r="AA72" s="44"/>
      <c r="AB72" s="43"/>
      <c r="AC72" s="44"/>
      <c r="AD72" s="44"/>
      <c r="AE72" s="44"/>
      <c r="AF72" s="44"/>
      <c r="AG72" s="44"/>
      <c r="AH72" s="17"/>
      <c r="AI72" s="16"/>
      <c r="AJ72" s="16"/>
      <c r="AK72" s="16"/>
      <c r="AL72" s="16"/>
      <c r="AM72" s="17"/>
      <c r="AN72" s="16"/>
      <c r="AQ72" s="5"/>
      <c r="AR72" s="5"/>
      <c r="AS72" s="5"/>
      <c r="AT72" s="5"/>
      <c r="AU72" s="5"/>
      <c r="AV72" s="5"/>
      <c r="AW72" s="5"/>
    </row>
    <row r="73" spans="1:49">
      <c r="A73" s="48"/>
      <c r="B73" s="74"/>
      <c r="C73" s="74"/>
      <c r="D73" s="54"/>
      <c r="E73" s="51"/>
      <c r="F73" s="54"/>
      <c r="G73" s="55"/>
      <c r="H73" s="52"/>
      <c r="I73" s="53"/>
      <c r="J73" s="52"/>
      <c r="K73" s="52"/>
      <c r="L73" s="16"/>
      <c r="M73" s="16"/>
      <c r="N73" s="16"/>
      <c r="O73" s="16"/>
      <c r="P73" s="17"/>
      <c r="Q73" s="16"/>
      <c r="R73" s="23"/>
      <c r="S73" s="23"/>
      <c r="T73" s="46"/>
      <c r="U73" s="45"/>
      <c r="V73" s="44"/>
      <c r="W73" s="44"/>
      <c r="X73" s="44"/>
      <c r="Y73" s="44"/>
      <c r="Z73" s="44"/>
      <c r="AA73" s="44"/>
      <c r="AB73" s="43"/>
      <c r="AC73" s="44"/>
      <c r="AD73" s="44"/>
      <c r="AE73" s="44"/>
      <c r="AF73" s="44"/>
      <c r="AG73" s="44"/>
      <c r="AH73" s="17"/>
      <c r="AI73" s="16"/>
      <c r="AJ73" s="16"/>
      <c r="AK73" s="16"/>
      <c r="AL73" s="16"/>
      <c r="AM73" s="17"/>
      <c r="AN73" s="16"/>
      <c r="AQ73" s="5"/>
      <c r="AR73" s="5"/>
      <c r="AS73" s="5"/>
      <c r="AT73" s="5"/>
      <c r="AU73" s="5"/>
      <c r="AV73" s="5"/>
      <c r="AW73" s="5"/>
    </row>
    <row r="74" spans="1:49">
      <c r="B74" s="6"/>
      <c r="C74" s="6"/>
      <c r="D74" s="36"/>
      <c r="E74" s="37"/>
      <c r="F74" s="37"/>
      <c r="G74" s="37"/>
      <c r="H74" s="21"/>
      <c r="I74" s="22"/>
      <c r="K74" s="21"/>
      <c r="L74" s="16"/>
      <c r="M74" s="16"/>
      <c r="N74" s="16"/>
      <c r="O74" s="16"/>
      <c r="P74" s="17"/>
      <c r="Q74" s="16"/>
      <c r="R74" s="17"/>
      <c r="S74" s="17"/>
      <c r="T74" s="16"/>
      <c r="U74" s="16"/>
      <c r="V74" s="16"/>
      <c r="W74" s="16"/>
      <c r="X74" s="16"/>
      <c r="Y74" s="16"/>
      <c r="Z74" s="16"/>
      <c r="AA74" s="16"/>
      <c r="AB74" s="16"/>
      <c r="AC74" s="16"/>
      <c r="AD74" s="16"/>
      <c r="AE74" s="16"/>
      <c r="AF74" s="16"/>
      <c r="AG74" s="16"/>
      <c r="AH74" s="17"/>
      <c r="AI74" s="16"/>
      <c r="AJ74" s="16"/>
      <c r="AK74" s="16"/>
      <c r="AL74" s="16"/>
      <c r="AM74" s="17"/>
      <c r="AN74" s="16"/>
      <c r="AQ74" s="5"/>
      <c r="AR74" s="5"/>
      <c r="AS74" s="5"/>
      <c r="AT74" s="5"/>
      <c r="AU74" s="5"/>
      <c r="AV74" s="5"/>
      <c r="AW74" s="5"/>
    </row>
    <row r="75" spans="1:49">
      <c r="B75" s="6"/>
      <c r="C75" s="6"/>
      <c r="D75" s="36"/>
      <c r="E75" s="37"/>
      <c r="F75" s="37"/>
      <c r="G75" s="37"/>
      <c r="H75" s="21"/>
      <c r="I75" s="22"/>
      <c r="J75" s="21"/>
      <c r="K75" s="21"/>
      <c r="L75" s="16"/>
      <c r="M75" s="16"/>
      <c r="N75" s="16"/>
      <c r="O75" s="16"/>
      <c r="P75" s="17"/>
      <c r="Q75" s="16"/>
      <c r="R75" s="17"/>
      <c r="S75" s="17"/>
      <c r="T75" s="16"/>
      <c r="U75" s="16"/>
      <c r="V75" s="16"/>
      <c r="W75" s="16"/>
      <c r="X75" s="16"/>
      <c r="Y75" s="16"/>
      <c r="Z75" s="16"/>
      <c r="AA75" s="16"/>
      <c r="AB75" s="16"/>
      <c r="AC75" s="16"/>
      <c r="AD75" s="16"/>
      <c r="AE75" s="16"/>
      <c r="AF75" s="16"/>
      <c r="AG75" s="16"/>
      <c r="AH75" s="17"/>
      <c r="AI75" s="16"/>
      <c r="AJ75" s="16"/>
      <c r="AK75" s="16"/>
      <c r="AL75" s="16"/>
      <c r="AM75" s="17"/>
      <c r="AN75" s="16"/>
      <c r="AQ75" s="5"/>
      <c r="AR75" s="5"/>
      <c r="AS75" s="5"/>
      <c r="AT75" s="5"/>
      <c r="AU75" s="5"/>
      <c r="AV75" s="5"/>
      <c r="AW75" s="5"/>
    </row>
    <row r="76" spans="1:49">
      <c r="B76" s="20"/>
      <c r="C76" s="20"/>
      <c r="D76" s="36"/>
      <c r="E76" s="37"/>
      <c r="F76" s="37"/>
      <c r="G76" s="37"/>
      <c r="H76" s="21"/>
      <c r="I76" s="22"/>
      <c r="J76" s="21"/>
      <c r="K76" s="21"/>
      <c r="L76" s="16"/>
      <c r="M76" s="16"/>
      <c r="N76" s="16"/>
      <c r="O76" s="16"/>
      <c r="P76" s="17"/>
      <c r="Q76" s="16"/>
      <c r="R76" s="17"/>
      <c r="S76" s="17"/>
      <c r="T76" s="16"/>
      <c r="U76" s="16"/>
      <c r="V76" s="16"/>
      <c r="W76" s="16"/>
      <c r="X76" s="16"/>
      <c r="Y76" s="16"/>
      <c r="Z76" s="16"/>
      <c r="AA76" s="16"/>
      <c r="AB76" s="16"/>
      <c r="AC76" s="16"/>
      <c r="AD76" s="16"/>
      <c r="AE76" s="16"/>
      <c r="AF76" s="16"/>
      <c r="AG76" s="16"/>
      <c r="AH76" s="17"/>
      <c r="AI76" s="16"/>
      <c r="AJ76" s="16"/>
      <c r="AK76" s="16"/>
      <c r="AL76" s="16"/>
      <c r="AM76" s="17"/>
      <c r="AN76" s="16"/>
      <c r="AQ76" s="5"/>
      <c r="AR76" s="5"/>
      <c r="AS76" s="5"/>
      <c r="AT76" s="5"/>
      <c r="AU76" s="5"/>
      <c r="AV76" s="5"/>
      <c r="AW76" s="5"/>
    </row>
    <row r="77" spans="1:49" s="11" customFormat="1">
      <c r="B77" s="6"/>
      <c r="C77" s="6"/>
      <c r="D77" s="36"/>
      <c r="E77" s="37"/>
      <c r="F77" s="37"/>
      <c r="G77" s="37"/>
      <c r="H77" s="21"/>
      <c r="I77" s="22"/>
      <c r="J77" s="21"/>
      <c r="K77" s="21"/>
      <c r="L77" s="16"/>
      <c r="M77" s="16"/>
      <c r="N77" s="16"/>
      <c r="O77" s="16"/>
      <c r="P77" s="17"/>
      <c r="Q77" s="16"/>
      <c r="R77" s="17"/>
      <c r="S77" s="17"/>
      <c r="T77" s="16"/>
      <c r="U77" s="16"/>
      <c r="V77" s="16"/>
      <c r="W77" s="16"/>
      <c r="X77" s="16"/>
      <c r="Y77" s="16"/>
      <c r="Z77" s="16"/>
      <c r="AA77" s="16"/>
      <c r="AB77" s="16"/>
      <c r="AC77" s="16"/>
      <c r="AD77" s="16"/>
      <c r="AE77" s="16"/>
      <c r="AF77" s="16"/>
      <c r="AG77" s="16"/>
      <c r="AH77" s="17"/>
      <c r="AI77" s="16"/>
      <c r="AJ77" s="16"/>
      <c r="AK77" s="16"/>
      <c r="AL77" s="16"/>
      <c r="AM77" s="17"/>
      <c r="AN77" s="16"/>
      <c r="AO77" s="18"/>
      <c r="AP77" s="17"/>
      <c r="AQ77" s="18"/>
      <c r="AR77" s="18"/>
      <c r="AS77" s="18"/>
      <c r="AT77" s="18"/>
      <c r="AU77" s="18"/>
      <c r="AV77" s="18"/>
      <c r="AW77" s="18"/>
    </row>
    <row r="78" spans="1:49" s="11" customFormat="1">
      <c r="B78" s="20"/>
      <c r="C78" s="20"/>
      <c r="D78" s="36"/>
      <c r="E78" s="37"/>
      <c r="F78" s="37"/>
      <c r="G78" s="37"/>
      <c r="H78" s="21"/>
      <c r="I78" s="22"/>
      <c r="J78" s="21"/>
      <c r="K78" s="21"/>
      <c r="L78" s="16"/>
      <c r="M78" s="16"/>
      <c r="N78" s="16"/>
      <c r="O78" s="16"/>
      <c r="P78" s="17"/>
      <c r="Q78" s="16"/>
      <c r="R78" s="17"/>
      <c r="S78" s="17"/>
      <c r="T78" s="16"/>
      <c r="U78" s="16"/>
      <c r="V78" s="16"/>
      <c r="W78" s="16"/>
      <c r="X78" s="16"/>
      <c r="Y78" s="16"/>
      <c r="Z78" s="16"/>
      <c r="AA78" s="16"/>
      <c r="AB78" s="16"/>
      <c r="AC78" s="16"/>
      <c r="AD78" s="16"/>
      <c r="AE78" s="16"/>
      <c r="AF78" s="16"/>
      <c r="AG78" s="16"/>
      <c r="AH78" s="17"/>
      <c r="AI78" s="16"/>
      <c r="AJ78" s="16"/>
      <c r="AK78" s="16"/>
      <c r="AL78" s="16"/>
      <c r="AM78" s="17"/>
      <c r="AN78" s="16"/>
      <c r="AO78" s="18"/>
      <c r="AP78" s="17"/>
      <c r="AQ78" s="18"/>
      <c r="AR78" s="18"/>
      <c r="AS78" s="18"/>
      <c r="AT78" s="18"/>
      <c r="AU78" s="18"/>
      <c r="AV78" s="18"/>
      <c r="AW78" s="18"/>
    </row>
    <row r="79" spans="1:49" s="11" customFormat="1">
      <c r="B79" s="20"/>
      <c r="C79" s="20"/>
      <c r="D79" s="36"/>
      <c r="E79" s="37"/>
      <c r="F79" s="37"/>
      <c r="G79" s="37"/>
      <c r="H79" s="21"/>
      <c r="I79" s="22"/>
      <c r="J79" s="21"/>
      <c r="K79" s="21"/>
      <c r="L79" s="16"/>
      <c r="M79" s="16"/>
      <c r="N79" s="16"/>
      <c r="O79" s="16"/>
      <c r="P79" s="17"/>
      <c r="Q79" s="16"/>
      <c r="R79" s="17"/>
      <c r="S79" s="17"/>
      <c r="T79" s="16"/>
      <c r="U79" s="16"/>
      <c r="V79" s="16"/>
      <c r="W79" s="16"/>
      <c r="X79" s="16"/>
      <c r="Y79" s="16"/>
      <c r="Z79" s="16"/>
      <c r="AA79" s="16"/>
      <c r="AB79" s="16"/>
      <c r="AC79" s="16"/>
      <c r="AD79" s="16"/>
      <c r="AE79" s="16"/>
      <c r="AF79" s="16"/>
      <c r="AG79" s="16"/>
      <c r="AH79" s="17"/>
      <c r="AI79" s="16"/>
      <c r="AJ79" s="16"/>
      <c r="AK79" s="16"/>
      <c r="AL79" s="16"/>
      <c r="AM79" s="17"/>
      <c r="AN79" s="16"/>
      <c r="AO79" s="18"/>
      <c r="AP79" s="17"/>
      <c r="AQ79" s="18"/>
      <c r="AR79" s="18"/>
      <c r="AS79" s="18"/>
      <c r="AT79" s="18"/>
      <c r="AU79" s="18"/>
      <c r="AV79" s="18"/>
      <c r="AW79" s="18"/>
    </row>
    <row r="80" spans="1:49" s="11" customFormat="1">
      <c r="B80" s="20"/>
      <c r="C80" s="20"/>
      <c r="D80" s="36"/>
      <c r="E80" s="37"/>
      <c r="F80" s="37"/>
      <c r="G80" s="37"/>
      <c r="H80" s="21"/>
      <c r="I80" s="22"/>
      <c r="J80" s="21"/>
      <c r="K80" s="21"/>
      <c r="L80" s="16"/>
      <c r="M80" s="16"/>
      <c r="N80" s="16"/>
      <c r="O80" s="16"/>
      <c r="P80" s="17"/>
      <c r="Q80" s="16"/>
      <c r="R80" s="17"/>
      <c r="S80" s="17"/>
      <c r="T80" s="16"/>
      <c r="U80" s="16"/>
      <c r="V80" s="16"/>
      <c r="W80" s="16"/>
      <c r="X80" s="16"/>
      <c r="Y80" s="16"/>
      <c r="Z80" s="16"/>
      <c r="AA80" s="16"/>
      <c r="AB80" s="16"/>
      <c r="AC80" s="16"/>
      <c r="AD80" s="16"/>
      <c r="AE80" s="16"/>
      <c r="AF80" s="16"/>
      <c r="AG80" s="16"/>
      <c r="AH80" s="17"/>
      <c r="AI80" s="16"/>
      <c r="AJ80" s="16"/>
      <c r="AK80" s="16"/>
      <c r="AL80" s="16"/>
      <c r="AM80" s="17"/>
      <c r="AN80" s="16"/>
      <c r="AO80" s="18"/>
      <c r="AP80" s="17"/>
      <c r="AQ80" s="18"/>
      <c r="AR80" s="18"/>
      <c r="AS80" s="18"/>
      <c r="AT80" s="18"/>
      <c r="AU80" s="18"/>
      <c r="AV80" s="18"/>
      <c r="AW80" s="18"/>
    </row>
    <row r="81" spans="2:49" s="11" customFormat="1">
      <c r="B81" s="20"/>
      <c r="C81" s="20"/>
      <c r="D81" s="36"/>
      <c r="E81" s="38"/>
      <c r="F81" s="36"/>
      <c r="G81" s="39"/>
      <c r="H81" s="12"/>
      <c r="I81" s="13"/>
      <c r="J81" s="12"/>
      <c r="K81" s="12"/>
      <c r="L81" s="14"/>
      <c r="M81" s="14"/>
      <c r="N81" s="14"/>
      <c r="O81" s="14"/>
      <c r="Q81" s="14"/>
      <c r="T81" s="14"/>
      <c r="U81" s="14"/>
      <c r="V81" s="14"/>
      <c r="W81" s="14"/>
      <c r="X81" s="14"/>
      <c r="Y81" s="14"/>
      <c r="Z81" s="14"/>
      <c r="AA81" s="14"/>
      <c r="AB81" s="14"/>
      <c r="AC81" s="14"/>
      <c r="AD81" s="14"/>
      <c r="AE81" s="14"/>
      <c r="AF81" s="14"/>
      <c r="AG81" s="14"/>
      <c r="AI81" s="16"/>
      <c r="AJ81" s="14"/>
      <c r="AK81" s="14"/>
      <c r="AL81" s="14"/>
      <c r="AN81" s="14"/>
      <c r="AO81" s="15"/>
      <c r="AQ81" s="15"/>
      <c r="AR81" s="15"/>
      <c r="AS81" s="15"/>
      <c r="AT81" s="15"/>
      <c r="AU81" s="15"/>
      <c r="AV81" s="15"/>
      <c r="AW81" s="15"/>
    </row>
    <row r="82" spans="2:49">
      <c r="B82" s="6"/>
      <c r="C82" s="6"/>
      <c r="E82" s="40"/>
      <c r="G82" s="41"/>
      <c r="I82" s="9"/>
      <c r="L82" s="3"/>
      <c r="M82" s="3"/>
      <c r="N82" s="3"/>
      <c r="O82" s="3"/>
      <c r="Q82" s="3"/>
      <c r="AI82" s="3"/>
      <c r="AJ82" s="3"/>
      <c r="AK82" s="3"/>
      <c r="AL82" s="3"/>
      <c r="AN82" s="3"/>
      <c r="AQ82" s="5"/>
      <c r="AR82" s="5"/>
      <c r="AS82" s="5"/>
      <c r="AT82" s="5"/>
      <c r="AU82" s="5"/>
      <c r="AV82" s="5"/>
      <c r="AW82" s="5"/>
    </row>
    <row r="83" spans="2:49">
      <c r="B83" s="6"/>
      <c r="C83" s="6"/>
      <c r="E83" s="40"/>
      <c r="G83" s="41"/>
      <c r="I83" s="9"/>
      <c r="L83" s="3"/>
      <c r="M83" s="3"/>
      <c r="N83" s="3"/>
      <c r="O83" s="3"/>
      <c r="Q83" s="3"/>
      <c r="AI83" s="3"/>
      <c r="AJ83" s="3"/>
      <c r="AK83" s="3"/>
      <c r="AL83" s="3"/>
      <c r="AN83" s="3"/>
      <c r="AQ83" s="5"/>
      <c r="AR83" s="5"/>
      <c r="AS83" s="5"/>
      <c r="AT83" s="5"/>
      <c r="AU83" s="5"/>
      <c r="AV83" s="5"/>
      <c r="AW83" s="5"/>
    </row>
    <row r="84" spans="2:49">
      <c r="B84" s="6"/>
      <c r="C84" s="6"/>
      <c r="E84" s="40"/>
      <c r="G84" s="41"/>
      <c r="I84" s="9"/>
      <c r="L84" s="3"/>
      <c r="M84" s="3"/>
      <c r="N84" s="3"/>
      <c r="O84" s="3"/>
      <c r="Q84" s="3"/>
      <c r="AI84" s="3"/>
      <c r="AJ84" s="3"/>
      <c r="AK84" s="3"/>
      <c r="AL84" s="3"/>
      <c r="AN84" s="3"/>
      <c r="AQ84" s="5"/>
      <c r="AR84" s="5"/>
      <c r="AS84" s="5"/>
      <c r="AT84" s="5"/>
      <c r="AU84" s="5"/>
      <c r="AV84" s="5"/>
      <c r="AW84" s="5"/>
    </row>
    <row r="85" spans="2:49">
      <c r="B85" s="6"/>
      <c r="C85" s="6"/>
      <c r="E85" s="40"/>
      <c r="G85" s="41"/>
      <c r="I85" s="9"/>
      <c r="L85" s="3"/>
      <c r="M85" s="3"/>
      <c r="N85" s="3"/>
      <c r="O85" s="3"/>
      <c r="Q85" s="3"/>
      <c r="AI85" s="3"/>
      <c r="AJ85" s="3"/>
      <c r="AK85" s="3"/>
      <c r="AL85" s="3"/>
      <c r="AN85" s="3"/>
      <c r="AQ85" s="5"/>
      <c r="AR85" s="5"/>
      <c r="AS85" s="5"/>
      <c r="AT85" s="5"/>
      <c r="AU85" s="5"/>
      <c r="AV85" s="5"/>
      <c r="AW85" s="5"/>
    </row>
    <row r="86" spans="2:49">
      <c r="B86" s="6"/>
      <c r="C86" s="6"/>
      <c r="E86" s="40"/>
      <c r="G86" s="41"/>
      <c r="I86" s="9"/>
      <c r="L86" s="3"/>
      <c r="M86" s="3"/>
      <c r="N86" s="3"/>
      <c r="O86" s="3"/>
      <c r="Q86" s="3"/>
      <c r="AI86" s="3"/>
      <c r="AJ86" s="3"/>
      <c r="AK86" s="3"/>
      <c r="AL86" s="3"/>
      <c r="AN86" s="3"/>
      <c r="AQ86" s="5"/>
      <c r="AR86" s="5"/>
      <c r="AS86" s="5"/>
      <c r="AT86" s="5"/>
      <c r="AU86" s="5"/>
      <c r="AV86" s="5"/>
      <c r="AW86" s="5"/>
    </row>
    <row r="87" spans="2:49">
      <c r="B87" s="6"/>
      <c r="C87" s="6"/>
      <c r="E87" s="40"/>
      <c r="G87" s="41"/>
      <c r="I87" s="9"/>
      <c r="L87" s="3"/>
      <c r="M87" s="3"/>
      <c r="N87" s="3"/>
      <c r="O87" s="3"/>
      <c r="Q87" s="3"/>
      <c r="AI87" s="3"/>
      <c r="AJ87" s="3"/>
      <c r="AK87" s="3"/>
      <c r="AL87" s="3"/>
      <c r="AN87" s="3"/>
      <c r="AQ87" s="5"/>
      <c r="AR87" s="5"/>
      <c r="AS87" s="5"/>
      <c r="AT87" s="5"/>
      <c r="AU87" s="5"/>
      <c r="AV87" s="5"/>
      <c r="AW87" s="5"/>
    </row>
    <row r="88" spans="2:49">
      <c r="B88" s="6"/>
      <c r="C88" s="6"/>
      <c r="E88" s="40"/>
      <c r="G88" s="41"/>
      <c r="I88" s="9"/>
      <c r="L88" s="3"/>
      <c r="M88" s="3"/>
      <c r="N88" s="3"/>
      <c r="O88" s="3"/>
      <c r="Q88" s="3"/>
      <c r="AI88" s="3"/>
      <c r="AJ88" s="3"/>
      <c r="AK88" s="3"/>
      <c r="AL88" s="3"/>
      <c r="AN88" s="3"/>
      <c r="AQ88" s="5"/>
      <c r="AR88" s="5"/>
      <c r="AS88" s="5"/>
      <c r="AT88" s="5"/>
      <c r="AU88" s="5"/>
      <c r="AV88" s="5"/>
      <c r="AW88" s="5"/>
    </row>
    <row r="89" spans="2:49">
      <c r="B89" s="6"/>
      <c r="C89" s="6"/>
      <c r="E89" s="40"/>
      <c r="G89" s="41"/>
      <c r="I89" s="9"/>
      <c r="L89" s="3"/>
      <c r="M89" s="3"/>
      <c r="N89" s="3"/>
      <c r="O89" s="3"/>
      <c r="Q89" s="3"/>
      <c r="AI89" s="3"/>
      <c r="AJ89" s="3"/>
      <c r="AK89" s="3"/>
      <c r="AL89" s="3"/>
      <c r="AN89" s="3"/>
      <c r="AQ89" s="5"/>
      <c r="AR89" s="5"/>
      <c r="AS89" s="5"/>
      <c r="AT89" s="5"/>
      <c r="AU89" s="5"/>
      <c r="AV89" s="5"/>
      <c r="AW89" s="5"/>
    </row>
    <row r="90" spans="2:49">
      <c r="B90" s="6"/>
      <c r="C90" s="6"/>
      <c r="E90" s="40"/>
      <c r="G90" s="41"/>
      <c r="I90" s="9"/>
      <c r="L90" s="3"/>
      <c r="M90" s="3"/>
      <c r="N90" s="3"/>
      <c r="O90" s="3"/>
      <c r="Q90" s="3"/>
      <c r="AI90" s="3"/>
      <c r="AJ90" s="3"/>
      <c r="AK90" s="3"/>
      <c r="AL90" s="3"/>
      <c r="AN90" s="3"/>
      <c r="AQ90" s="5"/>
      <c r="AR90" s="5"/>
      <c r="AS90" s="5"/>
      <c r="AT90" s="5"/>
      <c r="AU90" s="5"/>
      <c r="AV90" s="5"/>
      <c r="AW90" s="5"/>
    </row>
    <row r="91" spans="2:49">
      <c r="B91" s="6"/>
      <c r="C91" s="6"/>
      <c r="E91" s="40"/>
      <c r="G91" s="41"/>
      <c r="I91" s="9"/>
      <c r="L91" s="3"/>
      <c r="M91" s="3"/>
      <c r="N91" s="3"/>
      <c r="O91" s="3"/>
      <c r="Q91" s="3"/>
      <c r="AI91" s="3"/>
      <c r="AJ91" s="3"/>
      <c r="AK91" s="3"/>
      <c r="AL91" s="3"/>
      <c r="AN91" s="3"/>
      <c r="AQ91" s="5"/>
      <c r="AR91" s="5"/>
      <c r="AS91" s="5"/>
      <c r="AT91" s="5"/>
      <c r="AU91" s="5"/>
      <c r="AV91" s="5"/>
      <c r="AW91" s="5"/>
    </row>
    <row r="94" spans="2:49">
      <c r="B94" s="6"/>
      <c r="C94" s="6"/>
      <c r="E94" s="40"/>
      <c r="G94" s="41"/>
    </row>
    <row r="95" spans="2:49">
      <c r="B95" s="6"/>
      <c r="C95" s="6"/>
      <c r="E95" s="40"/>
      <c r="G95" s="41"/>
    </row>
    <row r="96" spans="2:49">
      <c r="B96" s="6"/>
      <c r="C96" s="6"/>
      <c r="E96" s="40"/>
      <c r="G96" s="41"/>
    </row>
    <row r="97" spans="2:41" s="2" customFormat="1">
      <c r="B97" s="6"/>
      <c r="C97" s="6"/>
      <c r="D97" s="4"/>
      <c r="E97" s="40"/>
      <c r="F97" s="4"/>
      <c r="G97" s="41"/>
      <c r="I97" s="5"/>
      <c r="L97" s="1"/>
      <c r="M97" s="1"/>
      <c r="N97" s="1"/>
      <c r="O97" s="1"/>
      <c r="P97" s="1"/>
      <c r="Q97" s="1"/>
      <c r="R97" s="1"/>
      <c r="S97" s="1"/>
      <c r="T97" s="3"/>
      <c r="U97" s="3"/>
      <c r="V97" s="3"/>
      <c r="W97" s="3"/>
      <c r="X97" s="3"/>
      <c r="Y97" s="3"/>
      <c r="Z97" s="3"/>
      <c r="AA97" s="3"/>
      <c r="AB97" s="3"/>
      <c r="AC97" s="3"/>
      <c r="AD97" s="3"/>
      <c r="AE97" s="3"/>
      <c r="AF97" s="3"/>
      <c r="AG97" s="3"/>
      <c r="AH97" s="1"/>
      <c r="AI97" s="1"/>
      <c r="AJ97" s="1"/>
      <c r="AK97" s="1"/>
      <c r="AL97" s="1"/>
      <c r="AM97" s="1"/>
      <c r="AN97" s="1"/>
      <c r="AO97" s="5"/>
    </row>
    <row r="98" spans="2:41" s="2" customFormat="1">
      <c r="B98" s="6"/>
      <c r="C98" s="6"/>
      <c r="D98" s="4"/>
      <c r="E98" s="40"/>
      <c r="F98" s="4"/>
      <c r="G98" s="41"/>
      <c r="I98" s="5"/>
      <c r="L98" s="1"/>
      <c r="M98" s="1"/>
      <c r="N98" s="1"/>
      <c r="O98" s="1"/>
      <c r="P98" s="1"/>
      <c r="Q98" s="1"/>
      <c r="R98" s="1"/>
      <c r="S98" s="1"/>
      <c r="T98" s="3"/>
      <c r="U98" s="3"/>
      <c r="V98" s="3"/>
      <c r="W98" s="3"/>
      <c r="X98" s="3"/>
      <c r="Y98" s="3"/>
      <c r="Z98" s="3"/>
      <c r="AA98" s="3"/>
      <c r="AB98" s="3"/>
      <c r="AC98" s="3"/>
      <c r="AD98" s="3"/>
      <c r="AE98" s="3"/>
      <c r="AF98" s="3"/>
      <c r="AG98" s="3"/>
      <c r="AH98" s="1"/>
      <c r="AI98" s="1"/>
      <c r="AJ98" s="1"/>
      <c r="AK98" s="1"/>
      <c r="AL98" s="1"/>
      <c r="AM98" s="1"/>
      <c r="AN98" s="1"/>
      <c r="AO98" s="5"/>
    </row>
    <row r="122" spans="2:41">
      <c r="B122" s="6"/>
      <c r="C122" s="6"/>
      <c r="E122" s="40"/>
      <c r="G122" s="41"/>
      <c r="AH122" s="17"/>
      <c r="AI122" s="18"/>
      <c r="AJ122" s="18"/>
      <c r="AK122" s="18"/>
      <c r="AO122" s="1"/>
    </row>
    <row r="123" spans="2:41">
      <c r="B123" s="6"/>
      <c r="C123" s="6"/>
      <c r="E123" s="40"/>
      <c r="G123" s="41"/>
      <c r="AH123" s="17"/>
      <c r="AI123" s="18"/>
      <c r="AJ123" s="18"/>
      <c r="AK123" s="18"/>
      <c r="AO123" s="1"/>
    </row>
    <row r="124" spans="2:41">
      <c r="AH124" s="17"/>
      <c r="AI124" s="18"/>
      <c r="AJ124" s="18"/>
      <c r="AK124" s="18"/>
      <c r="AO124" s="1"/>
    </row>
    <row r="125" spans="2:41">
      <c r="AH125" s="17"/>
      <c r="AI125" s="18"/>
      <c r="AJ125" s="18"/>
      <c r="AK125" s="18"/>
      <c r="AO125" s="1"/>
    </row>
    <row r="126" spans="2:41">
      <c r="B126" s="6"/>
      <c r="C126" s="6"/>
      <c r="E126" s="40"/>
      <c r="G126" s="41"/>
      <c r="AH126" s="17"/>
      <c r="AI126" s="18"/>
      <c r="AJ126" s="18"/>
      <c r="AK126" s="18"/>
      <c r="AO126" s="1"/>
    </row>
    <row r="127" spans="2:41">
      <c r="B127" s="6"/>
      <c r="C127" s="6"/>
      <c r="E127" s="40"/>
      <c r="G127" s="41"/>
      <c r="AH127" s="17"/>
      <c r="AI127" s="18"/>
      <c r="AJ127" s="18"/>
      <c r="AK127" s="18"/>
      <c r="AO127" s="1"/>
    </row>
    <row r="128" spans="2:41">
      <c r="B128" s="6"/>
      <c r="C128" s="6"/>
      <c r="E128" s="40"/>
      <c r="G128" s="41"/>
      <c r="AO128" s="1"/>
    </row>
    <row r="129" spans="2:41">
      <c r="B129" s="6"/>
      <c r="C129" s="6"/>
      <c r="E129" s="40"/>
      <c r="G129" s="41"/>
      <c r="AO129" s="1"/>
    </row>
    <row r="130" spans="2:41">
      <c r="B130" s="6"/>
      <c r="C130" s="6"/>
      <c r="E130" s="40"/>
      <c r="G130" s="41"/>
      <c r="AO130" s="1"/>
    </row>
    <row r="131" spans="2:41">
      <c r="B131" s="6"/>
      <c r="C131" s="6"/>
      <c r="E131" s="40"/>
      <c r="G131" s="41"/>
      <c r="AO131" s="1"/>
    </row>
    <row r="132" spans="2:41">
      <c r="B132" s="6"/>
      <c r="C132" s="6"/>
      <c r="E132" s="40"/>
      <c r="G132" s="41"/>
      <c r="AO132" s="1"/>
    </row>
    <row r="133" spans="2:41">
      <c r="B133" s="6"/>
      <c r="C133" s="6"/>
      <c r="E133" s="40"/>
      <c r="G133" s="41"/>
      <c r="AO133" s="1"/>
    </row>
    <row r="134" spans="2:41">
      <c r="B134" s="6"/>
      <c r="C134" s="6"/>
      <c r="E134" s="40"/>
      <c r="G134" s="41"/>
      <c r="AO134" s="1"/>
    </row>
    <row r="136" spans="2:41">
      <c r="B136" s="6"/>
      <c r="C136" s="6"/>
      <c r="E136" s="40"/>
      <c r="G136" s="41"/>
      <c r="K136" s="1"/>
      <c r="T136" s="1"/>
      <c r="U136" s="1"/>
      <c r="V136" s="1"/>
      <c r="W136" s="1"/>
      <c r="X136" s="1"/>
      <c r="Y136" s="1"/>
      <c r="Z136" s="1"/>
      <c r="AA136" s="1"/>
      <c r="AB136" s="1"/>
      <c r="AC136" s="1"/>
      <c r="AD136" s="1"/>
      <c r="AE136" s="1"/>
      <c r="AF136" s="1"/>
      <c r="AG136" s="1"/>
      <c r="AO136" s="1"/>
    </row>
    <row r="137" spans="2:41">
      <c r="B137" s="6"/>
      <c r="C137" s="6"/>
      <c r="E137" s="40"/>
      <c r="G137" s="41"/>
      <c r="K137" s="1"/>
      <c r="T137" s="1"/>
      <c r="U137" s="1"/>
      <c r="V137" s="1"/>
      <c r="W137" s="1"/>
      <c r="X137" s="1"/>
      <c r="Y137" s="1"/>
      <c r="Z137" s="1"/>
      <c r="AA137" s="1"/>
      <c r="AB137" s="1"/>
      <c r="AC137" s="1"/>
      <c r="AD137" s="1"/>
      <c r="AE137" s="1"/>
      <c r="AF137" s="1"/>
      <c r="AG137" s="1"/>
      <c r="AO137" s="1"/>
    </row>
    <row r="138" spans="2:41">
      <c r="B138" s="6"/>
      <c r="C138" s="6"/>
      <c r="E138" s="40"/>
      <c r="G138" s="41"/>
      <c r="K138" s="1"/>
      <c r="T138" s="1"/>
      <c r="U138" s="1"/>
      <c r="V138" s="1"/>
      <c r="W138" s="1"/>
      <c r="X138" s="1"/>
      <c r="Y138" s="1"/>
      <c r="Z138" s="1"/>
      <c r="AA138" s="1"/>
      <c r="AB138" s="1"/>
      <c r="AC138" s="1"/>
      <c r="AD138" s="1"/>
      <c r="AE138" s="1"/>
      <c r="AF138" s="1"/>
      <c r="AG138" s="1"/>
      <c r="AO138" s="1"/>
    </row>
    <row r="139" spans="2:41">
      <c r="B139" s="6"/>
      <c r="C139" s="6"/>
      <c r="E139" s="40"/>
      <c r="G139" s="41"/>
      <c r="K139" s="1"/>
      <c r="T139" s="1"/>
      <c r="U139" s="1"/>
      <c r="V139" s="1"/>
      <c r="W139" s="1"/>
      <c r="X139" s="1"/>
      <c r="Y139" s="1"/>
      <c r="Z139" s="1"/>
      <c r="AA139" s="1"/>
      <c r="AB139" s="1"/>
      <c r="AC139" s="1"/>
      <c r="AD139" s="1"/>
      <c r="AE139" s="1"/>
      <c r="AF139" s="1"/>
      <c r="AG139" s="1"/>
      <c r="AO139" s="1"/>
    </row>
    <row r="140" spans="2:41">
      <c r="B140" s="6"/>
      <c r="C140" s="6"/>
      <c r="E140" s="40"/>
      <c r="G140" s="41"/>
      <c r="K140" s="1"/>
      <c r="T140" s="1"/>
      <c r="U140" s="1"/>
      <c r="V140" s="1"/>
      <c r="W140" s="1"/>
      <c r="X140" s="1"/>
      <c r="Y140" s="1"/>
      <c r="Z140" s="1"/>
      <c r="AA140" s="1"/>
      <c r="AB140" s="1"/>
      <c r="AC140" s="1"/>
      <c r="AD140" s="1"/>
      <c r="AE140" s="1"/>
      <c r="AF140" s="1"/>
      <c r="AG140" s="1"/>
      <c r="AO140" s="1"/>
    </row>
    <row r="141" spans="2:41">
      <c r="B141" s="6"/>
      <c r="C141" s="6"/>
      <c r="E141" s="40"/>
      <c r="G141" s="41"/>
      <c r="K141" s="1"/>
      <c r="T141" s="1"/>
      <c r="U141" s="1"/>
      <c r="V141" s="1"/>
      <c r="W141" s="1"/>
      <c r="X141" s="1"/>
      <c r="Y141" s="1"/>
      <c r="Z141" s="1"/>
      <c r="AA141" s="1"/>
      <c r="AB141" s="1"/>
      <c r="AC141" s="1"/>
      <c r="AD141" s="1"/>
      <c r="AE141" s="1"/>
      <c r="AF141" s="1"/>
      <c r="AG141" s="1"/>
      <c r="AO141" s="1"/>
    </row>
    <row r="142" spans="2:41">
      <c r="B142" s="6"/>
      <c r="C142" s="6"/>
      <c r="E142" s="40"/>
      <c r="G142" s="41"/>
      <c r="K142" s="1"/>
      <c r="T142" s="1"/>
      <c r="U142" s="1"/>
      <c r="V142" s="1"/>
      <c r="W142" s="1"/>
      <c r="X142" s="1"/>
      <c r="Y142" s="1"/>
      <c r="Z142" s="1"/>
      <c r="AA142" s="1"/>
      <c r="AB142" s="1"/>
      <c r="AC142" s="1"/>
      <c r="AD142" s="1"/>
      <c r="AE142" s="1"/>
      <c r="AF142" s="1"/>
      <c r="AG142" s="1"/>
      <c r="AO142" s="1"/>
    </row>
    <row r="143" spans="2:41">
      <c r="B143" s="6"/>
      <c r="C143" s="6"/>
      <c r="E143" s="40"/>
      <c r="G143" s="41"/>
      <c r="K143" s="1"/>
      <c r="T143" s="1"/>
      <c r="U143" s="1"/>
      <c r="V143" s="1"/>
      <c r="W143" s="1"/>
      <c r="X143" s="1"/>
      <c r="Y143" s="1"/>
      <c r="Z143" s="1"/>
      <c r="AA143" s="1"/>
      <c r="AB143" s="1"/>
      <c r="AC143" s="1"/>
      <c r="AD143" s="1"/>
      <c r="AE143" s="1"/>
      <c r="AF143" s="1"/>
      <c r="AG143" s="1"/>
      <c r="AO143" s="1"/>
    </row>
    <row r="144" spans="2:41">
      <c r="B144" s="6"/>
      <c r="C144" s="6"/>
      <c r="E144" s="40"/>
      <c r="G144" s="41"/>
      <c r="K144" s="1"/>
      <c r="T144" s="1"/>
      <c r="U144" s="1"/>
      <c r="V144" s="1"/>
      <c r="W144" s="1"/>
      <c r="X144" s="1"/>
      <c r="Y144" s="1"/>
      <c r="Z144" s="1"/>
      <c r="AA144" s="1"/>
      <c r="AB144" s="1"/>
      <c r="AC144" s="1"/>
      <c r="AD144" s="1"/>
      <c r="AE144" s="1"/>
      <c r="AF144" s="1"/>
      <c r="AG144" s="1"/>
      <c r="AO144" s="1"/>
    </row>
    <row r="145" spans="2:41">
      <c r="B145" s="6"/>
      <c r="C145" s="6"/>
      <c r="E145" s="40"/>
      <c r="G145" s="41"/>
      <c r="K145" s="1"/>
      <c r="T145" s="1"/>
      <c r="U145" s="1"/>
      <c r="V145" s="1"/>
      <c r="W145" s="1"/>
      <c r="X145" s="1"/>
      <c r="Y145" s="1"/>
      <c r="Z145" s="1"/>
      <c r="AA145" s="1"/>
      <c r="AB145" s="1"/>
      <c r="AC145" s="1"/>
      <c r="AD145" s="1"/>
      <c r="AE145" s="1"/>
      <c r="AF145" s="1"/>
      <c r="AG145" s="1"/>
      <c r="AO145" s="1"/>
    </row>
    <row r="146" spans="2:41">
      <c r="B146" s="6"/>
      <c r="C146" s="6"/>
      <c r="E146" s="40"/>
      <c r="G146" s="41"/>
      <c r="K146" s="1"/>
      <c r="T146" s="1"/>
      <c r="U146" s="1"/>
      <c r="V146" s="1"/>
      <c r="W146" s="1"/>
      <c r="X146" s="1"/>
      <c r="Y146" s="1"/>
      <c r="Z146" s="1"/>
      <c r="AA146" s="1"/>
      <c r="AB146" s="1"/>
      <c r="AC146" s="1"/>
      <c r="AD146" s="1"/>
      <c r="AE146" s="1"/>
      <c r="AF146" s="1"/>
      <c r="AG146" s="1"/>
      <c r="AO146" s="1"/>
    </row>
    <row r="147" spans="2:41">
      <c r="B147" s="6"/>
      <c r="C147" s="6"/>
      <c r="E147" s="40"/>
      <c r="G147" s="41"/>
      <c r="K147" s="1"/>
      <c r="T147" s="1"/>
      <c r="U147" s="1"/>
      <c r="V147" s="1"/>
      <c r="W147" s="1"/>
      <c r="X147" s="1"/>
      <c r="Y147" s="1"/>
      <c r="Z147" s="1"/>
      <c r="AA147" s="1"/>
      <c r="AB147" s="1"/>
      <c r="AC147" s="1"/>
      <c r="AD147" s="1"/>
      <c r="AE147" s="1"/>
      <c r="AF147" s="1"/>
      <c r="AG147" s="1"/>
      <c r="AO147" s="1"/>
    </row>
    <row r="148" spans="2:41">
      <c r="B148" s="6"/>
      <c r="C148" s="6"/>
      <c r="E148" s="40"/>
      <c r="G148" s="41"/>
      <c r="K148" s="1"/>
      <c r="T148" s="1"/>
      <c r="U148" s="1"/>
      <c r="V148" s="1"/>
      <c r="W148" s="1"/>
      <c r="X148" s="1"/>
      <c r="Y148" s="1"/>
      <c r="Z148" s="1"/>
      <c r="AA148" s="1"/>
      <c r="AB148" s="1"/>
      <c r="AC148" s="1"/>
      <c r="AD148" s="1"/>
      <c r="AE148" s="1"/>
      <c r="AF148" s="1"/>
      <c r="AG148" s="1"/>
      <c r="AO148" s="1"/>
    </row>
    <row r="149" spans="2:41">
      <c r="B149" s="6"/>
      <c r="C149" s="6"/>
      <c r="E149" s="40"/>
      <c r="G149" s="41"/>
      <c r="K149" s="1"/>
      <c r="T149" s="1"/>
      <c r="U149" s="1"/>
      <c r="V149" s="1"/>
      <c r="W149" s="1"/>
      <c r="X149" s="1"/>
      <c r="Y149" s="1"/>
      <c r="Z149" s="1"/>
      <c r="AA149" s="1"/>
      <c r="AB149" s="1"/>
      <c r="AC149" s="1"/>
      <c r="AD149" s="1"/>
      <c r="AE149" s="1"/>
      <c r="AF149" s="1"/>
      <c r="AG149" s="1"/>
      <c r="AO149" s="1"/>
    </row>
    <row r="150" spans="2:41">
      <c r="B150" s="6"/>
      <c r="C150" s="6"/>
      <c r="E150" s="40"/>
      <c r="G150" s="41"/>
      <c r="K150" s="1"/>
      <c r="T150" s="1"/>
      <c r="U150" s="1"/>
      <c r="V150" s="1"/>
      <c r="W150" s="1"/>
      <c r="X150" s="1"/>
      <c r="Y150" s="1"/>
      <c r="Z150" s="1"/>
      <c r="AA150" s="1"/>
      <c r="AB150" s="1"/>
      <c r="AC150" s="1"/>
      <c r="AD150" s="1"/>
      <c r="AE150" s="1"/>
      <c r="AF150" s="1"/>
      <c r="AG150" s="1"/>
      <c r="AO150" s="1"/>
    </row>
    <row r="151" spans="2:41">
      <c r="B151" s="6"/>
      <c r="C151" s="6"/>
      <c r="E151" s="40"/>
      <c r="G151" s="41"/>
      <c r="K151" s="1"/>
      <c r="T151" s="1"/>
      <c r="U151" s="1"/>
      <c r="V151" s="1"/>
      <c r="W151" s="1"/>
      <c r="X151" s="1"/>
      <c r="Y151" s="1"/>
      <c r="Z151" s="1"/>
      <c r="AA151" s="1"/>
      <c r="AB151" s="1"/>
      <c r="AC151" s="1"/>
      <c r="AD151" s="1"/>
      <c r="AE151" s="1"/>
      <c r="AF151" s="1"/>
      <c r="AG151" s="1"/>
      <c r="AO151" s="1"/>
    </row>
    <row r="152" spans="2:41">
      <c r="B152" s="6"/>
      <c r="C152" s="6"/>
      <c r="E152" s="40"/>
      <c r="G152" s="41"/>
      <c r="K152" s="1"/>
      <c r="T152" s="1"/>
      <c r="U152" s="1"/>
      <c r="V152" s="1"/>
      <c r="W152" s="1"/>
      <c r="X152" s="1"/>
      <c r="Y152" s="1"/>
      <c r="Z152" s="1"/>
      <c r="AA152" s="1"/>
      <c r="AB152" s="1"/>
      <c r="AC152" s="1"/>
      <c r="AD152" s="1"/>
      <c r="AE152" s="1"/>
      <c r="AF152" s="1"/>
      <c r="AG152" s="1"/>
      <c r="AO152" s="1"/>
    </row>
    <row r="153" spans="2:41">
      <c r="B153" s="6"/>
      <c r="C153" s="6"/>
      <c r="E153" s="40"/>
      <c r="G153" s="41"/>
      <c r="K153" s="1"/>
      <c r="T153" s="1"/>
      <c r="U153" s="1"/>
      <c r="V153" s="1"/>
      <c r="W153" s="1"/>
      <c r="X153" s="1"/>
      <c r="Y153" s="1"/>
      <c r="Z153" s="1"/>
      <c r="AA153" s="1"/>
      <c r="AB153" s="1"/>
      <c r="AC153" s="1"/>
      <c r="AD153" s="1"/>
      <c r="AE153" s="1"/>
      <c r="AF153" s="1"/>
      <c r="AG153" s="1"/>
      <c r="AO153" s="1"/>
    </row>
    <row r="154" spans="2:41">
      <c r="B154" s="6"/>
      <c r="C154" s="6"/>
      <c r="E154" s="40"/>
      <c r="G154" s="41"/>
      <c r="K154" s="1"/>
      <c r="T154" s="1"/>
      <c r="U154" s="1"/>
      <c r="V154" s="1"/>
      <c r="W154" s="1"/>
      <c r="X154" s="1"/>
      <c r="Y154" s="1"/>
      <c r="Z154" s="1"/>
      <c r="AA154" s="1"/>
      <c r="AB154" s="1"/>
      <c r="AC154" s="1"/>
      <c r="AD154" s="1"/>
      <c r="AE154" s="1"/>
      <c r="AF154" s="1"/>
      <c r="AG154" s="1"/>
      <c r="AO154" s="1"/>
    </row>
    <row r="155" spans="2:41">
      <c r="B155" s="6"/>
      <c r="C155" s="6"/>
      <c r="E155" s="40"/>
      <c r="G155" s="41"/>
      <c r="K155" s="1"/>
      <c r="T155" s="1"/>
      <c r="U155" s="1"/>
      <c r="V155" s="1"/>
      <c r="W155" s="1"/>
      <c r="X155" s="1"/>
      <c r="Y155" s="1"/>
      <c r="Z155" s="1"/>
      <c r="AA155" s="1"/>
      <c r="AB155" s="1"/>
      <c r="AC155" s="1"/>
      <c r="AD155" s="1"/>
      <c r="AE155" s="1"/>
      <c r="AF155" s="1"/>
      <c r="AG155" s="1"/>
      <c r="AO155" s="1"/>
    </row>
    <row r="156" spans="2:41">
      <c r="B156" s="6"/>
      <c r="C156" s="6"/>
      <c r="E156" s="40"/>
      <c r="G156" s="41"/>
      <c r="K156" s="1"/>
      <c r="T156" s="1"/>
      <c r="U156" s="1"/>
      <c r="V156" s="1"/>
      <c r="W156" s="1"/>
      <c r="X156" s="1"/>
      <c r="Y156" s="1"/>
      <c r="Z156" s="1"/>
      <c r="AA156" s="1"/>
      <c r="AB156" s="1"/>
      <c r="AC156" s="1"/>
      <c r="AD156" s="1"/>
      <c r="AE156" s="1"/>
      <c r="AF156" s="1"/>
      <c r="AG156" s="1"/>
      <c r="AO156" s="1"/>
    </row>
    <row r="157" spans="2:41">
      <c r="B157" s="6"/>
      <c r="C157" s="6"/>
      <c r="E157" s="40"/>
      <c r="G157" s="41"/>
      <c r="K157" s="1"/>
      <c r="T157" s="1"/>
      <c r="U157" s="1"/>
      <c r="V157" s="1"/>
      <c r="W157" s="1"/>
      <c r="X157" s="1"/>
      <c r="Y157" s="1"/>
      <c r="Z157" s="1"/>
      <c r="AA157" s="1"/>
      <c r="AB157" s="1"/>
      <c r="AC157" s="1"/>
      <c r="AD157" s="1"/>
      <c r="AE157" s="1"/>
      <c r="AF157" s="1"/>
      <c r="AG157" s="1"/>
      <c r="AO157" s="1"/>
    </row>
    <row r="158" spans="2:41">
      <c r="B158" s="6"/>
      <c r="C158" s="6"/>
      <c r="E158" s="40"/>
      <c r="G158" s="41"/>
      <c r="K158" s="1"/>
      <c r="T158" s="1"/>
      <c r="U158" s="1"/>
      <c r="V158" s="1"/>
      <c r="W158" s="1"/>
      <c r="X158" s="1"/>
      <c r="Y158" s="1"/>
      <c r="Z158" s="1"/>
      <c r="AA158" s="1"/>
      <c r="AB158" s="1"/>
      <c r="AC158" s="1"/>
      <c r="AD158" s="1"/>
      <c r="AE158" s="1"/>
      <c r="AF158" s="1"/>
      <c r="AG158" s="1"/>
      <c r="AO158" s="1"/>
    </row>
    <row r="159" spans="2:41">
      <c r="B159" s="6"/>
      <c r="C159" s="6"/>
      <c r="E159" s="40"/>
      <c r="G159" s="41"/>
      <c r="K159" s="1"/>
      <c r="T159" s="1"/>
      <c r="U159" s="1"/>
      <c r="V159" s="1"/>
      <c r="W159" s="1"/>
      <c r="X159" s="1"/>
      <c r="Y159" s="1"/>
      <c r="Z159" s="1"/>
      <c r="AA159" s="1"/>
      <c r="AB159" s="1"/>
      <c r="AC159" s="1"/>
      <c r="AD159" s="1"/>
      <c r="AE159" s="1"/>
      <c r="AF159" s="1"/>
      <c r="AG159" s="1"/>
      <c r="AO159" s="1"/>
    </row>
    <row r="160" spans="2:41">
      <c r="B160" s="6"/>
      <c r="C160" s="6"/>
      <c r="E160" s="40"/>
      <c r="G160" s="41"/>
      <c r="K160" s="1"/>
      <c r="T160" s="1"/>
      <c r="U160" s="1"/>
      <c r="V160" s="1"/>
      <c r="W160" s="1"/>
      <c r="X160" s="1"/>
      <c r="Y160" s="1"/>
      <c r="Z160" s="1"/>
      <c r="AA160" s="1"/>
      <c r="AB160" s="1"/>
      <c r="AC160" s="1"/>
      <c r="AD160" s="1"/>
      <c r="AE160" s="1"/>
      <c r="AF160" s="1"/>
      <c r="AG160" s="1"/>
      <c r="AO160" s="1"/>
    </row>
    <row r="161" spans="2:41">
      <c r="B161" s="6"/>
      <c r="C161" s="6"/>
      <c r="E161" s="40"/>
      <c r="G161" s="41"/>
      <c r="K161" s="1"/>
      <c r="T161" s="1"/>
      <c r="U161" s="1"/>
      <c r="V161" s="1"/>
      <c r="W161" s="1"/>
      <c r="X161" s="1"/>
      <c r="Y161" s="1"/>
      <c r="Z161" s="1"/>
      <c r="AA161" s="1"/>
      <c r="AB161" s="1"/>
      <c r="AC161" s="1"/>
      <c r="AD161" s="1"/>
      <c r="AE161" s="1"/>
      <c r="AF161" s="1"/>
      <c r="AG161" s="1"/>
      <c r="AO161" s="1"/>
    </row>
    <row r="162" spans="2:41">
      <c r="B162" s="6"/>
      <c r="C162" s="6"/>
      <c r="E162" s="40"/>
      <c r="G162" s="41"/>
      <c r="K162" s="1"/>
      <c r="T162" s="1"/>
      <c r="U162" s="1"/>
      <c r="V162" s="1"/>
      <c r="W162" s="1"/>
      <c r="X162" s="1"/>
      <c r="Y162" s="1"/>
      <c r="Z162" s="1"/>
      <c r="AA162" s="1"/>
      <c r="AB162" s="1"/>
      <c r="AC162" s="1"/>
      <c r="AD162" s="1"/>
      <c r="AE162" s="1"/>
      <c r="AF162" s="1"/>
      <c r="AG162" s="1"/>
      <c r="AO162" s="1"/>
    </row>
    <row r="163" spans="2:41">
      <c r="B163" s="6"/>
      <c r="C163" s="6"/>
      <c r="E163" s="40"/>
      <c r="G163" s="41"/>
      <c r="K163" s="1"/>
      <c r="T163" s="1"/>
      <c r="U163" s="1"/>
      <c r="V163" s="1"/>
      <c r="W163" s="1"/>
      <c r="X163" s="1"/>
      <c r="Y163" s="1"/>
      <c r="Z163" s="1"/>
      <c r="AA163" s="1"/>
      <c r="AB163" s="1"/>
      <c r="AC163" s="1"/>
      <c r="AD163" s="1"/>
      <c r="AE163" s="1"/>
      <c r="AF163" s="1"/>
      <c r="AG163" s="1"/>
      <c r="AO163" s="1"/>
    </row>
    <row r="164" spans="2:41">
      <c r="B164" s="6"/>
      <c r="C164" s="6"/>
      <c r="E164" s="40"/>
      <c r="G164" s="41"/>
      <c r="K164" s="1"/>
      <c r="T164" s="1"/>
      <c r="U164" s="1"/>
      <c r="V164" s="1"/>
      <c r="W164" s="1"/>
      <c r="X164" s="1"/>
      <c r="Y164" s="1"/>
      <c r="Z164" s="1"/>
      <c r="AA164" s="1"/>
      <c r="AB164" s="1"/>
      <c r="AC164" s="1"/>
      <c r="AD164" s="1"/>
      <c r="AE164" s="1"/>
      <c r="AF164" s="1"/>
      <c r="AG164" s="1"/>
      <c r="AO164" s="1"/>
    </row>
    <row r="165" spans="2:41">
      <c r="B165" s="6"/>
      <c r="C165" s="6"/>
      <c r="E165" s="40"/>
      <c r="G165" s="41"/>
      <c r="K165" s="1"/>
      <c r="T165" s="1"/>
      <c r="U165" s="1"/>
      <c r="V165" s="1"/>
      <c r="W165" s="1"/>
      <c r="X165" s="1"/>
      <c r="Y165" s="1"/>
      <c r="Z165" s="1"/>
      <c r="AA165" s="1"/>
      <c r="AB165" s="1"/>
      <c r="AC165" s="1"/>
      <c r="AD165" s="1"/>
      <c r="AE165" s="1"/>
      <c r="AF165" s="1"/>
      <c r="AG165" s="1"/>
      <c r="AO165" s="1"/>
    </row>
    <row r="166" spans="2:41">
      <c r="B166" s="6"/>
      <c r="C166" s="6"/>
      <c r="E166" s="40"/>
      <c r="G166" s="41"/>
      <c r="K166" s="1"/>
      <c r="T166" s="1"/>
      <c r="U166" s="1"/>
      <c r="V166" s="1"/>
      <c r="W166" s="1"/>
      <c r="X166" s="1"/>
      <c r="Y166" s="1"/>
      <c r="Z166" s="1"/>
      <c r="AA166" s="1"/>
      <c r="AB166" s="1"/>
      <c r="AC166" s="1"/>
      <c r="AD166" s="1"/>
      <c r="AE166" s="1"/>
      <c r="AF166" s="1"/>
      <c r="AG166" s="1"/>
      <c r="AO166" s="1"/>
    </row>
    <row r="167" spans="2:41">
      <c r="B167" s="6"/>
      <c r="C167" s="6"/>
      <c r="E167" s="40"/>
      <c r="G167" s="41"/>
      <c r="K167" s="1"/>
      <c r="T167" s="1"/>
      <c r="U167" s="1"/>
      <c r="V167" s="1"/>
      <c r="W167" s="1"/>
      <c r="X167" s="1"/>
      <c r="Y167" s="1"/>
      <c r="Z167" s="1"/>
      <c r="AA167" s="1"/>
      <c r="AB167" s="1"/>
      <c r="AC167" s="1"/>
      <c r="AD167" s="1"/>
      <c r="AE167" s="1"/>
      <c r="AF167" s="1"/>
      <c r="AG167" s="1"/>
      <c r="AO167" s="1"/>
    </row>
    <row r="168" spans="2:41">
      <c r="B168" s="6"/>
      <c r="C168" s="6"/>
      <c r="E168" s="40"/>
      <c r="G168" s="41"/>
      <c r="K168" s="1"/>
      <c r="T168" s="1"/>
      <c r="U168" s="1"/>
      <c r="V168" s="1"/>
      <c r="W168" s="1"/>
      <c r="X168" s="1"/>
      <c r="Y168" s="1"/>
      <c r="Z168" s="1"/>
      <c r="AA168" s="1"/>
      <c r="AB168" s="1"/>
      <c r="AC168" s="1"/>
      <c r="AD168" s="1"/>
      <c r="AE168" s="1"/>
      <c r="AF168" s="1"/>
      <c r="AG168" s="1"/>
      <c r="AO168" s="1"/>
    </row>
    <row r="169" spans="2:41">
      <c r="B169" s="6"/>
      <c r="C169" s="6"/>
      <c r="E169" s="40"/>
      <c r="G169" s="41"/>
      <c r="K169" s="1"/>
      <c r="T169" s="1"/>
      <c r="U169" s="1"/>
      <c r="V169" s="1"/>
      <c r="W169" s="1"/>
      <c r="X169" s="1"/>
      <c r="Y169" s="1"/>
      <c r="Z169" s="1"/>
      <c r="AA169" s="1"/>
      <c r="AB169" s="1"/>
      <c r="AC169" s="1"/>
      <c r="AD169" s="1"/>
      <c r="AE169" s="1"/>
      <c r="AF169" s="1"/>
      <c r="AG169" s="1"/>
      <c r="AO169" s="1"/>
    </row>
    <row r="170" spans="2:41">
      <c r="B170" s="6"/>
      <c r="C170" s="6"/>
      <c r="E170" s="40"/>
      <c r="G170" s="41"/>
      <c r="K170" s="1"/>
      <c r="T170" s="1"/>
      <c r="U170" s="1"/>
      <c r="V170" s="1"/>
      <c r="W170" s="1"/>
      <c r="X170" s="1"/>
      <c r="Y170" s="1"/>
      <c r="Z170" s="1"/>
      <c r="AA170" s="1"/>
      <c r="AB170" s="1"/>
      <c r="AC170" s="1"/>
      <c r="AD170" s="1"/>
      <c r="AE170" s="1"/>
      <c r="AF170" s="1"/>
      <c r="AG170" s="1"/>
      <c r="AO170" s="1"/>
    </row>
    <row r="171" spans="2:41">
      <c r="B171" s="6"/>
      <c r="C171" s="6"/>
      <c r="E171" s="40"/>
      <c r="G171" s="41"/>
      <c r="K171" s="1"/>
      <c r="T171" s="1"/>
      <c r="U171" s="1"/>
      <c r="V171" s="1"/>
      <c r="W171" s="1"/>
      <c r="X171" s="1"/>
      <c r="Y171" s="1"/>
      <c r="Z171" s="1"/>
      <c r="AA171" s="1"/>
      <c r="AB171" s="1"/>
      <c r="AC171" s="1"/>
      <c r="AD171" s="1"/>
      <c r="AE171" s="1"/>
      <c r="AF171" s="1"/>
      <c r="AG171" s="1"/>
      <c r="AO171" s="1"/>
    </row>
    <row r="172" spans="2:41">
      <c r="B172" s="6"/>
      <c r="C172" s="6"/>
      <c r="E172" s="40"/>
      <c r="G172" s="41"/>
      <c r="K172" s="1"/>
      <c r="T172" s="1"/>
      <c r="U172" s="1"/>
      <c r="V172" s="1"/>
      <c r="W172" s="1"/>
      <c r="X172" s="1"/>
      <c r="Y172" s="1"/>
      <c r="Z172" s="1"/>
      <c r="AA172" s="1"/>
      <c r="AB172" s="1"/>
      <c r="AC172" s="1"/>
      <c r="AD172" s="1"/>
      <c r="AE172" s="1"/>
      <c r="AF172" s="1"/>
      <c r="AG172" s="1"/>
      <c r="AO172" s="1"/>
    </row>
    <row r="173" spans="2:41">
      <c r="B173" s="6"/>
      <c r="C173" s="6"/>
      <c r="E173" s="40"/>
      <c r="G173" s="41"/>
      <c r="K173" s="1"/>
      <c r="T173" s="1"/>
      <c r="U173" s="1"/>
      <c r="V173" s="1"/>
      <c r="W173" s="1"/>
      <c r="X173" s="1"/>
      <c r="Y173" s="1"/>
      <c r="Z173" s="1"/>
      <c r="AA173" s="1"/>
      <c r="AB173" s="1"/>
      <c r="AC173" s="1"/>
      <c r="AD173" s="1"/>
      <c r="AE173" s="1"/>
      <c r="AF173" s="1"/>
      <c r="AG173" s="1"/>
      <c r="AO173" s="1"/>
    </row>
    <row r="174" spans="2:41">
      <c r="B174" s="6"/>
      <c r="C174" s="6"/>
      <c r="E174" s="40"/>
      <c r="G174" s="41"/>
      <c r="K174" s="1"/>
      <c r="T174" s="1"/>
      <c r="U174" s="1"/>
      <c r="V174" s="1"/>
      <c r="W174" s="1"/>
      <c r="X174" s="1"/>
      <c r="Y174" s="1"/>
      <c r="Z174" s="1"/>
      <c r="AA174" s="1"/>
      <c r="AB174" s="1"/>
      <c r="AC174" s="1"/>
      <c r="AD174" s="1"/>
      <c r="AE174" s="1"/>
      <c r="AF174" s="1"/>
      <c r="AG174" s="1"/>
      <c r="AO174" s="1"/>
    </row>
    <row r="175" spans="2:41">
      <c r="B175" s="6"/>
      <c r="C175" s="6"/>
      <c r="E175" s="40"/>
      <c r="G175" s="41"/>
      <c r="K175" s="1"/>
      <c r="T175" s="1"/>
      <c r="U175" s="1"/>
      <c r="V175" s="1"/>
      <c r="W175" s="1"/>
      <c r="X175" s="1"/>
      <c r="Y175" s="1"/>
      <c r="Z175" s="1"/>
      <c r="AA175" s="1"/>
      <c r="AB175" s="1"/>
      <c r="AC175" s="1"/>
      <c r="AD175" s="1"/>
      <c r="AE175" s="1"/>
      <c r="AF175" s="1"/>
      <c r="AG175" s="1"/>
      <c r="AO175" s="1"/>
    </row>
    <row r="176" spans="2:41">
      <c r="B176" s="6"/>
      <c r="C176" s="6"/>
      <c r="E176" s="40"/>
      <c r="G176" s="41"/>
      <c r="K176" s="1"/>
      <c r="T176" s="1"/>
      <c r="U176" s="1"/>
      <c r="V176" s="1"/>
      <c r="W176" s="1"/>
      <c r="X176" s="1"/>
      <c r="Y176" s="1"/>
      <c r="Z176" s="1"/>
      <c r="AA176" s="1"/>
      <c r="AB176" s="1"/>
      <c r="AC176" s="1"/>
      <c r="AD176" s="1"/>
      <c r="AE176" s="1"/>
      <c r="AF176" s="1"/>
      <c r="AG176" s="1"/>
      <c r="AO176" s="1"/>
    </row>
    <row r="177" spans="2:41">
      <c r="B177" s="6"/>
      <c r="C177" s="6"/>
      <c r="E177" s="40"/>
      <c r="G177" s="41"/>
      <c r="K177" s="1"/>
      <c r="T177" s="1"/>
      <c r="U177" s="1"/>
      <c r="V177" s="1"/>
      <c r="W177" s="1"/>
      <c r="X177" s="1"/>
      <c r="Y177" s="1"/>
      <c r="Z177" s="1"/>
      <c r="AA177" s="1"/>
      <c r="AB177" s="1"/>
      <c r="AC177" s="1"/>
      <c r="AD177" s="1"/>
      <c r="AE177" s="1"/>
      <c r="AF177" s="1"/>
      <c r="AG177" s="1"/>
      <c r="AO177" s="1"/>
    </row>
    <row r="178" spans="2:41">
      <c r="B178" s="6"/>
      <c r="C178" s="6"/>
      <c r="E178" s="40"/>
      <c r="G178" s="41"/>
      <c r="K178" s="1"/>
      <c r="T178" s="1"/>
      <c r="U178" s="1"/>
      <c r="V178" s="1"/>
      <c r="W178" s="1"/>
      <c r="X178" s="1"/>
      <c r="Y178" s="1"/>
      <c r="Z178" s="1"/>
      <c r="AA178" s="1"/>
      <c r="AB178" s="1"/>
      <c r="AC178" s="1"/>
      <c r="AD178" s="1"/>
      <c r="AE178" s="1"/>
      <c r="AF178" s="1"/>
      <c r="AG178" s="1"/>
      <c r="AO178" s="1"/>
    </row>
    <row r="179" spans="2:41">
      <c r="B179" s="6"/>
      <c r="C179" s="6"/>
      <c r="E179" s="40"/>
      <c r="G179" s="41"/>
      <c r="K179" s="1"/>
      <c r="T179" s="1"/>
      <c r="U179" s="1"/>
      <c r="V179" s="1"/>
      <c r="W179" s="1"/>
      <c r="X179" s="1"/>
      <c r="Y179" s="1"/>
      <c r="Z179" s="1"/>
      <c r="AA179" s="1"/>
      <c r="AB179" s="1"/>
      <c r="AC179" s="1"/>
      <c r="AD179" s="1"/>
      <c r="AE179" s="1"/>
      <c r="AF179" s="1"/>
      <c r="AG179" s="1"/>
      <c r="AO179" s="1"/>
    </row>
    <row r="180" spans="2:41">
      <c r="B180" s="6"/>
      <c r="C180" s="6"/>
      <c r="E180" s="40"/>
      <c r="G180" s="41"/>
      <c r="K180" s="1"/>
      <c r="T180" s="1"/>
      <c r="U180" s="1"/>
      <c r="V180" s="1"/>
      <c r="W180" s="1"/>
      <c r="X180" s="1"/>
      <c r="Y180" s="1"/>
      <c r="Z180" s="1"/>
      <c r="AA180" s="1"/>
      <c r="AB180" s="1"/>
      <c r="AC180" s="1"/>
      <c r="AD180" s="1"/>
      <c r="AE180" s="1"/>
      <c r="AF180" s="1"/>
      <c r="AG180" s="1"/>
      <c r="AO180" s="1"/>
    </row>
    <row r="181" spans="2:41">
      <c r="B181" s="6"/>
      <c r="C181" s="6"/>
      <c r="E181" s="40"/>
      <c r="G181" s="41"/>
      <c r="K181" s="1"/>
      <c r="T181" s="1"/>
      <c r="U181" s="1"/>
      <c r="V181" s="1"/>
      <c r="W181" s="1"/>
      <c r="X181" s="1"/>
      <c r="Y181" s="1"/>
      <c r="Z181" s="1"/>
      <c r="AA181" s="1"/>
      <c r="AB181" s="1"/>
      <c r="AC181" s="1"/>
      <c r="AD181" s="1"/>
      <c r="AE181" s="1"/>
      <c r="AF181" s="1"/>
      <c r="AG181" s="1"/>
      <c r="AO181" s="1"/>
    </row>
    <row r="182" spans="2:41">
      <c r="B182" s="6"/>
      <c r="C182" s="6"/>
      <c r="E182" s="40"/>
      <c r="G182" s="41"/>
      <c r="K182" s="1"/>
      <c r="T182" s="1"/>
      <c r="U182" s="1"/>
      <c r="V182" s="1"/>
      <c r="W182" s="1"/>
      <c r="X182" s="1"/>
      <c r="Y182" s="1"/>
      <c r="Z182" s="1"/>
      <c r="AA182" s="1"/>
      <c r="AB182" s="1"/>
      <c r="AC182" s="1"/>
      <c r="AD182" s="1"/>
      <c r="AE182" s="1"/>
      <c r="AF182" s="1"/>
      <c r="AG182" s="1"/>
      <c r="AO182" s="1"/>
    </row>
    <row r="183" spans="2:41">
      <c r="B183" s="6"/>
      <c r="C183" s="6"/>
      <c r="E183" s="40"/>
      <c r="G183" s="41"/>
      <c r="K183" s="1"/>
      <c r="T183" s="1"/>
      <c r="U183" s="1"/>
      <c r="V183" s="1"/>
      <c r="W183" s="1"/>
      <c r="X183" s="1"/>
      <c r="Y183" s="1"/>
      <c r="Z183" s="1"/>
      <c r="AA183" s="1"/>
      <c r="AB183" s="1"/>
      <c r="AC183" s="1"/>
      <c r="AD183" s="1"/>
      <c r="AE183" s="1"/>
      <c r="AF183" s="1"/>
      <c r="AG183" s="1"/>
      <c r="AO183" s="1"/>
    </row>
    <row r="184" spans="2:41">
      <c r="B184" s="6"/>
      <c r="C184" s="6"/>
      <c r="E184" s="40"/>
      <c r="G184" s="41"/>
      <c r="K184" s="1"/>
      <c r="T184" s="1"/>
      <c r="U184" s="1"/>
      <c r="V184" s="1"/>
      <c r="W184" s="1"/>
      <c r="X184" s="1"/>
      <c r="Y184" s="1"/>
      <c r="Z184" s="1"/>
      <c r="AA184" s="1"/>
      <c r="AB184" s="1"/>
      <c r="AC184" s="1"/>
      <c r="AD184" s="1"/>
      <c r="AE184" s="1"/>
      <c r="AF184" s="1"/>
      <c r="AG184" s="1"/>
      <c r="AO184" s="1"/>
    </row>
    <row r="185" spans="2:41">
      <c r="B185" s="6"/>
      <c r="C185" s="6"/>
      <c r="E185" s="40"/>
      <c r="G185" s="41"/>
      <c r="K185" s="1"/>
      <c r="T185" s="1"/>
      <c r="U185" s="1"/>
      <c r="V185" s="1"/>
      <c r="W185" s="1"/>
      <c r="X185" s="1"/>
      <c r="Y185" s="1"/>
      <c r="Z185" s="1"/>
      <c r="AA185" s="1"/>
      <c r="AB185" s="1"/>
      <c r="AC185" s="1"/>
      <c r="AD185" s="1"/>
      <c r="AE185" s="1"/>
      <c r="AF185" s="1"/>
      <c r="AG185" s="1"/>
      <c r="AO185" s="1"/>
    </row>
    <row r="186" spans="2:41">
      <c r="B186" s="6"/>
      <c r="C186" s="6"/>
      <c r="E186" s="40"/>
      <c r="G186" s="41"/>
      <c r="K186" s="1"/>
      <c r="T186" s="1"/>
      <c r="U186" s="1"/>
      <c r="V186" s="1"/>
      <c r="W186" s="1"/>
      <c r="X186" s="1"/>
      <c r="Y186" s="1"/>
      <c r="Z186" s="1"/>
      <c r="AA186" s="1"/>
      <c r="AB186" s="1"/>
      <c r="AC186" s="1"/>
      <c r="AD186" s="1"/>
      <c r="AE186" s="1"/>
      <c r="AF186" s="1"/>
      <c r="AG186" s="1"/>
      <c r="AO186" s="1"/>
    </row>
    <row r="187" spans="2:41">
      <c r="B187" s="6"/>
      <c r="C187" s="6"/>
      <c r="E187" s="40"/>
      <c r="G187" s="41"/>
      <c r="K187" s="1"/>
      <c r="T187" s="1"/>
      <c r="U187" s="1"/>
      <c r="V187" s="1"/>
      <c r="W187" s="1"/>
      <c r="X187" s="1"/>
      <c r="Y187" s="1"/>
      <c r="Z187" s="1"/>
      <c r="AA187" s="1"/>
      <c r="AB187" s="1"/>
      <c r="AC187" s="1"/>
      <c r="AD187" s="1"/>
      <c r="AE187" s="1"/>
      <c r="AF187" s="1"/>
      <c r="AG187" s="1"/>
      <c r="AO187" s="1"/>
    </row>
    <row r="188" spans="2:41">
      <c r="B188" s="6"/>
      <c r="C188" s="6"/>
      <c r="E188" s="40"/>
      <c r="G188" s="41"/>
      <c r="K188" s="1"/>
      <c r="T188" s="1"/>
      <c r="U188" s="1"/>
      <c r="V188" s="1"/>
      <c r="W188" s="1"/>
      <c r="X188" s="1"/>
      <c r="Y188" s="1"/>
      <c r="Z188" s="1"/>
      <c r="AA188" s="1"/>
      <c r="AB188" s="1"/>
      <c r="AC188" s="1"/>
      <c r="AD188" s="1"/>
      <c r="AE188" s="1"/>
      <c r="AF188" s="1"/>
      <c r="AG188" s="1"/>
      <c r="AO188" s="1"/>
    </row>
    <row r="190" spans="2:41">
      <c r="B190" s="6"/>
      <c r="C190" s="6"/>
      <c r="E190" s="40"/>
      <c r="G190" s="41"/>
      <c r="K190" s="1"/>
      <c r="T190" s="1"/>
      <c r="U190" s="1"/>
      <c r="V190" s="1"/>
      <c r="W190" s="1"/>
      <c r="X190" s="1"/>
      <c r="Y190" s="1"/>
      <c r="Z190" s="1"/>
      <c r="AA190" s="1"/>
      <c r="AB190" s="1"/>
      <c r="AC190" s="1"/>
      <c r="AD190" s="1"/>
      <c r="AE190" s="1"/>
      <c r="AF190" s="1"/>
      <c r="AG190" s="1"/>
      <c r="AO190" s="1"/>
    </row>
    <row r="191" spans="2:41">
      <c r="B191" s="6"/>
      <c r="C191" s="6"/>
      <c r="E191" s="40"/>
      <c r="G191" s="41"/>
      <c r="K191" s="1"/>
      <c r="T191" s="1"/>
      <c r="U191" s="1"/>
      <c r="V191" s="1"/>
      <c r="W191" s="1"/>
      <c r="X191" s="1"/>
      <c r="Y191" s="1"/>
      <c r="Z191" s="1"/>
      <c r="AA191" s="1"/>
      <c r="AB191" s="1"/>
      <c r="AC191" s="1"/>
      <c r="AD191" s="1"/>
      <c r="AE191" s="1"/>
      <c r="AF191" s="1"/>
      <c r="AG191" s="1"/>
      <c r="AO191" s="1"/>
    </row>
    <row r="192" spans="2:41">
      <c r="B192" s="6"/>
      <c r="C192" s="6"/>
      <c r="E192" s="40"/>
      <c r="G192" s="41"/>
      <c r="K192" s="1"/>
      <c r="T192" s="1"/>
      <c r="U192" s="1"/>
      <c r="V192" s="1"/>
      <c r="W192" s="1"/>
      <c r="X192" s="1"/>
      <c r="Y192" s="1"/>
      <c r="Z192" s="1"/>
      <c r="AA192" s="1"/>
      <c r="AB192" s="1"/>
      <c r="AC192" s="1"/>
      <c r="AD192" s="1"/>
      <c r="AE192" s="1"/>
      <c r="AF192" s="1"/>
      <c r="AG192" s="1"/>
      <c r="AO192" s="1"/>
    </row>
    <row r="193" spans="2:41">
      <c r="B193" s="6"/>
      <c r="C193" s="6"/>
      <c r="E193" s="40"/>
      <c r="G193" s="41"/>
      <c r="K193" s="1"/>
      <c r="T193" s="1"/>
      <c r="U193" s="1"/>
      <c r="V193" s="1"/>
      <c r="W193" s="1"/>
      <c r="X193" s="1"/>
      <c r="Y193" s="1"/>
      <c r="Z193" s="1"/>
      <c r="AA193" s="1"/>
      <c r="AB193" s="1"/>
      <c r="AC193" s="1"/>
      <c r="AD193" s="1"/>
      <c r="AE193" s="1"/>
      <c r="AF193" s="1"/>
      <c r="AG193" s="1"/>
      <c r="AO193" s="1"/>
    </row>
    <row r="194" spans="2:41">
      <c r="B194" s="6"/>
      <c r="C194" s="6"/>
      <c r="E194" s="40"/>
      <c r="G194" s="41"/>
      <c r="K194" s="1"/>
      <c r="T194" s="1"/>
      <c r="U194" s="1"/>
      <c r="V194" s="1"/>
      <c r="W194" s="1"/>
      <c r="X194" s="1"/>
      <c r="Y194" s="1"/>
      <c r="Z194" s="1"/>
      <c r="AA194" s="1"/>
      <c r="AB194" s="1"/>
      <c r="AC194" s="1"/>
      <c r="AD194" s="1"/>
      <c r="AE194" s="1"/>
      <c r="AF194" s="1"/>
      <c r="AG194" s="1"/>
      <c r="AO194" s="1"/>
    </row>
    <row r="195" spans="2:41">
      <c r="B195" s="6"/>
      <c r="C195" s="6"/>
      <c r="E195" s="40"/>
      <c r="G195" s="41"/>
      <c r="K195" s="1"/>
      <c r="T195" s="1"/>
      <c r="U195" s="1"/>
      <c r="V195" s="1"/>
      <c r="W195" s="1"/>
      <c r="X195" s="1"/>
      <c r="Y195" s="1"/>
      <c r="Z195" s="1"/>
      <c r="AA195" s="1"/>
      <c r="AB195" s="1"/>
      <c r="AC195" s="1"/>
      <c r="AD195" s="1"/>
      <c r="AE195" s="1"/>
      <c r="AF195" s="1"/>
      <c r="AG195" s="1"/>
      <c r="AO195" s="1"/>
    </row>
    <row r="196" spans="2:41">
      <c r="B196" s="6"/>
      <c r="C196" s="6"/>
      <c r="E196" s="40"/>
      <c r="G196" s="41"/>
      <c r="K196" s="1"/>
      <c r="T196" s="1"/>
      <c r="U196" s="1"/>
      <c r="V196" s="1"/>
      <c r="W196" s="1"/>
      <c r="X196" s="1"/>
      <c r="Y196" s="1"/>
      <c r="Z196" s="1"/>
      <c r="AA196" s="1"/>
      <c r="AB196" s="1"/>
      <c r="AC196" s="1"/>
      <c r="AD196" s="1"/>
      <c r="AE196" s="1"/>
      <c r="AF196" s="1"/>
      <c r="AG196" s="1"/>
      <c r="AO196" s="1"/>
    </row>
    <row r="197" spans="2:41">
      <c r="B197" s="6"/>
      <c r="C197" s="6"/>
      <c r="E197" s="40"/>
      <c r="G197" s="41"/>
      <c r="K197" s="1"/>
      <c r="T197" s="1"/>
      <c r="U197" s="1"/>
      <c r="V197" s="1"/>
      <c r="W197" s="1"/>
      <c r="X197" s="1"/>
      <c r="Y197" s="1"/>
      <c r="Z197" s="1"/>
      <c r="AA197" s="1"/>
      <c r="AB197" s="1"/>
      <c r="AC197" s="1"/>
      <c r="AD197" s="1"/>
      <c r="AE197" s="1"/>
      <c r="AF197" s="1"/>
      <c r="AG197" s="1"/>
      <c r="AO197" s="1"/>
    </row>
    <row r="198" spans="2:41">
      <c r="B198" s="6"/>
      <c r="C198" s="6"/>
      <c r="E198" s="40"/>
      <c r="G198" s="41"/>
      <c r="K198" s="1"/>
      <c r="T198" s="1"/>
      <c r="U198" s="1"/>
      <c r="V198" s="1"/>
      <c r="W198" s="1"/>
      <c r="X198" s="1"/>
      <c r="Y198" s="1"/>
      <c r="Z198" s="1"/>
      <c r="AA198" s="1"/>
      <c r="AB198" s="1"/>
      <c r="AC198" s="1"/>
      <c r="AD198" s="1"/>
      <c r="AE198" s="1"/>
      <c r="AF198" s="1"/>
      <c r="AG198" s="1"/>
      <c r="AO198" s="1"/>
    </row>
    <row r="199" spans="2:41">
      <c r="B199" s="6"/>
      <c r="C199" s="6"/>
      <c r="E199" s="40"/>
      <c r="G199" s="41"/>
      <c r="K199" s="1"/>
      <c r="T199" s="1"/>
      <c r="U199" s="1"/>
      <c r="V199" s="1"/>
      <c r="W199" s="1"/>
      <c r="X199" s="1"/>
      <c r="Y199" s="1"/>
      <c r="Z199" s="1"/>
      <c r="AA199" s="1"/>
      <c r="AB199" s="1"/>
      <c r="AC199" s="1"/>
      <c r="AD199" s="1"/>
      <c r="AE199" s="1"/>
      <c r="AF199" s="1"/>
      <c r="AG199" s="1"/>
      <c r="AO199" s="1"/>
    </row>
    <row r="200" spans="2:41">
      <c r="B200" s="6"/>
      <c r="C200" s="6"/>
      <c r="E200" s="40"/>
      <c r="G200" s="41"/>
      <c r="H200" s="1"/>
      <c r="I200" s="1"/>
      <c r="J200" s="1"/>
      <c r="K200" s="1"/>
      <c r="T200" s="1"/>
      <c r="U200" s="1"/>
      <c r="V200" s="1"/>
      <c r="W200" s="1"/>
      <c r="X200" s="1"/>
      <c r="Y200" s="1"/>
      <c r="Z200" s="1"/>
      <c r="AA200" s="1"/>
      <c r="AB200" s="1"/>
      <c r="AC200" s="1"/>
      <c r="AD200" s="1"/>
      <c r="AE200" s="1"/>
      <c r="AF200" s="1"/>
      <c r="AG200" s="1"/>
      <c r="AO200" s="1"/>
    </row>
    <row r="201" spans="2:41">
      <c r="B201" s="6"/>
      <c r="C201" s="6"/>
      <c r="E201" s="40"/>
      <c r="G201" s="41"/>
      <c r="H201" s="1"/>
      <c r="I201" s="1"/>
      <c r="J201" s="1"/>
      <c r="K201" s="1"/>
      <c r="T201" s="1"/>
      <c r="U201" s="1"/>
      <c r="V201" s="1"/>
      <c r="W201" s="1"/>
      <c r="X201" s="1"/>
      <c r="Y201" s="1"/>
      <c r="Z201" s="1"/>
      <c r="AA201" s="1"/>
      <c r="AB201" s="1"/>
      <c r="AC201" s="1"/>
      <c r="AD201" s="1"/>
      <c r="AE201" s="1"/>
      <c r="AF201" s="1"/>
      <c r="AG201" s="1"/>
      <c r="AO201" s="1"/>
    </row>
    <row r="202" spans="2:41">
      <c r="B202" s="6"/>
      <c r="C202" s="6"/>
      <c r="E202" s="40"/>
      <c r="G202" s="41"/>
      <c r="H202" s="1"/>
      <c r="I202" s="1"/>
      <c r="J202" s="1"/>
      <c r="K202" s="1"/>
      <c r="T202" s="1"/>
      <c r="U202" s="1"/>
      <c r="V202" s="1"/>
      <c r="W202" s="1"/>
      <c r="X202" s="1"/>
      <c r="Y202" s="1"/>
      <c r="Z202" s="1"/>
      <c r="AA202" s="1"/>
      <c r="AB202" s="1"/>
      <c r="AC202" s="1"/>
      <c r="AD202" s="1"/>
      <c r="AE202" s="1"/>
      <c r="AF202" s="1"/>
      <c r="AG202" s="1"/>
      <c r="AO202" s="1"/>
    </row>
    <row r="203" spans="2:41">
      <c r="B203" s="6"/>
      <c r="C203" s="6"/>
      <c r="E203" s="40"/>
      <c r="G203" s="41"/>
      <c r="H203" s="1"/>
      <c r="I203" s="1"/>
      <c r="J203" s="1"/>
      <c r="K203" s="1"/>
      <c r="T203" s="1"/>
      <c r="U203" s="1"/>
      <c r="V203" s="1"/>
      <c r="W203" s="1"/>
      <c r="X203" s="1"/>
      <c r="Y203" s="1"/>
      <c r="Z203" s="1"/>
      <c r="AA203" s="1"/>
      <c r="AB203" s="1"/>
      <c r="AC203" s="1"/>
      <c r="AD203" s="1"/>
      <c r="AE203" s="1"/>
      <c r="AF203" s="1"/>
      <c r="AG203" s="1"/>
      <c r="AO203" s="1"/>
    </row>
    <row r="204" spans="2:41">
      <c r="B204" s="6"/>
      <c r="C204" s="6"/>
      <c r="E204" s="40"/>
      <c r="G204" s="41"/>
      <c r="H204" s="1"/>
      <c r="I204" s="1"/>
      <c r="J204" s="1"/>
      <c r="K204" s="1"/>
      <c r="T204" s="1"/>
      <c r="U204" s="1"/>
      <c r="V204" s="1"/>
      <c r="W204" s="1"/>
      <c r="X204" s="1"/>
      <c r="Y204" s="1"/>
      <c r="Z204" s="1"/>
      <c r="AA204" s="1"/>
      <c r="AB204" s="1"/>
      <c r="AC204" s="1"/>
      <c r="AD204" s="1"/>
      <c r="AE204" s="1"/>
      <c r="AF204" s="1"/>
      <c r="AG204" s="1"/>
      <c r="AO204" s="1"/>
    </row>
    <row r="205" spans="2:41">
      <c r="B205" s="6"/>
      <c r="C205" s="6"/>
      <c r="E205" s="40"/>
      <c r="G205" s="41"/>
      <c r="H205" s="1"/>
      <c r="I205" s="1"/>
      <c r="J205" s="1"/>
      <c r="K205" s="1"/>
      <c r="T205" s="1"/>
      <c r="U205" s="1"/>
      <c r="V205" s="1"/>
      <c r="W205" s="1"/>
      <c r="X205" s="1"/>
      <c r="Y205" s="1"/>
      <c r="Z205" s="1"/>
      <c r="AA205" s="1"/>
      <c r="AB205" s="1"/>
      <c r="AC205" s="1"/>
      <c r="AD205" s="1"/>
      <c r="AE205" s="1"/>
      <c r="AF205" s="1"/>
      <c r="AG205" s="1"/>
      <c r="AO205" s="1"/>
    </row>
    <row r="206" spans="2:41">
      <c r="B206" s="6"/>
      <c r="C206" s="6"/>
      <c r="E206" s="40"/>
      <c r="G206" s="41"/>
      <c r="H206" s="1"/>
      <c r="I206" s="1"/>
      <c r="J206" s="1"/>
      <c r="K206" s="1"/>
      <c r="T206" s="1"/>
      <c r="U206" s="1"/>
      <c r="V206" s="1"/>
      <c r="W206" s="1"/>
      <c r="X206" s="1"/>
      <c r="Y206" s="1"/>
      <c r="Z206" s="1"/>
      <c r="AA206" s="1"/>
      <c r="AB206" s="1"/>
      <c r="AC206" s="1"/>
      <c r="AD206" s="1"/>
      <c r="AE206" s="1"/>
      <c r="AF206" s="1"/>
      <c r="AG206" s="1"/>
      <c r="AO206" s="1"/>
    </row>
    <row r="207" spans="2:41">
      <c r="B207" s="6"/>
      <c r="C207" s="6"/>
      <c r="E207" s="40"/>
      <c r="G207" s="41"/>
      <c r="H207" s="1"/>
      <c r="I207" s="1"/>
      <c r="J207" s="1"/>
      <c r="K207" s="1"/>
      <c r="T207" s="1"/>
      <c r="U207" s="1"/>
      <c r="V207" s="1"/>
      <c r="W207" s="1"/>
      <c r="X207" s="1"/>
      <c r="Y207" s="1"/>
      <c r="Z207" s="1"/>
      <c r="AA207" s="1"/>
      <c r="AB207" s="1"/>
      <c r="AC207" s="1"/>
      <c r="AD207" s="1"/>
      <c r="AE207" s="1"/>
      <c r="AF207" s="1"/>
      <c r="AG207" s="1"/>
      <c r="AO207" s="1"/>
    </row>
    <row r="208" spans="2:41">
      <c r="B208" s="6"/>
      <c r="C208" s="6"/>
      <c r="E208" s="40"/>
      <c r="G208" s="41"/>
      <c r="H208" s="1"/>
      <c r="I208" s="1"/>
      <c r="J208" s="1"/>
      <c r="K208" s="1"/>
      <c r="T208" s="1"/>
      <c r="U208" s="1"/>
      <c r="V208" s="1"/>
      <c r="W208" s="1"/>
      <c r="X208" s="1"/>
      <c r="Y208" s="1"/>
      <c r="Z208" s="1"/>
      <c r="AA208" s="1"/>
      <c r="AB208" s="1"/>
      <c r="AC208" s="1"/>
      <c r="AD208" s="1"/>
      <c r="AE208" s="1"/>
      <c r="AF208" s="1"/>
      <c r="AG208" s="1"/>
      <c r="AO208" s="1"/>
    </row>
  </sheetData>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E504-F5CC-4C27-9CAA-E7D3BD498B15}">
  <dimension ref="A1:AB4054"/>
  <sheetViews>
    <sheetView topLeftCell="A40" workbookViewId="0">
      <selection activeCell="R59" sqref="R59:AB87"/>
    </sheetView>
  </sheetViews>
  <sheetFormatPr defaultRowHeight="33" customHeight="1"/>
  <cols>
    <col min="1" max="1" width="9" customWidth="1"/>
    <col min="7" max="7" width="16.625" customWidth="1"/>
    <col min="8" max="8" width="18.875" customWidth="1"/>
    <col min="9" max="10" width="17.125" customWidth="1"/>
    <col min="11" max="11" width="8.625" customWidth="1"/>
    <col min="20" max="20" width="1.625" customWidth="1"/>
    <col min="21" max="21" width="5.25" customWidth="1"/>
    <col min="22" max="22" width="2.75" customWidth="1"/>
    <col min="23" max="23" width="6.875" customWidth="1"/>
    <col min="24" max="24" width="1.625" customWidth="1"/>
    <col min="25" max="25" width="4.75" customWidth="1"/>
    <col min="26" max="26" width="2" customWidth="1"/>
    <col min="28" max="28" width="23.625" customWidth="1"/>
  </cols>
  <sheetData>
    <row r="1" spans="1:28" ht="13.5">
      <c r="C1" t="s">
        <v>116</v>
      </c>
      <c r="D1" t="s">
        <v>117</v>
      </c>
      <c r="E1" t="s">
        <v>118</v>
      </c>
      <c r="F1" t="s">
        <v>119</v>
      </c>
      <c r="G1" t="s">
        <v>120</v>
      </c>
      <c r="H1" t="s">
        <v>121</v>
      </c>
      <c r="I1" t="s">
        <v>182</v>
      </c>
    </row>
    <row r="2" spans="1:28" ht="13.5">
      <c r="B2">
        <f>L2</f>
        <v>139.61666666666667</v>
      </c>
      <c r="D2">
        <f>K2</f>
        <v>35.516666666666666</v>
      </c>
      <c r="E2">
        <f>K2</f>
        <v>35.516666666666666</v>
      </c>
      <c r="K2">
        <f>観測点リスト・観測日程!D4+観測点リスト・観測日程!E4/60</f>
        <v>35.516666666666666</v>
      </c>
      <c r="L2">
        <f>観測点リスト・観測日程!F4+観測点リスト・観測日程!G4/60</f>
        <v>139.61666666666667</v>
      </c>
    </row>
    <row r="3" spans="1:28" ht="13.5">
      <c r="B3">
        <f t="shared" ref="B3:B66" si="0">L3</f>
        <v>139.78</v>
      </c>
      <c r="D3">
        <f t="shared" ref="D3:D66" si="1">K3</f>
        <v>35.26</v>
      </c>
      <c r="K3">
        <f>観測点リスト・観測日程!D5+観測点リスト・観測日程!E5/60</f>
        <v>35.26</v>
      </c>
      <c r="L3">
        <f>観測点リスト・観測日程!F5+観測点リスト・観測日程!G5/60</f>
        <v>139.78</v>
      </c>
    </row>
    <row r="4" spans="1:28" ht="13.5">
      <c r="B4">
        <f t="shared" si="0"/>
        <v>139.76</v>
      </c>
      <c r="D4">
        <f t="shared" si="1"/>
        <v>35</v>
      </c>
      <c r="K4">
        <f>観測点リスト・観測日程!D6+観測点リスト・観測日程!E6/60</f>
        <v>35</v>
      </c>
      <c r="L4">
        <f>観測点リスト・観測日程!F6+観測点リスト・観測日程!G6/60</f>
        <v>139.76</v>
      </c>
      <c r="M4" s="19"/>
    </row>
    <row r="5" spans="1:28" ht="15">
      <c r="A5" s="25"/>
      <c r="B5">
        <f t="shared" si="0"/>
        <v>139.69999999999999</v>
      </c>
      <c r="D5">
        <f t="shared" si="1"/>
        <v>34.6</v>
      </c>
      <c r="F5" s="77"/>
      <c r="G5" s="77"/>
      <c r="H5" s="77"/>
      <c r="K5">
        <f>観測点リスト・観測日程!D7+観測点リスト・観測日程!E7/60</f>
        <v>34.6</v>
      </c>
      <c r="L5">
        <f>観測点リスト・観測日程!F7+観測点リスト・観測日程!G7/60</f>
        <v>139.69999999999999</v>
      </c>
      <c r="R5" s="25"/>
      <c r="S5" s="78"/>
      <c r="T5" s="78"/>
      <c r="U5" s="78"/>
      <c r="V5" s="78"/>
      <c r="W5" s="78"/>
      <c r="X5" s="78"/>
    </row>
    <row r="6" spans="1:28" ht="13.5">
      <c r="A6" s="25">
        <f>観測点リスト・観測日程!B8</f>
        <v>0</v>
      </c>
      <c r="B6">
        <f t="shared" si="0"/>
        <v>139.69999999999999</v>
      </c>
      <c r="D6">
        <f t="shared" si="1"/>
        <v>34.6</v>
      </c>
      <c r="F6" s="77"/>
      <c r="G6" s="77"/>
      <c r="H6" s="77"/>
      <c r="K6">
        <f>観測点リスト・観測日程!D8+観測点リスト・観測日程!E8/60</f>
        <v>34.6</v>
      </c>
      <c r="L6">
        <f>観測点リスト・観測日程!F8+観測点リスト・観測日程!G8/60</f>
        <v>139.69999999999999</v>
      </c>
      <c r="R6" s="113" t="s">
        <v>226</v>
      </c>
      <c r="S6" s="114" t="s">
        <v>224</v>
      </c>
      <c r="T6" s="114"/>
      <c r="U6" s="115"/>
      <c r="V6" s="115"/>
      <c r="W6" s="114" t="s">
        <v>225</v>
      </c>
      <c r="X6" s="114"/>
      <c r="Y6" s="115"/>
      <c r="Z6" s="115"/>
      <c r="AA6" s="115" t="s">
        <v>67</v>
      </c>
      <c r="AB6" s="115" t="s">
        <v>230</v>
      </c>
    </row>
    <row r="7" spans="1:28" ht="15.75">
      <c r="A7" s="25" t="str">
        <f>観測点リスト・観測日程!B9</f>
        <v>OK6</v>
      </c>
      <c r="B7">
        <f t="shared" si="0"/>
        <v>128.16666670000001</v>
      </c>
      <c r="D7">
        <f t="shared" si="1"/>
        <v>27.5</v>
      </c>
      <c r="F7" s="77">
        <f t="shared" ref="F7:F66" si="2">K7</f>
        <v>27.5</v>
      </c>
      <c r="G7" s="77"/>
      <c r="H7" s="77">
        <f t="shared" ref="H6:H51" si="3">K7</f>
        <v>27.5</v>
      </c>
      <c r="K7" s="96">
        <f>観測点リスト・観測日程!D9+観測点リスト・観測日程!E9/60</f>
        <v>27.5</v>
      </c>
      <c r="L7" s="96">
        <f>観測点リスト・観測日程!F9+観測点リスト・観測日程!G9/60</f>
        <v>128.16666670000001</v>
      </c>
      <c r="R7" s="104" t="s">
        <v>31</v>
      </c>
      <c r="S7" s="105" t="s">
        <v>59</v>
      </c>
      <c r="T7" s="106" t="s">
        <v>227</v>
      </c>
      <c r="U7" s="105">
        <v>30</v>
      </c>
      <c r="V7" s="107" t="str">
        <f>"'N"</f>
        <v>'N</v>
      </c>
      <c r="W7" s="105" t="s">
        <v>60</v>
      </c>
      <c r="X7" s="106" t="s">
        <v>227</v>
      </c>
      <c r="Y7" s="108">
        <v>10.00000200000045</v>
      </c>
      <c r="Z7" s="107" t="str">
        <f t="shared" ref="Z7:Z55" si="4">"'E"</f>
        <v>'E</v>
      </c>
      <c r="AA7" s="73"/>
      <c r="AB7" s="73"/>
    </row>
    <row r="8" spans="1:28" ht="15.75">
      <c r="A8" s="25" t="str">
        <f>観測点リスト・観測日程!B10</f>
        <v>OK4</v>
      </c>
      <c r="B8">
        <f t="shared" si="0"/>
        <v>127.66666669999999</v>
      </c>
      <c r="D8">
        <f t="shared" si="1"/>
        <v>28</v>
      </c>
      <c r="F8" s="77">
        <f t="shared" si="2"/>
        <v>28</v>
      </c>
      <c r="G8" s="77"/>
      <c r="H8" s="77">
        <f t="shared" si="3"/>
        <v>28</v>
      </c>
      <c r="K8" s="96">
        <f>観測点リスト・観測日程!D10+観測点リスト・観測日程!E10/60</f>
        <v>28</v>
      </c>
      <c r="L8" s="96">
        <f>観測点リスト・観測日程!F10+観測点リスト・観測日程!G10/60</f>
        <v>127.66666669999999</v>
      </c>
      <c r="R8" s="104" t="s">
        <v>30</v>
      </c>
      <c r="S8" s="105" t="s">
        <v>58</v>
      </c>
      <c r="T8" s="106" t="s">
        <v>227</v>
      </c>
      <c r="U8" s="105">
        <v>0</v>
      </c>
      <c r="V8" s="107" t="str">
        <f t="shared" ref="V8:V55" si="5">"'N"</f>
        <v>'N</v>
      </c>
      <c r="W8" s="105" t="s">
        <v>57</v>
      </c>
      <c r="X8" s="106" t="s">
        <v>227</v>
      </c>
      <c r="Y8" s="108">
        <v>40.000001999999597</v>
      </c>
      <c r="Z8" s="107" t="str">
        <f t="shared" si="4"/>
        <v>'E</v>
      </c>
      <c r="AA8" s="73"/>
      <c r="AB8" s="73"/>
    </row>
    <row r="9" spans="1:28" ht="15.75">
      <c r="A9" s="25" t="str">
        <f>観測点リスト・観測日程!B11</f>
        <v>OK3</v>
      </c>
      <c r="B9">
        <f t="shared" si="0"/>
        <v>127.41666669999999</v>
      </c>
      <c r="D9">
        <f t="shared" si="1"/>
        <v>28.25</v>
      </c>
      <c r="F9" s="77">
        <f t="shared" si="2"/>
        <v>28.25</v>
      </c>
      <c r="G9" s="77"/>
      <c r="H9" s="77">
        <f t="shared" si="3"/>
        <v>28.25</v>
      </c>
      <c r="K9" s="96">
        <f>観測点リスト・観測日程!D11+観測点リスト・観測日程!E11/60</f>
        <v>28.25</v>
      </c>
      <c r="L9" s="96">
        <f>観測点リスト・観測日程!F11+観測点リスト・観測日程!G11/60</f>
        <v>127.41666669999999</v>
      </c>
      <c r="R9" s="104" t="s">
        <v>29</v>
      </c>
      <c r="S9" s="105" t="s">
        <v>58</v>
      </c>
      <c r="T9" s="106" t="s">
        <v>227</v>
      </c>
      <c r="U9" s="105">
        <v>15</v>
      </c>
      <c r="V9" s="107" t="str">
        <f t="shared" si="5"/>
        <v>'N</v>
      </c>
      <c r="W9" s="105" t="s">
        <v>57</v>
      </c>
      <c r="X9" s="106" t="s">
        <v>227</v>
      </c>
      <c r="Y9" s="108">
        <v>25.000001999999597</v>
      </c>
      <c r="Z9" s="107" t="str">
        <f t="shared" si="4"/>
        <v>'E</v>
      </c>
      <c r="AA9" s="73"/>
      <c r="AB9" s="73"/>
    </row>
    <row r="10" spans="1:28" ht="15.75">
      <c r="A10" s="25" t="str">
        <f>観測点リスト・観測日程!B12</f>
        <v>OK2</v>
      </c>
      <c r="B10">
        <f t="shared" si="0"/>
        <v>127.16666669999999</v>
      </c>
      <c r="D10">
        <f t="shared" si="1"/>
        <v>28.5</v>
      </c>
      <c r="F10" s="77">
        <f t="shared" si="2"/>
        <v>28.5</v>
      </c>
      <c r="G10" s="77"/>
      <c r="H10" s="77">
        <f t="shared" si="3"/>
        <v>28.5</v>
      </c>
      <c r="K10" s="96">
        <f>観測点リスト・観測日程!D12+観測点リスト・観測日程!E12/60</f>
        <v>28.5</v>
      </c>
      <c r="L10" s="96">
        <f>観測点リスト・観測日程!F12+観測点リスト・観測日程!G12/60</f>
        <v>127.16666669999999</v>
      </c>
      <c r="R10" s="104" t="s">
        <v>69</v>
      </c>
      <c r="S10" s="105" t="s">
        <v>58</v>
      </c>
      <c r="T10" s="106" t="s">
        <v>227</v>
      </c>
      <c r="U10" s="105">
        <v>30</v>
      </c>
      <c r="V10" s="107" t="str">
        <f t="shared" si="5"/>
        <v>'N</v>
      </c>
      <c r="W10" s="105" t="s">
        <v>57</v>
      </c>
      <c r="X10" s="106" t="s">
        <v>227</v>
      </c>
      <c r="Y10" s="108">
        <v>10.000001999999597</v>
      </c>
      <c r="Z10" s="107" t="str">
        <f t="shared" si="4"/>
        <v>'E</v>
      </c>
      <c r="AA10" s="73"/>
      <c r="AB10" s="73"/>
    </row>
    <row r="11" spans="1:28" ht="15.75">
      <c r="A11" s="25" t="str">
        <f>観測点リスト・観測日程!B13</f>
        <v>OK1ｂ</v>
      </c>
      <c r="B11">
        <f t="shared" si="0"/>
        <v>126.91666666666667</v>
      </c>
      <c r="D11">
        <f t="shared" si="1"/>
        <v>28.75</v>
      </c>
      <c r="F11" s="77">
        <f t="shared" si="2"/>
        <v>28.75</v>
      </c>
      <c r="G11" s="77"/>
      <c r="H11" s="77">
        <f t="shared" si="3"/>
        <v>28.75</v>
      </c>
      <c r="K11" s="96">
        <f>観測点リスト・観測日程!D13+観測点リスト・観測日程!E13/60</f>
        <v>28.75</v>
      </c>
      <c r="L11" s="96">
        <f>観測点リスト・観測日程!F13+観測点リスト・観測日程!G13/60</f>
        <v>126.91666666666667</v>
      </c>
      <c r="R11" s="104" t="s">
        <v>68</v>
      </c>
      <c r="S11" s="105" t="s">
        <v>58</v>
      </c>
      <c r="T11" s="106" t="s">
        <v>227</v>
      </c>
      <c r="U11" s="105">
        <v>45</v>
      </c>
      <c r="V11" s="107" t="str">
        <f t="shared" si="5"/>
        <v>'N</v>
      </c>
      <c r="W11" s="105">
        <v>126</v>
      </c>
      <c r="X11" s="106" t="s">
        <v>227</v>
      </c>
      <c r="Y11" s="108">
        <v>55</v>
      </c>
      <c r="Z11" s="107" t="str">
        <f t="shared" si="4"/>
        <v>'E</v>
      </c>
      <c r="AA11" s="73"/>
      <c r="AB11" s="73"/>
    </row>
    <row r="12" spans="1:28" ht="15.75">
      <c r="A12" s="25" t="str">
        <f>観測点リスト・観測日程!B14</f>
        <v>OK1</v>
      </c>
      <c r="B12">
        <f t="shared" si="0"/>
        <v>126.66666669999999</v>
      </c>
      <c r="D12">
        <f t="shared" si="1"/>
        <v>29</v>
      </c>
      <c r="F12" s="77">
        <f t="shared" si="2"/>
        <v>29</v>
      </c>
      <c r="G12" s="77"/>
      <c r="H12" s="77">
        <f t="shared" si="3"/>
        <v>29</v>
      </c>
      <c r="K12" s="96">
        <f>観測点リスト・観測日程!D14+観測点リスト・観測日程!E14/60</f>
        <v>29</v>
      </c>
      <c r="L12" s="96">
        <f>観測点リスト・観測日程!F14+観測点リスト・観測日程!G14/60</f>
        <v>126.66666669999999</v>
      </c>
      <c r="R12" s="104" t="s">
        <v>36</v>
      </c>
      <c r="S12" s="105" t="s">
        <v>56</v>
      </c>
      <c r="T12" s="106" t="s">
        <v>227</v>
      </c>
      <c r="U12" s="105">
        <v>0</v>
      </c>
      <c r="V12" s="107" t="str">
        <f t="shared" si="5"/>
        <v>'N</v>
      </c>
      <c r="W12" s="105" t="s">
        <v>55</v>
      </c>
      <c r="X12" s="106" t="s">
        <v>227</v>
      </c>
      <c r="Y12" s="108">
        <v>40.000001999999597</v>
      </c>
      <c r="Z12" s="107" t="str">
        <f t="shared" si="4"/>
        <v>'E</v>
      </c>
      <c r="AA12" s="73"/>
      <c r="AB12" s="73"/>
    </row>
    <row r="13" spans="1:28" ht="15.75">
      <c r="A13" s="25" t="str">
        <f>観測点リスト・観測日程!B15</f>
        <v>TA1</v>
      </c>
      <c r="B13">
        <f t="shared" si="0"/>
        <v>129.25</v>
      </c>
      <c r="D13">
        <f t="shared" si="1"/>
        <v>30.75</v>
      </c>
      <c r="F13" s="77">
        <f t="shared" si="2"/>
        <v>30.75</v>
      </c>
      <c r="G13" s="77"/>
      <c r="H13" s="77">
        <f t="shared" si="3"/>
        <v>30.75</v>
      </c>
      <c r="K13" s="96">
        <f>観測点リスト・観測日程!D15+観測点リスト・観測日程!E15/60</f>
        <v>30.75</v>
      </c>
      <c r="L13" s="96">
        <f>観測点リスト・観測日程!F15+観測点リスト・観測日程!G15/60</f>
        <v>129.25</v>
      </c>
      <c r="R13" s="104" t="s">
        <v>127</v>
      </c>
      <c r="S13" s="105">
        <v>30</v>
      </c>
      <c r="T13" s="106" t="s">
        <v>227</v>
      </c>
      <c r="U13" s="105">
        <v>45</v>
      </c>
      <c r="V13" s="107" t="str">
        <f t="shared" si="5"/>
        <v>'N</v>
      </c>
      <c r="W13" s="105">
        <v>129</v>
      </c>
      <c r="X13" s="106" t="s">
        <v>227</v>
      </c>
      <c r="Y13" s="108">
        <v>15</v>
      </c>
      <c r="Z13" s="107" t="str">
        <f t="shared" si="4"/>
        <v>'E</v>
      </c>
      <c r="AA13" s="73"/>
      <c r="AB13" s="73"/>
    </row>
    <row r="14" spans="1:28" ht="15.75">
      <c r="A14" s="25" t="str">
        <f>観測点リスト・観測日程!B16</f>
        <v>TA2</v>
      </c>
      <c r="B14">
        <f t="shared" si="0"/>
        <v>129.25</v>
      </c>
      <c r="D14">
        <f t="shared" si="1"/>
        <v>30.5</v>
      </c>
      <c r="F14" s="77">
        <f t="shared" si="2"/>
        <v>30.5</v>
      </c>
      <c r="G14" s="77"/>
      <c r="H14" s="77">
        <f t="shared" si="3"/>
        <v>30.5</v>
      </c>
      <c r="K14" s="96">
        <f>観測点リスト・観測日程!D16+観測点リスト・観測日程!E16/60</f>
        <v>30.5</v>
      </c>
      <c r="L14" s="96">
        <f>観測点リスト・観測日程!F16+観測点リスト・観測日程!G16/60</f>
        <v>129.25</v>
      </c>
      <c r="R14" s="104" t="s">
        <v>130</v>
      </c>
      <c r="S14" s="105">
        <v>30</v>
      </c>
      <c r="T14" s="106" t="s">
        <v>227</v>
      </c>
      <c r="U14" s="105">
        <v>30</v>
      </c>
      <c r="V14" s="107" t="str">
        <f t="shared" si="5"/>
        <v>'N</v>
      </c>
      <c r="W14" s="105">
        <v>129</v>
      </c>
      <c r="X14" s="106" t="s">
        <v>227</v>
      </c>
      <c r="Y14" s="108">
        <v>15</v>
      </c>
      <c r="Z14" s="107" t="str">
        <f t="shared" si="4"/>
        <v>'E</v>
      </c>
      <c r="AA14" s="73"/>
      <c r="AB14" s="73"/>
    </row>
    <row r="15" spans="1:28" ht="15.75">
      <c r="A15" s="25" t="str">
        <f>観測点リスト・観測日程!B17</f>
        <v>TA3</v>
      </c>
      <c r="B15">
        <f t="shared" si="0"/>
        <v>129.25</v>
      </c>
      <c r="D15">
        <f t="shared" si="1"/>
        <v>30.25</v>
      </c>
      <c r="F15" s="77">
        <f t="shared" si="2"/>
        <v>30.25</v>
      </c>
      <c r="G15" s="77"/>
      <c r="H15" s="77">
        <f t="shared" si="3"/>
        <v>30.25</v>
      </c>
      <c r="K15" s="96">
        <f>観測点リスト・観測日程!D17+観測点リスト・観測日程!E17/60</f>
        <v>30.25</v>
      </c>
      <c r="L15" s="96">
        <f>観測点リスト・観測日程!F17+観測点リスト・観測日程!G17/60</f>
        <v>129.25</v>
      </c>
      <c r="R15" s="104" t="s">
        <v>128</v>
      </c>
      <c r="S15" s="105">
        <v>30</v>
      </c>
      <c r="T15" s="106" t="s">
        <v>227</v>
      </c>
      <c r="U15" s="105">
        <v>15</v>
      </c>
      <c r="V15" s="107" t="str">
        <f t="shared" si="5"/>
        <v>'N</v>
      </c>
      <c r="W15" s="105">
        <v>129</v>
      </c>
      <c r="X15" s="106" t="s">
        <v>227</v>
      </c>
      <c r="Y15" s="108">
        <v>15</v>
      </c>
      <c r="Z15" s="107" t="str">
        <f t="shared" si="4"/>
        <v>'E</v>
      </c>
      <c r="AA15" s="73"/>
      <c r="AB15" s="73"/>
    </row>
    <row r="16" spans="1:28" ht="15.75">
      <c r="A16" s="25" t="str">
        <f>観測点リスト・観測日程!B18</f>
        <v>TA4</v>
      </c>
      <c r="B16">
        <f t="shared" si="0"/>
        <v>129.25</v>
      </c>
      <c r="D16">
        <f t="shared" si="1"/>
        <v>30</v>
      </c>
      <c r="F16" s="77">
        <f t="shared" si="2"/>
        <v>30</v>
      </c>
      <c r="G16" s="77"/>
      <c r="H16" s="77">
        <f t="shared" si="3"/>
        <v>30</v>
      </c>
      <c r="K16" s="96">
        <f>観測点リスト・観測日程!D18+観測点リスト・観測日程!E18/60</f>
        <v>30</v>
      </c>
      <c r="L16" s="96">
        <f>観測点リスト・観測日程!F18+観測点リスト・観測日程!G18/60</f>
        <v>129.25</v>
      </c>
      <c r="R16" s="104" t="s">
        <v>131</v>
      </c>
      <c r="S16" s="105">
        <v>30</v>
      </c>
      <c r="T16" s="106" t="s">
        <v>227</v>
      </c>
      <c r="U16" s="105">
        <v>0</v>
      </c>
      <c r="V16" s="107" t="str">
        <f t="shared" si="5"/>
        <v>'N</v>
      </c>
      <c r="W16" s="105">
        <v>129</v>
      </c>
      <c r="X16" s="106" t="s">
        <v>227</v>
      </c>
      <c r="Y16" s="108">
        <v>15</v>
      </c>
      <c r="Z16" s="107" t="str">
        <f t="shared" si="4"/>
        <v>'E</v>
      </c>
      <c r="AA16" s="73"/>
      <c r="AB16" s="73"/>
    </row>
    <row r="17" spans="1:28" ht="15.75">
      <c r="A17" s="25" t="str">
        <f>観測点リスト・観測日程!B19</f>
        <v>TA5</v>
      </c>
      <c r="B17">
        <f t="shared" si="0"/>
        <v>129.25</v>
      </c>
      <c r="D17">
        <f t="shared" si="1"/>
        <v>29.75</v>
      </c>
      <c r="F17" s="77">
        <f t="shared" si="2"/>
        <v>29.75</v>
      </c>
      <c r="G17" s="77"/>
      <c r="H17" s="77">
        <f t="shared" si="3"/>
        <v>29.75</v>
      </c>
      <c r="K17" s="96">
        <f>観測点リスト・観測日程!D19+観測点リスト・観測日程!E19/60</f>
        <v>29.75</v>
      </c>
      <c r="L17" s="96">
        <f>観測点リスト・観測日程!F19+観測点リスト・観測日程!G19/60</f>
        <v>129.25</v>
      </c>
      <c r="R17" s="104" t="s">
        <v>132</v>
      </c>
      <c r="S17" s="105">
        <v>29</v>
      </c>
      <c r="T17" s="106" t="s">
        <v>227</v>
      </c>
      <c r="U17" s="105">
        <v>45</v>
      </c>
      <c r="V17" s="107" t="str">
        <f t="shared" si="5"/>
        <v>'N</v>
      </c>
      <c r="W17" s="105">
        <v>129</v>
      </c>
      <c r="X17" s="106" t="s">
        <v>227</v>
      </c>
      <c r="Y17" s="108">
        <v>15</v>
      </c>
      <c r="Z17" s="107" t="str">
        <f t="shared" si="4"/>
        <v>'E</v>
      </c>
      <c r="AA17" s="73"/>
      <c r="AB17" s="73"/>
    </row>
    <row r="18" spans="1:28" ht="15.75">
      <c r="A18" s="25" t="str">
        <f>観測点リスト・観測日程!B20</f>
        <v>TA6</v>
      </c>
      <c r="B18">
        <f t="shared" si="0"/>
        <v>129.25</v>
      </c>
      <c r="D18">
        <f t="shared" si="1"/>
        <v>29.5</v>
      </c>
      <c r="F18" s="77">
        <f t="shared" si="2"/>
        <v>29.5</v>
      </c>
      <c r="G18" s="77"/>
      <c r="H18" s="77">
        <f t="shared" si="3"/>
        <v>29.5</v>
      </c>
      <c r="K18" s="96">
        <f>観測点リスト・観測日程!D20+観測点リスト・観測日程!E20/60</f>
        <v>29.5</v>
      </c>
      <c r="L18" s="96">
        <f>観測点リスト・観測日程!F20+観測点リスト・観測日程!G20/60</f>
        <v>129.25</v>
      </c>
      <c r="R18" s="104" t="s">
        <v>129</v>
      </c>
      <c r="S18" s="105">
        <v>29</v>
      </c>
      <c r="T18" s="106" t="s">
        <v>227</v>
      </c>
      <c r="U18" s="105">
        <v>30</v>
      </c>
      <c r="V18" s="107" t="str">
        <f t="shared" si="5"/>
        <v>'N</v>
      </c>
      <c r="W18" s="105">
        <v>129</v>
      </c>
      <c r="X18" s="106" t="s">
        <v>227</v>
      </c>
      <c r="Y18" s="108">
        <v>15</v>
      </c>
      <c r="Z18" s="107" t="str">
        <f t="shared" si="4"/>
        <v>'E</v>
      </c>
      <c r="AA18" s="73"/>
      <c r="AB18" s="73"/>
    </row>
    <row r="19" spans="1:28" ht="15.75">
      <c r="A19" s="25" t="str">
        <f>観測点リスト・観測日程!B21</f>
        <v>TB6</v>
      </c>
      <c r="B19">
        <f t="shared" si="0"/>
        <v>129.9</v>
      </c>
      <c r="D19">
        <f t="shared" si="1"/>
        <v>29.466666666666665</v>
      </c>
      <c r="F19" s="77">
        <f t="shared" si="2"/>
        <v>29.466666666666665</v>
      </c>
      <c r="G19" s="77"/>
      <c r="H19" s="77">
        <f t="shared" si="3"/>
        <v>29.466666666666665</v>
      </c>
      <c r="K19" s="96">
        <f>観測点リスト・観測日程!D21+観測点リスト・観測日程!E21/60</f>
        <v>29.466666666666665</v>
      </c>
      <c r="L19" s="96">
        <f>観測点リスト・観測日程!F21+観測点リスト・観測日程!G21/60</f>
        <v>129.9</v>
      </c>
      <c r="R19" s="104" t="s">
        <v>138</v>
      </c>
      <c r="S19" s="105">
        <v>29</v>
      </c>
      <c r="T19" s="106" t="s">
        <v>227</v>
      </c>
      <c r="U19" s="105">
        <v>28</v>
      </c>
      <c r="V19" s="107" t="str">
        <f t="shared" si="5"/>
        <v>'N</v>
      </c>
      <c r="W19" s="105">
        <v>129</v>
      </c>
      <c r="X19" s="106" t="s">
        <v>227</v>
      </c>
      <c r="Y19" s="108">
        <v>54</v>
      </c>
      <c r="Z19" s="107" t="str">
        <f t="shared" si="4"/>
        <v>'E</v>
      </c>
      <c r="AA19" s="73"/>
      <c r="AB19" s="73"/>
    </row>
    <row r="20" spans="1:28" ht="15.75">
      <c r="A20" s="25" t="str">
        <f>観測点リスト・観測日程!B22</f>
        <v>TB5</v>
      </c>
      <c r="B20">
        <f t="shared" si="0"/>
        <v>130</v>
      </c>
      <c r="D20">
        <f t="shared" si="1"/>
        <v>29.666666666666668</v>
      </c>
      <c r="F20" s="77">
        <f t="shared" si="2"/>
        <v>29.666666666666668</v>
      </c>
      <c r="G20" s="77"/>
      <c r="H20" s="77">
        <f t="shared" si="3"/>
        <v>29.666666666666668</v>
      </c>
      <c r="K20" s="96">
        <f>観測点リスト・観測日程!D22+観測点リスト・観測日程!E22/60</f>
        <v>29.666666666666668</v>
      </c>
      <c r="L20" s="96">
        <f>観測点リスト・観測日程!F22+観測点リスト・観測日程!G22/60</f>
        <v>130</v>
      </c>
      <c r="R20" s="104" t="s">
        <v>137</v>
      </c>
      <c r="S20" s="105">
        <v>29</v>
      </c>
      <c r="T20" s="106" t="s">
        <v>227</v>
      </c>
      <c r="U20" s="105">
        <v>40</v>
      </c>
      <c r="V20" s="107" t="str">
        <f t="shared" si="5"/>
        <v>'N</v>
      </c>
      <c r="W20" s="105">
        <v>130</v>
      </c>
      <c r="X20" s="106" t="s">
        <v>227</v>
      </c>
      <c r="Y20" s="108">
        <v>0</v>
      </c>
      <c r="Z20" s="107" t="str">
        <f t="shared" si="4"/>
        <v>'E</v>
      </c>
      <c r="AA20" s="73"/>
      <c r="AB20" s="73"/>
    </row>
    <row r="21" spans="1:28" ht="15.75">
      <c r="A21" s="25" t="str">
        <f>観測点リスト・観測日程!B23</f>
        <v>TB4</v>
      </c>
      <c r="B21">
        <f t="shared" si="0"/>
        <v>130.1</v>
      </c>
      <c r="D21">
        <f t="shared" si="1"/>
        <v>29.866666666666667</v>
      </c>
      <c r="F21" s="77">
        <f t="shared" si="2"/>
        <v>29.866666666666667</v>
      </c>
      <c r="G21" s="77"/>
      <c r="H21" s="77">
        <f t="shared" si="3"/>
        <v>29.866666666666667</v>
      </c>
      <c r="K21" s="96">
        <f>観測点リスト・観測日程!D23+観測点リスト・観測日程!E23/60</f>
        <v>29.866666666666667</v>
      </c>
      <c r="L21" s="96">
        <f>観測点リスト・観測日程!F23+観測点リスト・観測日程!G23/60</f>
        <v>130.1</v>
      </c>
      <c r="R21" s="104" t="s">
        <v>136</v>
      </c>
      <c r="S21" s="105">
        <v>29</v>
      </c>
      <c r="T21" s="106" t="s">
        <v>227</v>
      </c>
      <c r="U21" s="105">
        <v>52</v>
      </c>
      <c r="V21" s="107" t="str">
        <f t="shared" si="5"/>
        <v>'N</v>
      </c>
      <c r="W21" s="105">
        <v>130</v>
      </c>
      <c r="X21" s="106" t="s">
        <v>227</v>
      </c>
      <c r="Y21" s="108">
        <v>6</v>
      </c>
      <c r="Z21" s="107" t="str">
        <f t="shared" si="4"/>
        <v>'E</v>
      </c>
      <c r="AA21" s="73"/>
      <c r="AB21" s="73"/>
    </row>
    <row r="22" spans="1:28" ht="15.75">
      <c r="A22" s="25" t="str">
        <f>観測点リスト・観測日程!B24</f>
        <v>TB3</v>
      </c>
      <c r="B22">
        <f t="shared" si="0"/>
        <v>130.19999999999999</v>
      </c>
      <c r="D22">
        <f t="shared" si="1"/>
        <v>30.066666666666666</v>
      </c>
      <c r="F22" s="77">
        <f t="shared" si="2"/>
        <v>30.066666666666666</v>
      </c>
      <c r="G22" s="77"/>
      <c r="H22" s="77">
        <f t="shared" si="3"/>
        <v>30.066666666666666</v>
      </c>
      <c r="K22" s="96">
        <f>観測点リスト・観測日程!D24+観測点リスト・観測日程!E24/60</f>
        <v>30.066666666666666</v>
      </c>
      <c r="L22" s="96">
        <f>観測点リスト・観測日程!F24+観測点リスト・観測日程!G24/60</f>
        <v>130.19999999999999</v>
      </c>
      <c r="R22" s="104" t="s">
        <v>135</v>
      </c>
      <c r="S22" s="105">
        <v>30</v>
      </c>
      <c r="T22" s="106" t="s">
        <v>227</v>
      </c>
      <c r="U22" s="105">
        <v>4</v>
      </c>
      <c r="V22" s="107" t="str">
        <f t="shared" si="5"/>
        <v>'N</v>
      </c>
      <c r="W22" s="105">
        <v>130</v>
      </c>
      <c r="X22" s="106" t="s">
        <v>227</v>
      </c>
      <c r="Y22" s="108">
        <v>12</v>
      </c>
      <c r="Z22" s="107" t="str">
        <f t="shared" si="4"/>
        <v>'E</v>
      </c>
      <c r="AA22" s="73"/>
      <c r="AB22" s="73"/>
    </row>
    <row r="23" spans="1:28" ht="15.75">
      <c r="A23" s="25" t="str">
        <f>観測点リスト・観測日程!B25</f>
        <v>TB2</v>
      </c>
      <c r="B23">
        <f t="shared" si="0"/>
        <v>130.30000000000001</v>
      </c>
      <c r="D23">
        <f t="shared" si="1"/>
        <v>30.266666666666666</v>
      </c>
      <c r="F23" s="77">
        <f t="shared" si="2"/>
        <v>30.266666666666666</v>
      </c>
      <c r="G23" s="77"/>
      <c r="H23" s="77">
        <f t="shared" si="3"/>
        <v>30.266666666666666</v>
      </c>
      <c r="K23" s="96">
        <f>観測点リスト・観測日程!D25+観測点リスト・観測日程!E25/60</f>
        <v>30.266666666666666</v>
      </c>
      <c r="L23" s="96">
        <f>観測点リスト・観測日程!F25+観測点リスト・観測日程!G25/60</f>
        <v>130.30000000000001</v>
      </c>
      <c r="R23" s="104" t="s">
        <v>134</v>
      </c>
      <c r="S23" s="105">
        <v>30</v>
      </c>
      <c r="T23" s="106" t="s">
        <v>227</v>
      </c>
      <c r="U23" s="105">
        <v>16</v>
      </c>
      <c r="V23" s="107" t="str">
        <f t="shared" si="5"/>
        <v>'N</v>
      </c>
      <c r="W23" s="105">
        <v>130</v>
      </c>
      <c r="X23" s="106" t="s">
        <v>227</v>
      </c>
      <c r="Y23" s="108">
        <v>18</v>
      </c>
      <c r="Z23" s="107" t="str">
        <f t="shared" si="4"/>
        <v>'E</v>
      </c>
      <c r="AA23" s="73"/>
      <c r="AB23" s="73"/>
    </row>
    <row r="24" spans="1:28" ht="15.75">
      <c r="A24" s="25" t="str">
        <f>観測点リスト・観測日程!B26</f>
        <v>TV1</v>
      </c>
      <c r="B24">
        <f t="shared" si="0"/>
        <v>129.58333333333334</v>
      </c>
      <c r="D24">
        <f t="shared" si="1"/>
        <v>30.033333333333335</v>
      </c>
      <c r="F24" s="77">
        <f t="shared" si="2"/>
        <v>30.033333333333335</v>
      </c>
      <c r="G24" s="77"/>
      <c r="H24" s="77"/>
      <c r="I24">
        <f t="shared" ref="I24:I28" si="6">K24</f>
        <v>30.033333333333335</v>
      </c>
      <c r="K24" s="96">
        <f>観測点リスト・観測日程!D26+観測点リスト・観測日程!E26/60</f>
        <v>30.033333333333335</v>
      </c>
      <c r="L24" s="96">
        <f>観測点リスト・観測日程!F26+観測点リスト・観測日程!G26/60</f>
        <v>129.58333333333334</v>
      </c>
      <c r="R24" s="109" t="s">
        <v>177</v>
      </c>
      <c r="S24" s="109">
        <v>30</v>
      </c>
      <c r="T24" s="106" t="s">
        <v>227</v>
      </c>
      <c r="U24" s="109">
        <v>2</v>
      </c>
      <c r="V24" s="107" t="str">
        <f t="shared" si="5"/>
        <v>'N</v>
      </c>
      <c r="W24" s="109">
        <v>129</v>
      </c>
      <c r="X24" s="106" t="s">
        <v>227</v>
      </c>
      <c r="Y24" s="110">
        <v>35</v>
      </c>
      <c r="Z24" s="107" t="str">
        <f t="shared" si="4"/>
        <v>'E</v>
      </c>
      <c r="AA24" s="73"/>
      <c r="AB24" s="73" t="s">
        <v>231</v>
      </c>
    </row>
    <row r="25" spans="1:28" ht="15.75">
      <c r="A25" s="25" t="str">
        <f>観測点リスト・観測日程!B27</f>
        <v>TV2</v>
      </c>
      <c r="B25">
        <f t="shared" si="0"/>
        <v>130.16666666666666</v>
      </c>
      <c r="D25">
        <f t="shared" si="1"/>
        <v>30.116666666666667</v>
      </c>
      <c r="F25" s="77">
        <f t="shared" si="2"/>
        <v>30.116666666666667</v>
      </c>
      <c r="G25" s="77" t="str">
        <f t="shared" ref="G25:G27" si="7">IF(K25="Trap観測",F25,"")</f>
        <v/>
      </c>
      <c r="H25" s="77"/>
      <c r="I25">
        <f t="shared" si="6"/>
        <v>30.116666666666667</v>
      </c>
      <c r="K25" s="96">
        <f>観測点リスト・観測日程!D27+観測点リスト・観測日程!E27/60</f>
        <v>30.116666666666667</v>
      </c>
      <c r="L25" s="96">
        <f>観測点リスト・観測日程!F27+観測点リスト・観測日程!G27/60</f>
        <v>130.16666666666666</v>
      </c>
      <c r="R25" s="109" t="s">
        <v>178</v>
      </c>
      <c r="S25" s="109">
        <v>30</v>
      </c>
      <c r="T25" s="106" t="s">
        <v>227</v>
      </c>
      <c r="U25" s="109">
        <v>7</v>
      </c>
      <c r="V25" s="107" t="str">
        <f t="shared" si="5"/>
        <v>'N</v>
      </c>
      <c r="W25" s="109">
        <v>130</v>
      </c>
      <c r="X25" s="106" t="s">
        <v>227</v>
      </c>
      <c r="Y25" s="110">
        <v>10</v>
      </c>
      <c r="Z25" s="107" t="str">
        <f t="shared" si="4"/>
        <v>'E</v>
      </c>
      <c r="AA25" s="73"/>
      <c r="AB25" s="73" t="s">
        <v>231</v>
      </c>
    </row>
    <row r="26" spans="1:28" ht="15.75">
      <c r="A26" s="25" t="str">
        <f>観測点リスト・観測日程!B28</f>
        <v>TV3</v>
      </c>
      <c r="B26">
        <f t="shared" si="0"/>
        <v>130.65</v>
      </c>
      <c r="D26">
        <f t="shared" si="1"/>
        <v>29.8</v>
      </c>
      <c r="F26" s="77"/>
      <c r="G26" s="77" t="str">
        <f t="shared" si="7"/>
        <v/>
      </c>
      <c r="H26" s="77"/>
      <c r="I26">
        <f t="shared" si="6"/>
        <v>29.8</v>
      </c>
      <c r="K26" s="96">
        <f>観測点リスト・観測日程!D28+観測点リスト・観測日程!E28/60</f>
        <v>29.8</v>
      </c>
      <c r="L26" s="96">
        <f>観測点リスト・観測日程!F28+観測点リスト・観測日程!G28/60</f>
        <v>130.65</v>
      </c>
      <c r="R26" s="109" t="s">
        <v>179</v>
      </c>
      <c r="S26" s="109">
        <v>29</v>
      </c>
      <c r="T26" s="106" t="s">
        <v>227</v>
      </c>
      <c r="U26" s="109">
        <v>48</v>
      </c>
      <c r="V26" s="107" t="str">
        <f t="shared" si="5"/>
        <v>'N</v>
      </c>
      <c r="W26" s="109">
        <v>130</v>
      </c>
      <c r="X26" s="106" t="s">
        <v>227</v>
      </c>
      <c r="Y26" s="110">
        <v>39</v>
      </c>
      <c r="Z26" s="107" t="str">
        <f t="shared" si="4"/>
        <v>'E</v>
      </c>
      <c r="AA26" s="73"/>
      <c r="AB26" s="73" t="s">
        <v>231</v>
      </c>
    </row>
    <row r="27" spans="1:28" ht="15.75">
      <c r="A27" s="25" t="str">
        <f>観測点リスト・観測日程!B29</f>
        <v>TV4</v>
      </c>
      <c r="B27">
        <f t="shared" si="0"/>
        <v>131.4</v>
      </c>
      <c r="D27">
        <f t="shared" si="1"/>
        <v>30.25</v>
      </c>
      <c r="F27" s="77">
        <f t="shared" si="2"/>
        <v>30.25</v>
      </c>
      <c r="G27" s="77" t="str">
        <f t="shared" si="7"/>
        <v/>
      </c>
      <c r="H27" s="77"/>
      <c r="I27">
        <f t="shared" si="6"/>
        <v>30.25</v>
      </c>
      <c r="K27" s="96">
        <f>観測点リスト・観測日程!D29+観測点リスト・観測日程!E29/60</f>
        <v>30.25</v>
      </c>
      <c r="L27" s="96">
        <f>観測点リスト・観測日程!F29+観測点リスト・観測日程!G29/60</f>
        <v>131.4</v>
      </c>
      <c r="R27" s="109" t="s">
        <v>180</v>
      </c>
      <c r="S27" s="109">
        <v>30</v>
      </c>
      <c r="T27" s="106" t="s">
        <v>227</v>
      </c>
      <c r="U27" s="109">
        <v>15</v>
      </c>
      <c r="V27" s="107" t="str">
        <f t="shared" si="5"/>
        <v>'N</v>
      </c>
      <c r="W27" s="109">
        <v>131</v>
      </c>
      <c r="X27" s="106" t="s">
        <v>227</v>
      </c>
      <c r="Y27" s="110">
        <v>24</v>
      </c>
      <c r="Z27" s="107" t="str">
        <f t="shared" si="4"/>
        <v>'E</v>
      </c>
      <c r="AA27" s="73"/>
      <c r="AB27" s="73" t="s">
        <v>231</v>
      </c>
    </row>
    <row r="28" spans="1:28" ht="15.75">
      <c r="A28" s="25" t="str">
        <f>観測点リスト・観測日程!B30</f>
        <v>TV5</v>
      </c>
      <c r="B28">
        <f t="shared" si="0"/>
        <v>131.83333333333334</v>
      </c>
      <c r="D28">
        <f t="shared" si="1"/>
        <v>31</v>
      </c>
      <c r="F28" s="77">
        <f t="shared" si="2"/>
        <v>31</v>
      </c>
      <c r="G28" s="77"/>
      <c r="H28" s="77"/>
      <c r="I28">
        <f t="shared" si="6"/>
        <v>31</v>
      </c>
      <c r="K28" s="96">
        <f>観測点リスト・観測日程!D30+観測点リスト・観測日程!E30/60</f>
        <v>31</v>
      </c>
      <c r="L28" s="96">
        <f>観測点リスト・観測日程!F30+観測点リスト・観測日程!G30/60</f>
        <v>131.83333333333334</v>
      </c>
      <c r="R28" s="109" t="s">
        <v>181</v>
      </c>
      <c r="S28" s="109">
        <v>31</v>
      </c>
      <c r="T28" s="106" t="s">
        <v>227</v>
      </c>
      <c r="U28" s="109">
        <v>0</v>
      </c>
      <c r="V28" s="107" t="str">
        <f t="shared" si="5"/>
        <v>'N</v>
      </c>
      <c r="W28" s="109">
        <v>131</v>
      </c>
      <c r="X28" s="106" t="s">
        <v>227</v>
      </c>
      <c r="Y28" s="110">
        <v>50</v>
      </c>
      <c r="Z28" s="107" t="str">
        <f t="shared" si="4"/>
        <v>'E</v>
      </c>
      <c r="AA28" s="73"/>
      <c r="AB28" s="73" t="s">
        <v>231</v>
      </c>
    </row>
    <row r="29" spans="1:28" ht="15.75">
      <c r="A29" s="25" t="str">
        <f>観測点リスト・観測日程!B31</f>
        <v>TC1</v>
      </c>
      <c r="B29">
        <f t="shared" si="0"/>
        <v>131.5</v>
      </c>
      <c r="D29">
        <f t="shared" si="1"/>
        <v>31</v>
      </c>
      <c r="F29" s="77">
        <f t="shared" si="2"/>
        <v>31</v>
      </c>
      <c r="G29" s="77"/>
      <c r="H29" s="77">
        <f t="shared" si="3"/>
        <v>31</v>
      </c>
      <c r="K29" s="96">
        <f>観測点リスト・観測日程!D31+観測点リスト・観測日程!E31/60</f>
        <v>31</v>
      </c>
      <c r="L29" s="96">
        <f>観測点リスト・観測日程!F31+観測点リスト・観測日程!G31/60</f>
        <v>131.5</v>
      </c>
      <c r="R29" s="104" t="s">
        <v>139</v>
      </c>
      <c r="S29" s="105">
        <v>31</v>
      </c>
      <c r="T29" s="106" t="s">
        <v>227</v>
      </c>
      <c r="U29" s="105">
        <v>0</v>
      </c>
      <c r="V29" s="107" t="str">
        <f t="shared" si="5"/>
        <v>'N</v>
      </c>
      <c r="W29" s="105">
        <v>131</v>
      </c>
      <c r="X29" s="106" t="s">
        <v>227</v>
      </c>
      <c r="Y29" s="108">
        <v>30</v>
      </c>
      <c r="Z29" s="107" t="str">
        <f t="shared" si="4"/>
        <v>'E</v>
      </c>
      <c r="AA29" s="73"/>
      <c r="AB29" s="73"/>
    </row>
    <row r="30" spans="1:28" ht="15.75">
      <c r="A30" s="25" t="str">
        <f>観測点リスト・観測日程!B32</f>
        <v>TC2</v>
      </c>
      <c r="B30">
        <f t="shared" si="0"/>
        <v>131.75</v>
      </c>
      <c r="D30">
        <f t="shared" si="1"/>
        <v>31</v>
      </c>
      <c r="F30" s="77">
        <f t="shared" si="2"/>
        <v>31</v>
      </c>
      <c r="G30" s="77"/>
      <c r="H30" s="77">
        <f t="shared" si="3"/>
        <v>31</v>
      </c>
      <c r="K30" s="96">
        <f>観測点リスト・観測日程!D32+観測点リスト・観測日程!E32/60</f>
        <v>31</v>
      </c>
      <c r="L30" s="96">
        <f>観測点リスト・観測日程!F32+観測点リスト・観測日程!G32/60</f>
        <v>131.75</v>
      </c>
      <c r="R30" s="104" t="s">
        <v>140</v>
      </c>
      <c r="S30" s="105">
        <v>31</v>
      </c>
      <c r="T30" s="106" t="s">
        <v>227</v>
      </c>
      <c r="U30" s="105">
        <v>0</v>
      </c>
      <c r="V30" s="107" t="str">
        <f t="shared" si="5"/>
        <v>'N</v>
      </c>
      <c r="W30" s="105">
        <v>131</v>
      </c>
      <c r="X30" s="106" t="s">
        <v>227</v>
      </c>
      <c r="Y30" s="108">
        <v>45</v>
      </c>
      <c r="Z30" s="107" t="str">
        <f t="shared" si="4"/>
        <v>'E</v>
      </c>
      <c r="AA30" s="73"/>
      <c r="AB30" s="73"/>
    </row>
    <row r="31" spans="1:28" ht="15.75">
      <c r="A31" s="25" t="str">
        <f>観測点リスト・観測日程!B33</f>
        <v>TC3</v>
      </c>
      <c r="B31">
        <f t="shared" si="0"/>
        <v>132</v>
      </c>
      <c r="D31">
        <f t="shared" si="1"/>
        <v>31</v>
      </c>
      <c r="F31" s="77">
        <f t="shared" si="2"/>
        <v>31</v>
      </c>
      <c r="G31" s="77"/>
      <c r="H31" s="77">
        <f t="shared" si="3"/>
        <v>31</v>
      </c>
      <c r="K31" s="96">
        <f>観測点リスト・観測日程!D33+観測点リスト・観測日程!E33/60</f>
        <v>31</v>
      </c>
      <c r="L31" s="96">
        <f>観測点リスト・観測日程!F33+観測点リスト・観測日程!G33/60</f>
        <v>132</v>
      </c>
      <c r="R31" s="104" t="s">
        <v>141</v>
      </c>
      <c r="S31" s="105">
        <v>31</v>
      </c>
      <c r="T31" s="106" t="s">
        <v>227</v>
      </c>
      <c r="U31" s="105">
        <v>0</v>
      </c>
      <c r="V31" s="107" t="str">
        <f t="shared" si="5"/>
        <v>'N</v>
      </c>
      <c r="W31" s="105">
        <v>132</v>
      </c>
      <c r="X31" s="106" t="s">
        <v>227</v>
      </c>
      <c r="Y31" s="108">
        <v>0</v>
      </c>
      <c r="Z31" s="107" t="str">
        <f t="shared" si="4"/>
        <v>'E</v>
      </c>
      <c r="AA31" s="73"/>
      <c r="AB31" s="73"/>
    </row>
    <row r="32" spans="1:28" ht="15.75">
      <c r="A32" s="25" t="str">
        <f>観測点リスト・観測日程!B34</f>
        <v>TC4</v>
      </c>
      <c r="B32">
        <f t="shared" si="0"/>
        <v>132.25</v>
      </c>
      <c r="D32">
        <f t="shared" si="1"/>
        <v>31</v>
      </c>
      <c r="F32" s="77">
        <f t="shared" si="2"/>
        <v>31</v>
      </c>
      <c r="G32" s="77"/>
      <c r="H32" s="77">
        <f t="shared" si="3"/>
        <v>31</v>
      </c>
      <c r="K32" s="96">
        <f>観測点リスト・観測日程!D34+観測点リスト・観測日程!E34/60</f>
        <v>31</v>
      </c>
      <c r="L32" s="96">
        <f>観測点リスト・観測日程!F34+観測点リスト・観測日程!G34/60</f>
        <v>132.25</v>
      </c>
      <c r="R32" s="104" t="s">
        <v>142</v>
      </c>
      <c r="S32" s="105">
        <v>31</v>
      </c>
      <c r="T32" s="106" t="s">
        <v>227</v>
      </c>
      <c r="U32" s="105">
        <v>0</v>
      </c>
      <c r="V32" s="107" t="str">
        <f t="shared" si="5"/>
        <v>'N</v>
      </c>
      <c r="W32" s="105">
        <v>132</v>
      </c>
      <c r="X32" s="106" t="s">
        <v>227</v>
      </c>
      <c r="Y32" s="108">
        <v>15</v>
      </c>
      <c r="Z32" s="107" t="str">
        <f t="shared" si="4"/>
        <v>'E</v>
      </c>
      <c r="AA32" s="73"/>
      <c r="AB32" s="73"/>
    </row>
    <row r="33" spans="1:28" ht="15.75">
      <c r="A33" s="25" t="str">
        <f>観測点リスト・観測日程!B35</f>
        <v>TC5</v>
      </c>
      <c r="B33">
        <f t="shared" si="0"/>
        <v>132.5</v>
      </c>
      <c r="D33">
        <f t="shared" si="1"/>
        <v>31</v>
      </c>
      <c r="F33" s="77">
        <f t="shared" si="2"/>
        <v>31</v>
      </c>
      <c r="G33" s="77"/>
      <c r="H33" s="77">
        <f t="shared" si="3"/>
        <v>31</v>
      </c>
      <c r="K33" s="96">
        <f>観測点リスト・観測日程!D35+観測点リスト・観測日程!E35/60</f>
        <v>31</v>
      </c>
      <c r="L33" s="96">
        <f>観測点リスト・観測日程!F35+観測点リスト・観測日程!G35/60</f>
        <v>132.5</v>
      </c>
      <c r="R33" s="104" t="s">
        <v>143</v>
      </c>
      <c r="S33" s="105">
        <v>31</v>
      </c>
      <c r="T33" s="106" t="s">
        <v>227</v>
      </c>
      <c r="U33" s="105">
        <v>0</v>
      </c>
      <c r="V33" s="107" t="str">
        <f t="shared" si="5"/>
        <v>'N</v>
      </c>
      <c r="W33" s="105">
        <v>132</v>
      </c>
      <c r="X33" s="106" t="s">
        <v>227</v>
      </c>
      <c r="Y33" s="108">
        <v>30</v>
      </c>
      <c r="Z33" s="107" t="str">
        <f t="shared" si="4"/>
        <v>'E</v>
      </c>
      <c r="AA33" s="73"/>
      <c r="AB33" s="73"/>
    </row>
    <row r="34" spans="1:28" ht="15.75">
      <c r="A34" s="25" t="str">
        <f>観測点リスト・観測日程!B36</f>
        <v>TC6</v>
      </c>
      <c r="B34">
        <f t="shared" si="0"/>
        <v>132.75</v>
      </c>
      <c r="D34">
        <f t="shared" si="1"/>
        <v>31</v>
      </c>
      <c r="F34" s="77">
        <f t="shared" si="2"/>
        <v>31</v>
      </c>
      <c r="G34" s="77"/>
      <c r="H34" s="77">
        <f t="shared" si="3"/>
        <v>31</v>
      </c>
      <c r="K34" s="96">
        <f>観測点リスト・観測日程!D36+観測点リスト・観測日程!E36/60</f>
        <v>31</v>
      </c>
      <c r="L34" s="96">
        <f>観測点リスト・観測日程!F36+観測点リスト・観測日程!G36/60</f>
        <v>132.75</v>
      </c>
      <c r="R34" s="104" t="s">
        <v>187</v>
      </c>
      <c r="S34" s="105">
        <v>31</v>
      </c>
      <c r="T34" s="106" t="s">
        <v>227</v>
      </c>
      <c r="U34" s="105">
        <v>0</v>
      </c>
      <c r="V34" s="107" t="str">
        <f t="shared" si="5"/>
        <v>'N</v>
      </c>
      <c r="W34" s="105">
        <v>132</v>
      </c>
      <c r="X34" s="106" t="s">
        <v>227</v>
      </c>
      <c r="Y34" s="108">
        <v>45</v>
      </c>
      <c r="Z34" s="107" t="str">
        <f t="shared" si="4"/>
        <v>'E</v>
      </c>
      <c r="AA34" s="73"/>
      <c r="AB34" s="73"/>
    </row>
    <row r="35" spans="1:28" ht="15.75">
      <c r="A35" s="25" t="str">
        <f>観測点リスト・観測日程!B37</f>
        <v>W1</v>
      </c>
      <c r="B35">
        <f t="shared" si="0"/>
        <v>134</v>
      </c>
      <c r="D35">
        <f t="shared" si="1"/>
        <v>30</v>
      </c>
      <c r="F35" s="77">
        <f t="shared" si="2"/>
        <v>30</v>
      </c>
      <c r="G35" s="77"/>
      <c r="H35" s="77">
        <f t="shared" si="3"/>
        <v>30</v>
      </c>
      <c r="K35" s="96">
        <f>観測点リスト・観測日程!D37+観測点リスト・観測日程!E37/60</f>
        <v>30</v>
      </c>
      <c r="L35" s="96">
        <f>観測点リスト・観測日程!F37+観測点リスト・観測日程!G37/60</f>
        <v>134</v>
      </c>
      <c r="R35" s="104" t="s">
        <v>172</v>
      </c>
      <c r="S35" s="105">
        <v>30</v>
      </c>
      <c r="T35" s="106" t="s">
        <v>227</v>
      </c>
      <c r="U35" s="105">
        <v>0</v>
      </c>
      <c r="V35" s="107" t="str">
        <f t="shared" si="5"/>
        <v>'N</v>
      </c>
      <c r="W35" s="105">
        <v>134</v>
      </c>
      <c r="X35" s="106" t="s">
        <v>227</v>
      </c>
      <c r="Y35" s="108">
        <v>0</v>
      </c>
      <c r="Z35" s="107" t="str">
        <f t="shared" si="4"/>
        <v>'E</v>
      </c>
      <c r="AA35" s="73"/>
      <c r="AB35" s="73"/>
    </row>
    <row r="36" spans="1:28" ht="15.75">
      <c r="A36" s="25" t="str">
        <f>観測点リスト・観測日程!B38</f>
        <v>M1</v>
      </c>
      <c r="B36">
        <f t="shared" si="0"/>
        <v>135</v>
      </c>
      <c r="D36">
        <f t="shared" si="1"/>
        <v>33</v>
      </c>
      <c r="F36" s="77">
        <f t="shared" si="2"/>
        <v>33</v>
      </c>
      <c r="G36" s="77"/>
      <c r="H36" s="77">
        <f t="shared" si="3"/>
        <v>33</v>
      </c>
      <c r="K36" s="96">
        <f>観測点リスト・観測日程!D38+観測点リスト・観測日程!E38/60</f>
        <v>33</v>
      </c>
      <c r="L36" s="96">
        <f>観測点リスト・観測日程!F38+観測点リスト・観測日程!G38/60</f>
        <v>135</v>
      </c>
      <c r="R36" s="104" t="s">
        <v>144</v>
      </c>
      <c r="S36" s="105">
        <v>33</v>
      </c>
      <c r="T36" s="106" t="s">
        <v>227</v>
      </c>
      <c r="U36" s="105">
        <v>0</v>
      </c>
      <c r="V36" s="107" t="str">
        <f t="shared" si="5"/>
        <v>'N</v>
      </c>
      <c r="W36" s="105">
        <v>135</v>
      </c>
      <c r="X36" s="106" t="s">
        <v>227</v>
      </c>
      <c r="Y36" s="108">
        <v>0</v>
      </c>
      <c r="Z36" s="107" t="str">
        <f t="shared" si="4"/>
        <v>'E</v>
      </c>
      <c r="AA36" s="73"/>
      <c r="AB36" s="73" t="s">
        <v>232</v>
      </c>
    </row>
    <row r="37" spans="1:28" ht="15.75">
      <c r="A37" s="25" t="str">
        <f>観測点リスト・観測日程!B39</f>
        <v>M2</v>
      </c>
      <c r="B37">
        <f t="shared" si="0"/>
        <v>136</v>
      </c>
      <c r="D37">
        <f t="shared" si="1"/>
        <v>33</v>
      </c>
      <c r="F37" s="77">
        <f t="shared" si="2"/>
        <v>33</v>
      </c>
      <c r="G37" s="77"/>
      <c r="H37" s="77">
        <f t="shared" si="3"/>
        <v>33</v>
      </c>
      <c r="K37" s="96">
        <f>観測点リスト・観測日程!D39+観測点リスト・観測日程!E39/60</f>
        <v>33</v>
      </c>
      <c r="L37" s="96">
        <f>観測点リスト・観測日程!F39+観測点リスト・観測日程!G39/60</f>
        <v>136</v>
      </c>
      <c r="R37" s="104" t="s">
        <v>145</v>
      </c>
      <c r="S37" s="105">
        <v>33</v>
      </c>
      <c r="T37" s="106" t="s">
        <v>227</v>
      </c>
      <c r="U37" s="105">
        <v>0</v>
      </c>
      <c r="V37" s="107" t="str">
        <f t="shared" si="5"/>
        <v>'N</v>
      </c>
      <c r="W37" s="105">
        <v>136</v>
      </c>
      <c r="X37" s="106" t="s">
        <v>227</v>
      </c>
      <c r="Y37" s="108">
        <v>0</v>
      </c>
      <c r="Z37" s="107" t="str">
        <f t="shared" si="4"/>
        <v>'E</v>
      </c>
      <c r="AA37" s="73"/>
      <c r="AB37" s="73" t="s">
        <v>232</v>
      </c>
    </row>
    <row r="38" spans="1:28" ht="15.75">
      <c r="A38" s="25" t="str">
        <f>観測点リスト・観測日程!B40</f>
        <v>M3</v>
      </c>
      <c r="B38">
        <f t="shared" si="0"/>
        <v>135.75</v>
      </c>
      <c r="D38">
        <f t="shared" si="1"/>
        <v>32.5</v>
      </c>
      <c r="F38" s="77">
        <f t="shared" si="2"/>
        <v>32.5</v>
      </c>
      <c r="G38" s="77"/>
      <c r="H38" s="77">
        <f t="shared" si="3"/>
        <v>32.5</v>
      </c>
      <c r="K38" s="96">
        <f>観測点リスト・観測日程!D40+観測点リスト・観測日程!E40/60</f>
        <v>32.5</v>
      </c>
      <c r="L38" s="96">
        <f>観測点リスト・観測日程!F40+観測点リスト・観測日程!G40/60</f>
        <v>135.75</v>
      </c>
      <c r="R38" s="104" t="s">
        <v>147</v>
      </c>
      <c r="S38" s="105">
        <v>32</v>
      </c>
      <c r="T38" s="106" t="s">
        <v>227</v>
      </c>
      <c r="U38" s="105">
        <v>30</v>
      </c>
      <c r="V38" s="107" t="str">
        <f t="shared" si="5"/>
        <v>'N</v>
      </c>
      <c r="W38" s="105">
        <v>135</v>
      </c>
      <c r="X38" s="106" t="s">
        <v>227</v>
      </c>
      <c r="Y38" s="108">
        <v>45</v>
      </c>
      <c r="Z38" s="107" t="str">
        <f t="shared" si="4"/>
        <v>'E</v>
      </c>
      <c r="AA38" s="73"/>
      <c r="AB38" s="73" t="s">
        <v>232</v>
      </c>
    </row>
    <row r="39" spans="1:28" ht="15.75">
      <c r="A39" s="25" t="str">
        <f>観測点リスト・観測日程!B41</f>
        <v>M4</v>
      </c>
      <c r="B39">
        <f t="shared" si="0"/>
        <v>135.08333333333334</v>
      </c>
      <c r="D39">
        <f t="shared" si="1"/>
        <v>32.5</v>
      </c>
      <c r="F39" s="77">
        <f t="shared" si="2"/>
        <v>32.5</v>
      </c>
      <c r="G39" s="77"/>
      <c r="H39" s="77">
        <f t="shared" si="3"/>
        <v>32.5</v>
      </c>
      <c r="K39" s="96">
        <f>観測点リスト・観測日程!D41+観測点リスト・観測日程!E41/60</f>
        <v>32.5</v>
      </c>
      <c r="L39" s="96">
        <f>観測点リスト・観測日程!F41+観測点リスト・観測日程!G41/60</f>
        <v>135.08333333333334</v>
      </c>
      <c r="R39" s="104" t="s">
        <v>150</v>
      </c>
      <c r="S39" s="105">
        <v>32</v>
      </c>
      <c r="T39" s="106" t="s">
        <v>227</v>
      </c>
      <c r="U39" s="105">
        <v>30</v>
      </c>
      <c r="V39" s="107" t="str">
        <f t="shared" si="5"/>
        <v>'N</v>
      </c>
      <c r="W39" s="105">
        <v>135</v>
      </c>
      <c r="X39" s="106" t="s">
        <v>227</v>
      </c>
      <c r="Y39" s="108">
        <v>5</v>
      </c>
      <c r="Z39" s="107" t="str">
        <f t="shared" si="4"/>
        <v>'E</v>
      </c>
      <c r="AA39" s="73"/>
      <c r="AB39" s="73" t="s">
        <v>232</v>
      </c>
    </row>
    <row r="40" spans="1:28" ht="15.75">
      <c r="A40" s="25" t="str">
        <f>観測点リスト・観測日程!B42</f>
        <v>M5</v>
      </c>
      <c r="B40">
        <f t="shared" si="0"/>
        <v>135.25</v>
      </c>
      <c r="D40">
        <f t="shared" si="1"/>
        <v>32</v>
      </c>
      <c r="F40" s="77">
        <f t="shared" si="2"/>
        <v>32</v>
      </c>
      <c r="G40" s="77"/>
      <c r="H40" s="77">
        <f t="shared" si="3"/>
        <v>32</v>
      </c>
      <c r="K40" s="96">
        <f>観測点リスト・観測日程!D42+観測点リスト・観測日程!E42/60</f>
        <v>32</v>
      </c>
      <c r="L40" s="96">
        <f>観測点リスト・観測日程!F42+観測点リスト・観測日程!G42/60</f>
        <v>135.25</v>
      </c>
      <c r="R40" s="104" t="s">
        <v>149</v>
      </c>
      <c r="S40" s="105">
        <v>32</v>
      </c>
      <c r="T40" s="106" t="s">
        <v>227</v>
      </c>
      <c r="U40" s="105">
        <v>0</v>
      </c>
      <c r="V40" s="107" t="str">
        <f t="shared" si="5"/>
        <v>'N</v>
      </c>
      <c r="W40" s="105">
        <v>135</v>
      </c>
      <c r="X40" s="106" t="s">
        <v>227</v>
      </c>
      <c r="Y40" s="108">
        <v>15</v>
      </c>
      <c r="Z40" s="107" t="str">
        <f t="shared" si="4"/>
        <v>'E</v>
      </c>
      <c r="AA40" s="73"/>
      <c r="AB40" s="73" t="s">
        <v>232</v>
      </c>
    </row>
    <row r="41" spans="1:28" ht="15.75">
      <c r="A41" s="25" t="str">
        <f>観測点リスト・観測日程!B43</f>
        <v>M6</v>
      </c>
      <c r="B41">
        <f t="shared" si="0"/>
        <v>135.5</v>
      </c>
      <c r="D41">
        <f t="shared" si="1"/>
        <v>32</v>
      </c>
      <c r="F41" s="77">
        <f t="shared" si="2"/>
        <v>32</v>
      </c>
      <c r="G41" s="77"/>
      <c r="H41" s="77">
        <f t="shared" si="3"/>
        <v>32</v>
      </c>
      <c r="K41" s="96">
        <f>観測点リスト・観測日程!D43+観測点リスト・観測日程!E43/60</f>
        <v>32</v>
      </c>
      <c r="L41" s="96">
        <f>観測点リスト・観測日程!F43+観測点リスト・観測日程!G43/60</f>
        <v>135.5</v>
      </c>
      <c r="R41" s="104" t="s">
        <v>146</v>
      </c>
      <c r="S41" s="105">
        <v>32</v>
      </c>
      <c r="T41" s="106" t="s">
        <v>227</v>
      </c>
      <c r="U41" s="105">
        <v>0</v>
      </c>
      <c r="V41" s="107" t="str">
        <f t="shared" si="5"/>
        <v>'N</v>
      </c>
      <c r="W41" s="105">
        <v>135</v>
      </c>
      <c r="X41" s="106" t="s">
        <v>227</v>
      </c>
      <c r="Y41" s="108">
        <v>30</v>
      </c>
      <c r="Z41" s="107" t="str">
        <f t="shared" si="4"/>
        <v>'E</v>
      </c>
      <c r="AA41" s="73"/>
      <c r="AB41" s="73" t="s">
        <v>232</v>
      </c>
    </row>
    <row r="42" spans="1:28" ht="15.75">
      <c r="A42" s="25" t="str">
        <f>観測点リスト・観測日程!B44</f>
        <v>M7</v>
      </c>
      <c r="B42">
        <f t="shared" si="0"/>
        <v>135.75</v>
      </c>
      <c r="D42">
        <f t="shared" si="1"/>
        <v>32</v>
      </c>
      <c r="F42" s="77">
        <f t="shared" si="2"/>
        <v>32</v>
      </c>
      <c r="G42" s="77"/>
      <c r="H42" s="77">
        <f t="shared" si="3"/>
        <v>32</v>
      </c>
      <c r="K42" s="96">
        <f>観測点リスト・観測日程!D44+観測点リスト・観測日程!E44/60</f>
        <v>32</v>
      </c>
      <c r="L42" s="96">
        <f>観測点リスト・観測日程!F44+観測点リスト・観測日程!G44/60</f>
        <v>135.75</v>
      </c>
      <c r="R42" s="104" t="s">
        <v>151</v>
      </c>
      <c r="S42" s="105">
        <v>32</v>
      </c>
      <c r="T42" s="106" t="s">
        <v>227</v>
      </c>
      <c r="U42" s="105">
        <v>0</v>
      </c>
      <c r="V42" s="107" t="str">
        <f t="shared" si="5"/>
        <v>'N</v>
      </c>
      <c r="W42" s="105">
        <v>135</v>
      </c>
      <c r="X42" s="106" t="s">
        <v>227</v>
      </c>
      <c r="Y42" s="108">
        <v>45</v>
      </c>
      <c r="Z42" s="107" t="str">
        <f t="shared" si="4"/>
        <v>'E</v>
      </c>
      <c r="AA42" s="73"/>
      <c r="AB42" s="73" t="s">
        <v>232</v>
      </c>
    </row>
    <row r="43" spans="1:28" ht="15.75">
      <c r="A43" s="25" t="str">
        <f>観測点リスト・観測日程!B45</f>
        <v>M8</v>
      </c>
      <c r="B43">
        <f t="shared" si="0"/>
        <v>136</v>
      </c>
      <c r="D43">
        <f t="shared" si="1"/>
        <v>32</v>
      </c>
      <c r="F43" s="77">
        <f t="shared" si="2"/>
        <v>32</v>
      </c>
      <c r="G43" s="77"/>
      <c r="H43" s="77">
        <f t="shared" si="3"/>
        <v>32</v>
      </c>
      <c r="K43" s="96">
        <f>観測点リスト・観測日程!D45+観測点リスト・観測日程!E45/60</f>
        <v>32</v>
      </c>
      <c r="L43" s="96">
        <f>観測点リスト・観測日程!F45+観測点リスト・観測日程!G45/60</f>
        <v>136</v>
      </c>
      <c r="R43" s="104" t="s">
        <v>152</v>
      </c>
      <c r="S43" s="105">
        <v>32</v>
      </c>
      <c r="T43" s="106" t="s">
        <v>227</v>
      </c>
      <c r="U43" s="105">
        <v>0</v>
      </c>
      <c r="V43" s="107" t="str">
        <f t="shared" si="5"/>
        <v>'N</v>
      </c>
      <c r="W43" s="105">
        <v>136</v>
      </c>
      <c r="X43" s="106" t="s">
        <v>227</v>
      </c>
      <c r="Y43" s="108">
        <v>0</v>
      </c>
      <c r="Z43" s="107" t="str">
        <f t="shared" si="4"/>
        <v>'E</v>
      </c>
      <c r="AA43" s="73"/>
      <c r="AB43" s="73"/>
    </row>
    <row r="44" spans="1:28" ht="15.75">
      <c r="A44" s="25" t="str">
        <f>観測点リスト・観測日程!B46</f>
        <v>M9</v>
      </c>
      <c r="B44">
        <f t="shared" si="0"/>
        <v>136.5</v>
      </c>
      <c r="D44">
        <f t="shared" si="1"/>
        <v>32</v>
      </c>
      <c r="F44" s="77">
        <f t="shared" si="2"/>
        <v>32</v>
      </c>
      <c r="G44" s="77"/>
      <c r="H44" s="77">
        <f t="shared" si="3"/>
        <v>32</v>
      </c>
      <c r="K44" s="96">
        <f>観測点リスト・観測日程!D46+観測点リスト・観測日程!E46/60</f>
        <v>32</v>
      </c>
      <c r="L44" s="96">
        <f>観測点リスト・観測日程!F46+観測点リスト・観測日程!G46/60</f>
        <v>136.5</v>
      </c>
      <c r="R44" s="104" t="s">
        <v>148</v>
      </c>
      <c r="S44" s="105">
        <v>32</v>
      </c>
      <c r="T44" s="106" t="s">
        <v>227</v>
      </c>
      <c r="U44" s="105">
        <v>0</v>
      </c>
      <c r="V44" s="107" t="str">
        <f t="shared" si="5"/>
        <v>'N</v>
      </c>
      <c r="W44" s="105">
        <v>136</v>
      </c>
      <c r="X44" s="106" t="s">
        <v>227</v>
      </c>
      <c r="Y44" s="108">
        <v>30</v>
      </c>
      <c r="Z44" s="107" t="str">
        <f t="shared" si="4"/>
        <v>'E</v>
      </c>
      <c r="AA44" s="73"/>
      <c r="AB44" s="73"/>
    </row>
    <row r="45" spans="1:28" ht="15.75">
      <c r="A45" s="25" t="str">
        <f>観測点リスト・観測日程!B47</f>
        <v>M10</v>
      </c>
      <c r="B45">
        <f t="shared" si="0"/>
        <v>137</v>
      </c>
      <c r="D45">
        <f t="shared" si="1"/>
        <v>32</v>
      </c>
      <c r="F45" s="77">
        <f t="shared" si="2"/>
        <v>32</v>
      </c>
      <c r="G45" s="77"/>
      <c r="H45" s="77">
        <f t="shared" si="3"/>
        <v>32</v>
      </c>
      <c r="K45" s="96">
        <f>観測点リスト・観測日程!D47+観測点リスト・観測日程!E47/60</f>
        <v>32</v>
      </c>
      <c r="L45" s="96">
        <f>観測点リスト・観測日程!F47+観測点リスト・観測日程!G47/60</f>
        <v>137</v>
      </c>
      <c r="R45" s="104" t="s">
        <v>153</v>
      </c>
      <c r="S45" s="105">
        <v>32</v>
      </c>
      <c r="T45" s="106" t="s">
        <v>227</v>
      </c>
      <c r="U45" s="105">
        <v>0</v>
      </c>
      <c r="V45" s="107" t="str">
        <f t="shared" si="5"/>
        <v>'N</v>
      </c>
      <c r="W45" s="105">
        <v>137</v>
      </c>
      <c r="X45" s="106" t="s">
        <v>227</v>
      </c>
      <c r="Y45" s="108">
        <v>0</v>
      </c>
      <c r="Z45" s="107" t="str">
        <f t="shared" si="4"/>
        <v>'E</v>
      </c>
      <c r="AA45" s="73"/>
      <c r="AB45" s="73"/>
    </row>
    <row r="46" spans="1:28" ht="15.75">
      <c r="A46" s="25" t="str">
        <f>観測点リスト・観測日程!B48</f>
        <v>M11</v>
      </c>
      <c r="B46">
        <f t="shared" si="0"/>
        <v>137.5</v>
      </c>
      <c r="D46">
        <f t="shared" si="1"/>
        <v>32</v>
      </c>
      <c r="F46" s="77">
        <f t="shared" si="2"/>
        <v>32</v>
      </c>
      <c r="G46" s="77"/>
      <c r="H46" s="77">
        <f t="shared" si="3"/>
        <v>32</v>
      </c>
      <c r="K46" s="96">
        <f>観測点リスト・観測日程!D48+観測点リスト・観測日程!E48/60</f>
        <v>32</v>
      </c>
      <c r="L46" s="96">
        <f>観測点リスト・観測日程!F48+観測点リスト・観測日程!G48/60</f>
        <v>137.5</v>
      </c>
      <c r="R46" s="104" t="s">
        <v>154</v>
      </c>
      <c r="S46" s="105">
        <v>32</v>
      </c>
      <c r="T46" s="106" t="s">
        <v>227</v>
      </c>
      <c r="U46" s="105">
        <v>0</v>
      </c>
      <c r="V46" s="107" t="str">
        <f t="shared" si="5"/>
        <v>'N</v>
      </c>
      <c r="W46" s="105">
        <v>137</v>
      </c>
      <c r="X46" s="106" t="s">
        <v>227</v>
      </c>
      <c r="Y46" s="108">
        <v>30</v>
      </c>
      <c r="Z46" s="107" t="str">
        <f t="shared" si="4"/>
        <v>'E</v>
      </c>
      <c r="AA46" s="73"/>
      <c r="AB46" s="73"/>
    </row>
    <row r="47" spans="1:28" ht="15.75">
      <c r="A47" s="25" t="str">
        <f>観測点リスト・観測日程!B49</f>
        <v>M12</v>
      </c>
      <c r="B47">
        <f t="shared" si="0"/>
        <v>137.75</v>
      </c>
      <c r="D47">
        <f t="shared" si="1"/>
        <v>32</v>
      </c>
      <c r="F47" s="77">
        <f t="shared" si="2"/>
        <v>32</v>
      </c>
      <c r="H47" s="77">
        <f t="shared" si="3"/>
        <v>32</v>
      </c>
      <c r="K47" s="96">
        <f>観測点リスト・観測日程!D49+観測点リスト・観測日程!E49/60</f>
        <v>32</v>
      </c>
      <c r="L47" s="96">
        <f>観測点リスト・観測日程!F49+観測点リスト・観測日程!G49/60</f>
        <v>137.75</v>
      </c>
      <c r="R47" s="104" t="s">
        <v>155</v>
      </c>
      <c r="S47" s="105">
        <v>32</v>
      </c>
      <c r="T47" s="106" t="s">
        <v>227</v>
      </c>
      <c r="U47" s="105">
        <v>0</v>
      </c>
      <c r="V47" s="107" t="str">
        <f t="shared" si="5"/>
        <v>'N</v>
      </c>
      <c r="W47" s="105">
        <v>137</v>
      </c>
      <c r="X47" s="106" t="s">
        <v>227</v>
      </c>
      <c r="Y47" s="108">
        <v>45</v>
      </c>
      <c r="Z47" s="107" t="str">
        <f t="shared" si="4"/>
        <v>'E</v>
      </c>
      <c r="AA47" s="73"/>
      <c r="AB47" s="73"/>
    </row>
    <row r="48" spans="1:28" ht="15.75">
      <c r="A48" s="25" t="str">
        <f>観測点リスト・観測日程!B50</f>
        <v>M13</v>
      </c>
      <c r="B48">
        <f t="shared" si="0"/>
        <v>138</v>
      </c>
      <c r="D48">
        <f t="shared" si="1"/>
        <v>32</v>
      </c>
      <c r="F48" s="77">
        <f t="shared" si="2"/>
        <v>32</v>
      </c>
      <c r="H48" s="77">
        <f t="shared" si="3"/>
        <v>32</v>
      </c>
      <c r="K48" s="96">
        <f>観測点リスト・観測日程!D50+観測点リスト・観測日程!E50/60</f>
        <v>32</v>
      </c>
      <c r="L48" s="96">
        <f>観測点リスト・観測日程!F50+観測点リスト・観測日程!G50/60</f>
        <v>138</v>
      </c>
      <c r="R48" s="104" t="s">
        <v>156</v>
      </c>
      <c r="S48" s="105">
        <v>32</v>
      </c>
      <c r="T48" s="106" t="s">
        <v>227</v>
      </c>
      <c r="U48" s="105">
        <v>0</v>
      </c>
      <c r="V48" s="107" t="str">
        <f t="shared" si="5"/>
        <v>'N</v>
      </c>
      <c r="W48" s="105">
        <v>138</v>
      </c>
      <c r="X48" s="106" t="s">
        <v>227</v>
      </c>
      <c r="Y48" s="108">
        <v>0</v>
      </c>
      <c r="Z48" s="107" t="str">
        <f t="shared" si="4"/>
        <v>'E</v>
      </c>
      <c r="AA48" s="73"/>
      <c r="AB48" s="73"/>
    </row>
    <row r="49" spans="1:28" ht="15.75">
      <c r="A49" s="25" t="str">
        <f>観測点リスト・観測日程!B51</f>
        <v>M14</v>
      </c>
      <c r="B49">
        <f t="shared" si="0"/>
        <v>138.5</v>
      </c>
      <c r="D49">
        <f t="shared" si="1"/>
        <v>32</v>
      </c>
      <c r="F49" s="77">
        <f t="shared" si="2"/>
        <v>32</v>
      </c>
      <c r="H49" s="77">
        <f t="shared" si="3"/>
        <v>32</v>
      </c>
      <c r="K49" s="96">
        <f>観測点リスト・観測日程!D51+観測点リスト・観測日程!E51/60</f>
        <v>32</v>
      </c>
      <c r="L49" s="96">
        <f>観測点リスト・観測日程!F51+観測点リスト・観測日程!G51/60</f>
        <v>138.5</v>
      </c>
      <c r="R49" s="104" t="s">
        <v>157</v>
      </c>
      <c r="S49" s="105">
        <v>32</v>
      </c>
      <c r="T49" s="106" t="s">
        <v>227</v>
      </c>
      <c r="U49" s="105">
        <v>0</v>
      </c>
      <c r="V49" s="107" t="str">
        <f t="shared" si="5"/>
        <v>'N</v>
      </c>
      <c r="W49" s="105">
        <v>138</v>
      </c>
      <c r="X49" s="106" t="s">
        <v>227</v>
      </c>
      <c r="Y49" s="108">
        <v>30</v>
      </c>
      <c r="Z49" s="107" t="str">
        <f t="shared" si="4"/>
        <v>'E</v>
      </c>
      <c r="AA49" s="73"/>
      <c r="AB49" s="73"/>
    </row>
    <row r="50" spans="1:28" ht="15.75">
      <c r="A50" s="25" t="str">
        <f>観測点リスト・観測日程!B52</f>
        <v>M15(予備）</v>
      </c>
      <c r="B50">
        <f t="shared" si="0"/>
        <v>139</v>
      </c>
      <c r="D50">
        <f t="shared" si="1"/>
        <v>32</v>
      </c>
      <c r="F50" s="77">
        <f t="shared" si="2"/>
        <v>32</v>
      </c>
      <c r="H50" s="77">
        <f t="shared" si="3"/>
        <v>32</v>
      </c>
      <c r="K50" s="96">
        <f>観測点リスト・観測日程!D52+観測点リスト・観測日程!E52/60</f>
        <v>32</v>
      </c>
      <c r="L50" s="96">
        <f>観測点リスト・観測日程!F52+観測点リスト・観測日程!G52/60</f>
        <v>139</v>
      </c>
      <c r="R50" s="104" t="s">
        <v>183</v>
      </c>
      <c r="S50" s="105">
        <v>32</v>
      </c>
      <c r="T50" s="106" t="s">
        <v>227</v>
      </c>
      <c r="U50" s="105">
        <v>0</v>
      </c>
      <c r="V50" s="107" t="str">
        <f t="shared" si="5"/>
        <v>'N</v>
      </c>
      <c r="W50" s="105">
        <v>139</v>
      </c>
      <c r="X50" s="106" t="s">
        <v>227</v>
      </c>
      <c r="Y50" s="108">
        <v>0</v>
      </c>
      <c r="Z50" s="107" t="str">
        <f t="shared" si="4"/>
        <v>'E</v>
      </c>
      <c r="AA50" s="73"/>
      <c r="AB50" s="73"/>
    </row>
    <row r="51" spans="1:28" ht="15.75">
      <c r="A51" s="25" t="str">
        <f>観測点リスト・観測日程!B53</f>
        <v>トラップ回収</v>
      </c>
      <c r="F51" s="77"/>
      <c r="H51" s="77"/>
      <c r="K51" s="96">
        <f>観測点リスト・観測日程!D53+観測点リスト・観測日程!E53/60</f>
        <v>32</v>
      </c>
      <c r="L51" s="96">
        <f>観測点リスト・観測日程!F53+観測点リスト・観測日程!G53/60</f>
        <v>136.5</v>
      </c>
      <c r="R51" s="104" t="s">
        <v>184</v>
      </c>
      <c r="S51" s="105">
        <v>32</v>
      </c>
      <c r="T51" s="106" t="s">
        <v>227</v>
      </c>
      <c r="U51" s="105">
        <v>0</v>
      </c>
      <c r="V51" s="107" t="str">
        <f t="shared" si="5"/>
        <v>'N</v>
      </c>
      <c r="W51" s="105">
        <v>136</v>
      </c>
      <c r="X51" s="106" t="s">
        <v>227</v>
      </c>
      <c r="Y51" s="108">
        <v>30</v>
      </c>
      <c r="Z51" s="107" t="str">
        <f t="shared" si="4"/>
        <v>'E</v>
      </c>
      <c r="AA51" s="73"/>
      <c r="AB51" s="73"/>
    </row>
    <row r="52" spans="1:28" ht="15.75">
      <c r="A52" s="25" t="str">
        <f>観測点リスト・観測日程!B54</f>
        <v>MV1</v>
      </c>
      <c r="B52">
        <f t="shared" si="0"/>
        <v>134.9</v>
      </c>
      <c r="D52">
        <f t="shared" si="1"/>
        <v>32.1</v>
      </c>
      <c r="F52" s="77">
        <f t="shared" si="2"/>
        <v>32.1</v>
      </c>
      <c r="H52" s="77"/>
      <c r="I52">
        <f t="shared" ref="I52:I55" si="8">K52</f>
        <v>32.1</v>
      </c>
      <c r="K52" s="96">
        <f>観測点リスト・観測日程!D54+観測点リスト・観測日程!E54/60</f>
        <v>32.1</v>
      </c>
      <c r="L52" s="96">
        <f>観測点リスト・観測日程!F54+観測点リスト・観測日程!G54/60</f>
        <v>134.9</v>
      </c>
      <c r="R52" s="104" t="s">
        <v>174</v>
      </c>
      <c r="S52" s="105">
        <v>32</v>
      </c>
      <c r="T52" s="106" t="s">
        <v>227</v>
      </c>
      <c r="U52" s="105">
        <v>6</v>
      </c>
      <c r="V52" s="107" t="str">
        <f t="shared" si="5"/>
        <v>'N</v>
      </c>
      <c r="W52" s="105">
        <v>134</v>
      </c>
      <c r="X52" s="106" t="s">
        <v>227</v>
      </c>
      <c r="Y52" s="108">
        <v>54</v>
      </c>
      <c r="Z52" s="107" t="str">
        <f t="shared" si="4"/>
        <v>'E</v>
      </c>
      <c r="AA52" s="73"/>
      <c r="AB52" s="73" t="s">
        <v>231</v>
      </c>
    </row>
    <row r="53" spans="1:28" ht="15.75">
      <c r="A53" s="25" t="str">
        <f>観測点リスト・観測日程!B55</f>
        <v>MV2</v>
      </c>
      <c r="B53">
        <f t="shared" si="0"/>
        <v>135.6</v>
      </c>
      <c r="D53">
        <f t="shared" si="1"/>
        <v>32.4</v>
      </c>
      <c r="F53" s="77">
        <f t="shared" si="2"/>
        <v>32.4</v>
      </c>
      <c r="H53" s="77"/>
      <c r="I53">
        <f t="shared" si="8"/>
        <v>32.4</v>
      </c>
      <c r="K53" s="96">
        <f>観測点リスト・観測日程!D55+観測点リスト・観測日程!E55/60</f>
        <v>32.4</v>
      </c>
      <c r="L53" s="96">
        <f>観測点リスト・観測日程!F55+観測点リスト・観測日程!G55/60</f>
        <v>135.6</v>
      </c>
      <c r="R53" s="104" t="s">
        <v>175</v>
      </c>
      <c r="S53" s="105">
        <v>32</v>
      </c>
      <c r="T53" s="106" t="s">
        <v>227</v>
      </c>
      <c r="U53" s="105">
        <v>24</v>
      </c>
      <c r="V53" s="107" t="str">
        <f t="shared" si="5"/>
        <v>'N</v>
      </c>
      <c r="W53" s="105">
        <v>135</v>
      </c>
      <c r="X53" s="106" t="s">
        <v>227</v>
      </c>
      <c r="Y53" s="108">
        <v>36</v>
      </c>
      <c r="Z53" s="107" t="str">
        <f t="shared" si="4"/>
        <v>'E</v>
      </c>
      <c r="AA53" s="73"/>
      <c r="AB53" s="73" t="s">
        <v>231</v>
      </c>
    </row>
    <row r="54" spans="1:28" ht="15.75">
      <c r="A54" s="25" t="str">
        <f>観測点リスト・観測日程!B56</f>
        <v>MV3</v>
      </c>
      <c r="B54">
        <f t="shared" si="0"/>
        <v>136.5</v>
      </c>
      <c r="D54">
        <f t="shared" si="1"/>
        <v>31.7</v>
      </c>
      <c r="F54" s="77">
        <f t="shared" si="2"/>
        <v>31.7</v>
      </c>
      <c r="H54" s="77"/>
      <c r="I54">
        <f t="shared" si="8"/>
        <v>31.7</v>
      </c>
      <c r="K54" s="96">
        <f>観測点リスト・観測日程!D56+観測点リスト・観測日程!E56/60</f>
        <v>31.7</v>
      </c>
      <c r="L54" s="96">
        <f>観測点リスト・観測日程!F56+観測点リスト・観測日程!G56/60</f>
        <v>136.5</v>
      </c>
      <c r="R54" s="104" t="s">
        <v>176</v>
      </c>
      <c r="S54" s="105">
        <v>31</v>
      </c>
      <c r="T54" s="106" t="s">
        <v>227</v>
      </c>
      <c r="U54" s="105">
        <v>42</v>
      </c>
      <c r="V54" s="107" t="str">
        <f t="shared" si="5"/>
        <v>'N</v>
      </c>
      <c r="W54" s="105">
        <v>136</v>
      </c>
      <c r="X54" s="106" t="s">
        <v>227</v>
      </c>
      <c r="Y54" s="108">
        <v>30</v>
      </c>
      <c r="Z54" s="107" t="str">
        <f t="shared" si="4"/>
        <v>'E</v>
      </c>
      <c r="AA54" s="73"/>
      <c r="AB54" s="73" t="s">
        <v>231</v>
      </c>
    </row>
    <row r="55" spans="1:28" ht="15.75">
      <c r="A55" s="25" t="str">
        <f>観測点リスト・観測日程!B57</f>
        <v>MV4</v>
      </c>
      <c r="B55">
        <f t="shared" si="0"/>
        <v>136.19999999999999</v>
      </c>
      <c r="D55">
        <f t="shared" si="1"/>
        <v>30.5</v>
      </c>
      <c r="F55" s="77">
        <f t="shared" si="2"/>
        <v>30.5</v>
      </c>
      <c r="H55" s="77"/>
      <c r="I55">
        <f t="shared" si="8"/>
        <v>30.5</v>
      </c>
      <c r="K55" s="96">
        <f>観測点リスト・観測日程!D57+観測点リスト・観測日程!E57/60</f>
        <v>30.5</v>
      </c>
      <c r="L55" s="96">
        <f>観測点リスト・観測日程!F57+観測点リスト・観測日程!G57/60</f>
        <v>136.19999999999999</v>
      </c>
      <c r="R55" s="104" t="s">
        <v>185</v>
      </c>
      <c r="S55" s="111">
        <v>30</v>
      </c>
      <c r="T55" s="106" t="s">
        <v>227</v>
      </c>
      <c r="U55" s="112">
        <v>30</v>
      </c>
      <c r="V55" s="107" t="str">
        <f t="shared" si="5"/>
        <v>'N</v>
      </c>
      <c r="W55" s="111">
        <v>136</v>
      </c>
      <c r="X55" s="106" t="s">
        <v>227</v>
      </c>
      <c r="Y55" s="112">
        <v>12</v>
      </c>
      <c r="Z55" s="107" t="str">
        <f t="shared" si="4"/>
        <v>'E</v>
      </c>
      <c r="AA55" s="73"/>
      <c r="AB55" s="73" t="s">
        <v>231</v>
      </c>
    </row>
    <row r="56" spans="1:28" ht="15">
      <c r="A56" s="25">
        <f>観測点リスト・観測日程!B58</f>
        <v>0</v>
      </c>
      <c r="B56">
        <f t="shared" si="0"/>
        <v>130.83333333333334</v>
      </c>
      <c r="D56">
        <f t="shared" si="1"/>
        <v>30.833333333333332</v>
      </c>
      <c r="F56" s="77">
        <f t="shared" si="2"/>
        <v>30.833333333333332</v>
      </c>
      <c r="H56" s="77"/>
      <c r="K56">
        <f>観測点リスト・観測日程!D58+観測点リスト・観測日程!E58/60</f>
        <v>30.833333333333332</v>
      </c>
      <c r="L56">
        <f>観測点リスト・観測日程!F58+観測点リスト・観測日程!G58/60</f>
        <v>130.83333333333334</v>
      </c>
      <c r="R56" s="25"/>
      <c r="S56" s="78"/>
      <c r="T56" s="78"/>
      <c r="U56" s="78"/>
      <c r="V56" s="78"/>
      <c r="W56" s="80"/>
      <c r="X56" s="78"/>
    </row>
    <row r="57" spans="1:28" ht="15">
      <c r="A57" s="25">
        <f>観測点リスト・観測日程!B59</f>
        <v>0</v>
      </c>
      <c r="B57">
        <f t="shared" si="0"/>
        <v>130.83333333333334</v>
      </c>
      <c r="D57">
        <f t="shared" si="1"/>
        <v>30.833333333333332</v>
      </c>
      <c r="F57" s="77">
        <f t="shared" si="2"/>
        <v>30.833333333333332</v>
      </c>
      <c r="H57" s="77"/>
      <c r="K57">
        <f>観測点リスト・観測日程!D59+観測点リスト・観測日程!E59/60</f>
        <v>30.833333333333332</v>
      </c>
      <c r="L57">
        <f>観測点リスト・観測日程!F59+観測点リスト・観測日程!G59/60</f>
        <v>130.83333333333334</v>
      </c>
      <c r="R57" s="49"/>
      <c r="S57" s="100"/>
      <c r="T57" s="100"/>
      <c r="U57" s="100"/>
      <c r="V57" s="100"/>
      <c r="W57" s="99"/>
      <c r="X57" s="100"/>
      <c r="Y57" s="101"/>
      <c r="Z57" s="101"/>
    </row>
    <row r="58" spans="1:28" ht="13.5">
      <c r="A58" s="25">
        <f>観測点リスト・観測日程!B60</f>
        <v>0</v>
      </c>
      <c r="B58">
        <f t="shared" si="0"/>
        <v>130.83333333333334</v>
      </c>
      <c r="D58">
        <f t="shared" si="1"/>
        <v>30.833333333333332</v>
      </c>
      <c r="F58" s="77">
        <f t="shared" si="2"/>
        <v>30.833333333333332</v>
      </c>
      <c r="H58" s="77"/>
      <c r="K58">
        <f>観測点リスト・観測日程!D60+観測点リスト・観測日程!E60/60</f>
        <v>30.833333333333332</v>
      </c>
      <c r="L58">
        <f>観測点リスト・観測日程!F60+観測点リスト・観測日程!G60/60</f>
        <v>130.83333333333334</v>
      </c>
      <c r="R58" s="102" t="s">
        <v>228</v>
      </c>
      <c r="S58" s="103"/>
      <c r="T58" s="103"/>
      <c r="U58" s="103"/>
      <c r="V58" s="103"/>
      <c r="W58" s="99"/>
      <c r="X58" s="103"/>
      <c r="Y58" s="101"/>
      <c r="Z58" s="101"/>
    </row>
    <row r="59" spans="1:28" ht="13.5">
      <c r="A59" s="25">
        <f>観測点リスト・観測日程!B61</f>
        <v>0</v>
      </c>
      <c r="B59">
        <f t="shared" si="0"/>
        <v>130.83333333333334</v>
      </c>
      <c r="D59">
        <f t="shared" si="1"/>
        <v>30.833333333333332</v>
      </c>
      <c r="F59" s="77">
        <f t="shared" si="2"/>
        <v>30.833333333333332</v>
      </c>
      <c r="H59" s="77"/>
      <c r="K59">
        <f>観測点リスト・観測日程!D61+観測点リスト・観測日程!E61/60</f>
        <v>30.833333333333332</v>
      </c>
      <c r="L59">
        <f>観測点リスト・観測日程!F61+観測点リスト・観測日程!G61/60</f>
        <v>130.83333333333334</v>
      </c>
      <c r="R59" s="74" t="s">
        <v>229</v>
      </c>
    </row>
    <row r="60" spans="1:28" ht="13.5">
      <c r="A60" s="25">
        <f>観測点リスト・観測日程!B62</f>
        <v>0</v>
      </c>
      <c r="B60">
        <f t="shared" si="0"/>
        <v>130.83333333333334</v>
      </c>
      <c r="D60">
        <f t="shared" si="1"/>
        <v>30.833333333333332</v>
      </c>
      <c r="F60" s="77">
        <f t="shared" si="2"/>
        <v>30.833333333333332</v>
      </c>
      <c r="H60" s="77"/>
      <c r="K60">
        <f>観測点リスト・観測日程!D62+観測点リスト・観測日程!E62/60</f>
        <v>30.833333333333332</v>
      </c>
      <c r="L60">
        <f>観測点リスト・観測日程!F62+観測点リスト・観測日程!G62/60</f>
        <v>130.83333333333334</v>
      </c>
      <c r="R60" s="113" t="s">
        <v>226</v>
      </c>
      <c r="S60" s="114" t="s">
        <v>224</v>
      </c>
      <c r="T60" s="114"/>
      <c r="U60" s="115"/>
      <c r="V60" s="115"/>
      <c r="W60" s="114" t="s">
        <v>225</v>
      </c>
      <c r="X60" s="114"/>
      <c r="Y60" s="115"/>
      <c r="Z60" s="115"/>
      <c r="AA60" s="115" t="s">
        <v>67</v>
      </c>
      <c r="AB60" s="115" t="s">
        <v>230</v>
      </c>
    </row>
    <row r="61" spans="1:28" ht="15.75">
      <c r="A61" s="25">
        <f>観測点リスト・観測日程!B63</f>
        <v>0</v>
      </c>
      <c r="B61">
        <f t="shared" si="0"/>
        <v>130.83333333333334</v>
      </c>
      <c r="D61">
        <f t="shared" si="1"/>
        <v>30.833333333333332</v>
      </c>
      <c r="F61" s="77">
        <f t="shared" si="2"/>
        <v>30.833333333333332</v>
      </c>
      <c r="H61" s="77"/>
      <c r="K61">
        <f>観測点リスト・観測日程!D63+観測点リスト・観測日程!E63/60</f>
        <v>30.833333333333332</v>
      </c>
      <c r="L61">
        <f>観測点リスト・観測日程!F63+観測点リスト・観測日程!G63/60</f>
        <v>130.83333333333334</v>
      </c>
      <c r="R61" s="29" t="s">
        <v>246</v>
      </c>
      <c r="S61" s="105">
        <v>37</v>
      </c>
      <c r="T61" s="106" t="s">
        <v>227</v>
      </c>
      <c r="U61" s="105">
        <v>0</v>
      </c>
      <c r="V61" s="107" t="str">
        <f t="shared" ref="V61:V87" si="9">"'N"</f>
        <v>'N</v>
      </c>
      <c r="W61" s="105">
        <v>144</v>
      </c>
      <c r="X61" s="106" t="s">
        <v>227</v>
      </c>
      <c r="Y61" s="122">
        <v>0</v>
      </c>
      <c r="Z61" s="107" t="str">
        <f t="shared" ref="Z61:Z87" si="10">"'E"</f>
        <v>'E</v>
      </c>
      <c r="AA61" s="73"/>
      <c r="AB61" s="73" t="s">
        <v>257</v>
      </c>
    </row>
    <row r="62" spans="1:28" ht="15.75">
      <c r="A62" s="25">
        <f>観測点リスト・観測日程!B64</f>
        <v>0</v>
      </c>
      <c r="B62">
        <f t="shared" si="0"/>
        <v>130.83333333333334</v>
      </c>
      <c r="D62">
        <f t="shared" si="1"/>
        <v>30.833333333333332</v>
      </c>
      <c r="F62" s="77">
        <f t="shared" si="2"/>
        <v>30.833333333333332</v>
      </c>
      <c r="H62" s="77"/>
      <c r="K62">
        <f>観測点リスト・観測日程!D64+観測点リスト・観測日程!E64/60</f>
        <v>30.833333333333332</v>
      </c>
      <c r="L62">
        <f>観測点リスト・観測日程!F64+観測点リスト・観測日程!G64/60</f>
        <v>130.83333333333334</v>
      </c>
      <c r="R62" s="29" t="s">
        <v>161</v>
      </c>
      <c r="S62" s="105">
        <v>36</v>
      </c>
      <c r="T62" s="106" t="s">
        <v>227</v>
      </c>
      <c r="U62" s="105">
        <v>0</v>
      </c>
      <c r="V62" s="107" t="str">
        <f t="shared" si="9"/>
        <v>'N</v>
      </c>
      <c r="W62" s="105">
        <v>144</v>
      </c>
      <c r="X62" s="106" t="s">
        <v>227</v>
      </c>
      <c r="Y62" s="122">
        <v>0</v>
      </c>
      <c r="Z62" s="107" t="str">
        <f t="shared" si="10"/>
        <v>'E</v>
      </c>
      <c r="AA62" s="73"/>
      <c r="AB62" s="73" t="s">
        <v>257</v>
      </c>
    </row>
    <row r="63" spans="1:28" ht="15.75">
      <c r="A63" s="25">
        <f>観測点リスト・観測日程!B65</f>
        <v>0</v>
      </c>
      <c r="B63">
        <f t="shared" si="0"/>
        <v>130.83333333333334</v>
      </c>
      <c r="D63">
        <f t="shared" si="1"/>
        <v>30.833333333333332</v>
      </c>
      <c r="F63" s="77">
        <f t="shared" si="2"/>
        <v>30.833333333333332</v>
      </c>
      <c r="H63" s="77"/>
      <c r="K63">
        <f>観測点リスト・観測日程!D65+観測点リスト・観測日程!E65/60</f>
        <v>30.833333333333332</v>
      </c>
      <c r="L63">
        <f>観測点リスト・観測日程!F65+観測点リスト・観測日程!G65/60</f>
        <v>130.83333333333334</v>
      </c>
      <c r="R63" s="29" t="s">
        <v>162</v>
      </c>
      <c r="S63" s="105">
        <v>35</v>
      </c>
      <c r="T63" s="106" t="s">
        <v>227</v>
      </c>
      <c r="U63" s="105">
        <v>30</v>
      </c>
      <c r="V63" s="107" t="str">
        <f t="shared" si="9"/>
        <v>'N</v>
      </c>
      <c r="W63" s="105">
        <v>144</v>
      </c>
      <c r="X63" s="106" t="s">
        <v>227</v>
      </c>
      <c r="Y63" s="122">
        <v>0</v>
      </c>
      <c r="Z63" s="107" t="str">
        <f t="shared" si="10"/>
        <v>'E</v>
      </c>
      <c r="AA63" s="73"/>
      <c r="AB63" s="73" t="s">
        <v>257</v>
      </c>
    </row>
    <row r="64" spans="1:28" ht="15.75">
      <c r="A64" s="25" t="str">
        <f>観測点リスト・観測日程!B66</f>
        <v>佐多岬沖</v>
      </c>
      <c r="B64">
        <f t="shared" si="0"/>
        <v>130.56</v>
      </c>
      <c r="D64">
        <f t="shared" si="1"/>
        <v>30.9</v>
      </c>
      <c r="F64" s="77">
        <f t="shared" si="2"/>
        <v>30.9</v>
      </c>
      <c r="H64" s="77"/>
      <c r="K64">
        <f>観測点リスト・観測日程!D66+観測点リスト・観測日程!E66/60</f>
        <v>30.9</v>
      </c>
      <c r="L64">
        <f>観測点リスト・観測日程!F66+観測点リスト・観測日程!G66/60</f>
        <v>130.56</v>
      </c>
      <c r="R64" s="29" t="s">
        <v>163</v>
      </c>
      <c r="S64" s="105">
        <v>35</v>
      </c>
      <c r="T64" s="106" t="s">
        <v>227</v>
      </c>
      <c r="U64" s="105">
        <v>15</v>
      </c>
      <c r="V64" s="107" t="str">
        <f t="shared" si="9"/>
        <v>'N</v>
      </c>
      <c r="W64" s="105">
        <v>144</v>
      </c>
      <c r="X64" s="106" t="s">
        <v>227</v>
      </c>
      <c r="Y64" s="122">
        <v>0</v>
      </c>
      <c r="Z64" s="107" t="str">
        <f t="shared" si="10"/>
        <v>'E</v>
      </c>
      <c r="AA64" s="73"/>
      <c r="AB64" s="73" t="s">
        <v>257</v>
      </c>
    </row>
    <row r="65" spans="1:28" ht="15.75">
      <c r="A65" s="25">
        <f>観測点リスト・観測日程!B67</f>
        <v>0</v>
      </c>
      <c r="B65">
        <f t="shared" si="0"/>
        <v>130.74</v>
      </c>
      <c r="D65">
        <f t="shared" si="1"/>
        <v>31.28</v>
      </c>
      <c r="F65" s="77">
        <f t="shared" si="2"/>
        <v>31.28</v>
      </c>
      <c r="H65" s="77"/>
      <c r="K65">
        <f>観測点リスト・観測日程!D67+観測点リスト・観測日程!E67/60</f>
        <v>31.28</v>
      </c>
      <c r="L65">
        <f>観測点リスト・観測日程!F67+観測点リスト・観測日程!G67/60</f>
        <v>130.74</v>
      </c>
      <c r="R65" s="29" t="s">
        <v>164</v>
      </c>
      <c r="S65" s="105">
        <v>35</v>
      </c>
      <c r="T65" s="106" t="s">
        <v>227</v>
      </c>
      <c r="U65" s="105">
        <v>0</v>
      </c>
      <c r="V65" s="107" t="str">
        <f t="shared" si="9"/>
        <v>'N</v>
      </c>
      <c r="W65" s="105">
        <v>144</v>
      </c>
      <c r="X65" s="106" t="s">
        <v>227</v>
      </c>
      <c r="Y65" s="122">
        <v>0</v>
      </c>
      <c r="Z65" s="107" t="str">
        <f t="shared" si="10"/>
        <v>'E</v>
      </c>
      <c r="AA65" s="73"/>
      <c r="AB65" s="73" t="s">
        <v>257</v>
      </c>
    </row>
    <row r="66" spans="1:28" ht="15.75">
      <c r="A66" s="25" t="str">
        <f>観測点リスト・観測日程!B68</f>
        <v>鹿児島</v>
      </c>
      <c r="B66">
        <f t="shared" si="0"/>
        <v>130.55000000000001</v>
      </c>
      <c r="D66">
        <f t="shared" si="1"/>
        <v>31.61</v>
      </c>
      <c r="E66">
        <f>K66</f>
        <v>31.61</v>
      </c>
      <c r="F66" s="77">
        <f t="shared" si="2"/>
        <v>31.61</v>
      </c>
      <c r="H66" s="77"/>
      <c r="K66">
        <f>観測点リスト・観測日程!D68+観測点リスト・観測日程!E68/60</f>
        <v>31.61</v>
      </c>
      <c r="L66">
        <f>観測点リスト・観測日程!F68+観測点リスト・観測日程!G68/60</f>
        <v>130.55000000000001</v>
      </c>
      <c r="R66" s="29" t="s">
        <v>165</v>
      </c>
      <c r="S66" s="105">
        <v>34</v>
      </c>
      <c r="T66" s="106" t="s">
        <v>227</v>
      </c>
      <c r="U66" s="105">
        <v>30</v>
      </c>
      <c r="V66" s="107" t="str">
        <f t="shared" si="9"/>
        <v>'N</v>
      </c>
      <c r="W66" s="105">
        <v>144</v>
      </c>
      <c r="X66" s="106" t="s">
        <v>227</v>
      </c>
      <c r="Y66" s="122">
        <v>0</v>
      </c>
      <c r="Z66" s="107" t="str">
        <f t="shared" si="10"/>
        <v>'E</v>
      </c>
      <c r="AA66" s="73"/>
      <c r="AB66" s="73" t="s">
        <v>257</v>
      </c>
    </row>
    <row r="67" spans="1:28" ht="15.75">
      <c r="A67" s="25">
        <f>観測点リスト・観測日程!B69</f>
        <v>0</v>
      </c>
      <c r="B67">
        <f t="shared" ref="B67" si="11">L67</f>
        <v>130.66666666666666</v>
      </c>
      <c r="D67">
        <f t="shared" ref="D67" si="12">K67</f>
        <v>31.6</v>
      </c>
      <c r="F67" s="77">
        <f t="shared" ref="F67" si="13">K67</f>
        <v>31.6</v>
      </c>
      <c r="H67" s="77"/>
      <c r="K67">
        <f>観測点リスト・観測日程!D69+観測点リスト・観測日程!E69/60</f>
        <v>31.6</v>
      </c>
      <c r="L67">
        <f>観測点リスト・観測日程!F69+観測点リスト・観測日程!G69/60</f>
        <v>130.66666666666666</v>
      </c>
      <c r="R67" s="29" t="s">
        <v>166</v>
      </c>
      <c r="S67" s="105">
        <v>34</v>
      </c>
      <c r="T67" s="106" t="s">
        <v>227</v>
      </c>
      <c r="U67" s="105">
        <v>0</v>
      </c>
      <c r="V67" s="107" t="str">
        <f t="shared" si="9"/>
        <v>'N</v>
      </c>
      <c r="W67" s="105">
        <v>144</v>
      </c>
      <c r="X67" s="106" t="s">
        <v>227</v>
      </c>
      <c r="Y67" s="122">
        <v>0</v>
      </c>
      <c r="Z67" s="107" t="str">
        <f t="shared" si="10"/>
        <v>'E</v>
      </c>
      <c r="AA67" s="73"/>
      <c r="AB67" s="73" t="s">
        <v>257</v>
      </c>
    </row>
    <row r="68" spans="1:28" ht="15.75">
      <c r="F68" s="77"/>
      <c r="H68" s="77"/>
      <c r="R68" s="29" t="s">
        <v>167</v>
      </c>
      <c r="S68" s="105">
        <v>33</v>
      </c>
      <c r="T68" s="106" t="s">
        <v>227</v>
      </c>
      <c r="U68" s="105">
        <v>0</v>
      </c>
      <c r="V68" s="107" t="str">
        <f t="shared" si="9"/>
        <v>'N</v>
      </c>
      <c r="W68" s="105">
        <v>144</v>
      </c>
      <c r="X68" s="106" t="s">
        <v>227</v>
      </c>
      <c r="Y68" s="122">
        <v>0</v>
      </c>
      <c r="Z68" s="107" t="str">
        <f t="shared" si="10"/>
        <v>'E</v>
      </c>
      <c r="AA68" s="73"/>
      <c r="AB68" s="73" t="s">
        <v>257</v>
      </c>
    </row>
    <row r="69" spans="1:28" ht="15.75">
      <c r="F69" s="77"/>
      <c r="H69" s="77"/>
      <c r="R69" s="29" t="s">
        <v>241</v>
      </c>
      <c r="S69" s="105">
        <v>34</v>
      </c>
      <c r="T69" s="106" t="s">
        <v>227</v>
      </c>
      <c r="U69" s="105">
        <v>30</v>
      </c>
      <c r="V69" s="107" t="str">
        <f t="shared" si="9"/>
        <v>'N</v>
      </c>
      <c r="W69" s="105">
        <v>144</v>
      </c>
      <c r="X69" s="106"/>
      <c r="Y69" s="123">
        <v>15</v>
      </c>
      <c r="Z69" s="107" t="str">
        <f t="shared" si="10"/>
        <v>'E</v>
      </c>
      <c r="AA69" s="73"/>
      <c r="AB69" s="73" t="s">
        <v>257</v>
      </c>
    </row>
    <row r="70" spans="1:28" ht="15.75">
      <c r="F70" s="77"/>
      <c r="H70" s="77"/>
      <c r="R70" s="29" t="s">
        <v>242</v>
      </c>
      <c r="S70" s="105">
        <v>34</v>
      </c>
      <c r="T70" s="106" t="s">
        <v>227</v>
      </c>
      <c r="U70" s="105">
        <v>30</v>
      </c>
      <c r="V70" s="107" t="str">
        <f t="shared" si="9"/>
        <v>'N</v>
      </c>
      <c r="W70" s="105">
        <v>144</v>
      </c>
      <c r="X70" s="106"/>
      <c r="Y70" s="123">
        <v>30</v>
      </c>
      <c r="Z70" s="107" t="str">
        <f t="shared" si="10"/>
        <v>'E</v>
      </c>
      <c r="AA70" s="73"/>
      <c r="AB70" s="73" t="s">
        <v>257</v>
      </c>
    </row>
    <row r="71" spans="1:28" ht="15.75">
      <c r="F71" s="77"/>
      <c r="H71" s="77"/>
      <c r="R71" s="29" t="s">
        <v>243</v>
      </c>
      <c r="S71" s="105">
        <v>34</v>
      </c>
      <c r="T71" s="106" t="s">
        <v>227</v>
      </c>
      <c r="U71" s="105">
        <v>30</v>
      </c>
      <c r="V71" s="107" t="str">
        <f t="shared" si="9"/>
        <v>'N</v>
      </c>
      <c r="W71" s="105">
        <v>144</v>
      </c>
      <c r="X71" s="106"/>
      <c r="Y71" s="123">
        <v>45</v>
      </c>
      <c r="Z71" s="107" t="str">
        <f t="shared" si="10"/>
        <v>'E</v>
      </c>
      <c r="AA71" s="73"/>
      <c r="AB71" s="73" t="s">
        <v>257</v>
      </c>
    </row>
    <row r="72" spans="1:28" ht="15.75">
      <c r="F72" s="77"/>
      <c r="H72" s="77"/>
      <c r="R72" s="29" t="s">
        <v>244</v>
      </c>
      <c r="S72" s="105">
        <v>34</v>
      </c>
      <c r="T72" s="106" t="s">
        <v>227</v>
      </c>
      <c r="U72" s="105">
        <v>30</v>
      </c>
      <c r="V72" s="107" t="str">
        <f t="shared" si="9"/>
        <v>'N</v>
      </c>
      <c r="W72" s="105">
        <v>145</v>
      </c>
      <c r="X72" s="106"/>
      <c r="Y72" s="123">
        <v>0</v>
      </c>
      <c r="Z72" s="107" t="str">
        <f t="shared" si="10"/>
        <v>'E</v>
      </c>
      <c r="AA72" s="73"/>
      <c r="AB72" s="73" t="s">
        <v>257</v>
      </c>
    </row>
    <row r="73" spans="1:28" ht="15.75">
      <c r="F73" s="77"/>
      <c r="H73" s="77"/>
      <c r="R73" s="29" t="s">
        <v>245</v>
      </c>
      <c r="S73" s="105">
        <v>34</v>
      </c>
      <c r="T73" s="106" t="s">
        <v>227</v>
      </c>
      <c r="U73" s="105">
        <v>30</v>
      </c>
      <c r="V73" s="107" t="str">
        <f t="shared" si="9"/>
        <v>'N</v>
      </c>
      <c r="W73" s="105">
        <v>145</v>
      </c>
      <c r="X73" s="73"/>
      <c r="Y73" s="123">
        <v>15</v>
      </c>
      <c r="Z73" s="107" t="str">
        <f t="shared" si="10"/>
        <v>'E</v>
      </c>
      <c r="AA73" s="73"/>
      <c r="AB73" s="73" t="s">
        <v>257</v>
      </c>
    </row>
    <row r="74" spans="1:28" ht="13.5">
      <c r="D74" s="79"/>
      <c r="F74" s="79"/>
      <c r="H74" s="77"/>
    </row>
    <row r="75" spans="1:28" ht="13.5">
      <c r="D75" s="79"/>
      <c r="F75" s="79"/>
      <c r="H75" s="77"/>
    </row>
    <row r="76" spans="1:28" ht="13.5">
      <c r="D76" s="79"/>
      <c r="F76" s="79"/>
      <c r="H76" s="77"/>
      <c r="R76" s="74" t="s">
        <v>256</v>
      </c>
    </row>
    <row r="77" spans="1:28" ht="13.5">
      <c r="D77" s="79"/>
      <c r="F77" s="79"/>
      <c r="H77" s="77"/>
      <c r="R77" s="113" t="s">
        <v>226</v>
      </c>
      <c r="S77" s="114" t="s">
        <v>224</v>
      </c>
      <c r="T77" s="114"/>
      <c r="U77" s="115"/>
      <c r="V77" s="115"/>
      <c r="W77" s="114" t="s">
        <v>225</v>
      </c>
      <c r="X77" s="114"/>
      <c r="Y77" s="115"/>
      <c r="Z77" s="115"/>
      <c r="AA77" s="115" t="s">
        <v>67</v>
      </c>
      <c r="AB77" s="115" t="s">
        <v>230</v>
      </c>
    </row>
    <row r="78" spans="1:28" ht="15.75">
      <c r="D78" s="79"/>
      <c r="F78" s="79"/>
      <c r="H78" s="77"/>
      <c r="R78" s="29" t="s">
        <v>247</v>
      </c>
      <c r="S78" s="109">
        <v>25</v>
      </c>
      <c r="T78" s="106" t="s">
        <v>227</v>
      </c>
      <c r="U78" s="116">
        <v>0</v>
      </c>
      <c r="V78" s="107" t="str">
        <f t="shared" si="9"/>
        <v>'N</v>
      </c>
      <c r="W78" s="116">
        <v>127</v>
      </c>
      <c r="X78" s="106" t="s">
        <v>227</v>
      </c>
      <c r="Y78" s="117">
        <v>32.5</v>
      </c>
      <c r="Z78" s="107" t="str">
        <f t="shared" si="10"/>
        <v>'E</v>
      </c>
      <c r="AA78" s="73"/>
      <c r="AB78" s="73" t="s">
        <v>257</v>
      </c>
    </row>
    <row r="79" spans="1:28" ht="15.75">
      <c r="D79" s="79"/>
      <c r="F79" s="79"/>
      <c r="H79" s="77"/>
      <c r="R79" s="29" t="s">
        <v>248</v>
      </c>
      <c r="S79" s="109">
        <v>25</v>
      </c>
      <c r="T79" s="106" t="s">
        <v>227</v>
      </c>
      <c r="U79" s="116">
        <v>12.5</v>
      </c>
      <c r="V79" s="107" t="str">
        <f t="shared" si="9"/>
        <v>'N</v>
      </c>
      <c r="W79" s="116">
        <v>127</v>
      </c>
      <c r="X79" s="106" t="s">
        <v>227</v>
      </c>
      <c r="Y79" s="117">
        <v>25.5</v>
      </c>
      <c r="Z79" s="107" t="str">
        <f t="shared" si="10"/>
        <v>'E</v>
      </c>
      <c r="AA79" s="73"/>
      <c r="AB79" s="73" t="s">
        <v>257</v>
      </c>
    </row>
    <row r="80" spans="1:28" ht="15.75">
      <c r="D80" s="79"/>
      <c r="F80" s="79"/>
      <c r="H80" s="77"/>
      <c r="R80" s="29" t="s">
        <v>249</v>
      </c>
      <c r="S80" s="109">
        <v>25</v>
      </c>
      <c r="T80" s="106" t="s">
        <v>227</v>
      </c>
      <c r="U80" s="116">
        <v>22.6</v>
      </c>
      <c r="V80" s="107" t="str">
        <f t="shared" si="9"/>
        <v>'N</v>
      </c>
      <c r="W80" s="116">
        <v>127</v>
      </c>
      <c r="X80" s="106" t="s">
        <v>227</v>
      </c>
      <c r="Y80" s="117">
        <v>18.5</v>
      </c>
      <c r="Z80" s="107" t="str">
        <f t="shared" si="10"/>
        <v>'E</v>
      </c>
      <c r="AA80" s="73"/>
      <c r="AB80" s="73" t="s">
        <v>257</v>
      </c>
    </row>
    <row r="81" spans="1:28" ht="15.75">
      <c r="D81" s="79"/>
      <c r="F81" s="79"/>
      <c r="H81" s="77"/>
      <c r="R81" s="29" t="s">
        <v>250</v>
      </c>
      <c r="S81" s="109">
        <v>25</v>
      </c>
      <c r="T81" s="106" t="s">
        <v>227</v>
      </c>
      <c r="U81" s="116">
        <v>34.1</v>
      </c>
      <c r="V81" s="107" t="str">
        <f t="shared" si="9"/>
        <v>'N</v>
      </c>
      <c r="W81" s="116">
        <v>127</v>
      </c>
      <c r="X81" s="106" t="s">
        <v>227</v>
      </c>
      <c r="Y81" s="117">
        <v>11.5</v>
      </c>
      <c r="Z81" s="107" t="str">
        <f t="shared" si="10"/>
        <v>'E</v>
      </c>
      <c r="AA81" s="73"/>
      <c r="AB81" s="73" t="s">
        <v>257</v>
      </c>
    </row>
    <row r="82" spans="1:28" ht="15.75">
      <c r="D82" s="79"/>
      <c r="F82" s="79"/>
      <c r="H82" s="77"/>
      <c r="R82" s="29" t="s">
        <v>251</v>
      </c>
      <c r="S82" s="109">
        <v>25</v>
      </c>
      <c r="T82" s="106" t="s">
        <v>227</v>
      </c>
      <c r="U82" s="116">
        <v>39.200000000000003</v>
      </c>
      <c r="V82" s="107" t="str">
        <f t="shared" si="9"/>
        <v>'N</v>
      </c>
      <c r="W82" s="116">
        <v>126</v>
      </c>
      <c r="X82" s="106" t="s">
        <v>227</v>
      </c>
      <c r="Y82" s="117">
        <v>58.9</v>
      </c>
      <c r="Z82" s="107" t="str">
        <f t="shared" si="10"/>
        <v>'E</v>
      </c>
      <c r="AA82" s="73"/>
      <c r="AB82" s="73" t="s">
        <v>257</v>
      </c>
    </row>
    <row r="83" spans="1:28" ht="15.75">
      <c r="D83" s="79"/>
      <c r="F83" s="79"/>
      <c r="H83" s="77"/>
      <c r="R83" s="29" t="s">
        <v>252</v>
      </c>
      <c r="S83" s="118">
        <v>25</v>
      </c>
      <c r="T83" s="106" t="s">
        <v>227</v>
      </c>
      <c r="U83" s="116">
        <v>53.9</v>
      </c>
      <c r="V83" s="107" t="str">
        <f t="shared" si="9"/>
        <v>'N</v>
      </c>
      <c r="W83" s="116">
        <v>126</v>
      </c>
      <c r="X83" s="106" t="s">
        <v>227</v>
      </c>
      <c r="Y83" s="117">
        <v>54.1</v>
      </c>
      <c r="Z83" s="107" t="str">
        <f t="shared" si="10"/>
        <v>'E</v>
      </c>
      <c r="AA83" s="73"/>
      <c r="AB83" s="73" t="s">
        <v>257</v>
      </c>
    </row>
    <row r="84" spans="1:28" ht="15.75">
      <c r="D84" s="79"/>
      <c r="F84" s="79"/>
      <c r="H84" s="77"/>
      <c r="R84" s="29" t="s">
        <v>253</v>
      </c>
      <c r="S84" s="118">
        <v>25</v>
      </c>
      <c r="T84" s="106" t="s">
        <v>227</v>
      </c>
      <c r="U84" s="116">
        <v>55.8</v>
      </c>
      <c r="V84" s="107" t="str">
        <f t="shared" si="9"/>
        <v>'N</v>
      </c>
      <c r="W84" s="116">
        <v>126</v>
      </c>
      <c r="X84" s="106" t="s">
        <v>227</v>
      </c>
      <c r="Y84" s="117">
        <v>40.700000000000003</v>
      </c>
      <c r="Z84" s="107" t="str">
        <f t="shared" si="10"/>
        <v>'E</v>
      </c>
      <c r="AA84" s="73"/>
      <c r="AB84" s="73" t="s">
        <v>257</v>
      </c>
    </row>
    <row r="85" spans="1:28" ht="15.75">
      <c r="D85" s="79"/>
      <c r="F85" s="79"/>
      <c r="H85" s="77"/>
      <c r="R85" s="29" t="s">
        <v>254</v>
      </c>
      <c r="S85" s="109">
        <v>25</v>
      </c>
      <c r="T85" s="106" t="s">
        <v>227</v>
      </c>
      <c r="U85" s="116">
        <v>59.5</v>
      </c>
      <c r="V85" s="107" t="str">
        <f t="shared" si="9"/>
        <v>'N</v>
      </c>
      <c r="W85" s="116">
        <v>126</v>
      </c>
      <c r="X85" s="106" t="s">
        <v>227</v>
      </c>
      <c r="Y85" s="117">
        <v>26.8</v>
      </c>
      <c r="Z85" s="107" t="str">
        <f t="shared" si="10"/>
        <v>'E</v>
      </c>
      <c r="AA85" s="73"/>
      <c r="AB85" s="73" t="s">
        <v>257</v>
      </c>
    </row>
    <row r="86" spans="1:28" ht="15.75">
      <c r="D86" s="79"/>
      <c r="F86" s="79"/>
      <c r="H86" s="77"/>
      <c r="R86" s="29" t="s">
        <v>255</v>
      </c>
      <c r="S86" s="109">
        <v>26</v>
      </c>
      <c r="T86" s="106" t="s">
        <v>227</v>
      </c>
      <c r="U86" s="116">
        <v>4.8</v>
      </c>
      <c r="V86" s="107" t="str">
        <f t="shared" si="9"/>
        <v>'N</v>
      </c>
      <c r="W86" s="116">
        <v>126</v>
      </c>
      <c r="X86" s="106" t="s">
        <v>227</v>
      </c>
      <c r="Y86" s="117">
        <v>20.9</v>
      </c>
      <c r="Z86" s="107" t="str">
        <f t="shared" si="10"/>
        <v>'E</v>
      </c>
      <c r="AA86" s="73"/>
      <c r="AB86" s="73" t="s">
        <v>257</v>
      </c>
    </row>
    <row r="87" spans="1:28" ht="15.75">
      <c r="D87" s="79"/>
      <c r="F87" s="79"/>
      <c r="H87" s="77"/>
      <c r="R87" s="29" t="s">
        <v>239</v>
      </c>
      <c r="S87" s="111">
        <v>26</v>
      </c>
      <c r="T87" s="106" t="s">
        <v>227</v>
      </c>
      <c r="U87" s="124">
        <v>1.4</v>
      </c>
      <c r="V87" s="107" t="str">
        <f t="shared" si="9"/>
        <v>'N</v>
      </c>
      <c r="W87" s="111">
        <v>126</v>
      </c>
      <c r="X87" s="106" t="s">
        <v>227</v>
      </c>
      <c r="Y87" s="124">
        <v>8.9</v>
      </c>
      <c r="Z87" s="107" t="str">
        <f t="shared" si="10"/>
        <v>'E</v>
      </c>
      <c r="AA87" s="73"/>
      <c r="AB87" s="73" t="s">
        <v>257</v>
      </c>
    </row>
    <row r="88" spans="1:28" ht="13.5">
      <c r="D88" s="79"/>
      <c r="F88" s="79"/>
      <c r="H88" s="77"/>
    </row>
    <row r="89" spans="1:28" ht="13.5">
      <c r="D89" s="79"/>
      <c r="F89" s="79"/>
      <c r="H89" s="77"/>
    </row>
    <row r="90" spans="1:28" ht="13.5">
      <c r="D90" s="79"/>
      <c r="F90" s="79"/>
      <c r="H90" s="77"/>
    </row>
    <row r="91" spans="1:28" ht="13.5">
      <c r="D91" s="79"/>
      <c r="F91" s="79"/>
      <c r="H91" s="77"/>
    </row>
    <row r="92" spans="1:28" ht="13.5">
      <c r="D92" s="79"/>
      <c r="F92" s="79"/>
      <c r="H92" s="77"/>
    </row>
    <row r="93" spans="1:28" ht="13.5">
      <c r="D93" s="79"/>
      <c r="F93" s="79"/>
      <c r="H93" s="77"/>
    </row>
    <row r="94" spans="1:28" ht="13.5">
      <c r="A94" t="s">
        <v>116</v>
      </c>
      <c r="H94" s="77"/>
    </row>
    <row r="95" spans="1:28" ht="13.5">
      <c r="A95">
        <v>39</v>
      </c>
      <c r="B95">
        <v>170.88480000000001</v>
      </c>
      <c r="C95">
        <v>8.8616489999999999</v>
      </c>
      <c r="H95" s="77"/>
    </row>
    <row r="96" spans="1:28"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29"/>
  <sheetViews>
    <sheetView zoomScale="91" zoomScaleNormal="91" workbookViewId="0">
      <pane ySplit="930" topLeftCell="A54" activePane="bottomLeft"/>
      <selection activeCell="W21" sqref="W21"/>
      <selection pane="bottomLeft" activeCell="G57" sqref="G57:G79"/>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3" width="5" style="3" customWidth="1"/>
    <col min="34" max="34" width="16.375" style="1" customWidth="1"/>
    <col min="35" max="35" width="6.625" style="1" customWidth="1"/>
    <col min="36" max="38" width="3.625" style="1" customWidth="1"/>
    <col min="39" max="39" width="1.625" style="1" customWidth="1"/>
    <col min="40" max="40" width="3.625" style="1" customWidth="1"/>
    <col min="41" max="41" width="9" style="5"/>
    <col min="42" max="42" width="9" style="1"/>
    <col min="43" max="43" width="11.125" style="1" customWidth="1"/>
    <col min="44" max="44" width="12.875" style="1" bestFit="1" customWidth="1"/>
    <col min="45" max="45" width="13.75" style="1" customWidth="1"/>
    <col min="46" max="46" width="13.25" style="1" bestFit="1" customWidth="1"/>
    <col min="47" max="47" width="14.5" style="1" bestFit="1" customWidth="1"/>
    <col min="48" max="49" width="9.125" style="1" bestFit="1" customWidth="1"/>
    <col min="50" max="16384" width="9" style="1"/>
  </cols>
  <sheetData>
    <row r="1" spans="1:49">
      <c r="A1" s="48"/>
      <c r="B1" s="68" t="s">
        <v>0</v>
      </c>
      <c r="C1" s="68"/>
      <c r="D1" s="69"/>
      <c r="E1" s="69"/>
      <c r="F1" s="69"/>
      <c r="AI1" s="2"/>
      <c r="AQ1" s="1">
        <f>360*60/2/PI()</f>
        <v>3437.7467707849396</v>
      </c>
      <c r="AR1" s="1">
        <v>8.16968E-2</v>
      </c>
      <c r="AS1" s="1">
        <v>0.43429000000000001</v>
      </c>
    </row>
    <row r="2" spans="1:49">
      <c r="A2" s="48"/>
      <c r="B2" s="67" t="s">
        <v>1</v>
      </c>
      <c r="C2" s="67" t="s">
        <v>67</v>
      </c>
      <c r="D2" s="69" t="s">
        <v>2</v>
      </c>
      <c r="E2" s="69" t="s">
        <v>3</v>
      </c>
      <c r="F2" s="69" t="s">
        <v>4</v>
      </c>
      <c r="G2" s="4" t="s">
        <v>3</v>
      </c>
      <c r="H2" s="7" t="s">
        <v>23</v>
      </c>
      <c r="I2" s="8" t="s">
        <v>24</v>
      </c>
      <c r="J2" s="7" t="s">
        <v>25</v>
      </c>
      <c r="K2" s="7" t="s">
        <v>26</v>
      </c>
      <c r="L2" s="1" t="s">
        <v>5</v>
      </c>
      <c r="O2" s="1" t="s">
        <v>6</v>
      </c>
      <c r="R2" s="3" t="s">
        <v>27</v>
      </c>
      <c r="AH2" s="1" t="s">
        <v>7</v>
      </c>
      <c r="AI2" s="1" t="s">
        <v>8</v>
      </c>
      <c r="AL2" s="1" t="s">
        <v>9</v>
      </c>
      <c r="AQ2" s="1" t="s">
        <v>17</v>
      </c>
      <c r="AR2" s="1" t="s">
        <v>18</v>
      </c>
      <c r="AS2" s="1" t="s">
        <v>21</v>
      </c>
      <c r="AT2" s="1" t="s">
        <v>19</v>
      </c>
      <c r="AU2" s="1" t="s">
        <v>20</v>
      </c>
      <c r="AV2" s="1" t="s">
        <v>22</v>
      </c>
      <c r="AW2" s="1" t="s">
        <v>16</v>
      </c>
    </row>
    <row r="3" spans="1:49">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159</v>
      </c>
      <c r="AC3" s="66" t="s">
        <v>188</v>
      </c>
      <c r="AD3" s="66"/>
      <c r="AE3" s="66"/>
      <c r="AF3" s="66"/>
      <c r="AG3" s="66"/>
      <c r="AH3" s="4"/>
      <c r="AI3" s="4" t="s">
        <v>10</v>
      </c>
      <c r="AJ3" s="4" t="s">
        <v>11</v>
      </c>
      <c r="AK3" s="4" t="s">
        <v>12</v>
      </c>
      <c r="AL3" s="4" t="s">
        <v>13</v>
      </c>
      <c r="AM3" s="4" t="s">
        <v>14</v>
      </c>
      <c r="AN3" s="4" t="s">
        <v>3</v>
      </c>
    </row>
    <row r="4" spans="1:49" ht="15">
      <c r="A4" s="48"/>
      <c r="B4" s="70" t="s">
        <v>114</v>
      </c>
      <c r="C4" s="70"/>
      <c r="D4" s="81">
        <v>35</v>
      </c>
      <c r="E4" s="81">
        <v>31</v>
      </c>
      <c r="F4" s="82">
        <v>139</v>
      </c>
      <c r="G4" s="81">
        <v>37</v>
      </c>
      <c r="H4" s="52">
        <f t="shared" ref="H4:H11" si="0">IF(AND(AT4&gt;=0,AU4&gt;=0),AW4*180/PI(),IF(AND(AT4&lt;=0,AU4&gt;=0),180-AW4*180/PI(),IF(AND(AT4&lt;=0,AU4&lt;=0),180+AW4*180/PI(),IF(AND(AT4&gt;=0,AU4&lt;=0),360-AW4*180/PI()))))</f>
        <v>152.47583314895076</v>
      </c>
      <c r="I4" s="53">
        <f t="shared" ref="I4" si="1">IF(AT4=0,ABS(AU4*COS(AQ5)*180*60/PI()),ABS(AQ5-AQ4)/COS(AW4)*180*60/PI())</f>
        <v>17.365496478136578</v>
      </c>
      <c r="J4" s="52">
        <v>14</v>
      </c>
      <c r="K4" s="52">
        <f t="shared" ref="K4:K11"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44"/>
      <c r="AF4" s="43"/>
      <c r="AG4" s="44"/>
      <c r="AH4" s="17"/>
      <c r="AI4" s="16">
        <v>2015</v>
      </c>
      <c r="AJ4" s="16">
        <f t="shared" ref="AJ4:AJ91" si="4">MONTH($AO4)</f>
        <v>7</v>
      </c>
      <c r="AK4" s="16">
        <f t="shared" ref="AK4:AK91" si="5">DAY($AO4)</f>
        <v>6</v>
      </c>
      <c r="AL4" s="16">
        <f t="shared" ref="AL4:AL91" si="6">HOUR($AO4)</f>
        <v>14</v>
      </c>
      <c r="AM4" s="17" t="s">
        <v>15</v>
      </c>
      <c r="AN4" s="16">
        <f t="shared" ref="AN4:AN91" si="7">MINUTE($AO4)</f>
        <v>0</v>
      </c>
      <c r="AO4" s="5">
        <f>DATE($L4,$M4,$N4)+$O4/24+$Q4/24/60+$R4/24+$T4/24/60</f>
        <v>44018.583333333336</v>
      </c>
      <c r="AP4" s="1">
        <f t="shared" ref="AP4:AP25" si="8">AO4+K4/24</f>
        <v>44018.635016358567</v>
      </c>
      <c r="AQ4" s="5">
        <f t="shared" ref="AQ4:AQ25" si="9">(D4+E4/60)*PI()/180</f>
        <v>0.6198827726666527</v>
      </c>
      <c r="AR4" s="5">
        <f t="shared" ref="AR4:AR25" si="10">(F4+G4/60)*PI()/180</f>
        <v>2.4367705239927497</v>
      </c>
      <c r="AS4" s="5">
        <f t="shared" ref="AS4:AS11" si="11">($AQ$1/$AS$1)*LOG10(TAN(PI()*45/180+AQ4/2))-$AQ$1*POWER($AR$1,2)*SIN(AQ4)-$AQ$1*POWER($AR$1,4)*POWER(SIN(AQ4),3)/3-$AQ$1*POWER($AR$1,6)*POWER(SIN(AQ4),5)/5</f>
        <v>2268.9353486076429</v>
      </c>
      <c r="AT4" s="5">
        <f t="shared" ref="AT4:AV11" si="12">AQ5-AQ4</f>
        <v>-4.4796784134520928E-3</v>
      </c>
      <c r="AU4" s="5">
        <f t="shared" si="12"/>
        <v>2.8507044449237462E-3</v>
      </c>
      <c r="AV4" s="5">
        <f t="shared" si="12"/>
        <v>-18.806253463058965</v>
      </c>
      <c r="AW4" s="5">
        <f t="shared" ref="AW4:AW11" si="13">IF(AT4=0,PI()/2,ABS(ATAN((AU4)*180*60/PI()/(AV4))))</f>
        <v>0.48038733541908879</v>
      </c>
    </row>
    <row r="5" spans="1:49" ht="15">
      <c r="A5" s="48"/>
      <c r="B5" s="71" t="s">
        <v>115</v>
      </c>
      <c r="C5" s="71"/>
      <c r="D5" s="81">
        <v>35</v>
      </c>
      <c r="E5" s="81">
        <f>60*0.26</f>
        <v>15.600000000000001</v>
      </c>
      <c r="F5" s="82">
        <v>139</v>
      </c>
      <c r="G5" s="81">
        <f>60*0.78</f>
        <v>46.800000000000004</v>
      </c>
      <c r="H5" s="52">
        <f t="shared" si="0"/>
        <v>183.61590731628021</v>
      </c>
      <c r="I5" s="53">
        <f>IF(AT5=0,ABS(AU5*COS(AQ6)*180*60/PI()),ABS(AQ6-AQ5)/COS(AW5)*180*60/PI())</f>
        <v>15.631117536015372</v>
      </c>
      <c r="J5" s="52">
        <v>14</v>
      </c>
      <c r="K5" s="52">
        <f t="shared" si="2"/>
        <v>1.1165083954296695</v>
      </c>
      <c r="L5" s="16">
        <f t="shared" ref="L5:L91" si="14">YEAR($AP4)</f>
        <v>2020</v>
      </c>
      <c r="M5" s="16">
        <f t="shared" ref="M5:M91" si="15">MONTH($AP4)</f>
        <v>7</v>
      </c>
      <c r="N5" s="16">
        <f t="shared" ref="N5:N91" si="16">DAY($AP4)</f>
        <v>6</v>
      </c>
      <c r="O5" s="16">
        <f t="shared" ref="O5:O91" si="17">HOUR($AP4)</f>
        <v>15</v>
      </c>
      <c r="P5" s="17" t="s">
        <v>15</v>
      </c>
      <c r="Q5" s="16">
        <f t="shared" ref="Q5:Q91" si="18">IF(SECOND($AP4)&lt;30,MINUTE($AP4),MINUTE($AP4)+1)</f>
        <v>14</v>
      </c>
      <c r="R5" s="23">
        <v>0</v>
      </c>
      <c r="S5" s="23" t="s">
        <v>15</v>
      </c>
      <c r="T5" s="46">
        <f t="shared" si="3"/>
        <v>0</v>
      </c>
      <c r="U5" s="24"/>
      <c r="V5" s="43"/>
      <c r="W5" s="43"/>
      <c r="X5" s="43"/>
      <c r="Y5" s="44"/>
      <c r="Z5" s="43"/>
      <c r="AA5" s="43"/>
      <c r="AB5" s="43"/>
      <c r="AC5" s="43"/>
      <c r="AD5" s="44"/>
      <c r="AE5" s="44"/>
      <c r="AF5" s="43"/>
      <c r="AG5" s="44"/>
      <c r="AH5" s="17"/>
      <c r="AI5" s="16">
        <v>2015</v>
      </c>
      <c r="AJ5" s="16">
        <f t="shared" si="4"/>
        <v>7</v>
      </c>
      <c r="AK5" s="16">
        <f t="shared" si="5"/>
        <v>6</v>
      </c>
      <c r="AL5" s="16">
        <f t="shared" si="6"/>
        <v>15</v>
      </c>
      <c r="AM5" s="17" t="s">
        <v>15</v>
      </c>
      <c r="AN5" s="16">
        <f t="shared" si="7"/>
        <v>14</v>
      </c>
      <c r="AO5" s="5">
        <f t="shared" ref="AO5:AO91" si="19">(DATE($L5,$M5,$N5)+$O5/24+$Q5/24/60+$R5/24+$T5/24/60)</f>
        <v>44018.634722222225</v>
      </c>
      <c r="AP5" s="1">
        <f t="shared" si="8"/>
        <v>44018.681243405365</v>
      </c>
      <c r="AQ5" s="5">
        <f t="shared" si="9"/>
        <v>0.61540309425320061</v>
      </c>
      <c r="AR5" s="5">
        <f t="shared" si="10"/>
        <v>2.4396212284376735</v>
      </c>
      <c r="AS5" s="5">
        <f t="shared" si="11"/>
        <v>2250.129095144584</v>
      </c>
      <c r="AT5" s="5">
        <f t="shared" si="12"/>
        <v>-4.5378560551853075E-3</v>
      </c>
      <c r="AU5" s="5">
        <f t="shared" si="12"/>
        <v>-3.4906585039884419E-4</v>
      </c>
      <c r="AV5" s="5">
        <f t="shared" si="12"/>
        <v>-18.989322994237227</v>
      </c>
      <c r="AW5" s="5">
        <f t="shared" si="13"/>
        <v>6.3109488116041487E-2</v>
      </c>
    </row>
    <row r="6" spans="1:49" ht="15">
      <c r="A6" s="48"/>
      <c r="B6" s="72"/>
      <c r="C6" s="72"/>
      <c r="D6" s="81">
        <v>35</v>
      </c>
      <c r="E6" s="81">
        <v>0</v>
      </c>
      <c r="F6" s="82">
        <v>139</v>
      </c>
      <c r="G6" s="81">
        <f>60*0.76</f>
        <v>45.6</v>
      </c>
      <c r="H6" s="52">
        <f t="shared" si="0"/>
        <v>187.05328311204511</v>
      </c>
      <c r="I6" s="53">
        <f>IF(AT6=0,ABS(AU6*COS(AQ7)*180*60/PI()),ABS(AQ7-AQ6)/COS(AW6)*180*60/PI())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44"/>
      <c r="AF6" s="43"/>
      <c r="AG6" s="44"/>
      <c r="AH6" s="17"/>
      <c r="AI6" s="16">
        <v>2015</v>
      </c>
      <c r="AJ6" s="16">
        <f t="shared" si="4"/>
        <v>7</v>
      </c>
      <c r="AK6" s="16">
        <f t="shared" si="5"/>
        <v>6</v>
      </c>
      <c r="AL6" s="16">
        <f t="shared" si="6"/>
        <v>16</v>
      </c>
      <c r="AM6" s="17" t="s">
        <v>15</v>
      </c>
      <c r="AN6" s="16">
        <f t="shared" si="7"/>
        <v>21</v>
      </c>
      <c r="AO6" s="5">
        <f t="shared" si="19"/>
        <v>44018.681249999994</v>
      </c>
      <c r="AP6" s="1">
        <f t="shared" si="8"/>
        <v>44018.753223236941</v>
      </c>
      <c r="AQ6" s="5">
        <f t="shared" si="9"/>
        <v>0.6108652381980153</v>
      </c>
      <c r="AR6" s="5">
        <f t="shared" si="10"/>
        <v>2.4392721625872746</v>
      </c>
      <c r="AS6" s="5">
        <f t="shared" si="11"/>
        <v>2231.1397721503467</v>
      </c>
      <c r="AT6" s="5">
        <f t="shared" si="12"/>
        <v>-6.9813170079773279E-3</v>
      </c>
      <c r="AU6" s="5">
        <f t="shared" si="12"/>
        <v>-1.0471975511965326E-3</v>
      </c>
      <c r="AV6" s="5">
        <f t="shared" si="12"/>
        <v>-29.095927714926802</v>
      </c>
      <c r="AW6" s="5">
        <f t="shared" si="13"/>
        <v>0.12310301338049948</v>
      </c>
    </row>
    <row r="7" spans="1:49" ht="15">
      <c r="A7" s="48">
        <v>1</v>
      </c>
      <c r="B7" s="74" t="s">
        <v>32</v>
      </c>
      <c r="C7" s="74"/>
      <c r="D7" s="81">
        <v>34</v>
      </c>
      <c r="E7" s="81">
        <f>60*0.6</f>
        <v>36</v>
      </c>
      <c r="F7" s="82">
        <v>139</v>
      </c>
      <c r="G7" s="81">
        <f>70*0.6</f>
        <v>42</v>
      </c>
      <c r="H7" s="52">
        <f t="shared" si="0"/>
        <v>234.40329587044417</v>
      </c>
      <c r="I7" s="53">
        <f t="shared" ref="I7:I36" si="20">IF(AT7=0,ABS(AU7*COS(AQ8)*180*60/PI()),ABS(AQ8-AQ7)/COS(AW7)*180*60/PI())</f>
        <v>731.86294598636709</v>
      </c>
      <c r="J7" s="52">
        <v>14</v>
      </c>
      <c r="K7" s="52">
        <f t="shared" si="2"/>
        <v>52.275924713311937</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44"/>
      <c r="AF7" s="43"/>
      <c r="AG7" s="44"/>
      <c r="AH7" s="17"/>
      <c r="AI7" s="16">
        <v>2016</v>
      </c>
      <c r="AJ7" s="16">
        <f t="shared" si="4"/>
        <v>7</v>
      </c>
      <c r="AK7" s="16">
        <f t="shared" si="5"/>
        <v>6</v>
      </c>
      <c r="AL7" s="16">
        <f t="shared" si="6"/>
        <v>18</v>
      </c>
      <c r="AM7" s="17" t="s">
        <v>15</v>
      </c>
      <c r="AN7" s="16">
        <f t="shared" si="7"/>
        <v>5</v>
      </c>
      <c r="AO7" s="5">
        <f t="shared" si="19"/>
        <v>44018.753472222219</v>
      </c>
      <c r="AP7" s="1">
        <f t="shared" si="8"/>
        <v>44020.931635751942</v>
      </c>
      <c r="AQ7" s="5">
        <f t="shared" si="9"/>
        <v>0.60388392119003798</v>
      </c>
      <c r="AR7" s="5">
        <f t="shared" si="10"/>
        <v>2.4382249650360781</v>
      </c>
      <c r="AS7" s="5">
        <f t="shared" si="11"/>
        <v>2202.0438444354199</v>
      </c>
      <c r="AT7" s="5">
        <f t="shared" si="12"/>
        <v>-0.12391837689159735</v>
      </c>
      <c r="AU7" s="5">
        <f t="shared" si="12"/>
        <v>-0.20129463981490225</v>
      </c>
      <c r="AV7" s="5">
        <f t="shared" si="12"/>
        <v>-495.36313225200774</v>
      </c>
      <c r="AW7" s="5">
        <f t="shared" si="13"/>
        <v>0.94951663687588506</v>
      </c>
    </row>
    <row r="8" spans="1:49">
      <c r="A8" s="48">
        <v>2</v>
      </c>
      <c r="B8" s="74" t="s">
        <v>31</v>
      </c>
      <c r="C8" s="74">
        <v>775.00034000017297</v>
      </c>
      <c r="D8" s="75" t="s">
        <v>59</v>
      </c>
      <c r="E8" s="75">
        <v>30</v>
      </c>
      <c r="F8" s="75" t="s">
        <v>60</v>
      </c>
      <c r="G8" s="76">
        <v>10.00000200000045</v>
      </c>
      <c r="H8" s="52">
        <f t="shared" si="0"/>
        <v>318.34270928322718</v>
      </c>
      <c r="I8" s="53">
        <f t="shared" si="20"/>
        <v>40.1534477804151</v>
      </c>
      <c r="J8" s="52">
        <v>14</v>
      </c>
      <c r="K8" s="52">
        <f t="shared" si="2"/>
        <v>2.8681034128867928</v>
      </c>
      <c r="L8" s="16">
        <f t="shared" si="14"/>
        <v>2020</v>
      </c>
      <c r="M8" s="16">
        <f t="shared" si="15"/>
        <v>7</v>
      </c>
      <c r="N8" s="16">
        <f t="shared" si="16"/>
        <v>8</v>
      </c>
      <c r="O8" s="16">
        <f t="shared" si="17"/>
        <v>22</v>
      </c>
      <c r="P8" s="17" t="s">
        <v>15</v>
      </c>
      <c r="Q8" s="16">
        <f t="shared" si="18"/>
        <v>22</v>
      </c>
      <c r="R8" s="23">
        <f t="shared" ref="R8:R11" si="21">ROUNDDOWN(U8,0)</f>
        <v>5</v>
      </c>
      <c r="S8" s="23" t="s">
        <v>15</v>
      </c>
      <c r="T8" s="46">
        <f t="shared" ref="T8:T11" si="22">(U8-R8)*60</f>
        <v>30</v>
      </c>
      <c r="U8" s="45">
        <f t="shared" ref="U8:U25" si="23">SUM(V8:AG8)</f>
        <v>5.5</v>
      </c>
      <c r="V8" s="44">
        <v>1.25</v>
      </c>
      <c r="W8" s="44">
        <v>1.25</v>
      </c>
      <c r="X8" s="44"/>
      <c r="Y8" s="44"/>
      <c r="Z8" s="44">
        <v>2</v>
      </c>
      <c r="AA8" s="44"/>
      <c r="AB8" s="44"/>
      <c r="AC8" s="44">
        <v>1</v>
      </c>
      <c r="AD8" s="44"/>
      <c r="AE8" s="44"/>
      <c r="AF8" s="44"/>
      <c r="AG8" s="44"/>
      <c r="AH8" s="17"/>
      <c r="AI8" s="16">
        <v>2017</v>
      </c>
      <c r="AJ8" s="16">
        <f t="shared" si="4"/>
        <v>7</v>
      </c>
      <c r="AK8" s="16">
        <f t="shared" si="5"/>
        <v>9</v>
      </c>
      <c r="AL8" s="16">
        <f t="shared" si="6"/>
        <v>3</v>
      </c>
      <c r="AM8" s="17" t="s">
        <v>15</v>
      </c>
      <c r="AN8" s="16">
        <f t="shared" si="7"/>
        <v>52</v>
      </c>
      <c r="AO8" s="5">
        <f t="shared" si="19"/>
        <v>44021.161111111112</v>
      </c>
      <c r="AP8" s="1">
        <f t="shared" si="8"/>
        <v>44021.280615419986</v>
      </c>
      <c r="AQ8" s="5">
        <f t="shared" si="9"/>
        <v>0.47996554429844063</v>
      </c>
      <c r="AR8" s="5">
        <f t="shared" si="10"/>
        <v>2.2369303252211759</v>
      </c>
      <c r="AS8" s="5">
        <f t="shared" si="11"/>
        <v>1706.6807121834122</v>
      </c>
      <c r="AT8" s="5">
        <f t="shared" si="12"/>
        <v>8.7266462599716599E-3</v>
      </c>
      <c r="AU8" s="5">
        <f t="shared" si="12"/>
        <v>-8.7266462599719929E-3</v>
      </c>
      <c r="AV8" s="5">
        <f t="shared" si="12"/>
        <v>33.721837381121077</v>
      </c>
      <c r="AW8" s="5">
        <f t="shared" si="13"/>
        <v>0.72705688046815453</v>
      </c>
    </row>
    <row r="9" spans="1:49">
      <c r="A9" s="48">
        <v>2</v>
      </c>
      <c r="B9" s="74" t="s">
        <v>30</v>
      </c>
      <c r="C9" s="74">
        <v>1277.9998920000401</v>
      </c>
      <c r="D9" s="75" t="s">
        <v>58</v>
      </c>
      <c r="E9" s="75">
        <v>0</v>
      </c>
      <c r="F9" s="75" t="s">
        <v>57</v>
      </c>
      <c r="G9" s="76">
        <v>40.000001999999597</v>
      </c>
      <c r="H9" s="52">
        <f t="shared" si="0"/>
        <v>318.44237111148857</v>
      </c>
      <c r="I9" s="53">
        <f t="shared" si="20"/>
        <v>20.045734486608914</v>
      </c>
      <c r="J9" s="52">
        <v>14</v>
      </c>
      <c r="K9" s="52">
        <f t="shared" si="2"/>
        <v>1.4318381776149225</v>
      </c>
      <c r="L9" s="16">
        <f t="shared" si="14"/>
        <v>2020</v>
      </c>
      <c r="M9" s="16">
        <f t="shared" si="15"/>
        <v>7</v>
      </c>
      <c r="N9" s="16">
        <f t="shared" si="16"/>
        <v>9</v>
      </c>
      <c r="O9" s="16">
        <f t="shared" si="17"/>
        <v>6</v>
      </c>
      <c r="P9" s="17" t="s">
        <v>15</v>
      </c>
      <c r="Q9" s="16">
        <f t="shared" si="18"/>
        <v>44</v>
      </c>
      <c r="R9" s="23">
        <f t="shared" si="21"/>
        <v>5</v>
      </c>
      <c r="S9" s="23" t="s">
        <v>15</v>
      </c>
      <c r="T9" s="46">
        <f t="shared" si="22"/>
        <v>30</v>
      </c>
      <c r="U9" s="45">
        <f t="shared" si="23"/>
        <v>5.5</v>
      </c>
      <c r="V9" s="44">
        <v>1.25</v>
      </c>
      <c r="W9" s="44"/>
      <c r="X9" s="44">
        <v>1.25</v>
      </c>
      <c r="Y9" s="44">
        <v>1</v>
      </c>
      <c r="Z9" s="44">
        <v>2</v>
      </c>
      <c r="AA9" s="44"/>
      <c r="AB9" s="44"/>
      <c r="AC9" s="44"/>
      <c r="AD9" s="44"/>
      <c r="AE9" s="44"/>
      <c r="AF9" s="44"/>
      <c r="AG9" s="44"/>
      <c r="AH9" s="17"/>
      <c r="AI9" s="16">
        <v>2018</v>
      </c>
      <c r="AJ9" s="16">
        <f t="shared" si="4"/>
        <v>7</v>
      </c>
      <c r="AK9" s="16">
        <f t="shared" si="5"/>
        <v>9</v>
      </c>
      <c r="AL9" s="16">
        <f t="shared" si="6"/>
        <v>12</v>
      </c>
      <c r="AM9" s="17" t="s">
        <v>15</v>
      </c>
      <c r="AN9" s="16">
        <f t="shared" si="7"/>
        <v>14</v>
      </c>
      <c r="AO9" s="5">
        <f t="shared" si="19"/>
        <v>44021.509722222225</v>
      </c>
      <c r="AP9" s="1">
        <f t="shared" si="8"/>
        <v>44021.569382146292</v>
      </c>
      <c r="AQ9" s="5">
        <f t="shared" si="9"/>
        <v>0.48869219055841229</v>
      </c>
      <c r="AR9" s="5">
        <f t="shared" si="10"/>
        <v>2.2282036789612039</v>
      </c>
      <c r="AS9" s="5">
        <f t="shared" si="11"/>
        <v>1740.4025495645333</v>
      </c>
      <c r="AT9" s="5">
        <f t="shared" si="12"/>
        <v>4.3633231299857744E-3</v>
      </c>
      <c r="AU9" s="5">
        <f t="shared" si="12"/>
        <v>-4.3633231299859965E-3</v>
      </c>
      <c r="AV9" s="5">
        <f t="shared" si="12"/>
        <v>16.920092702291186</v>
      </c>
      <c r="AW9" s="5">
        <f t="shared" si="13"/>
        <v>0.72531745342643594</v>
      </c>
    </row>
    <row r="10" spans="1:49">
      <c r="A10" s="48">
        <v>2</v>
      </c>
      <c r="B10" s="74" t="s">
        <v>29</v>
      </c>
      <c r="C10" s="74">
        <v>1104.000004</v>
      </c>
      <c r="D10" s="75" t="s">
        <v>58</v>
      </c>
      <c r="E10" s="75">
        <v>15</v>
      </c>
      <c r="F10" s="75" t="s">
        <v>57</v>
      </c>
      <c r="G10" s="76">
        <v>25.000001999999597</v>
      </c>
      <c r="H10" s="52">
        <f t="shared" si="0"/>
        <v>318.50973422638344</v>
      </c>
      <c r="I10" s="53">
        <f t="shared" si="20"/>
        <v>20.024876627915351</v>
      </c>
      <c r="J10" s="52">
        <v>14</v>
      </c>
      <c r="K10" s="52">
        <f t="shared" si="2"/>
        <v>1.4303483305653821</v>
      </c>
      <c r="L10" s="16">
        <f t="shared" si="14"/>
        <v>2020</v>
      </c>
      <c r="M10" s="16">
        <f t="shared" si="15"/>
        <v>7</v>
      </c>
      <c r="N10" s="16">
        <f t="shared" si="16"/>
        <v>9</v>
      </c>
      <c r="O10" s="16">
        <f t="shared" si="17"/>
        <v>13</v>
      </c>
      <c r="P10" s="17" t="s">
        <v>15</v>
      </c>
      <c r="Q10" s="16">
        <f t="shared" si="18"/>
        <v>40</v>
      </c>
      <c r="R10" s="23">
        <f t="shared" si="21"/>
        <v>13</v>
      </c>
      <c r="S10" s="23" t="s">
        <v>15</v>
      </c>
      <c r="T10" s="46">
        <f t="shared" si="22"/>
        <v>30</v>
      </c>
      <c r="U10" s="45">
        <f t="shared" si="23"/>
        <v>13.5</v>
      </c>
      <c r="V10" s="44">
        <v>1.25</v>
      </c>
      <c r="W10" s="44">
        <v>1.25</v>
      </c>
      <c r="X10" s="44"/>
      <c r="Y10" s="44">
        <v>1</v>
      </c>
      <c r="Z10" s="44">
        <v>2</v>
      </c>
      <c r="AA10" s="44">
        <v>2</v>
      </c>
      <c r="AB10" s="44">
        <v>5</v>
      </c>
      <c r="AC10" s="44">
        <v>1</v>
      </c>
      <c r="AD10" s="44"/>
      <c r="AE10" s="44"/>
      <c r="AF10" s="44"/>
      <c r="AG10" s="44"/>
      <c r="AH10" s="17"/>
      <c r="AI10" s="16">
        <v>2019</v>
      </c>
      <c r="AJ10" s="16">
        <f t="shared" si="4"/>
        <v>7</v>
      </c>
      <c r="AK10" s="16">
        <f t="shared" si="5"/>
        <v>10</v>
      </c>
      <c r="AL10" s="16">
        <f t="shared" si="6"/>
        <v>3</v>
      </c>
      <c r="AM10" s="17" t="s">
        <v>15</v>
      </c>
      <c r="AN10" s="16">
        <f t="shared" si="7"/>
        <v>10</v>
      </c>
      <c r="AO10" s="5">
        <f t="shared" si="19"/>
        <v>44022.131944444445</v>
      </c>
      <c r="AP10" s="1">
        <f t="shared" si="8"/>
        <v>44022.191542291555</v>
      </c>
      <c r="AQ10" s="5">
        <f t="shared" si="9"/>
        <v>0.49305551368839806</v>
      </c>
      <c r="AR10" s="5">
        <f t="shared" si="10"/>
        <v>2.2238403558312179</v>
      </c>
      <c r="AS10" s="5">
        <f t="shared" si="11"/>
        <v>1757.3226422668245</v>
      </c>
      <c r="AT10" s="5">
        <f t="shared" si="12"/>
        <v>4.3633231299858299E-3</v>
      </c>
      <c r="AU10" s="5">
        <f t="shared" si="12"/>
        <v>-4.3633231299855524E-3</v>
      </c>
      <c r="AV10" s="5">
        <f t="shared" si="12"/>
        <v>16.960221090982941</v>
      </c>
      <c r="AW10" s="5">
        <f t="shared" si="13"/>
        <v>0.72414174527712116</v>
      </c>
    </row>
    <row r="11" spans="1:49">
      <c r="A11" s="48">
        <v>4</v>
      </c>
      <c r="B11" s="74" t="s">
        <v>69</v>
      </c>
      <c r="C11" s="74">
        <v>1011.0000199999899</v>
      </c>
      <c r="D11" s="75" t="s">
        <v>58</v>
      </c>
      <c r="E11" s="75">
        <v>30</v>
      </c>
      <c r="F11" s="75" t="s">
        <v>57</v>
      </c>
      <c r="G11" s="76">
        <v>10.000001999999597</v>
      </c>
      <c r="H11" s="52">
        <f t="shared" si="0"/>
        <v>318.57777709682199</v>
      </c>
      <c r="I11" s="53">
        <f t="shared" si="20"/>
        <v>20.003880354765617</v>
      </c>
      <c r="J11" s="52">
        <v>14</v>
      </c>
      <c r="K11" s="52">
        <f t="shared" si="2"/>
        <v>1.4288485967689726</v>
      </c>
      <c r="L11" s="16">
        <f t="shared" si="14"/>
        <v>2020</v>
      </c>
      <c r="M11" s="16">
        <f t="shared" si="15"/>
        <v>7</v>
      </c>
      <c r="N11" s="16">
        <f t="shared" si="16"/>
        <v>10</v>
      </c>
      <c r="O11" s="16">
        <f t="shared" si="17"/>
        <v>4</v>
      </c>
      <c r="P11" s="17" t="s">
        <v>15</v>
      </c>
      <c r="Q11" s="16">
        <f t="shared" si="18"/>
        <v>36</v>
      </c>
      <c r="R11" s="23">
        <f t="shared" si="21"/>
        <v>3</v>
      </c>
      <c r="S11" s="23" t="s">
        <v>15</v>
      </c>
      <c r="T11" s="46">
        <f t="shared" si="22"/>
        <v>15</v>
      </c>
      <c r="U11" s="45">
        <f t="shared" si="23"/>
        <v>3.25</v>
      </c>
      <c r="V11" s="44">
        <v>1.25</v>
      </c>
      <c r="W11" s="44"/>
      <c r="X11" s="44"/>
      <c r="Y11" s="44"/>
      <c r="Z11" s="44">
        <v>2</v>
      </c>
      <c r="AA11" s="44"/>
      <c r="AB11" s="44"/>
      <c r="AC11" s="44"/>
      <c r="AD11" s="44"/>
      <c r="AE11" s="44"/>
      <c r="AF11" s="44"/>
      <c r="AG11" s="44"/>
      <c r="AH11" s="17"/>
      <c r="AI11" s="16">
        <v>2020</v>
      </c>
      <c r="AJ11" s="16">
        <f t="shared" si="4"/>
        <v>7</v>
      </c>
      <c r="AK11" s="16">
        <f t="shared" si="5"/>
        <v>10</v>
      </c>
      <c r="AL11" s="16">
        <f t="shared" si="6"/>
        <v>7</v>
      </c>
      <c r="AM11" s="17" t="s">
        <v>15</v>
      </c>
      <c r="AN11" s="16">
        <f t="shared" si="7"/>
        <v>51</v>
      </c>
      <c r="AO11" s="5">
        <f t="shared" si="19"/>
        <v>44022.32708333333</v>
      </c>
      <c r="AP11" s="1">
        <f t="shared" si="8"/>
        <v>44022.386618691526</v>
      </c>
      <c r="AQ11" s="5">
        <f t="shared" si="9"/>
        <v>0.49741883681838389</v>
      </c>
      <c r="AR11" s="5">
        <f t="shared" si="10"/>
        <v>2.2194770327012323</v>
      </c>
      <c r="AS11" s="5">
        <f t="shared" si="11"/>
        <v>1774.2828633578074</v>
      </c>
      <c r="AT11" s="5">
        <f t="shared" si="12"/>
        <v>4.3633231299858299E-3</v>
      </c>
      <c r="AU11" s="5">
        <f t="shared" si="12"/>
        <v>-4.3633237117624013E-3</v>
      </c>
      <c r="AV11" s="5">
        <f t="shared" si="12"/>
        <v>17.000865134504011</v>
      </c>
      <c r="AW11" s="5">
        <f t="shared" si="13"/>
        <v>0.72295417315546073</v>
      </c>
    </row>
    <row r="12" spans="1:49">
      <c r="A12" s="48">
        <v>4</v>
      </c>
      <c r="B12" s="74" t="s">
        <v>68</v>
      </c>
      <c r="C12" s="74">
        <v>300</v>
      </c>
      <c r="D12" s="75" t="s">
        <v>58</v>
      </c>
      <c r="E12" s="75">
        <v>45</v>
      </c>
      <c r="F12" s="75">
        <v>126</v>
      </c>
      <c r="G12" s="76">
        <v>55</v>
      </c>
      <c r="H12" s="52">
        <f t="shared" ref="H12:H24" si="24">IF(AND(AT12&gt;=0,AU12&gt;=0),AW12*180/PI(),IF(AND(AT12&lt;=0,AU12&gt;=0),180-AW12*180/PI(),IF(AND(AT12&lt;=0,AU12&lt;=0),180+AW12*180/PI(),IF(AND(AT12&gt;=0,AU12&lt;=0),360-AW12*180/PI()))))</f>
        <v>318.64651714709396</v>
      </c>
      <c r="I12" s="53">
        <f t="shared" si="20"/>
        <v>19.982742197858247</v>
      </c>
      <c r="J12" s="52">
        <v>14</v>
      </c>
      <c r="K12" s="52">
        <f t="shared" ref="K12:K24" si="25">I12/J12</f>
        <v>1.4273387284184462</v>
      </c>
      <c r="L12" s="16">
        <f t="shared" si="14"/>
        <v>2020</v>
      </c>
      <c r="M12" s="16">
        <f t="shared" si="15"/>
        <v>7</v>
      </c>
      <c r="N12" s="16">
        <f t="shared" si="16"/>
        <v>10</v>
      </c>
      <c r="O12" s="16">
        <f t="shared" si="17"/>
        <v>9</v>
      </c>
      <c r="P12" s="17" t="s">
        <v>15</v>
      </c>
      <c r="Q12" s="16">
        <f t="shared" si="18"/>
        <v>17</v>
      </c>
      <c r="R12" s="23">
        <f t="shared" ref="R12:R24" si="26">ROUNDDOWN(U12,0)</f>
        <v>9</v>
      </c>
      <c r="S12" s="23" t="s">
        <v>15</v>
      </c>
      <c r="T12" s="46">
        <f t="shared" ref="T12:T24" si="27">(U12-R12)*60</f>
        <v>15</v>
      </c>
      <c r="U12" s="45">
        <f t="shared" si="23"/>
        <v>9.25</v>
      </c>
      <c r="V12" s="44">
        <v>1</v>
      </c>
      <c r="W12" s="44">
        <v>1</v>
      </c>
      <c r="X12" s="44">
        <v>1.25</v>
      </c>
      <c r="Y12" s="44">
        <v>1</v>
      </c>
      <c r="Z12" s="44">
        <v>2</v>
      </c>
      <c r="AA12" s="44">
        <v>2</v>
      </c>
      <c r="AB12" s="44"/>
      <c r="AC12" s="44">
        <v>1</v>
      </c>
      <c r="AD12" s="44"/>
      <c r="AE12" s="44"/>
      <c r="AF12" s="44"/>
      <c r="AG12" s="44"/>
      <c r="AH12" s="17"/>
      <c r="AI12" s="16">
        <v>2020</v>
      </c>
      <c r="AJ12" s="16">
        <f t="shared" si="4"/>
        <v>7</v>
      </c>
      <c r="AK12" s="16">
        <f t="shared" si="5"/>
        <v>10</v>
      </c>
      <c r="AL12" s="16">
        <f t="shared" si="6"/>
        <v>18</v>
      </c>
      <c r="AM12" s="17" t="s">
        <v>15</v>
      </c>
      <c r="AN12" s="16">
        <f t="shared" si="7"/>
        <v>32</v>
      </c>
      <c r="AO12" s="5">
        <f t="shared" si="19"/>
        <v>44022.772222222222</v>
      </c>
      <c r="AP12" s="1">
        <f t="shared" si="8"/>
        <v>44022.831694669236</v>
      </c>
      <c r="AQ12" s="5">
        <f t="shared" si="9"/>
        <v>0.50178215994836972</v>
      </c>
      <c r="AR12" s="5">
        <f t="shared" si="10"/>
        <v>2.2151137089894699</v>
      </c>
      <c r="AS12" s="5">
        <f t="shared" ref="AS12:AS24" si="28">($AQ$1/$AS$1)*LOG10(TAN(PI()*45/180+AQ12/2))-$AQ$1*POWER($AR$1,2)*SIN(AQ12)-$AQ$1*POWER($AR$1,4)*POWER(SIN(AQ12),3)/3-$AQ$1*POWER($AR$1,6)*POWER(SIN(AQ12),5)/5</f>
        <v>1791.2837284923114</v>
      </c>
      <c r="AT12" s="5">
        <f t="shared" ref="AT12:AT24" si="29">AQ13-AQ12</f>
        <v>4.3633231299858855E-3</v>
      </c>
      <c r="AU12" s="5">
        <f t="shared" ref="AU12:AU24" si="30">AR13-AR12</f>
        <v>-4.3633225482095916E-3</v>
      </c>
      <c r="AV12" s="5">
        <f t="shared" ref="AV12:AV24" si="31">AS13-AS12</f>
        <v>17.042030040620148</v>
      </c>
      <c r="AW12" s="5">
        <f t="shared" ref="AW12:AW24" si="32">IF(AT12=0,PI()/2,ABS(ATAN((AU12)*180*60/PI()/(AV12))))</f>
        <v>0.72175443295022879</v>
      </c>
    </row>
    <row r="13" spans="1:49">
      <c r="A13" s="48">
        <v>5</v>
      </c>
      <c r="B13" s="74" t="s">
        <v>36</v>
      </c>
      <c r="C13" s="74">
        <v>122.000007999997</v>
      </c>
      <c r="D13" s="75" t="s">
        <v>56</v>
      </c>
      <c r="E13" s="75">
        <v>0</v>
      </c>
      <c r="F13" s="75" t="s">
        <v>55</v>
      </c>
      <c r="G13" s="76">
        <v>40.000001999999597</v>
      </c>
      <c r="H13" s="52">
        <f t="shared" si="24"/>
        <v>52.1397218197068</v>
      </c>
      <c r="I13" s="53">
        <f t="shared" si="20"/>
        <v>171.08277500294611</v>
      </c>
      <c r="J13" s="52">
        <v>14</v>
      </c>
      <c r="K13" s="52">
        <f t="shared" si="25"/>
        <v>12.220198214496151</v>
      </c>
      <c r="L13" s="16">
        <f t="shared" si="14"/>
        <v>2020</v>
      </c>
      <c r="M13" s="16">
        <f t="shared" si="15"/>
        <v>7</v>
      </c>
      <c r="N13" s="16">
        <f t="shared" si="16"/>
        <v>10</v>
      </c>
      <c r="O13" s="16">
        <f t="shared" si="17"/>
        <v>19</v>
      </c>
      <c r="P13" s="17" t="s">
        <v>15</v>
      </c>
      <c r="Q13" s="16">
        <f t="shared" si="18"/>
        <v>58</v>
      </c>
      <c r="R13" s="23">
        <f t="shared" si="26"/>
        <v>4</v>
      </c>
      <c r="S13" s="23" t="s">
        <v>15</v>
      </c>
      <c r="T13" s="46">
        <f t="shared" si="27"/>
        <v>0</v>
      </c>
      <c r="U13" s="45">
        <f t="shared" si="23"/>
        <v>4</v>
      </c>
      <c r="V13" s="44">
        <v>1</v>
      </c>
      <c r="W13" s="44"/>
      <c r="X13" s="44"/>
      <c r="Y13" s="44"/>
      <c r="Z13" s="44">
        <v>2</v>
      </c>
      <c r="AA13" s="44"/>
      <c r="AB13" s="44"/>
      <c r="AC13" s="44">
        <v>1</v>
      </c>
      <c r="AD13" s="44"/>
      <c r="AE13" s="44"/>
      <c r="AF13" s="44"/>
      <c r="AG13" s="44"/>
      <c r="AH13" s="17"/>
      <c r="AI13" s="16">
        <v>2021</v>
      </c>
      <c r="AJ13" s="16">
        <f t="shared" si="4"/>
        <v>7</v>
      </c>
      <c r="AK13" s="16">
        <f t="shared" si="5"/>
        <v>10</v>
      </c>
      <c r="AL13" s="16">
        <f t="shared" si="6"/>
        <v>23</v>
      </c>
      <c r="AM13" s="17" t="s">
        <v>15</v>
      </c>
      <c r="AN13" s="16">
        <f t="shared" si="7"/>
        <v>58</v>
      </c>
      <c r="AO13" s="5">
        <f t="shared" si="19"/>
        <v>44022.998611111107</v>
      </c>
      <c r="AP13" s="1">
        <f t="shared" si="8"/>
        <v>44023.507786036709</v>
      </c>
      <c r="AQ13" s="5">
        <f t="shared" si="9"/>
        <v>0.50614548307835561</v>
      </c>
      <c r="AR13" s="5">
        <f t="shared" si="10"/>
        <v>2.2107503864412603</v>
      </c>
      <c r="AS13" s="5">
        <f t="shared" si="28"/>
        <v>1808.3257585329316</v>
      </c>
      <c r="AT13" s="5">
        <f t="shared" si="29"/>
        <v>3.0543261909900754E-2</v>
      </c>
      <c r="AU13" s="5">
        <f t="shared" si="30"/>
        <v>4.5087671761410597E-2</v>
      </c>
      <c r="AV13" s="5">
        <f t="shared" si="31"/>
        <v>120.49171888433511</v>
      </c>
      <c r="AW13" s="5">
        <f t="shared" si="32"/>
        <v>0.91000981682781301</v>
      </c>
    </row>
    <row r="14" spans="1:49">
      <c r="A14" s="48">
        <v>6</v>
      </c>
      <c r="B14" s="74" t="s">
        <v>127</v>
      </c>
      <c r="C14" s="74"/>
      <c r="D14" s="75">
        <v>30</v>
      </c>
      <c r="E14" s="75">
        <v>45</v>
      </c>
      <c r="F14" s="75">
        <v>129</v>
      </c>
      <c r="G14" s="76">
        <v>15</v>
      </c>
      <c r="H14" s="88">
        <f t="shared" si="24"/>
        <v>180</v>
      </c>
      <c r="I14" s="89">
        <f t="shared" si="20"/>
        <v>15.000000000000211</v>
      </c>
      <c r="J14" s="88">
        <v>14</v>
      </c>
      <c r="K14" s="88">
        <f t="shared" si="25"/>
        <v>1.0714285714285865</v>
      </c>
      <c r="L14" s="90">
        <f t="shared" si="14"/>
        <v>2020</v>
      </c>
      <c r="M14" s="90">
        <f t="shared" si="15"/>
        <v>7</v>
      </c>
      <c r="N14" s="90">
        <f t="shared" si="16"/>
        <v>11</v>
      </c>
      <c r="O14" s="90">
        <f t="shared" si="17"/>
        <v>12</v>
      </c>
      <c r="P14" s="91" t="s">
        <v>15</v>
      </c>
      <c r="Q14" s="90">
        <f t="shared" si="18"/>
        <v>11</v>
      </c>
      <c r="R14" s="92">
        <f t="shared" si="26"/>
        <v>9</v>
      </c>
      <c r="S14" s="92" t="s">
        <v>15</v>
      </c>
      <c r="T14" s="93">
        <f t="shared" si="27"/>
        <v>45</v>
      </c>
      <c r="U14" s="94">
        <f t="shared" si="23"/>
        <v>9.75</v>
      </c>
      <c r="V14" s="44">
        <v>1.25</v>
      </c>
      <c r="W14" s="44">
        <v>1.25</v>
      </c>
      <c r="X14" s="44">
        <v>1.25</v>
      </c>
      <c r="Y14" s="44">
        <v>1</v>
      </c>
      <c r="Z14" s="44">
        <v>2</v>
      </c>
      <c r="AA14" s="44">
        <v>2</v>
      </c>
      <c r="AB14" s="44"/>
      <c r="AC14" s="44">
        <v>1</v>
      </c>
      <c r="AD14" s="44"/>
      <c r="AE14" s="44"/>
      <c r="AF14" s="44"/>
      <c r="AG14" s="44"/>
      <c r="AH14" s="17"/>
      <c r="AI14" s="16">
        <v>2022</v>
      </c>
      <c r="AJ14" s="16">
        <f t="shared" si="4"/>
        <v>7</v>
      </c>
      <c r="AK14" s="16">
        <f t="shared" si="5"/>
        <v>11</v>
      </c>
      <c r="AL14" s="16">
        <f t="shared" si="6"/>
        <v>21</v>
      </c>
      <c r="AM14" s="17" t="s">
        <v>15</v>
      </c>
      <c r="AN14" s="16">
        <f t="shared" si="7"/>
        <v>56</v>
      </c>
      <c r="AO14" s="5">
        <f t="shared" si="19"/>
        <v>44023.913888888892</v>
      </c>
      <c r="AP14" s="1">
        <f t="shared" si="8"/>
        <v>44023.958531746037</v>
      </c>
      <c r="AQ14" s="5">
        <f t="shared" si="9"/>
        <v>0.53668874498825636</v>
      </c>
      <c r="AR14" s="5">
        <f t="shared" si="10"/>
        <v>2.2558380582026709</v>
      </c>
      <c r="AS14" s="5">
        <f t="shared" si="28"/>
        <v>1928.8174774172667</v>
      </c>
      <c r="AT14" s="5">
        <f t="shared" si="29"/>
        <v>-4.3633231299858855E-3</v>
      </c>
      <c r="AU14" s="5">
        <f t="shared" si="30"/>
        <v>0</v>
      </c>
      <c r="AV14" s="5">
        <f t="shared" si="31"/>
        <v>-17.345226588254945</v>
      </c>
      <c r="AW14" s="5">
        <f t="shared" si="32"/>
        <v>0</v>
      </c>
    </row>
    <row r="15" spans="1:49">
      <c r="A15" s="48">
        <v>7</v>
      </c>
      <c r="B15" s="74" t="s">
        <v>130</v>
      </c>
      <c r="C15" s="74"/>
      <c r="D15" s="75">
        <v>30</v>
      </c>
      <c r="E15" s="75">
        <v>30</v>
      </c>
      <c r="F15" s="75">
        <v>129</v>
      </c>
      <c r="G15" s="76">
        <v>15</v>
      </c>
      <c r="H15" s="88">
        <f t="shared" si="24"/>
        <v>180</v>
      </c>
      <c r="I15" s="89">
        <f t="shared" si="20"/>
        <v>14.999999999999831</v>
      </c>
      <c r="J15" s="88">
        <v>14</v>
      </c>
      <c r="K15" s="88">
        <f t="shared" si="25"/>
        <v>1.0714285714285594</v>
      </c>
      <c r="L15" s="90">
        <f t="shared" si="14"/>
        <v>2020</v>
      </c>
      <c r="M15" s="90">
        <f t="shared" si="15"/>
        <v>7</v>
      </c>
      <c r="N15" s="90">
        <f t="shared" si="16"/>
        <v>11</v>
      </c>
      <c r="O15" s="90">
        <f t="shared" si="17"/>
        <v>23</v>
      </c>
      <c r="P15" s="91" t="s">
        <v>15</v>
      </c>
      <c r="Q15" s="90">
        <f t="shared" si="18"/>
        <v>0</v>
      </c>
      <c r="R15" s="92">
        <f t="shared" si="26"/>
        <v>4</v>
      </c>
      <c r="S15" s="92" t="s">
        <v>15</v>
      </c>
      <c r="T15" s="93">
        <f t="shared" si="27"/>
        <v>15</v>
      </c>
      <c r="U15" s="94">
        <f t="shared" si="23"/>
        <v>4.25</v>
      </c>
      <c r="V15" s="44">
        <v>1.25</v>
      </c>
      <c r="W15" s="44"/>
      <c r="X15" s="44"/>
      <c r="Y15" s="44">
        <v>1</v>
      </c>
      <c r="Z15" s="44">
        <v>2</v>
      </c>
      <c r="AA15" s="44"/>
      <c r="AB15" s="44"/>
      <c r="AC15" s="44"/>
      <c r="AD15" s="44"/>
      <c r="AE15" s="44"/>
      <c r="AF15" s="44"/>
      <c r="AG15" s="44"/>
      <c r="AH15" s="17"/>
      <c r="AI15" s="16">
        <v>2023</v>
      </c>
      <c r="AJ15" s="16">
        <f t="shared" si="4"/>
        <v>7</v>
      </c>
      <c r="AK15" s="16">
        <f t="shared" si="5"/>
        <v>12</v>
      </c>
      <c r="AL15" s="16">
        <f t="shared" si="6"/>
        <v>3</v>
      </c>
      <c r="AM15" s="17" t="s">
        <v>15</v>
      </c>
      <c r="AN15" s="16">
        <f t="shared" si="7"/>
        <v>15</v>
      </c>
      <c r="AO15" s="5">
        <f t="shared" si="19"/>
        <v>44024.135416666664</v>
      </c>
      <c r="AP15" s="1">
        <f t="shared" si="8"/>
        <v>44024.180059523809</v>
      </c>
      <c r="AQ15" s="5">
        <f t="shared" si="9"/>
        <v>0.53232542185827048</v>
      </c>
      <c r="AR15" s="5">
        <f t="shared" si="10"/>
        <v>2.2558380582026709</v>
      </c>
      <c r="AS15" s="5">
        <f t="shared" si="28"/>
        <v>1911.4722508290117</v>
      </c>
      <c r="AT15" s="5">
        <f t="shared" si="29"/>
        <v>-4.3633231299857744E-3</v>
      </c>
      <c r="AU15" s="5">
        <f t="shared" si="30"/>
        <v>0</v>
      </c>
      <c r="AV15" s="5">
        <f t="shared" si="31"/>
        <v>-17.300261537312053</v>
      </c>
      <c r="AW15" s="5">
        <f t="shared" si="32"/>
        <v>0</v>
      </c>
    </row>
    <row r="16" spans="1:49">
      <c r="A16" s="48">
        <v>8</v>
      </c>
      <c r="B16" s="74" t="s">
        <v>128</v>
      </c>
      <c r="C16" s="74"/>
      <c r="D16" s="75">
        <v>30</v>
      </c>
      <c r="E16" s="75">
        <v>15</v>
      </c>
      <c r="F16" s="75">
        <v>129</v>
      </c>
      <c r="G16" s="76">
        <v>15</v>
      </c>
      <c r="H16" s="88">
        <f t="shared" si="24"/>
        <v>180</v>
      </c>
      <c r="I16" s="89">
        <f t="shared" si="20"/>
        <v>15.000000000000211</v>
      </c>
      <c r="J16" s="88">
        <v>14</v>
      </c>
      <c r="K16" s="88">
        <f t="shared" si="25"/>
        <v>1.0714285714285865</v>
      </c>
      <c r="L16" s="90">
        <f t="shared" si="14"/>
        <v>2020</v>
      </c>
      <c r="M16" s="90">
        <f t="shared" si="15"/>
        <v>7</v>
      </c>
      <c r="N16" s="90">
        <f t="shared" si="16"/>
        <v>12</v>
      </c>
      <c r="O16" s="90">
        <f t="shared" si="17"/>
        <v>4</v>
      </c>
      <c r="P16" s="91" t="s">
        <v>15</v>
      </c>
      <c r="Q16" s="90">
        <f t="shared" si="18"/>
        <v>19</v>
      </c>
      <c r="R16" s="92">
        <f t="shared" si="26"/>
        <v>5</v>
      </c>
      <c r="S16" s="92" t="s">
        <v>15</v>
      </c>
      <c r="T16" s="93">
        <f t="shared" si="27"/>
        <v>30</v>
      </c>
      <c r="U16" s="94">
        <f t="shared" si="23"/>
        <v>5.5</v>
      </c>
      <c r="V16" s="44">
        <v>1.25</v>
      </c>
      <c r="W16" s="44">
        <v>1.25</v>
      </c>
      <c r="X16" s="44"/>
      <c r="Y16" s="44"/>
      <c r="Z16" s="44">
        <v>2</v>
      </c>
      <c r="AA16" s="44"/>
      <c r="AB16" s="44"/>
      <c r="AC16" s="44">
        <v>1</v>
      </c>
      <c r="AD16" s="44"/>
      <c r="AE16" s="44"/>
      <c r="AF16" s="44"/>
      <c r="AG16" s="44"/>
      <c r="AH16" s="17"/>
      <c r="AI16" s="16">
        <v>2024</v>
      </c>
      <c r="AJ16" s="16">
        <f t="shared" si="4"/>
        <v>7</v>
      </c>
      <c r="AK16" s="16">
        <f t="shared" si="5"/>
        <v>12</v>
      </c>
      <c r="AL16" s="16">
        <f t="shared" si="6"/>
        <v>9</v>
      </c>
      <c r="AM16" s="17" t="s">
        <v>15</v>
      </c>
      <c r="AN16" s="16">
        <f t="shared" si="7"/>
        <v>49</v>
      </c>
      <c r="AO16" s="5">
        <f t="shared" si="19"/>
        <v>44024.40902777778</v>
      </c>
      <c r="AP16" s="1">
        <f t="shared" si="8"/>
        <v>44024.453670634924</v>
      </c>
      <c r="AQ16" s="5">
        <f t="shared" si="9"/>
        <v>0.5279620987282847</v>
      </c>
      <c r="AR16" s="5">
        <f t="shared" si="10"/>
        <v>2.2558380582026709</v>
      </c>
      <c r="AS16" s="5">
        <f t="shared" si="28"/>
        <v>1894.1719892916997</v>
      </c>
      <c r="AT16" s="5">
        <f t="shared" si="29"/>
        <v>-4.3633231299858855E-3</v>
      </c>
      <c r="AU16" s="5">
        <f t="shared" si="30"/>
        <v>0</v>
      </c>
      <c r="AV16" s="5">
        <f t="shared" si="31"/>
        <v>-17.255856594004172</v>
      </c>
      <c r="AW16" s="5">
        <f t="shared" si="32"/>
        <v>0</v>
      </c>
    </row>
    <row r="17" spans="1:49">
      <c r="A17" s="48">
        <v>9</v>
      </c>
      <c r="B17" s="74" t="s">
        <v>131</v>
      </c>
      <c r="C17" s="74"/>
      <c r="D17" s="75">
        <v>30</v>
      </c>
      <c r="E17" s="75">
        <v>0</v>
      </c>
      <c r="F17" s="75">
        <v>129</v>
      </c>
      <c r="G17" s="76">
        <v>15</v>
      </c>
      <c r="H17" s="88">
        <f t="shared" si="24"/>
        <v>180</v>
      </c>
      <c r="I17" s="89">
        <f t="shared" si="20"/>
        <v>14.999999999999831</v>
      </c>
      <c r="J17" s="88">
        <v>14</v>
      </c>
      <c r="K17" s="88">
        <f t="shared" si="25"/>
        <v>1.0714285714285594</v>
      </c>
      <c r="L17" s="90">
        <f t="shared" si="14"/>
        <v>2020</v>
      </c>
      <c r="M17" s="90">
        <f t="shared" si="15"/>
        <v>7</v>
      </c>
      <c r="N17" s="90">
        <f t="shared" si="16"/>
        <v>12</v>
      </c>
      <c r="O17" s="90">
        <f t="shared" si="17"/>
        <v>10</v>
      </c>
      <c r="P17" s="91" t="s">
        <v>15</v>
      </c>
      <c r="Q17" s="90">
        <f t="shared" si="18"/>
        <v>53</v>
      </c>
      <c r="R17" s="92">
        <f t="shared" si="26"/>
        <v>6</v>
      </c>
      <c r="S17" s="92" t="s">
        <v>15</v>
      </c>
      <c r="T17" s="93">
        <f t="shared" si="27"/>
        <v>30</v>
      </c>
      <c r="U17" s="94">
        <f t="shared" si="23"/>
        <v>6.5</v>
      </c>
      <c r="V17" s="44">
        <v>1.25</v>
      </c>
      <c r="W17" s="44"/>
      <c r="X17" s="44">
        <v>1.25</v>
      </c>
      <c r="Y17" s="44"/>
      <c r="Z17" s="44">
        <v>2</v>
      </c>
      <c r="AA17" s="44">
        <v>2</v>
      </c>
      <c r="AB17" s="44"/>
      <c r="AC17" s="44"/>
      <c r="AD17" s="44"/>
      <c r="AE17" s="44"/>
      <c r="AF17" s="44"/>
      <c r="AG17" s="44"/>
      <c r="AH17" s="17"/>
      <c r="AI17" s="16">
        <v>2025</v>
      </c>
      <c r="AJ17" s="16">
        <f t="shared" si="4"/>
        <v>7</v>
      </c>
      <c r="AK17" s="16">
        <f t="shared" si="5"/>
        <v>12</v>
      </c>
      <c r="AL17" s="16">
        <f t="shared" si="6"/>
        <v>17</v>
      </c>
      <c r="AM17" s="17" t="s">
        <v>15</v>
      </c>
      <c r="AN17" s="16">
        <f t="shared" si="7"/>
        <v>23</v>
      </c>
      <c r="AO17" s="5">
        <f t="shared" si="19"/>
        <v>44024.724305555559</v>
      </c>
      <c r="AP17" s="1">
        <f t="shared" si="8"/>
        <v>44024.768948412704</v>
      </c>
      <c r="AQ17" s="5">
        <f t="shared" si="9"/>
        <v>0.52359877559829882</v>
      </c>
      <c r="AR17" s="5">
        <f t="shared" si="10"/>
        <v>2.2558380582026709</v>
      </c>
      <c r="AS17" s="5">
        <f t="shared" si="28"/>
        <v>1876.9161326976955</v>
      </c>
      <c r="AT17" s="5">
        <f t="shared" si="29"/>
        <v>-4.3633231299857744E-3</v>
      </c>
      <c r="AU17" s="5">
        <f t="shared" si="30"/>
        <v>0</v>
      </c>
      <c r="AV17" s="5">
        <f t="shared" si="31"/>
        <v>-17.212005838914365</v>
      </c>
      <c r="AW17" s="5">
        <f t="shared" si="32"/>
        <v>0</v>
      </c>
    </row>
    <row r="18" spans="1:49">
      <c r="A18" s="48">
        <v>9</v>
      </c>
      <c r="B18" s="74" t="s">
        <v>132</v>
      </c>
      <c r="C18" s="74"/>
      <c r="D18" s="75">
        <v>29</v>
      </c>
      <c r="E18" s="75">
        <v>45</v>
      </c>
      <c r="F18" s="75">
        <v>129</v>
      </c>
      <c r="G18" s="76">
        <v>15</v>
      </c>
      <c r="H18" s="88">
        <f t="shared" si="24"/>
        <v>180</v>
      </c>
      <c r="I18" s="89">
        <f t="shared" si="20"/>
        <v>15.000000000000211</v>
      </c>
      <c r="J18" s="88">
        <v>14</v>
      </c>
      <c r="K18" s="88">
        <f t="shared" si="25"/>
        <v>1.0714285714285865</v>
      </c>
      <c r="L18" s="90">
        <f t="shared" si="14"/>
        <v>2020</v>
      </c>
      <c r="M18" s="90">
        <f t="shared" si="15"/>
        <v>7</v>
      </c>
      <c r="N18" s="90">
        <f t="shared" si="16"/>
        <v>12</v>
      </c>
      <c r="O18" s="90">
        <f t="shared" si="17"/>
        <v>18</v>
      </c>
      <c r="P18" s="91" t="s">
        <v>15</v>
      </c>
      <c r="Q18" s="90">
        <f t="shared" si="18"/>
        <v>27</v>
      </c>
      <c r="R18" s="92">
        <f t="shared" si="26"/>
        <v>5</v>
      </c>
      <c r="S18" s="92" t="s">
        <v>15</v>
      </c>
      <c r="T18" s="93">
        <f t="shared" si="27"/>
        <v>15</v>
      </c>
      <c r="U18" s="94">
        <f t="shared" si="23"/>
        <v>5.25</v>
      </c>
      <c r="V18" s="44">
        <v>1.25</v>
      </c>
      <c r="W18" s="44"/>
      <c r="X18" s="44"/>
      <c r="Y18" s="44">
        <v>1</v>
      </c>
      <c r="Z18" s="44">
        <v>2</v>
      </c>
      <c r="AA18" s="44"/>
      <c r="AB18" s="44"/>
      <c r="AC18" s="44">
        <v>1</v>
      </c>
      <c r="AD18" s="44"/>
      <c r="AE18" s="44"/>
      <c r="AF18" s="44"/>
      <c r="AG18" s="44"/>
      <c r="AH18" s="17"/>
      <c r="AI18" s="16">
        <v>2026</v>
      </c>
      <c r="AJ18" s="16">
        <f t="shared" si="4"/>
        <v>7</v>
      </c>
      <c r="AK18" s="16">
        <f t="shared" si="5"/>
        <v>12</v>
      </c>
      <c r="AL18" s="16">
        <f t="shared" si="6"/>
        <v>23</v>
      </c>
      <c r="AM18" s="17" t="s">
        <v>15</v>
      </c>
      <c r="AN18" s="16">
        <f t="shared" si="7"/>
        <v>42</v>
      </c>
      <c r="AO18" s="5">
        <f t="shared" si="19"/>
        <v>44024.987500000003</v>
      </c>
      <c r="AP18" s="1">
        <f t="shared" si="8"/>
        <v>44025.032142857148</v>
      </c>
      <c r="AQ18" s="5">
        <f t="shared" si="9"/>
        <v>0.51923545246831304</v>
      </c>
      <c r="AR18" s="5">
        <f t="shared" si="10"/>
        <v>2.2558380582026709</v>
      </c>
      <c r="AS18" s="5">
        <f t="shared" si="28"/>
        <v>1859.7041268587811</v>
      </c>
      <c r="AT18" s="5">
        <f t="shared" si="29"/>
        <v>-4.3633231299858855E-3</v>
      </c>
      <c r="AU18" s="5">
        <f t="shared" si="30"/>
        <v>0</v>
      </c>
      <c r="AV18" s="5">
        <f t="shared" si="31"/>
        <v>-17.168703460421966</v>
      </c>
      <c r="AW18" s="5">
        <f t="shared" si="32"/>
        <v>0</v>
      </c>
    </row>
    <row r="19" spans="1:49">
      <c r="A19" s="48">
        <v>10</v>
      </c>
      <c r="B19" s="74" t="s">
        <v>129</v>
      </c>
      <c r="C19" s="74"/>
      <c r="D19" s="75">
        <v>29</v>
      </c>
      <c r="E19" s="75">
        <v>30</v>
      </c>
      <c r="F19" s="75">
        <v>129</v>
      </c>
      <c r="G19" s="76">
        <v>15</v>
      </c>
      <c r="H19" s="88">
        <f t="shared" si="24"/>
        <v>93.354455692916176</v>
      </c>
      <c r="I19" s="89">
        <f t="shared" si="20"/>
        <v>34.180522672811094</v>
      </c>
      <c r="J19" s="88">
        <v>14</v>
      </c>
      <c r="K19" s="88">
        <f t="shared" si="25"/>
        <v>2.4414659052007925</v>
      </c>
      <c r="L19" s="90">
        <f t="shared" si="14"/>
        <v>2020</v>
      </c>
      <c r="M19" s="90">
        <f t="shared" si="15"/>
        <v>7</v>
      </c>
      <c r="N19" s="90">
        <f t="shared" si="16"/>
        <v>13</v>
      </c>
      <c r="O19" s="90">
        <f t="shared" si="17"/>
        <v>0</v>
      </c>
      <c r="P19" s="91" t="s">
        <v>15</v>
      </c>
      <c r="Q19" s="90">
        <f t="shared" si="18"/>
        <v>46</v>
      </c>
      <c r="R19" s="92">
        <f t="shared" si="26"/>
        <v>4</v>
      </c>
      <c r="S19" s="92" t="s">
        <v>15</v>
      </c>
      <c r="T19" s="93">
        <f t="shared" si="27"/>
        <v>30</v>
      </c>
      <c r="U19" s="94">
        <f t="shared" si="23"/>
        <v>4.5</v>
      </c>
      <c r="V19" s="44">
        <v>1.25</v>
      </c>
      <c r="W19" s="44">
        <v>1.25</v>
      </c>
      <c r="X19" s="44"/>
      <c r="Y19" s="44"/>
      <c r="Z19" s="44">
        <v>2</v>
      </c>
      <c r="AA19" s="44"/>
      <c r="AB19" s="44"/>
      <c r="AC19" s="44"/>
      <c r="AD19" s="44"/>
      <c r="AE19" s="44"/>
      <c r="AF19" s="44"/>
      <c r="AG19" s="44"/>
      <c r="AH19" s="17"/>
      <c r="AI19" s="16">
        <v>2027</v>
      </c>
      <c r="AJ19" s="16">
        <f t="shared" si="4"/>
        <v>7</v>
      </c>
      <c r="AK19" s="16">
        <f t="shared" si="5"/>
        <v>13</v>
      </c>
      <c r="AL19" s="16">
        <f t="shared" si="6"/>
        <v>5</v>
      </c>
      <c r="AM19" s="17" t="s">
        <v>15</v>
      </c>
      <c r="AN19" s="16">
        <f t="shared" si="7"/>
        <v>16</v>
      </c>
      <c r="AO19" s="5">
        <f t="shared" si="19"/>
        <v>44025.219444444447</v>
      </c>
      <c r="AP19" s="1">
        <f t="shared" si="8"/>
        <v>44025.321172190495</v>
      </c>
      <c r="AQ19" s="5">
        <f t="shared" si="9"/>
        <v>0.51487212933832716</v>
      </c>
      <c r="AR19" s="5">
        <f t="shared" si="10"/>
        <v>2.2558380582026709</v>
      </c>
      <c r="AS19" s="5">
        <f t="shared" si="28"/>
        <v>1842.5354233983592</v>
      </c>
      <c r="AT19" s="5">
        <f t="shared" si="29"/>
        <v>-5.8177641733136998E-4</v>
      </c>
      <c r="AU19" s="5">
        <f t="shared" si="30"/>
        <v>1.134464013796288E-2</v>
      </c>
      <c r="AV19" s="5">
        <f t="shared" si="31"/>
        <v>-2.2859179486097219</v>
      </c>
      <c r="AW19" s="5">
        <f t="shared" si="32"/>
        <v>1.5122500303412414</v>
      </c>
    </row>
    <row r="20" spans="1:49">
      <c r="A20" s="48">
        <v>11</v>
      </c>
      <c r="B20" s="85" t="s">
        <v>138</v>
      </c>
      <c r="C20" s="85"/>
      <c r="D20" s="86">
        <v>29</v>
      </c>
      <c r="E20" s="86">
        <v>28</v>
      </c>
      <c r="F20" s="86">
        <v>129</v>
      </c>
      <c r="G20" s="87">
        <v>54</v>
      </c>
      <c r="H20" s="52">
        <f t="shared" si="24"/>
        <v>23.609985632507694</v>
      </c>
      <c r="I20" s="53">
        <f t="shared" si="20"/>
        <v>13.096248427352783</v>
      </c>
      <c r="J20" s="52">
        <v>14</v>
      </c>
      <c r="K20" s="52">
        <f t="shared" si="25"/>
        <v>0.93544631623948449</v>
      </c>
      <c r="L20" s="16">
        <f t="shared" si="14"/>
        <v>2020</v>
      </c>
      <c r="M20" s="16">
        <f t="shared" si="15"/>
        <v>7</v>
      </c>
      <c r="N20" s="16">
        <f t="shared" si="16"/>
        <v>13</v>
      </c>
      <c r="O20" s="16">
        <f t="shared" si="17"/>
        <v>7</v>
      </c>
      <c r="P20" s="17" t="s">
        <v>15</v>
      </c>
      <c r="Q20" s="16">
        <f t="shared" si="18"/>
        <v>42</v>
      </c>
      <c r="R20" s="23">
        <f t="shared" si="26"/>
        <v>7</v>
      </c>
      <c r="S20" s="23" t="s">
        <v>15</v>
      </c>
      <c r="T20" s="46">
        <f t="shared" si="27"/>
        <v>30</v>
      </c>
      <c r="U20" s="45">
        <f t="shared" si="23"/>
        <v>7.5</v>
      </c>
      <c r="V20" s="95">
        <v>1.25</v>
      </c>
      <c r="W20" s="95"/>
      <c r="X20" s="95">
        <v>1.25</v>
      </c>
      <c r="Y20" s="95"/>
      <c r="Z20" s="95">
        <v>2</v>
      </c>
      <c r="AA20" s="95">
        <v>2</v>
      </c>
      <c r="AB20" s="95"/>
      <c r="AC20" s="44">
        <v>1</v>
      </c>
      <c r="AD20" s="44"/>
      <c r="AE20" s="44"/>
      <c r="AF20" s="44"/>
      <c r="AG20" s="44"/>
      <c r="AH20" s="17"/>
      <c r="AI20" s="16">
        <v>2028</v>
      </c>
      <c r="AJ20" s="16">
        <f t="shared" si="4"/>
        <v>7</v>
      </c>
      <c r="AK20" s="16">
        <f t="shared" si="5"/>
        <v>13</v>
      </c>
      <c r="AL20" s="16">
        <f t="shared" si="6"/>
        <v>15</v>
      </c>
      <c r="AM20" s="17" t="s">
        <v>15</v>
      </c>
      <c r="AN20" s="16">
        <f t="shared" si="7"/>
        <v>12</v>
      </c>
      <c r="AO20" s="5">
        <f t="shared" si="19"/>
        <v>44025.633333333331</v>
      </c>
      <c r="AP20" s="1">
        <f t="shared" si="8"/>
        <v>44025.672310263173</v>
      </c>
      <c r="AQ20" s="5">
        <f t="shared" si="9"/>
        <v>0.51429035292099579</v>
      </c>
      <c r="AR20" s="5">
        <f t="shared" si="10"/>
        <v>2.2671826983406338</v>
      </c>
      <c r="AS20" s="5">
        <f t="shared" si="28"/>
        <v>1840.2495054497494</v>
      </c>
      <c r="AT20" s="5">
        <f t="shared" si="29"/>
        <v>3.490658503988664E-3</v>
      </c>
      <c r="AU20" s="5">
        <f t="shared" si="30"/>
        <v>1.745329251994665E-3</v>
      </c>
      <c r="AV20" s="5">
        <f t="shared" si="31"/>
        <v>13.726935795121335</v>
      </c>
      <c r="AW20" s="5">
        <f t="shared" si="32"/>
        <v>0.41207198563581521</v>
      </c>
    </row>
    <row r="21" spans="1:49">
      <c r="A21" s="48">
        <v>12</v>
      </c>
      <c r="B21" s="85" t="s">
        <v>137</v>
      </c>
      <c r="C21" s="85"/>
      <c r="D21" s="86">
        <v>29</v>
      </c>
      <c r="E21" s="86">
        <v>40</v>
      </c>
      <c r="F21" s="86">
        <v>130</v>
      </c>
      <c r="G21" s="87">
        <v>0</v>
      </c>
      <c r="H21" s="52">
        <f t="shared" si="24"/>
        <v>23.56778407304822</v>
      </c>
      <c r="I21" s="53">
        <f t="shared" si="20"/>
        <v>13.09203704541412</v>
      </c>
      <c r="J21" s="52">
        <v>14</v>
      </c>
      <c r="K21" s="52">
        <f t="shared" si="25"/>
        <v>0.93514550324386569</v>
      </c>
      <c r="L21" s="16">
        <f t="shared" si="14"/>
        <v>2020</v>
      </c>
      <c r="M21" s="16">
        <f t="shared" si="15"/>
        <v>7</v>
      </c>
      <c r="N21" s="16">
        <f t="shared" si="16"/>
        <v>13</v>
      </c>
      <c r="O21" s="16">
        <f t="shared" si="17"/>
        <v>16</v>
      </c>
      <c r="P21" s="17" t="s">
        <v>15</v>
      </c>
      <c r="Q21" s="16">
        <f t="shared" si="18"/>
        <v>8</v>
      </c>
      <c r="R21" s="23">
        <f t="shared" si="26"/>
        <v>5</v>
      </c>
      <c r="S21" s="23" t="s">
        <v>15</v>
      </c>
      <c r="T21" s="46">
        <f t="shared" si="27"/>
        <v>30</v>
      </c>
      <c r="U21" s="45">
        <f t="shared" si="23"/>
        <v>5.5</v>
      </c>
      <c r="V21" s="95">
        <v>1.25</v>
      </c>
      <c r="W21" s="95">
        <v>1.25</v>
      </c>
      <c r="X21" s="95"/>
      <c r="Y21" s="95">
        <v>1</v>
      </c>
      <c r="Z21" s="95">
        <v>2</v>
      </c>
      <c r="AA21" s="95"/>
      <c r="AB21" s="95"/>
      <c r="AC21" s="44"/>
      <c r="AD21" s="44"/>
      <c r="AE21" s="44"/>
      <c r="AF21" s="44"/>
      <c r="AG21" s="44"/>
      <c r="AH21" s="17"/>
      <c r="AI21" s="16">
        <v>2029</v>
      </c>
      <c r="AJ21" s="16">
        <f t="shared" si="4"/>
        <v>7</v>
      </c>
      <c r="AK21" s="16">
        <f t="shared" si="5"/>
        <v>13</v>
      </c>
      <c r="AL21" s="16">
        <f t="shared" si="6"/>
        <v>21</v>
      </c>
      <c r="AM21" s="17" t="s">
        <v>15</v>
      </c>
      <c r="AN21" s="16">
        <f t="shared" si="7"/>
        <v>38</v>
      </c>
      <c r="AO21" s="5">
        <f t="shared" si="19"/>
        <v>44025.901388888895</v>
      </c>
      <c r="AP21" s="1">
        <f t="shared" si="8"/>
        <v>44025.940353284866</v>
      </c>
      <c r="AQ21" s="5">
        <f t="shared" si="9"/>
        <v>0.51778101142498445</v>
      </c>
      <c r="AR21" s="5">
        <f t="shared" si="10"/>
        <v>2.2689280275926285</v>
      </c>
      <c r="AS21" s="5">
        <f t="shared" si="28"/>
        <v>1853.9764412448708</v>
      </c>
      <c r="AT21" s="5">
        <f t="shared" si="29"/>
        <v>3.490658503988664E-3</v>
      </c>
      <c r="AU21" s="5">
        <f t="shared" si="30"/>
        <v>1.745329251994221E-3</v>
      </c>
      <c r="AV21" s="5">
        <f t="shared" si="31"/>
        <v>13.754533036287512</v>
      </c>
      <c r="AW21" s="5">
        <f t="shared" si="32"/>
        <v>0.41133542947377122</v>
      </c>
    </row>
    <row r="22" spans="1:49">
      <c r="A22" s="48">
        <v>13</v>
      </c>
      <c r="B22" s="85" t="s">
        <v>136</v>
      </c>
      <c r="C22" s="85"/>
      <c r="D22" s="86">
        <v>29</v>
      </c>
      <c r="E22" s="86">
        <v>52</v>
      </c>
      <c r="F22" s="86">
        <v>130</v>
      </c>
      <c r="G22" s="87">
        <v>6</v>
      </c>
      <c r="H22" s="52">
        <f t="shared" si="24"/>
        <v>23.525299310511535</v>
      </c>
      <c r="I22" s="53">
        <f t="shared" si="20"/>
        <v>13.087807306656751</v>
      </c>
      <c r="J22" s="52">
        <v>14</v>
      </c>
      <c r="K22" s="52">
        <f t="shared" si="25"/>
        <v>0.93484337904691084</v>
      </c>
      <c r="L22" s="16">
        <f t="shared" si="14"/>
        <v>2020</v>
      </c>
      <c r="M22" s="16">
        <f t="shared" si="15"/>
        <v>7</v>
      </c>
      <c r="N22" s="16">
        <f t="shared" si="16"/>
        <v>13</v>
      </c>
      <c r="O22" s="16">
        <f t="shared" si="17"/>
        <v>22</v>
      </c>
      <c r="P22" s="17" t="s">
        <v>15</v>
      </c>
      <c r="Q22" s="16">
        <f t="shared" si="18"/>
        <v>34</v>
      </c>
      <c r="R22" s="23">
        <f t="shared" si="26"/>
        <v>4</v>
      </c>
      <c r="S22" s="23" t="s">
        <v>15</v>
      </c>
      <c r="T22" s="46">
        <f t="shared" si="27"/>
        <v>15</v>
      </c>
      <c r="U22" s="45">
        <f t="shared" si="23"/>
        <v>4.25</v>
      </c>
      <c r="V22" s="95">
        <v>1.25</v>
      </c>
      <c r="W22" s="95"/>
      <c r="X22" s="95"/>
      <c r="Y22" s="95"/>
      <c r="Z22" s="95">
        <v>2</v>
      </c>
      <c r="AA22" s="95"/>
      <c r="AB22" s="95"/>
      <c r="AC22" s="44">
        <v>1</v>
      </c>
      <c r="AD22" s="44"/>
      <c r="AE22" s="44"/>
      <c r="AF22" s="44"/>
      <c r="AG22" s="44"/>
      <c r="AH22" s="17"/>
      <c r="AI22" s="16">
        <v>2030</v>
      </c>
      <c r="AJ22" s="16">
        <f t="shared" si="4"/>
        <v>7</v>
      </c>
      <c r="AK22" s="16">
        <f t="shared" si="5"/>
        <v>14</v>
      </c>
      <c r="AL22" s="16">
        <f t="shared" si="6"/>
        <v>2</v>
      </c>
      <c r="AM22" s="17" t="s">
        <v>15</v>
      </c>
      <c r="AN22" s="16">
        <f t="shared" si="7"/>
        <v>49</v>
      </c>
      <c r="AO22" s="5">
        <f t="shared" si="19"/>
        <v>44026.117361111101</v>
      </c>
      <c r="AP22" s="1">
        <f t="shared" si="8"/>
        <v>44026.15631291856</v>
      </c>
      <c r="AQ22" s="5">
        <f t="shared" si="9"/>
        <v>0.52127166992897311</v>
      </c>
      <c r="AR22" s="5">
        <f t="shared" si="10"/>
        <v>2.2706733568446227</v>
      </c>
      <c r="AS22" s="5">
        <f t="shared" si="28"/>
        <v>1867.7309742811583</v>
      </c>
      <c r="AT22" s="5">
        <f t="shared" si="29"/>
        <v>3.4906585039885529E-3</v>
      </c>
      <c r="AU22" s="5">
        <f t="shared" si="30"/>
        <v>1.745329251994221E-3</v>
      </c>
      <c r="AV22" s="5">
        <f t="shared" si="31"/>
        <v>13.782409771307584</v>
      </c>
      <c r="AW22" s="5">
        <f t="shared" si="32"/>
        <v>0.41059393048557813</v>
      </c>
    </row>
    <row r="23" spans="1:49">
      <c r="A23" s="48">
        <v>14</v>
      </c>
      <c r="B23" s="85" t="s">
        <v>135</v>
      </c>
      <c r="C23" s="85"/>
      <c r="D23" s="86">
        <v>30</v>
      </c>
      <c r="E23" s="86">
        <v>4</v>
      </c>
      <c r="F23" s="86">
        <v>130</v>
      </c>
      <c r="G23" s="87">
        <v>12</v>
      </c>
      <c r="H23" s="52">
        <f t="shared" si="24"/>
        <v>23.48253142817877</v>
      </c>
      <c r="I23" s="53">
        <f t="shared" si="20"/>
        <v>13.083559403657759</v>
      </c>
      <c r="J23" s="52">
        <v>14</v>
      </c>
      <c r="K23" s="52">
        <f t="shared" si="25"/>
        <v>0.93453995740412565</v>
      </c>
      <c r="L23" s="16">
        <f t="shared" si="14"/>
        <v>2020</v>
      </c>
      <c r="M23" s="16">
        <f t="shared" si="15"/>
        <v>7</v>
      </c>
      <c r="N23" s="16">
        <f t="shared" si="16"/>
        <v>14</v>
      </c>
      <c r="O23" s="16">
        <f t="shared" si="17"/>
        <v>3</v>
      </c>
      <c r="P23" s="17" t="s">
        <v>15</v>
      </c>
      <c r="Q23" s="16">
        <f t="shared" si="18"/>
        <v>45</v>
      </c>
      <c r="R23" s="23">
        <f t="shared" si="26"/>
        <v>4</v>
      </c>
      <c r="S23" s="23" t="s">
        <v>15</v>
      </c>
      <c r="T23" s="46">
        <f t="shared" si="27"/>
        <v>30</v>
      </c>
      <c r="U23" s="45">
        <f t="shared" si="23"/>
        <v>4.5</v>
      </c>
      <c r="V23" s="95">
        <v>1.25</v>
      </c>
      <c r="W23" s="95">
        <v>1.25</v>
      </c>
      <c r="X23" s="95"/>
      <c r="Y23" s="95"/>
      <c r="Z23" s="95">
        <v>2</v>
      </c>
      <c r="AA23" s="95"/>
      <c r="AB23" s="95"/>
      <c r="AC23" s="44"/>
      <c r="AD23" s="44"/>
      <c r="AE23" s="44"/>
      <c r="AF23" s="44"/>
      <c r="AG23" s="44"/>
      <c r="AH23" s="17"/>
      <c r="AI23" s="16">
        <v>2031</v>
      </c>
      <c r="AJ23" s="16">
        <f t="shared" si="4"/>
        <v>7</v>
      </c>
      <c r="AK23" s="16">
        <f t="shared" si="5"/>
        <v>14</v>
      </c>
      <c r="AL23" s="16">
        <f t="shared" si="6"/>
        <v>8</v>
      </c>
      <c r="AM23" s="17" t="s">
        <v>15</v>
      </c>
      <c r="AN23" s="16">
        <f t="shared" si="7"/>
        <v>15</v>
      </c>
      <c r="AO23" s="5">
        <f t="shared" si="19"/>
        <v>44026.34375</v>
      </c>
      <c r="AP23" s="1">
        <f t="shared" si="8"/>
        <v>44026.382689164893</v>
      </c>
      <c r="AQ23" s="5">
        <f t="shared" si="9"/>
        <v>0.52476232843296167</v>
      </c>
      <c r="AR23" s="5">
        <f t="shared" si="10"/>
        <v>2.2724186860966169</v>
      </c>
      <c r="AS23" s="5">
        <f t="shared" si="28"/>
        <v>1881.5133840524659</v>
      </c>
      <c r="AT23" s="5">
        <f t="shared" si="29"/>
        <v>3.490658503988664E-3</v>
      </c>
      <c r="AU23" s="5">
        <f t="shared" si="30"/>
        <v>1.745329251994665E-3</v>
      </c>
      <c r="AV23" s="5">
        <f t="shared" si="31"/>
        <v>13.810568357391958</v>
      </c>
      <c r="AW23" s="5">
        <f t="shared" si="32"/>
        <v>0.4098474901247659</v>
      </c>
    </row>
    <row r="24" spans="1:49">
      <c r="A24" s="48">
        <v>15</v>
      </c>
      <c r="B24" s="85" t="s">
        <v>134</v>
      </c>
      <c r="C24" s="85"/>
      <c r="D24" s="86">
        <v>30</v>
      </c>
      <c r="E24" s="86">
        <v>16</v>
      </c>
      <c r="F24" s="86">
        <v>130</v>
      </c>
      <c r="G24" s="87">
        <v>18</v>
      </c>
      <c r="H24" s="52">
        <f t="shared" si="24"/>
        <v>249.46196508096759</v>
      </c>
      <c r="I24" s="53">
        <f t="shared" si="20"/>
        <v>39.905469708291569</v>
      </c>
      <c r="J24" s="52">
        <v>14</v>
      </c>
      <c r="K24" s="52">
        <f t="shared" si="25"/>
        <v>2.8503906934493979</v>
      </c>
      <c r="L24" s="16">
        <f t="shared" si="14"/>
        <v>2020</v>
      </c>
      <c r="M24" s="16">
        <f t="shared" si="15"/>
        <v>7</v>
      </c>
      <c r="N24" s="16">
        <f t="shared" si="16"/>
        <v>14</v>
      </c>
      <c r="O24" s="16">
        <f t="shared" si="17"/>
        <v>9</v>
      </c>
      <c r="P24" s="17" t="s">
        <v>15</v>
      </c>
      <c r="Q24" s="16">
        <f t="shared" si="18"/>
        <v>11</v>
      </c>
      <c r="R24" s="23">
        <f t="shared" si="26"/>
        <v>8</v>
      </c>
      <c r="S24" s="23" t="s">
        <v>15</v>
      </c>
      <c r="T24" s="46">
        <f t="shared" si="27"/>
        <v>30</v>
      </c>
      <c r="U24" s="45">
        <f t="shared" si="23"/>
        <v>8.5</v>
      </c>
      <c r="V24" s="95">
        <v>1.25</v>
      </c>
      <c r="W24" s="95"/>
      <c r="X24" s="95">
        <v>1.25</v>
      </c>
      <c r="Y24" s="95">
        <v>1</v>
      </c>
      <c r="Z24" s="95">
        <v>2</v>
      </c>
      <c r="AA24" s="95">
        <v>2</v>
      </c>
      <c r="AB24" s="95"/>
      <c r="AC24" s="44">
        <v>1</v>
      </c>
      <c r="AD24" s="44"/>
      <c r="AE24" s="44"/>
      <c r="AF24" s="43"/>
      <c r="AG24" s="44"/>
      <c r="AH24" s="17"/>
      <c r="AI24" s="16">
        <v>2032</v>
      </c>
      <c r="AJ24" s="16">
        <f t="shared" si="4"/>
        <v>7</v>
      </c>
      <c r="AK24" s="16">
        <f t="shared" si="5"/>
        <v>14</v>
      </c>
      <c r="AL24" s="16">
        <f t="shared" si="6"/>
        <v>17</v>
      </c>
      <c r="AM24" s="17" t="s">
        <v>15</v>
      </c>
      <c r="AN24" s="16">
        <f t="shared" si="7"/>
        <v>41</v>
      </c>
      <c r="AO24" s="5">
        <f t="shared" si="19"/>
        <v>44026.736805555563</v>
      </c>
      <c r="AP24" s="1">
        <f t="shared" si="8"/>
        <v>44026.855571834458</v>
      </c>
      <c r="AQ24" s="5">
        <f t="shared" si="9"/>
        <v>0.52825298693695033</v>
      </c>
      <c r="AR24" s="5">
        <f t="shared" si="10"/>
        <v>2.2741640153486116</v>
      </c>
      <c r="AS24" s="5">
        <f t="shared" si="28"/>
        <v>1895.3239524098578</v>
      </c>
      <c r="AT24" s="5">
        <f t="shared" si="29"/>
        <v>-4.0724349213200339E-3</v>
      </c>
      <c r="AU24" s="5">
        <f t="shared" si="30"/>
        <v>-1.2508192972625842E-2</v>
      </c>
      <c r="AV24" s="5">
        <f t="shared" si="31"/>
        <v>-16.109584468837511</v>
      </c>
      <c r="AW24" s="5">
        <f t="shared" si="32"/>
        <v>1.2123399955682139</v>
      </c>
    </row>
    <row r="25" spans="1:49">
      <c r="A25" s="48">
        <v>16</v>
      </c>
      <c r="B25" s="1" t="s">
        <v>177</v>
      </c>
      <c r="D25" s="1">
        <v>30</v>
      </c>
      <c r="E25" s="1">
        <v>2</v>
      </c>
      <c r="F25" s="1">
        <v>129</v>
      </c>
      <c r="G25" s="1">
        <v>35</v>
      </c>
      <c r="H25" s="88">
        <f t="shared" ref="H25" si="33">IF(AND(AT25&gt;=0,AU25&gt;=0),AW25*180/PI(),IF(AND(AT25&lt;=0,AU25&gt;=0),180-AW25*180/PI(),IF(AND(AT25&lt;=0,AU25&lt;=0),180+AW25*180/PI(),IF(AND(AT25&gt;=0,AU25&lt;=0),360-AW25*180/PI()))))</f>
        <v>73.908680366603406</v>
      </c>
      <c r="I25" s="89">
        <f t="shared" si="20"/>
        <v>18.039529514081952</v>
      </c>
      <c r="J25" s="88">
        <v>3</v>
      </c>
      <c r="K25" s="88">
        <f t="shared" ref="K25" si="34">I25/J25</f>
        <v>6.013176504693984</v>
      </c>
      <c r="L25" s="90">
        <f t="shared" si="14"/>
        <v>2020</v>
      </c>
      <c r="M25" s="90">
        <f t="shared" si="15"/>
        <v>7</v>
      </c>
      <c r="N25" s="90">
        <f t="shared" si="16"/>
        <v>14</v>
      </c>
      <c r="O25" s="90">
        <f t="shared" si="17"/>
        <v>20</v>
      </c>
      <c r="P25" s="91" t="s">
        <v>15</v>
      </c>
      <c r="Q25" s="90">
        <f t="shared" si="18"/>
        <v>32</v>
      </c>
      <c r="R25" s="92">
        <f t="shared" ref="R25" si="35">ROUNDDOWN(U25,0)</f>
        <v>1</v>
      </c>
      <c r="S25" s="92" t="s">
        <v>15</v>
      </c>
      <c r="T25" s="93">
        <f t="shared" ref="T25" si="36">(U25-R25)*60</f>
        <v>15</v>
      </c>
      <c r="U25" s="94">
        <f t="shared" si="23"/>
        <v>1.25</v>
      </c>
      <c r="V25" s="44">
        <v>1.25</v>
      </c>
      <c r="W25" s="44"/>
      <c r="X25" s="44"/>
      <c r="Y25" s="44"/>
      <c r="Z25" s="44"/>
      <c r="AA25" s="44"/>
      <c r="AB25" s="44"/>
      <c r="AC25" s="44"/>
      <c r="AD25" s="44"/>
      <c r="AE25" s="44"/>
      <c r="AF25" s="43"/>
      <c r="AG25" s="44"/>
      <c r="AH25" s="17"/>
      <c r="AI25" s="16">
        <v>2032</v>
      </c>
      <c r="AJ25" s="16">
        <f t="shared" si="4"/>
        <v>7</v>
      </c>
      <c r="AK25" s="16">
        <f t="shared" si="5"/>
        <v>14</v>
      </c>
      <c r="AL25" s="16">
        <f t="shared" si="6"/>
        <v>21</v>
      </c>
      <c r="AM25" s="17" t="s">
        <v>15</v>
      </c>
      <c r="AN25" s="16">
        <f t="shared" si="7"/>
        <v>47</v>
      </c>
      <c r="AO25" s="5">
        <f t="shared" si="19"/>
        <v>44026.907638888886</v>
      </c>
      <c r="AP25" s="1">
        <f t="shared" si="8"/>
        <v>44027.158187909918</v>
      </c>
      <c r="AQ25" s="5">
        <f t="shared" si="9"/>
        <v>0.5241805520156303</v>
      </c>
      <c r="AR25" s="5">
        <f t="shared" si="10"/>
        <v>2.2616558223759857</v>
      </c>
      <c r="AS25" s="5">
        <f t="shared" ref="AS25" si="37">($AQ$1/$AS$1)*LOG10(TAN(PI()*45/180+AQ25/2))-$AQ$1*POWER($AR$1,2)*SIN(AQ25)-$AQ$1*POWER($AR$1,4)*POWER(SIN(AQ25),3)/3-$AQ$1*POWER($AR$1,6)*POWER(SIN(AQ25),5)/5</f>
        <v>1879.2143679410203</v>
      </c>
      <c r="AT25" s="5">
        <f>AQ47-AQ25</f>
        <v>3.4324808622555159E-2</v>
      </c>
      <c r="AU25" s="5">
        <f>AR47-AR25</f>
        <v>0.1381718991162173</v>
      </c>
      <c r="AV25" s="5">
        <f>AS47-AS25</f>
        <v>137.02375035211935</v>
      </c>
      <c r="AW25" s="5">
        <f t="shared" ref="AW25" si="38">IF(AT25=0,PI()/2,ABS(ATAN((AU25)*180*60/PI()/(AV25))))</f>
        <v>1.2899498182013189</v>
      </c>
    </row>
    <row r="26" spans="1:49">
      <c r="A26" s="48">
        <v>17</v>
      </c>
      <c r="B26" s="1" t="s">
        <v>178</v>
      </c>
      <c r="D26" s="1">
        <v>30</v>
      </c>
      <c r="E26" s="1">
        <v>7</v>
      </c>
      <c r="F26" s="1">
        <v>130</v>
      </c>
      <c r="G26" s="1">
        <v>10</v>
      </c>
      <c r="H26" s="88">
        <f t="shared" ref="H26:H36" si="39">IF(AND(AT26&gt;=0,AU26&gt;=0),AW26*180/PI(),IF(AND(AT26&lt;=0,AU26&gt;=0),180-AW26*180/PI(),IF(AND(AT26&lt;=0,AU26&lt;=0),180+AW26*180/PI(),IF(AND(AT26&gt;=0,AU26&lt;=0),360-AW26*180/PI()))))</f>
        <v>73.906307272631949</v>
      </c>
      <c r="I26" s="89">
        <f t="shared" si="20"/>
        <v>68.540371273846063</v>
      </c>
      <c r="J26" s="88">
        <v>3</v>
      </c>
      <c r="K26" s="88">
        <f t="shared" ref="K26:K35" si="40">I26/J26</f>
        <v>22.846790424615353</v>
      </c>
      <c r="L26" s="90">
        <f t="shared" si="14"/>
        <v>2020</v>
      </c>
      <c r="M26" s="90">
        <f t="shared" si="15"/>
        <v>7</v>
      </c>
      <c r="N26" s="90">
        <f t="shared" si="16"/>
        <v>15</v>
      </c>
      <c r="O26" s="90">
        <f t="shared" si="17"/>
        <v>3</v>
      </c>
      <c r="P26" s="91" t="s">
        <v>15</v>
      </c>
      <c r="Q26" s="90">
        <f t="shared" si="18"/>
        <v>48</v>
      </c>
      <c r="R26" s="92">
        <f t="shared" ref="R26:R35" si="41">ROUNDDOWN(U26,0)</f>
        <v>1</v>
      </c>
      <c r="S26" s="92" t="s">
        <v>15</v>
      </c>
      <c r="T26" s="93">
        <f t="shared" ref="T26:T35" si="42">(U26-R26)*60</f>
        <v>15</v>
      </c>
      <c r="U26" s="94">
        <f t="shared" ref="U26:U35" si="43">SUM(V26:AG26)</f>
        <v>1.25</v>
      </c>
      <c r="V26" s="44">
        <v>1.25</v>
      </c>
      <c r="W26" s="44"/>
      <c r="X26" s="44"/>
      <c r="Y26" s="44"/>
      <c r="Z26" s="44"/>
      <c r="AA26" s="44"/>
      <c r="AB26" s="44"/>
      <c r="AC26" s="44"/>
      <c r="AD26" s="44"/>
      <c r="AE26" s="44"/>
      <c r="AF26" s="43"/>
      <c r="AG26" s="44"/>
      <c r="AH26" s="17"/>
      <c r="AI26" s="16">
        <v>2032</v>
      </c>
      <c r="AJ26" s="16">
        <f t="shared" si="4"/>
        <v>7</v>
      </c>
      <c r="AK26" s="16">
        <f t="shared" si="5"/>
        <v>15</v>
      </c>
      <c r="AL26" s="16">
        <f t="shared" si="6"/>
        <v>5</v>
      </c>
      <c r="AM26" s="17" t="s">
        <v>15</v>
      </c>
      <c r="AN26" s="16">
        <f t="shared" si="7"/>
        <v>3</v>
      </c>
      <c r="AO26" s="5">
        <f t="shared" si="19"/>
        <v>44027.210416666661</v>
      </c>
      <c r="AP26" s="1">
        <f t="shared" ref="AP26:AP35" si="44">AO26+K26/24</f>
        <v>44028.162366267687</v>
      </c>
      <c r="AQ26" s="5">
        <f t="shared" ref="AQ26:AQ35" si="45">(D26+E26/60)*PI()/180</f>
        <v>0.52563499305895889</v>
      </c>
      <c r="AR26" s="5">
        <f t="shared" ref="AR26:AR35" si="46">(F26+G26/60)*PI()/180</f>
        <v>2.2718369096792856</v>
      </c>
      <c r="AS26" s="5">
        <f t="shared" ref="AS26:AS35" si="47">($AQ$1/$AS$1)*LOG10(TAN(PI()*45/180+AQ26/2))-$AQ$1*POWER($AR$1,2)*SIN(AQ26)-$AQ$1*POWER($AR$1,4)*POWER(SIN(AQ26),3)/3-$AQ$1*POWER($AR$1,6)*POWER(SIN(AQ26),5)/5</f>
        <v>1884.9633752122716</v>
      </c>
      <c r="AT26" s="5">
        <f t="shared" ref="AT26:AV26" si="48">AQ48-AQ26</f>
        <v>3.2870367579226567E-2</v>
      </c>
      <c r="AU26" s="5">
        <f t="shared" si="48"/>
        <v>0.13235413494290293</v>
      </c>
      <c r="AV26" s="5">
        <f t="shared" si="48"/>
        <v>131.27474308086812</v>
      </c>
      <c r="AW26" s="5">
        <f t="shared" ref="AW26:AW35" si="49">IF(AT26=0,PI()/2,ABS(ATAN((AU26)*180*60/PI()/(AV26))))</f>
        <v>1.2899083998980581</v>
      </c>
    </row>
    <row r="27" spans="1:49">
      <c r="A27" s="48">
        <v>18</v>
      </c>
      <c r="B27" s="1" t="s">
        <v>179</v>
      </c>
      <c r="D27" s="1">
        <v>29</v>
      </c>
      <c r="E27" s="1">
        <v>48</v>
      </c>
      <c r="F27" s="1">
        <v>130</v>
      </c>
      <c r="G27" s="1">
        <v>39</v>
      </c>
      <c r="H27" s="88">
        <f t="shared" si="39"/>
        <v>70.855332591140552</v>
      </c>
      <c r="I27" s="89">
        <f t="shared" si="20"/>
        <v>82.328499924923108</v>
      </c>
      <c r="J27" s="88">
        <v>3</v>
      </c>
      <c r="K27" s="88">
        <f t="shared" si="40"/>
        <v>27.442833308307701</v>
      </c>
      <c r="L27" s="90">
        <f t="shared" si="14"/>
        <v>2020</v>
      </c>
      <c r="M27" s="90">
        <f t="shared" si="15"/>
        <v>7</v>
      </c>
      <c r="N27" s="90">
        <f t="shared" si="16"/>
        <v>16</v>
      </c>
      <c r="O27" s="90">
        <f t="shared" si="17"/>
        <v>3</v>
      </c>
      <c r="P27" s="91" t="s">
        <v>15</v>
      </c>
      <c r="Q27" s="90">
        <f t="shared" si="18"/>
        <v>54</v>
      </c>
      <c r="R27" s="92">
        <f t="shared" si="41"/>
        <v>1</v>
      </c>
      <c r="S27" s="92" t="s">
        <v>15</v>
      </c>
      <c r="T27" s="93">
        <f t="shared" si="42"/>
        <v>15</v>
      </c>
      <c r="U27" s="94">
        <f t="shared" si="43"/>
        <v>1.25</v>
      </c>
      <c r="V27" s="44">
        <v>1.25</v>
      </c>
      <c r="W27" s="44"/>
      <c r="X27" s="44"/>
      <c r="Y27" s="44"/>
      <c r="Z27" s="44"/>
      <c r="AA27" s="44"/>
      <c r="AB27" s="44"/>
      <c r="AC27" s="44"/>
      <c r="AD27" s="44"/>
      <c r="AE27" s="44"/>
      <c r="AF27" s="43"/>
      <c r="AG27" s="44"/>
      <c r="AH27" s="17"/>
      <c r="AI27" s="16">
        <v>2032</v>
      </c>
      <c r="AJ27" s="16">
        <f t="shared" si="4"/>
        <v>7</v>
      </c>
      <c r="AK27" s="16">
        <f t="shared" si="5"/>
        <v>16</v>
      </c>
      <c r="AL27" s="16">
        <f t="shared" si="6"/>
        <v>5</v>
      </c>
      <c r="AM27" s="17" t="s">
        <v>15</v>
      </c>
      <c r="AN27" s="16">
        <f t="shared" si="7"/>
        <v>9</v>
      </c>
      <c r="AO27" s="5">
        <f t="shared" si="19"/>
        <v>44028.214583333327</v>
      </c>
      <c r="AP27" s="1">
        <f t="shared" si="44"/>
        <v>44029.358034721175</v>
      </c>
      <c r="AQ27" s="5">
        <f t="shared" si="45"/>
        <v>0.52010811709431026</v>
      </c>
      <c r="AR27" s="5">
        <f t="shared" si="46"/>
        <v>2.2802726677305918</v>
      </c>
      <c r="AS27" s="5">
        <f t="shared" si="47"/>
        <v>1863.1430463710628</v>
      </c>
      <c r="AT27" s="5">
        <f t="shared" ref="AT27:AV27" si="50">AQ49-AQ27</f>
        <v>3.8397243543875192E-2</v>
      </c>
      <c r="AU27" s="5">
        <f t="shared" si="50"/>
        <v>0.12828170002158279</v>
      </c>
      <c r="AV27" s="5">
        <f t="shared" si="50"/>
        <v>153.09507192207684</v>
      </c>
      <c r="AW27" s="5">
        <f t="shared" si="49"/>
        <v>1.2366588463110477</v>
      </c>
    </row>
    <row r="28" spans="1:49">
      <c r="A28" s="48">
        <v>19</v>
      </c>
      <c r="B28" s="1" t="s">
        <v>180</v>
      </c>
      <c r="D28" s="1">
        <v>30</v>
      </c>
      <c r="E28" s="1">
        <v>15</v>
      </c>
      <c r="F28" s="1">
        <v>131</v>
      </c>
      <c r="G28" s="1">
        <v>24</v>
      </c>
      <c r="H28" s="88">
        <f t="shared" si="39"/>
        <v>74.010863201578829</v>
      </c>
      <c r="I28" s="89">
        <f t="shared" si="20"/>
        <v>163.36600954881774</v>
      </c>
      <c r="J28" s="88">
        <v>3</v>
      </c>
      <c r="K28" s="88">
        <f t="shared" si="40"/>
        <v>54.455336516272581</v>
      </c>
      <c r="L28" s="90">
        <f t="shared" si="14"/>
        <v>2020</v>
      </c>
      <c r="M28" s="90">
        <f t="shared" si="15"/>
        <v>7</v>
      </c>
      <c r="N28" s="90">
        <f t="shared" si="16"/>
        <v>17</v>
      </c>
      <c r="O28" s="90">
        <f t="shared" si="17"/>
        <v>8</v>
      </c>
      <c r="P28" s="91" t="s">
        <v>15</v>
      </c>
      <c r="Q28" s="90">
        <f t="shared" si="18"/>
        <v>36</v>
      </c>
      <c r="R28" s="92">
        <f t="shared" si="41"/>
        <v>1</v>
      </c>
      <c r="S28" s="92" t="s">
        <v>15</v>
      </c>
      <c r="T28" s="93">
        <f t="shared" si="42"/>
        <v>15</v>
      </c>
      <c r="U28" s="94">
        <f t="shared" si="43"/>
        <v>1.25</v>
      </c>
      <c r="V28" s="44">
        <v>1.25</v>
      </c>
      <c r="W28" s="44"/>
      <c r="X28" s="44"/>
      <c r="Y28" s="44"/>
      <c r="Z28" s="44"/>
      <c r="AA28" s="44"/>
      <c r="AB28" s="44"/>
      <c r="AC28" s="44"/>
      <c r="AD28" s="44"/>
      <c r="AE28" s="44"/>
      <c r="AF28" s="43"/>
      <c r="AG28" s="44"/>
      <c r="AH28" s="17"/>
      <c r="AI28" s="16">
        <v>2032</v>
      </c>
      <c r="AJ28" s="16">
        <f t="shared" si="4"/>
        <v>7</v>
      </c>
      <c r="AK28" s="16">
        <f t="shared" si="5"/>
        <v>17</v>
      </c>
      <c r="AL28" s="16">
        <f t="shared" si="6"/>
        <v>9</v>
      </c>
      <c r="AM28" s="17" t="s">
        <v>15</v>
      </c>
      <c r="AN28" s="16">
        <f t="shared" si="7"/>
        <v>51</v>
      </c>
      <c r="AO28" s="5">
        <f t="shared" si="19"/>
        <v>44029.410416666666</v>
      </c>
      <c r="AP28" s="1">
        <f t="shared" si="44"/>
        <v>44031.679389021512</v>
      </c>
      <c r="AQ28" s="5">
        <f t="shared" si="45"/>
        <v>0.5279620987282847</v>
      </c>
      <c r="AR28" s="5">
        <f t="shared" si="46"/>
        <v>2.2933626371205493</v>
      </c>
      <c r="AS28" s="5">
        <f t="shared" si="47"/>
        <v>1894.1719892916997</v>
      </c>
      <c r="AT28" s="5">
        <f t="shared" ref="AT28:AV28" si="51">AQ50-AQ28</f>
        <v>3.0543261909900754E-2</v>
      </c>
      <c r="AU28" s="5">
        <f t="shared" si="51"/>
        <v>0.12391837689159724</v>
      </c>
      <c r="AV28" s="5">
        <f t="shared" si="51"/>
        <v>122.06612900144</v>
      </c>
      <c r="AW28" s="5">
        <f t="shared" si="49"/>
        <v>1.2917332451106622</v>
      </c>
    </row>
    <row r="29" spans="1:49">
      <c r="A29" s="48">
        <v>20</v>
      </c>
      <c r="B29" s="1" t="s">
        <v>181</v>
      </c>
      <c r="D29" s="1">
        <v>31</v>
      </c>
      <c r="E29" s="1">
        <v>0</v>
      </c>
      <c r="F29" s="1">
        <v>131</v>
      </c>
      <c r="G29" s="1">
        <v>50</v>
      </c>
      <c r="H29" s="88">
        <f t="shared" si="39"/>
        <v>80.750008290550156</v>
      </c>
      <c r="I29" s="89">
        <f t="shared" si="20"/>
        <v>0</v>
      </c>
      <c r="J29" s="88">
        <v>14</v>
      </c>
      <c r="K29" s="88">
        <f t="shared" si="40"/>
        <v>0</v>
      </c>
      <c r="L29" s="90">
        <f t="shared" si="14"/>
        <v>2020</v>
      </c>
      <c r="M29" s="90">
        <f t="shared" si="15"/>
        <v>7</v>
      </c>
      <c r="N29" s="90">
        <f t="shared" si="16"/>
        <v>19</v>
      </c>
      <c r="O29" s="90">
        <f t="shared" si="17"/>
        <v>16</v>
      </c>
      <c r="P29" s="91" t="s">
        <v>15</v>
      </c>
      <c r="Q29" s="90">
        <f t="shared" si="18"/>
        <v>18</v>
      </c>
      <c r="R29" s="92">
        <f t="shared" si="41"/>
        <v>1</v>
      </c>
      <c r="S29" s="92" t="s">
        <v>15</v>
      </c>
      <c r="T29" s="93">
        <f t="shared" si="42"/>
        <v>15</v>
      </c>
      <c r="U29" s="94">
        <f t="shared" si="43"/>
        <v>1.25</v>
      </c>
      <c r="V29" s="44">
        <v>1.25</v>
      </c>
      <c r="W29" s="44"/>
      <c r="X29" s="44"/>
      <c r="Y29" s="44"/>
      <c r="Z29" s="44"/>
      <c r="AA29" s="44"/>
      <c r="AB29" s="44"/>
      <c r="AC29" s="44"/>
      <c r="AD29" s="44"/>
      <c r="AE29" s="44"/>
      <c r="AF29" s="43"/>
      <c r="AG29" s="44"/>
      <c r="AH29" s="17"/>
      <c r="AI29" s="16">
        <v>2032</v>
      </c>
      <c r="AJ29" s="16">
        <f t="shared" si="4"/>
        <v>7</v>
      </c>
      <c r="AK29" s="16">
        <f t="shared" si="5"/>
        <v>19</v>
      </c>
      <c r="AL29" s="16">
        <f t="shared" si="6"/>
        <v>17</v>
      </c>
      <c r="AM29" s="17" t="s">
        <v>15</v>
      </c>
      <c r="AN29" s="16">
        <f t="shared" si="7"/>
        <v>33</v>
      </c>
      <c r="AO29" s="5">
        <f t="shared" si="19"/>
        <v>44031.73124999999</v>
      </c>
      <c r="AP29" s="1">
        <f t="shared" si="44"/>
        <v>44031.73124999999</v>
      </c>
      <c r="AQ29" s="5">
        <f t="shared" si="45"/>
        <v>0.54105206811824214</v>
      </c>
      <c r="AR29" s="5">
        <f t="shared" si="46"/>
        <v>2.3009257305458579</v>
      </c>
      <c r="AS29" s="5">
        <f t="shared" si="47"/>
        <v>1946.2082351934598</v>
      </c>
      <c r="AT29" s="5">
        <f t="shared" ref="AT29:AV29" si="52">AQ51-AQ29</f>
        <v>1.745329251994332E-2</v>
      </c>
      <c r="AU29" s="5">
        <f t="shared" si="52"/>
        <v>0.1250819297262602</v>
      </c>
      <c r="AV29" s="5">
        <f t="shared" si="52"/>
        <v>70.029883099679864</v>
      </c>
      <c r="AW29" s="5">
        <f t="shared" si="49"/>
        <v>1.4093535156828181</v>
      </c>
    </row>
    <row r="30" spans="1:49">
      <c r="A30" s="48">
        <v>21</v>
      </c>
      <c r="B30" s="85" t="s">
        <v>139</v>
      </c>
      <c r="C30" s="85"/>
      <c r="D30" s="86">
        <v>31</v>
      </c>
      <c r="E30" s="86">
        <v>0</v>
      </c>
      <c r="F30" s="86">
        <v>131</v>
      </c>
      <c r="G30" s="87">
        <v>30</v>
      </c>
      <c r="H30" s="52">
        <f t="shared" si="39"/>
        <v>76.860565245513584</v>
      </c>
      <c r="I30" s="53">
        <f t="shared" si="20"/>
        <v>0</v>
      </c>
      <c r="J30" s="52">
        <v>14</v>
      </c>
      <c r="K30" s="52">
        <f t="shared" si="40"/>
        <v>0</v>
      </c>
      <c r="L30" s="16">
        <f t="shared" si="14"/>
        <v>2020</v>
      </c>
      <c r="M30" s="16">
        <f t="shared" si="15"/>
        <v>7</v>
      </c>
      <c r="N30" s="16">
        <f t="shared" si="16"/>
        <v>19</v>
      </c>
      <c r="O30" s="16">
        <f t="shared" si="17"/>
        <v>17</v>
      </c>
      <c r="P30" s="17" t="s">
        <v>15</v>
      </c>
      <c r="Q30" s="16">
        <f t="shared" si="18"/>
        <v>33</v>
      </c>
      <c r="R30" s="23">
        <f t="shared" si="41"/>
        <v>8</v>
      </c>
      <c r="S30" s="23" t="s">
        <v>15</v>
      </c>
      <c r="T30" s="46">
        <f t="shared" si="42"/>
        <v>45</v>
      </c>
      <c r="U30" s="45">
        <f t="shared" si="43"/>
        <v>8.75</v>
      </c>
      <c r="V30" s="95">
        <v>1.25</v>
      </c>
      <c r="W30" s="95">
        <v>1.25</v>
      </c>
      <c r="X30" s="95">
        <v>1.25</v>
      </c>
      <c r="Y30" s="95"/>
      <c r="Z30" s="95">
        <v>2</v>
      </c>
      <c r="AA30" s="95">
        <v>2</v>
      </c>
      <c r="AB30" s="95"/>
      <c r="AC30" s="44">
        <v>1</v>
      </c>
      <c r="AD30" s="44"/>
      <c r="AE30" s="44"/>
      <c r="AF30" s="43"/>
      <c r="AG30" s="44"/>
      <c r="AH30" s="17"/>
      <c r="AI30" s="16">
        <v>2032</v>
      </c>
      <c r="AJ30" s="16">
        <f t="shared" si="4"/>
        <v>7</v>
      </c>
      <c r="AK30" s="16">
        <f t="shared" si="5"/>
        <v>20</v>
      </c>
      <c r="AL30" s="16">
        <f t="shared" si="6"/>
        <v>2</v>
      </c>
      <c r="AM30" s="17" t="s">
        <v>15</v>
      </c>
      <c r="AN30" s="16">
        <f t="shared" si="7"/>
        <v>18</v>
      </c>
      <c r="AO30" s="5">
        <f t="shared" si="19"/>
        <v>44032.09583333334</v>
      </c>
      <c r="AP30" s="1">
        <f t="shared" si="44"/>
        <v>44032.09583333334</v>
      </c>
      <c r="AQ30" s="5">
        <f t="shared" si="45"/>
        <v>0.54105206811824214</v>
      </c>
      <c r="AR30" s="5">
        <f t="shared" si="46"/>
        <v>2.2951079663725436</v>
      </c>
      <c r="AS30" s="5">
        <f t="shared" si="47"/>
        <v>1946.2082351934598</v>
      </c>
      <c r="AT30" s="5">
        <f t="shared" ref="AT30:AV30" si="53">AQ52-AQ30</f>
        <v>1.745329251994332E-2</v>
      </c>
      <c r="AU30" s="5">
        <f t="shared" si="53"/>
        <v>8.7266462599716377E-2</v>
      </c>
      <c r="AV30" s="5">
        <f t="shared" si="53"/>
        <v>70.029883099679864</v>
      </c>
      <c r="AW30" s="5">
        <f t="shared" si="49"/>
        <v>1.3414699284781357</v>
      </c>
    </row>
    <row r="31" spans="1:49">
      <c r="A31" s="48">
        <v>22</v>
      </c>
      <c r="B31" s="85" t="s">
        <v>140</v>
      </c>
      <c r="C31" s="85"/>
      <c r="D31" s="86">
        <v>31</v>
      </c>
      <c r="E31" s="86">
        <v>0</v>
      </c>
      <c r="F31" s="86">
        <v>131</v>
      </c>
      <c r="G31" s="87">
        <v>45</v>
      </c>
      <c r="H31" s="52">
        <f t="shared" si="39"/>
        <v>67.814187068864229</v>
      </c>
      <c r="I31" s="53">
        <f t="shared" si="20"/>
        <v>0</v>
      </c>
      <c r="J31" s="52">
        <v>14</v>
      </c>
      <c r="K31" s="52">
        <f t="shared" si="40"/>
        <v>0</v>
      </c>
      <c r="L31" s="16">
        <f t="shared" si="14"/>
        <v>2020</v>
      </c>
      <c r="M31" s="16">
        <f t="shared" si="15"/>
        <v>7</v>
      </c>
      <c r="N31" s="16">
        <f t="shared" si="16"/>
        <v>20</v>
      </c>
      <c r="O31" s="16">
        <f t="shared" si="17"/>
        <v>2</v>
      </c>
      <c r="P31" s="17" t="s">
        <v>15</v>
      </c>
      <c r="Q31" s="16">
        <f t="shared" si="18"/>
        <v>18</v>
      </c>
      <c r="R31" s="23">
        <f t="shared" si="41"/>
        <v>3</v>
      </c>
      <c r="S31" s="23" t="s">
        <v>15</v>
      </c>
      <c r="T31" s="46">
        <f t="shared" si="42"/>
        <v>15</v>
      </c>
      <c r="U31" s="45">
        <f t="shared" si="43"/>
        <v>3.25</v>
      </c>
      <c r="V31" s="95">
        <v>1.25</v>
      </c>
      <c r="W31" s="95"/>
      <c r="X31" s="95"/>
      <c r="Y31" s="95"/>
      <c r="Z31" s="95">
        <v>2</v>
      </c>
      <c r="AA31" s="95"/>
      <c r="AB31" s="95"/>
      <c r="AC31" s="44"/>
      <c r="AD31" s="44"/>
      <c r="AE31" s="44"/>
      <c r="AF31" s="43"/>
      <c r="AG31" s="44"/>
      <c r="AH31" s="17"/>
      <c r="AI31" s="16">
        <v>2032</v>
      </c>
      <c r="AJ31" s="16">
        <f t="shared" si="4"/>
        <v>7</v>
      </c>
      <c r="AK31" s="16">
        <f t="shared" si="5"/>
        <v>20</v>
      </c>
      <c r="AL31" s="16">
        <f t="shared" si="6"/>
        <v>5</v>
      </c>
      <c r="AM31" s="17" t="s">
        <v>15</v>
      </c>
      <c r="AN31" s="16">
        <f t="shared" si="7"/>
        <v>33</v>
      </c>
      <c r="AO31" s="5">
        <f t="shared" si="19"/>
        <v>44032.231249999997</v>
      </c>
      <c r="AP31" s="1">
        <f t="shared" si="44"/>
        <v>44032.231249999997</v>
      </c>
      <c r="AQ31" s="5">
        <f t="shared" si="45"/>
        <v>0.54105206811824214</v>
      </c>
      <c r="AR31" s="5">
        <f t="shared" si="46"/>
        <v>2.2994712895025291</v>
      </c>
      <c r="AS31" s="5">
        <f t="shared" si="47"/>
        <v>1946.2082351934598</v>
      </c>
      <c r="AT31" s="5">
        <f t="shared" ref="AT31:AV31" si="54">AQ53-AQ31</f>
        <v>1.9198621771937652E-2</v>
      </c>
      <c r="AU31" s="5">
        <f t="shared" si="54"/>
        <v>5.4977871437821513E-2</v>
      </c>
      <c r="AV31" s="5">
        <f t="shared" si="54"/>
        <v>77.074884540297944</v>
      </c>
      <c r="AW31" s="5">
        <f t="shared" si="49"/>
        <v>1.1835808439150433</v>
      </c>
    </row>
    <row r="32" spans="1:49">
      <c r="A32" s="48">
        <v>23</v>
      </c>
      <c r="B32" s="85" t="s">
        <v>141</v>
      </c>
      <c r="C32" s="85"/>
      <c r="D32" s="86">
        <v>31</v>
      </c>
      <c r="E32" s="86">
        <v>0</v>
      </c>
      <c r="F32" s="86">
        <v>132</v>
      </c>
      <c r="G32" s="87">
        <v>0</v>
      </c>
      <c r="H32" s="52">
        <f t="shared" si="39"/>
        <v>65.539565095437965</v>
      </c>
      <c r="I32" s="53">
        <f t="shared" si="20"/>
        <v>0</v>
      </c>
      <c r="J32" s="52">
        <v>14</v>
      </c>
      <c r="K32" s="52">
        <f t="shared" si="40"/>
        <v>0</v>
      </c>
      <c r="L32" s="16">
        <f t="shared" si="14"/>
        <v>2020</v>
      </c>
      <c r="M32" s="16">
        <f t="shared" si="15"/>
        <v>7</v>
      </c>
      <c r="N32" s="16">
        <f t="shared" si="16"/>
        <v>20</v>
      </c>
      <c r="O32" s="16">
        <f t="shared" si="17"/>
        <v>5</v>
      </c>
      <c r="P32" s="17" t="s">
        <v>15</v>
      </c>
      <c r="Q32" s="16">
        <f t="shared" si="18"/>
        <v>33</v>
      </c>
      <c r="R32" s="23">
        <f t="shared" si="41"/>
        <v>5</v>
      </c>
      <c r="S32" s="23" t="s">
        <v>15</v>
      </c>
      <c r="T32" s="46">
        <f t="shared" si="42"/>
        <v>30</v>
      </c>
      <c r="U32" s="45">
        <f t="shared" si="43"/>
        <v>5.5</v>
      </c>
      <c r="V32" s="95">
        <v>1.25</v>
      </c>
      <c r="W32" s="95">
        <v>1.25</v>
      </c>
      <c r="X32" s="95"/>
      <c r="Y32" s="95"/>
      <c r="Z32" s="95">
        <v>2</v>
      </c>
      <c r="AA32" s="95"/>
      <c r="AB32" s="95"/>
      <c r="AC32" s="44">
        <v>1</v>
      </c>
      <c r="AD32" s="44"/>
      <c r="AE32" s="44"/>
      <c r="AF32" s="43"/>
      <c r="AG32" s="44"/>
      <c r="AH32" s="17"/>
      <c r="AI32" s="16">
        <v>2032</v>
      </c>
      <c r="AJ32" s="16">
        <f t="shared" si="4"/>
        <v>7</v>
      </c>
      <c r="AK32" s="16">
        <f t="shared" si="5"/>
        <v>20</v>
      </c>
      <c r="AL32" s="16">
        <f t="shared" si="6"/>
        <v>11</v>
      </c>
      <c r="AM32" s="17" t="s">
        <v>15</v>
      </c>
      <c r="AN32" s="16">
        <f t="shared" si="7"/>
        <v>3</v>
      </c>
      <c r="AO32" s="5">
        <f t="shared" si="19"/>
        <v>44032.460416666676</v>
      </c>
      <c r="AP32" s="1">
        <f t="shared" si="44"/>
        <v>44032.460416666676</v>
      </c>
      <c r="AQ32" s="5">
        <f t="shared" si="45"/>
        <v>0.54105206811824214</v>
      </c>
      <c r="AR32" s="5">
        <f t="shared" si="46"/>
        <v>2.3038346126325151</v>
      </c>
      <c r="AS32" s="5">
        <f t="shared" si="47"/>
        <v>1946.2082351934598</v>
      </c>
      <c r="AT32" s="5">
        <f t="shared" ref="AT32:AV32" si="55">AQ54-AQ32</f>
        <v>2.4434609527920537E-2</v>
      </c>
      <c r="AU32" s="5">
        <f t="shared" si="55"/>
        <v>6.2831853071795507E-2</v>
      </c>
      <c r="AV32" s="5">
        <f t="shared" si="55"/>
        <v>98.256793079088084</v>
      </c>
      <c r="AW32" s="5">
        <f t="shared" si="49"/>
        <v>1.1438812012405439</v>
      </c>
    </row>
    <row r="33" spans="1:49">
      <c r="A33" s="48">
        <v>24</v>
      </c>
      <c r="B33" s="85" t="s">
        <v>142</v>
      </c>
      <c r="C33" s="85"/>
      <c r="D33" s="86">
        <v>31</v>
      </c>
      <c r="E33" s="86">
        <v>0</v>
      </c>
      <c r="F33" s="86">
        <v>132</v>
      </c>
      <c r="G33" s="87">
        <v>15</v>
      </c>
      <c r="H33" s="52">
        <f t="shared" si="39"/>
        <v>79.135539381428572</v>
      </c>
      <c r="I33" s="53">
        <f t="shared" si="20"/>
        <v>0</v>
      </c>
      <c r="J33" s="52">
        <v>14</v>
      </c>
      <c r="K33" s="52">
        <f t="shared" si="40"/>
        <v>0</v>
      </c>
      <c r="L33" s="16">
        <f t="shared" si="14"/>
        <v>2020</v>
      </c>
      <c r="M33" s="16">
        <f t="shared" si="15"/>
        <v>7</v>
      </c>
      <c r="N33" s="16">
        <f t="shared" si="16"/>
        <v>20</v>
      </c>
      <c r="O33" s="16">
        <f t="shared" si="17"/>
        <v>11</v>
      </c>
      <c r="P33" s="17" t="s">
        <v>15</v>
      </c>
      <c r="Q33" s="16">
        <f t="shared" si="18"/>
        <v>3</v>
      </c>
      <c r="R33" s="23">
        <f t="shared" si="41"/>
        <v>4</v>
      </c>
      <c r="S33" s="23" t="s">
        <v>15</v>
      </c>
      <c r="T33" s="46">
        <f t="shared" si="42"/>
        <v>30</v>
      </c>
      <c r="U33" s="45">
        <f t="shared" si="43"/>
        <v>4.5</v>
      </c>
      <c r="V33" s="95">
        <v>1.25</v>
      </c>
      <c r="W33" s="95">
        <v>1.25</v>
      </c>
      <c r="X33" s="95"/>
      <c r="Y33" s="95"/>
      <c r="Z33" s="95">
        <v>2</v>
      </c>
      <c r="AA33" s="95"/>
      <c r="AB33" s="95"/>
      <c r="AC33" s="44"/>
      <c r="AD33" s="44"/>
      <c r="AE33" s="44"/>
      <c r="AF33" s="43"/>
      <c r="AG33" s="44"/>
      <c r="AH33" s="17"/>
      <c r="AI33" s="16">
        <v>2032</v>
      </c>
      <c r="AJ33" s="16">
        <f t="shared" si="4"/>
        <v>7</v>
      </c>
      <c r="AK33" s="16">
        <f t="shared" si="5"/>
        <v>20</v>
      </c>
      <c r="AL33" s="16">
        <f t="shared" si="6"/>
        <v>15</v>
      </c>
      <c r="AM33" s="17" t="s">
        <v>15</v>
      </c>
      <c r="AN33" s="16">
        <f t="shared" si="7"/>
        <v>33</v>
      </c>
      <c r="AO33" s="5">
        <f t="shared" si="19"/>
        <v>44032.647916666669</v>
      </c>
      <c r="AP33" s="1">
        <f t="shared" si="44"/>
        <v>44032.647916666669</v>
      </c>
      <c r="AQ33" s="5">
        <f t="shared" si="45"/>
        <v>0.54105206811824214</v>
      </c>
      <c r="AR33" s="5">
        <f t="shared" si="46"/>
        <v>2.3081979357625007</v>
      </c>
      <c r="AS33" s="5">
        <f t="shared" si="47"/>
        <v>1946.2082351934598</v>
      </c>
      <c r="AT33" s="5">
        <f t="shared" ref="AT33:AV33" si="56">AQ55-AQ33</f>
        <v>1.2217304763960324E-2</v>
      </c>
      <c r="AU33" s="5">
        <f t="shared" si="56"/>
        <v>7.4176493209759276E-2</v>
      </c>
      <c r="AV33" s="5">
        <f t="shared" si="56"/>
        <v>48.941242963033801</v>
      </c>
      <c r="AW33" s="5">
        <f t="shared" si="49"/>
        <v>1.3811757175475654</v>
      </c>
    </row>
    <row r="34" spans="1:49">
      <c r="A34" s="48">
        <v>25</v>
      </c>
      <c r="B34" s="85" t="s">
        <v>142</v>
      </c>
      <c r="C34" s="85"/>
      <c r="D34" s="86">
        <v>31</v>
      </c>
      <c r="E34" s="86">
        <v>0</v>
      </c>
      <c r="F34" s="86">
        <v>132</v>
      </c>
      <c r="G34" s="87">
        <v>30</v>
      </c>
      <c r="H34" s="52">
        <f t="shared" si="39"/>
        <v>98.892873809886495</v>
      </c>
      <c r="I34" s="53">
        <f t="shared" si="20"/>
        <v>0</v>
      </c>
      <c r="J34" s="52">
        <v>14</v>
      </c>
      <c r="K34" s="52">
        <f t="shared" si="40"/>
        <v>0</v>
      </c>
      <c r="L34" s="16">
        <f t="shared" si="14"/>
        <v>2020</v>
      </c>
      <c r="M34" s="16">
        <f t="shared" si="15"/>
        <v>7</v>
      </c>
      <c r="N34" s="16">
        <f t="shared" si="16"/>
        <v>20</v>
      </c>
      <c r="O34" s="16">
        <f t="shared" si="17"/>
        <v>15</v>
      </c>
      <c r="P34" s="17" t="s">
        <v>15</v>
      </c>
      <c r="Q34" s="16">
        <f t="shared" si="18"/>
        <v>33</v>
      </c>
      <c r="R34" s="23">
        <f t="shared" si="41"/>
        <v>4</v>
      </c>
      <c r="S34" s="23" t="s">
        <v>15</v>
      </c>
      <c r="T34" s="46">
        <f t="shared" si="42"/>
        <v>15</v>
      </c>
      <c r="U34" s="45">
        <f t="shared" si="43"/>
        <v>4.25</v>
      </c>
      <c r="V34" s="95">
        <v>1.25</v>
      </c>
      <c r="W34" s="95"/>
      <c r="X34" s="95"/>
      <c r="Y34" s="95"/>
      <c r="Z34" s="95">
        <v>2</v>
      </c>
      <c r="AA34" s="95"/>
      <c r="AB34" s="95"/>
      <c r="AC34" s="44">
        <v>1</v>
      </c>
      <c r="AD34" s="44"/>
      <c r="AE34" s="44"/>
      <c r="AF34" s="43"/>
      <c r="AG34" s="44"/>
      <c r="AH34" s="17"/>
      <c r="AI34" s="16">
        <v>2032</v>
      </c>
      <c r="AJ34" s="16">
        <f t="shared" si="4"/>
        <v>7</v>
      </c>
      <c r="AK34" s="16">
        <f t="shared" si="5"/>
        <v>20</v>
      </c>
      <c r="AL34" s="16">
        <f t="shared" si="6"/>
        <v>19</v>
      </c>
      <c r="AM34" s="17" t="s">
        <v>15</v>
      </c>
      <c r="AN34" s="16">
        <f t="shared" si="7"/>
        <v>48</v>
      </c>
      <c r="AO34" s="5">
        <f t="shared" si="19"/>
        <v>44032.824999999997</v>
      </c>
      <c r="AP34" s="1">
        <f t="shared" si="44"/>
        <v>44032.824999999997</v>
      </c>
      <c r="AQ34" s="5">
        <f t="shared" si="45"/>
        <v>0.54105206811824214</v>
      </c>
      <c r="AR34" s="5">
        <f t="shared" si="46"/>
        <v>2.3125612588924866</v>
      </c>
      <c r="AS34" s="5">
        <f t="shared" si="47"/>
        <v>1946.2082351934598</v>
      </c>
      <c r="AT34" s="5">
        <f t="shared" ref="AT34:AV34" si="57">AQ56-AQ34</f>
        <v>-8.7266462599716599E-3</v>
      </c>
      <c r="AU34" s="5">
        <f t="shared" si="57"/>
        <v>6.4577182323789728E-2</v>
      </c>
      <c r="AV34" s="5">
        <f t="shared" si="57"/>
        <v>-34.735984364448086</v>
      </c>
      <c r="AW34" s="5">
        <f t="shared" si="49"/>
        <v>1.4155863988480049</v>
      </c>
    </row>
    <row r="35" spans="1:49">
      <c r="A35" s="48">
        <v>26</v>
      </c>
      <c r="B35" s="85" t="s">
        <v>143</v>
      </c>
      <c r="C35" s="85"/>
      <c r="D35" s="86">
        <v>31</v>
      </c>
      <c r="E35" s="86">
        <v>0</v>
      </c>
      <c r="F35" s="86">
        <v>132</v>
      </c>
      <c r="G35" s="87">
        <v>45</v>
      </c>
      <c r="H35" s="52">
        <f t="shared" si="39"/>
        <v>57.342999408817114</v>
      </c>
      <c r="I35" s="53">
        <f t="shared" si="20"/>
        <v>111.19169825661594</v>
      </c>
      <c r="J35" s="52">
        <v>14</v>
      </c>
      <c r="K35" s="52">
        <f t="shared" si="40"/>
        <v>7.942264161186853</v>
      </c>
      <c r="L35" s="16">
        <f t="shared" si="14"/>
        <v>2020</v>
      </c>
      <c r="M35" s="16">
        <f t="shared" si="15"/>
        <v>7</v>
      </c>
      <c r="N35" s="16">
        <f t="shared" si="16"/>
        <v>20</v>
      </c>
      <c r="O35" s="16">
        <f t="shared" si="17"/>
        <v>19</v>
      </c>
      <c r="P35" s="17" t="s">
        <v>15</v>
      </c>
      <c r="Q35" s="16">
        <f t="shared" si="18"/>
        <v>48</v>
      </c>
      <c r="R35" s="23">
        <f t="shared" si="41"/>
        <v>12</v>
      </c>
      <c r="S35" s="23" t="s">
        <v>15</v>
      </c>
      <c r="T35" s="46">
        <f t="shared" si="42"/>
        <v>45</v>
      </c>
      <c r="U35" s="45">
        <f t="shared" si="43"/>
        <v>12.75</v>
      </c>
      <c r="V35" s="95">
        <v>1.25</v>
      </c>
      <c r="W35" s="95">
        <v>1.25</v>
      </c>
      <c r="X35" s="95">
        <v>1.25</v>
      </c>
      <c r="Y35" s="95"/>
      <c r="Z35" s="95">
        <v>2</v>
      </c>
      <c r="AA35" s="95">
        <v>2</v>
      </c>
      <c r="AB35" s="95">
        <v>5</v>
      </c>
      <c r="AC35" s="44"/>
      <c r="AD35" s="44"/>
      <c r="AE35" s="44"/>
      <c r="AF35" s="43"/>
      <c r="AG35" s="44"/>
      <c r="AH35" s="17"/>
      <c r="AI35" s="16">
        <v>2032</v>
      </c>
      <c r="AJ35" s="16">
        <f t="shared" si="4"/>
        <v>7</v>
      </c>
      <c r="AK35" s="16">
        <f t="shared" si="5"/>
        <v>21</v>
      </c>
      <c r="AL35" s="16">
        <f t="shared" si="6"/>
        <v>8</v>
      </c>
      <c r="AM35" s="17" t="s">
        <v>15</v>
      </c>
      <c r="AN35" s="16">
        <f t="shared" si="7"/>
        <v>33</v>
      </c>
      <c r="AO35" s="5">
        <f t="shared" si="19"/>
        <v>44033.356249999997</v>
      </c>
      <c r="AP35" s="1">
        <f t="shared" si="44"/>
        <v>44033.687177673382</v>
      </c>
      <c r="AQ35" s="5">
        <f t="shared" si="45"/>
        <v>0.54105206811824214</v>
      </c>
      <c r="AR35" s="5">
        <f t="shared" si="46"/>
        <v>2.3169245820224722</v>
      </c>
      <c r="AS35" s="5">
        <f t="shared" si="47"/>
        <v>1946.2082351934598</v>
      </c>
      <c r="AT35" s="5">
        <f t="shared" ref="AT35:AV35" si="58">AQ57-AQ35</f>
        <v>0.10471975511965981</v>
      </c>
      <c r="AU35" s="5">
        <f t="shared" si="58"/>
        <v>0.19634954084936229</v>
      </c>
      <c r="AV35" s="5">
        <f t="shared" si="58"/>
        <v>432.62728334989083</v>
      </c>
      <c r="AW35" s="5">
        <f t="shared" si="49"/>
        <v>1.0008241426530204</v>
      </c>
    </row>
    <row r="36" spans="1:49">
      <c r="A36" s="48">
        <v>27</v>
      </c>
      <c r="B36" s="74" t="s">
        <v>172</v>
      </c>
      <c r="C36" s="74"/>
      <c r="D36" s="75">
        <v>30</v>
      </c>
      <c r="E36" s="75">
        <v>0</v>
      </c>
      <c r="F36" s="75">
        <v>134</v>
      </c>
      <c r="G36" s="76">
        <v>0</v>
      </c>
      <c r="H36" s="88">
        <f t="shared" si="39"/>
        <v>54.523848387908807</v>
      </c>
      <c r="I36" s="89">
        <f t="shared" si="20"/>
        <v>310.15015822340075</v>
      </c>
      <c r="J36" s="88">
        <v>14</v>
      </c>
      <c r="K36" s="88">
        <f t="shared" ref="K36" si="59">I36/J36</f>
        <v>22.15358273024291</v>
      </c>
      <c r="L36" s="90">
        <f t="shared" si="14"/>
        <v>2020</v>
      </c>
      <c r="M36" s="90">
        <f t="shared" si="15"/>
        <v>7</v>
      </c>
      <c r="N36" s="90">
        <f t="shared" si="16"/>
        <v>21</v>
      </c>
      <c r="O36" s="90">
        <f t="shared" si="17"/>
        <v>16</v>
      </c>
      <c r="P36" s="91" t="s">
        <v>15</v>
      </c>
      <c r="Q36" s="90">
        <f t="shared" si="18"/>
        <v>30</v>
      </c>
      <c r="R36" s="92">
        <f t="shared" ref="R36" si="60">ROUNDDOWN(U36,0)</f>
        <v>9</v>
      </c>
      <c r="S36" s="92" t="s">
        <v>15</v>
      </c>
      <c r="T36" s="93">
        <f t="shared" ref="T36" si="61">(U36-R36)*60</f>
        <v>45</v>
      </c>
      <c r="U36" s="94">
        <f t="shared" ref="U36" si="62">SUM(V36:AG36)</f>
        <v>9.75</v>
      </c>
      <c r="V36" s="44">
        <v>1.25</v>
      </c>
      <c r="W36" s="44">
        <v>1.25</v>
      </c>
      <c r="X36" s="44">
        <v>1.25</v>
      </c>
      <c r="Y36" s="44">
        <v>1</v>
      </c>
      <c r="Z36" s="44">
        <v>2</v>
      </c>
      <c r="AA36" s="44">
        <v>2</v>
      </c>
      <c r="AB36" s="44"/>
      <c r="AC36" s="44">
        <v>1</v>
      </c>
      <c r="AD36" s="44"/>
      <c r="AE36" s="44"/>
      <c r="AF36" s="43"/>
      <c r="AG36" s="44"/>
      <c r="AH36" s="17"/>
      <c r="AI36" s="16">
        <v>2032</v>
      </c>
      <c r="AJ36" s="16">
        <f t="shared" si="4"/>
        <v>7</v>
      </c>
      <c r="AK36" s="16">
        <f t="shared" si="5"/>
        <v>22</v>
      </c>
      <c r="AL36" s="16">
        <f t="shared" si="6"/>
        <v>2</v>
      </c>
      <c r="AM36" s="17" t="s">
        <v>15</v>
      </c>
      <c r="AN36" s="16">
        <f t="shared" si="7"/>
        <v>15</v>
      </c>
      <c r="AO36" s="5">
        <f t="shared" si="19"/>
        <v>44034.09375</v>
      </c>
      <c r="AP36" s="1">
        <f t="shared" ref="AP36" si="63">AO36+K36/24</f>
        <v>44035.016815947092</v>
      </c>
      <c r="AQ36" s="5">
        <f t="shared" ref="AQ36" si="64">(D36+E36/60)*PI()/180</f>
        <v>0.52359877559829882</v>
      </c>
      <c r="AR36" s="5">
        <f t="shared" ref="AR36" si="65">(F36+G36/60)*PI()/180</f>
        <v>2.3387411976724013</v>
      </c>
      <c r="AS36" s="5">
        <f t="shared" ref="AS36" si="66">($AQ$1/$AS$1)*LOG10(TAN(PI()*45/180+AQ36/2))-$AQ$1*POWER($AR$1,2)*SIN(AQ36)-$AQ$1*POWER($AR$1,4)*POWER(SIN(AQ36),3)/3-$AQ$1*POWER($AR$1,6)*POWER(SIN(AQ36),5)/5</f>
        <v>1876.9161326976955</v>
      </c>
      <c r="AT36" s="5">
        <f t="shared" ref="AT36" si="67">AQ58-AQ36</f>
        <v>0.10471975511965981</v>
      </c>
      <c r="AU36" s="5">
        <f t="shared" ref="AU36" si="68">AR58-AR36</f>
        <v>0.1745329251994332</v>
      </c>
      <c r="AV36" s="5">
        <f t="shared" ref="AV36" si="69">AS58-AS36</f>
        <v>427.59914849039205</v>
      </c>
      <c r="AW36" s="5">
        <f t="shared" ref="AW36" si="70">IF(AT36=0,PI()/2,ABS(ATAN((AU36)*180*60/PI()/(AV36))))</f>
        <v>0.95162067522721094</v>
      </c>
    </row>
    <row r="37" spans="1:49">
      <c r="A37" s="48">
        <v>28</v>
      </c>
      <c r="B37" s="85" t="s">
        <v>144</v>
      </c>
      <c r="C37" s="85"/>
      <c r="D37" s="86">
        <v>33</v>
      </c>
      <c r="E37" s="86">
        <v>0</v>
      </c>
      <c r="F37" s="86">
        <v>135</v>
      </c>
      <c r="G37" s="87">
        <v>0</v>
      </c>
      <c r="H37" s="52">
        <f t="shared" ref="H37:H52" si="71">IF(AND(AT37&gt;=0,AU37&gt;=0),AW37*180/PI(),IF(AND(AT37&lt;=0,AU37&gt;=0),180-AW37*180/PI(),IF(AND(AT37&lt;=0,AU37&lt;=0),180+AW37*180/PI(),IF(AND(AT37&gt;=0,AU37&lt;=0),360-AW37*180/PI()))))</f>
        <v>71.501200676435047</v>
      </c>
      <c r="I37" s="53">
        <f t="shared" ref="I37:I52" si="72">IF(AT37=0,ABS(AU37*COS(AQ38)*180*60/PI()),ABS(AQ38-AQ37)/COS(AW37)*180*60/PI())</f>
        <v>0</v>
      </c>
      <c r="J37" s="52">
        <v>8</v>
      </c>
      <c r="K37" s="52">
        <f t="shared" ref="K37:K52" si="73">I37/J37</f>
        <v>0</v>
      </c>
      <c r="L37" s="16">
        <f t="shared" si="14"/>
        <v>2020</v>
      </c>
      <c r="M37" s="16">
        <f t="shared" si="15"/>
        <v>7</v>
      </c>
      <c r="N37" s="16">
        <f t="shared" si="16"/>
        <v>23</v>
      </c>
      <c r="O37" s="16">
        <f t="shared" si="17"/>
        <v>0</v>
      </c>
      <c r="P37" s="17" t="s">
        <v>15</v>
      </c>
      <c r="Q37" s="16">
        <f t="shared" si="18"/>
        <v>24</v>
      </c>
      <c r="R37" s="23">
        <f t="shared" ref="R37:R52" si="74">ROUNDDOWN(U37,0)</f>
        <v>9</v>
      </c>
      <c r="S37" s="23" t="s">
        <v>15</v>
      </c>
      <c r="T37" s="46">
        <f t="shared" ref="T37:T52" si="75">(U37-R37)*60</f>
        <v>30</v>
      </c>
      <c r="U37" s="45">
        <f t="shared" ref="U37:U52" si="76">SUM(V37:AG37)</f>
        <v>9.5</v>
      </c>
      <c r="V37" s="95">
        <v>1.25</v>
      </c>
      <c r="W37" s="95"/>
      <c r="X37" s="95">
        <v>1.25</v>
      </c>
      <c r="Y37" s="95">
        <v>1</v>
      </c>
      <c r="Z37" s="95">
        <v>1</v>
      </c>
      <c r="AA37" s="95">
        <v>2</v>
      </c>
      <c r="AB37" s="95">
        <v>2</v>
      </c>
      <c r="AC37" s="44">
        <v>1</v>
      </c>
      <c r="AD37" s="44"/>
      <c r="AE37" s="44"/>
      <c r="AF37" s="43"/>
      <c r="AG37" s="44"/>
      <c r="AH37" s="17"/>
      <c r="AI37" s="16">
        <v>2032</v>
      </c>
      <c r="AJ37" s="16">
        <f t="shared" si="4"/>
        <v>7</v>
      </c>
      <c r="AK37" s="16">
        <f t="shared" si="5"/>
        <v>23</v>
      </c>
      <c r="AL37" s="16">
        <f t="shared" si="6"/>
        <v>9</v>
      </c>
      <c r="AM37" s="17" t="s">
        <v>15</v>
      </c>
      <c r="AN37" s="16">
        <f t="shared" si="7"/>
        <v>54</v>
      </c>
      <c r="AO37" s="5">
        <f t="shared" si="19"/>
        <v>44035.412500000006</v>
      </c>
      <c r="AP37" s="1">
        <f t="shared" ref="AP37:AP52" si="77">AO37+K37/24</f>
        <v>44035.412500000006</v>
      </c>
      <c r="AQ37" s="5">
        <f t="shared" ref="AQ37:AQ52" si="78">(D37+E37/60)*PI()/180</f>
        <v>0.57595865315812877</v>
      </c>
      <c r="AR37" s="5">
        <f t="shared" ref="AR37:AR52" si="79">(F37+G37/60)*PI()/180</f>
        <v>2.3561944901923448</v>
      </c>
      <c r="AS37" s="5">
        <f t="shared" ref="AS37:AS52" si="80">($AQ$1/$AS$1)*LOG10(TAN(PI()*45/180+AQ37/2))-$AQ$1*POWER($AR$1,2)*SIN(AQ37)-$AQ$1*POWER($AR$1,4)*POWER(SIN(AQ37),3)/3-$AQ$1*POWER($AR$1,6)*POWER(SIN(AQ37),5)/5</f>
        <v>2087.0434373282992</v>
      </c>
      <c r="AT37" s="5">
        <f t="shared" ref="AT37:AT43" si="81">AQ59-AQ37</f>
        <v>4.3633231299858188E-2</v>
      </c>
      <c r="AU37" s="5">
        <f t="shared" ref="AU37:AU43" si="82">AR59-AR37</f>
        <v>0.15707963267948966</v>
      </c>
      <c r="AV37" s="5">
        <f t="shared" ref="AV37:AV43" si="83">AS59-AS37</f>
        <v>180.66888962658231</v>
      </c>
      <c r="AW37" s="5">
        <f t="shared" ref="AW37:AW52" si="84">IF(AT37=0,PI()/2,ABS(ATAN((AU37)*180*60/PI()/(AV37))))</f>
        <v>1.2479313709329882</v>
      </c>
    </row>
    <row r="38" spans="1:49">
      <c r="A38" s="48">
        <v>29</v>
      </c>
      <c r="B38" s="85" t="s">
        <v>145</v>
      </c>
      <c r="C38" s="85"/>
      <c r="D38" s="86">
        <v>33</v>
      </c>
      <c r="E38" s="86">
        <v>0</v>
      </c>
      <c r="F38" s="86">
        <v>136</v>
      </c>
      <c r="G38" s="87">
        <v>0</v>
      </c>
      <c r="H38" s="52">
        <f t="shared" si="71"/>
        <v>71.31251731524641</v>
      </c>
      <c r="I38" s="53">
        <f t="shared" si="72"/>
        <v>93.631191540265121</v>
      </c>
      <c r="J38" s="52">
        <v>14</v>
      </c>
      <c r="K38" s="52">
        <f t="shared" si="73"/>
        <v>6.6879422528760797</v>
      </c>
      <c r="L38" s="16">
        <f t="shared" si="14"/>
        <v>2020</v>
      </c>
      <c r="M38" s="16">
        <f t="shared" si="15"/>
        <v>7</v>
      </c>
      <c r="N38" s="16">
        <f t="shared" si="16"/>
        <v>23</v>
      </c>
      <c r="O38" s="16">
        <f t="shared" si="17"/>
        <v>9</v>
      </c>
      <c r="P38" s="17" t="s">
        <v>15</v>
      </c>
      <c r="Q38" s="16">
        <f t="shared" si="18"/>
        <v>54</v>
      </c>
      <c r="R38" s="23">
        <f t="shared" si="74"/>
        <v>2</v>
      </c>
      <c r="S38" s="23" t="s">
        <v>15</v>
      </c>
      <c r="T38" s="46">
        <f t="shared" si="75"/>
        <v>15</v>
      </c>
      <c r="U38" s="45">
        <f t="shared" si="76"/>
        <v>2.25</v>
      </c>
      <c r="V38" s="95">
        <v>1.25</v>
      </c>
      <c r="W38" s="95"/>
      <c r="X38" s="95"/>
      <c r="Y38" s="95"/>
      <c r="Z38" s="95">
        <v>1</v>
      </c>
      <c r="AA38" s="95"/>
      <c r="AB38" s="95"/>
      <c r="AC38" s="44"/>
      <c r="AD38" s="44"/>
      <c r="AE38" s="44"/>
      <c r="AF38" s="43"/>
      <c r="AG38" s="44"/>
      <c r="AH38" s="17"/>
      <c r="AI38" s="16">
        <v>2032</v>
      </c>
      <c r="AJ38" s="16">
        <f t="shared" si="4"/>
        <v>7</v>
      </c>
      <c r="AK38" s="16">
        <f t="shared" si="5"/>
        <v>23</v>
      </c>
      <c r="AL38" s="16">
        <f t="shared" si="6"/>
        <v>12</v>
      </c>
      <c r="AM38" s="17" t="s">
        <v>15</v>
      </c>
      <c r="AN38" s="16">
        <f t="shared" si="7"/>
        <v>9</v>
      </c>
      <c r="AO38" s="5">
        <f t="shared" si="19"/>
        <v>44035.506249999999</v>
      </c>
      <c r="AP38" s="1">
        <f t="shared" si="77"/>
        <v>44035.784914260534</v>
      </c>
      <c r="AQ38" s="5">
        <f t="shared" si="78"/>
        <v>0.57595865315812877</v>
      </c>
      <c r="AR38" s="5">
        <f t="shared" si="79"/>
        <v>2.3736477827122884</v>
      </c>
      <c r="AS38" s="5">
        <f t="shared" si="80"/>
        <v>2087.0434373282992</v>
      </c>
      <c r="AT38" s="5">
        <f t="shared" si="81"/>
        <v>3.9269908169872303E-2</v>
      </c>
      <c r="AU38" s="5">
        <f t="shared" si="82"/>
        <v>0.13962634015954611</v>
      </c>
      <c r="AV38" s="5">
        <f t="shared" si="83"/>
        <v>162.35416586984957</v>
      </c>
      <c r="AW38" s="5">
        <f t="shared" si="84"/>
        <v>1.2446382250365169</v>
      </c>
    </row>
    <row r="39" spans="1:49">
      <c r="A39" s="48">
        <v>30</v>
      </c>
      <c r="B39" s="85" t="s">
        <v>147</v>
      </c>
      <c r="C39" s="85"/>
      <c r="D39" s="86">
        <v>32</v>
      </c>
      <c r="E39" s="86">
        <v>30</v>
      </c>
      <c r="F39" s="86">
        <v>135</v>
      </c>
      <c r="G39" s="87">
        <v>45</v>
      </c>
      <c r="H39" s="52">
        <f t="shared" si="71"/>
        <v>70.057965913985356</v>
      </c>
      <c r="I39" s="53">
        <f t="shared" si="72"/>
        <v>0</v>
      </c>
      <c r="J39" s="52">
        <v>8</v>
      </c>
      <c r="K39" s="52">
        <f t="shared" si="73"/>
        <v>0</v>
      </c>
      <c r="L39" s="16">
        <f t="shared" si="14"/>
        <v>2020</v>
      </c>
      <c r="M39" s="16">
        <f t="shared" si="15"/>
        <v>7</v>
      </c>
      <c r="N39" s="16">
        <f t="shared" si="16"/>
        <v>23</v>
      </c>
      <c r="O39" s="16">
        <f t="shared" si="17"/>
        <v>18</v>
      </c>
      <c r="P39" s="17" t="s">
        <v>15</v>
      </c>
      <c r="Q39" s="16">
        <f t="shared" si="18"/>
        <v>50</v>
      </c>
      <c r="R39" s="23">
        <f t="shared" si="74"/>
        <v>3</v>
      </c>
      <c r="S39" s="23" t="s">
        <v>15</v>
      </c>
      <c r="T39" s="46">
        <f t="shared" si="75"/>
        <v>15</v>
      </c>
      <c r="U39" s="45">
        <f t="shared" si="76"/>
        <v>3.25</v>
      </c>
      <c r="V39" s="95">
        <v>1.25</v>
      </c>
      <c r="W39" s="95"/>
      <c r="X39" s="95"/>
      <c r="Y39" s="95">
        <v>1</v>
      </c>
      <c r="Z39" s="95">
        <v>1</v>
      </c>
      <c r="AA39" s="95"/>
      <c r="AB39" s="95"/>
      <c r="AC39" s="44"/>
      <c r="AD39" s="44"/>
      <c r="AE39" s="44"/>
      <c r="AF39" s="43"/>
      <c r="AG39" s="44"/>
      <c r="AH39" s="17"/>
      <c r="AI39" s="16">
        <v>2032</v>
      </c>
      <c r="AJ39" s="16">
        <f t="shared" si="4"/>
        <v>7</v>
      </c>
      <c r="AK39" s="16">
        <f t="shared" si="5"/>
        <v>23</v>
      </c>
      <c r="AL39" s="16">
        <f t="shared" si="6"/>
        <v>22</v>
      </c>
      <c r="AM39" s="17" t="s">
        <v>15</v>
      </c>
      <c r="AN39" s="16">
        <f t="shared" si="7"/>
        <v>5</v>
      </c>
      <c r="AO39" s="5">
        <f t="shared" si="19"/>
        <v>44035.920138888883</v>
      </c>
      <c r="AP39" s="1">
        <f t="shared" si="77"/>
        <v>44035.920138888883</v>
      </c>
      <c r="AQ39" s="5">
        <f t="shared" si="78"/>
        <v>0.56723200689815712</v>
      </c>
      <c r="AR39" s="5">
        <f t="shared" si="79"/>
        <v>2.3692844595823024</v>
      </c>
      <c r="AS39" s="5">
        <f t="shared" si="80"/>
        <v>2051.5414289321398</v>
      </c>
      <c r="AT39" s="5">
        <f t="shared" si="81"/>
        <v>4.3633231299858188E-2</v>
      </c>
      <c r="AU39" s="5">
        <f t="shared" si="82"/>
        <v>0.14398966328953211</v>
      </c>
      <c r="AV39" s="5">
        <f t="shared" si="83"/>
        <v>179.59834321820699</v>
      </c>
      <c r="AW39" s="5">
        <f t="shared" si="84"/>
        <v>1.2227421724490029</v>
      </c>
    </row>
    <row r="40" spans="1:49">
      <c r="A40" s="48">
        <v>31</v>
      </c>
      <c r="B40" s="85" t="s">
        <v>150</v>
      </c>
      <c r="C40" s="85"/>
      <c r="D40" s="86">
        <v>32</v>
      </c>
      <c r="E40" s="86">
        <v>30</v>
      </c>
      <c r="F40" s="86">
        <v>135</v>
      </c>
      <c r="G40" s="87">
        <v>5</v>
      </c>
      <c r="H40" s="52">
        <f t="shared" si="71"/>
        <v>75.010215959956156</v>
      </c>
      <c r="I40" s="53">
        <f t="shared" si="72"/>
        <v>115.98828338719144</v>
      </c>
      <c r="J40" s="52">
        <v>14</v>
      </c>
      <c r="K40" s="52">
        <f t="shared" si="73"/>
        <v>8.2848773847993886</v>
      </c>
      <c r="L40" s="16">
        <f t="shared" si="14"/>
        <v>2020</v>
      </c>
      <c r="M40" s="16">
        <f t="shared" si="15"/>
        <v>7</v>
      </c>
      <c r="N40" s="16">
        <f t="shared" si="16"/>
        <v>23</v>
      </c>
      <c r="O40" s="16">
        <f t="shared" si="17"/>
        <v>22</v>
      </c>
      <c r="P40" s="17" t="s">
        <v>15</v>
      </c>
      <c r="Q40" s="16">
        <f t="shared" si="18"/>
        <v>5</v>
      </c>
      <c r="R40" s="23">
        <f t="shared" si="74"/>
        <v>3</v>
      </c>
      <c r="S40" s="23" t="s">
        <v>15</v>
      </c>
      <c r="T40" s="46">
        <f t="shared" si="75"/>
        <v>15</v>
      </c>
      <c r="U40" s="45">
        <f t="shared" si="76"/>
        <v>3.25</v>
      </c>
      <c r="V40" s="95">
        <v>1.25</v>
      </c>
      <c r="W40" s="95"/>
      <c r="X40" s="95"/>
      <c r="Y40" s="95">
        <v>1</v>
      </c>
      <c r="Z40" s="95">
        <v>1</v>
      </c>
      <c r="AA40" s="95"/>
      <c r="AB40" s="95"/>
      <c r="AC40" s="44"/>
      <c r="AD40" s="44"/>
      <c r="AE40" s="44"/>
      <c r="AF40" s="43"/>
      <c r="AG40" s="44"/>
      <c r="AH40" s="17"/>
      <c r="AI40" s="16">
        <v>2032</v>
      </c>
      <c r="AJ40" s="16">
        <f t="shared" si="4"/>
        <v>7</v>
      </c>
      <c r="AK40" s="16">
        <f t="shared" si="5"/>
        <v>24</v>
      </c>
      <c r="AL40" s="16">
        <f t="shared" si="6"/>
        <v>1</v>
      </c>
      <c r="AM40" s="17" t="s">
        <v>15</v>
      </c>
      <c r="AN40" s="16">
        <f t="shared" si="7"/>
        <v>20</v>
      </c>
      <c r="AO40" s="5">
        <f t="shared" si="19"/>
        <v>44036.055555555547</v>
      </c>
      <c r="AP40" s="1">
        <f t="shared" si="77"/>
        <v>44036.400758779913</v>
      </c>
      <c r="AQ40" s="5">
        <f t="shared" si="78"/>
        <v>0.56723200689815712</v>
      </c>
      <c r="AR40" s="5">
        <f t="shared" si="79"/>
        <v>2.3576489312356737</v>
      </c>
      <c r="AS40" s="5">
        <f t="shared" si="80"/>
        <v>2051.5414289321398</v>
      </c>
      <c r="AT40" s="5">
        <f t="shared" si="81"/>
        <v>3.4906585039886528E-2</v>
      </c>
      <c r="AU40" s="5">
        <f t="shared" si="82"/>
        <v>0.15562519163616084</v>
      </c>
      <c r="AV40" s="5">
        <f t="shared" si="83"/>
        <v>143.25058237854364</v>
      </c>
      <c r="AW40" s="5">
        <f t="shared" si="84"/>
        <v>1.3091752411332338</v>
      </c>
    </row>
    <row r="41" spans="1:49">
      <c r="A41" s="48">
        <v>32</v>
      </c>
      <c r="B41" s="85" t="s">
        <v>149</v>
      </c>
      <c r="C41" s="85"/>
      <c r="D41" s="86">
        <v>32</v>
      </c>
      <c r="E41" s="86">
        <v>0</v>
      </c>
      <c r="F41" s="86">
        <v>135</v>
      </c>
      <c r="G41" s="87">
        <v>15</v>
      </c>
      <c r="H41" s="52">
        <f t="shared" si="71"/>
        <v>74.821740124088038</v>
      </c>
      <c r="I41" s="53">
        <f t="shared" si="72"/>
        <v>0</v>
      </c>
      <c r="J41" s="52">
        <v>8</v>
      </c>
      <c r="K41" s="52">
        <f t="shared" si="73"/>
        <v>0</v>
      </c>
      <c r="L41" s="16">
        <f t="shared" si="14"/>
        <v>2020</v>
      </c>
      <c r="M41" s="16">
        <f t="shared" si="15"/>
        <v>7</v>
      </c>
      <c r="N41" s="16">
        <f t="shared" si="16"/>
        <v>24</v>
      </c>
      <c r="O41" s="16">
        <f t="shared" si="17"/>
        <v>9</v>
      </c>
      <c r="P41" s="17" t="s">
        <v>15</v>
      </c>
      <c r="Q41" s="16">
        <f t="shared" si="18"/>
        <v>37</v>
      </c>
      <c r="R41" s="23">
        <f t="shared" si="74"/>
        <v>23</v>
      </c>
      <c r="S41" s="23" t="s">
        <v>15</v>
      </c>
      <c r="T41" s="46">
        <f t="shared" si="75"/>
        <v>15</v>
      </c>
      <c r="U41" s="45">
        <f t="shared" si="76"/>
        <v>23.25</v>
      </c>
      <c r="V41" s="95">
        <v>1.25</v>
      </c>
      <c r="W41" s="95"/>
      <c r="X41" s="95"/>
      <c r="Y41" s="95"/>
      <c r="Z41" s="95">
        <v>2</v>
      </c>
      <c r="AA41" s="95"/>
      <c r="AB41" s="95">
        <v>20</v>
      </c>
      <c r="AC41" s="44"/>
      <c r="AD41" s="44"/>
      <c r="AE41" s="44"/>
      <c r="AF41" s="43"/>
      <c r="AG41" s="44"/>
      <c r="AH41" s="17"/>
      <c r="AI41" s="16">
        <v>2032</v>
      </c>
      <c r="AJ41" s="16">
        <f t="shared" si="4"/>
        <v>7</v>
      </c>
      <c r="AK41" s="16">
        <f t="shared" si="5"/>
        <v>25</v>
      </c>
      <c r="AL41" s="16">
        <f t="shared" si="6"/>
        <v>8</v>
      </c>
      <c r="AM41" s="17" t="s">
        <v>15</v>
      </c>
      <c r="AN41" s="16">
        <f t="shared" si="7"/>
        <v>52</v>
      </c>
      <c r="AO41" s="5">
        <f t="shared" si="19"/>
        <v>44037.369444444441</v>
      </c>
      <c r="AP41" s="1">
        <f t="shared" si="77"/>
        <v>44037.369444444441</v>
      </c>
      <c r="AQ41" s="5">
        <f t="shared" si="78"/>
        <v>0.55850536063818546</v>
      </c>
      <c r="AR41" s="5">
        <f t="shared" si="79"/>
        <v>2.3605578133223308</v>
      </c>
      <c r="AS41" s="5">
        <f t="shared" si="80"/>
        <v>2016.2381182931397</v>
      </c>
      <c r="AT41" s="5">
        <f t="shared" si="81"/>
        <v>3.490658503988664E-2</v>
      </c>
      <c r="AU41" s="5">
        <f t="shared" si="82"/>
        <v>0.15271630954950366</v>
      </c>
      <c r="AV41" s="5">
        <f t="shared" si="83"/>
        <v>142.42545599302662</v>
      </c>
      <c r="AW41" s="5">
        <f t="shared" si="84"/>
        <v>1.3058857172368867</v>
      </c>
    </row>
    <row r="42" spans="1:49">
      <c r="A42" s="48">
        <v>33</v>
      </c>
      <c r="B42" s="85" t="s">
        <v>146</v>
      </c>
      <c r="C42" s="85"/>
      <c r="D42" s="86">
        <v>32</v>
      </c>
      <c r="E42" s="86">
        <v>0</v>
      </c>
      <c r="F42" s="86">
        <v>135</v>
      </c>
      <c r="G42" s="87">
        <v>30</v>
      </c>
      <c r="H42" s="52">
        <f t="shared" si="71"/>
        <v>82.095925015096242</v>
      </c>
      <c r="I42" s="53">
        <f t="shared" si="72"/>
        <v>0</v>
      </c>
      <c r="J42" s="52">
        <v>8</v>
      </c>
      <c r="K42" s="52">
        <f t="shared" si="73"/>
        <v>0</v>
      </c>
      <c r="L42" s="16">
        <f t="shared" si="14"/>
        <v>2020</v>
      </c>
      <c r="M42" s="16">
        <f t="shared" si="15"/>
        <v>7</v>
      </c>
      <c r="N42" s="16">
        <f t="shared" si="16"/>
        <v>25</v>
      </c>
      <c r="O42" s="16">
        <f t="shared" si="17"/>
        <v>8</v>
      </c>
      <c r="P42" s="17" t="s">
        <v>15</v>
      </c>
      <c r="Q42" s="16">
        <f t="shared" si="18"/>
        <v>52</v>
      </c>
      <c r="R42" s="23">
        <f t="shared" si="74"/>
        <v>3</v>
      </c>
      <c r="S42" s="23" t="s">
        <v>15</v>
      </c>
      <c r="T42" s="46">
        <f t="shared" si="75"/>
        <v>15</v>
      </c>
      <c r="U42" s="45">
        <f t="shared" si="76"/>
        <v>3.25</v>
      </c>
      <c r="V42" s="95">
        <v>1.25</v>
      </c>
      <c r="W42" s="95"/>
      <c r="X42" s="95"/>
      <c r="Y42" s="95"/>
      <c r="Z42" s="95">
        <v>2</v>
      </c>
      <c r="AA42" s="95"/>
      <c r="AB42" s="95"/>
      <c r="AC42" s="44"/>
      <c r="AD42" s="44"/>
      <c r="AE42" s="44"/>
      <c r="AF42" s="43"/>
      <c r="AG42" s="44"/>
      <c r="AH42" s="17"/>
      <c r="AI42" s="16">
        <v>2032</v>
      </c>
      <c r="AJ42" s="16">
        <f t="shared" si="4"/>
        <v>7</v>
      </c>
      <c r="AK42" s="16">
        <f t="shared" si="5"/>
        <v>25</v>
      </c>
      <c r="AL42" s="16">
        <f t="shared" si="6"/>
        <v>12</v>
      </c>
      <c r="AM42" s="17" t="s">
        <v>15</v>
      </c>
      <c r="AN42" s="16">
        <f t="shared" si="7"/>
        <v>7</v>
      </c>
      <c r="AO42" s="5">
        <f t="shared" si="19"/>
        <v>44037.504861111112</v>
      </c>
      <c r="AP42" s="1">
        <f t="shared" si="77"/>
        <v>44037.504861111112</v>
      </c>
      <c r="AQ42" s="5">
        <f t="shared" si="78"/>
        <v>0.55850536063818546</v>
      </c>
      <c r="AR42" s="5">
        <f t="shared" si="79"/>
        <v>2.3649211364523164</v>
      </c>
      <c r="AS42" s="5">
        <f t="shared" si="80"/>
        <v>2016.2381182931397</v>
      </c>
      <c r="AT42" s="5">
        <f t="shared" si="81"/>
        <v>1.745329251994332E-2</v>
      </c>
      <c r="AU42" s="5">
        <f t="shared" si="82"/>
        <v>0.14835298641951811</v>
      </c>
      <c r="AV42" s="5">
        <f t="shared" si="83"/>
        <v>70.805319035159528</v>
      </c>
      <c r="AW42" s="5">
        <f t="shared" si="84"/>
        <v>1.4328441939838048</v>
      </c>
    </row>
    <row r="43" spans="1:49">
      <c r="A43" s="48">
        <v>34</v>
      </c>
      <c r="B43" s="85" t="s">
        <v>151</v>
      </c>
      <c r="C43" s="85"/>
      <c r="D43" s="86">
        <v>32</v>
      </c>
      <c r="E43" s="86">
        <v>0</v>
      </c>
      <c r="F43" s="86">
        <v>135</v>
      </c>
      <c r="G43" s="87">
        <v>45</v>
      </c>
      <c r="H43" s="52">
        <f t="shared" si="71"/>
        <v>70.704560111737578</v>
      </c>
      <c r="I43" s="53">
        <f t="shared" si="72"/>
        <v>0</v>
      </c>
      <c r="J43" s="52">
        <v>8</v>
      </c>
      <c r="K43" s="52">
        <f t="shared" si="73"/>
        <v>0</v>
      </c>
      <c r="L43" s="16">
        <f t="shared" si="14"/>
        <v>2020</v>
      </c>
      <c r="M43" s="16">
        <f t="shared" si="15"/>
        <v>7</v>
      </c>
      <c r="N43" s="16">
        <f t="shared" si="16"/>
        <v>25</v>
      </c>
      <c r="O43" s="16">
        <f t="shared" si="17"/>
        <v>12</v>
      </c>
      <c r="P43" s="17" t="s">
        <v>15</v>
      </c>
      <c r="Q43" s="16">
        <f t="shared" si="18"/>
        <v>7</v>
      </c>
      <c r="R43" s="23">
        <f t="shared" si="74"/>
        <v>3</v>
      </c>
      <c r="S43" s="23" t="s">
        <v>15</v>
      </c>
      <c r="T43" s="46">
        <f t="shared" si="75"/>
        <v>15</v>
      </c>
      <c r="U43" s="45">
        <f t="shared" si="76"/>
        <v>3.25</v>
      </c>
      <c r="V43" s="95">
        <v>1.25</v>
      </c>
      <c r="W43" s="95"/>
      <c r="X43" s="95"/>
      <c r="Y43" s="95"/>
      <c r="Z43" s="95">
        <v>2</v>
      </c>
      <c r="AA43" s="95"/>
      <c r="AB43" s="95"/>
      <c r="AC43" s="44"/>
      <c r="AD43" s="44"/>
      <c r="AE43" s="44"/>
      <c r="AF43" s="43"/>
      <c r="AG43" s="44"/>
      <c r="AH43" s="17"/>
      <c r="AI43" s="16">
        <v>2032</v>
      </c>
      <c r="AJ43" s="16">
        <f t="shared" si="4"/>
        <v>7</v>
      </c>
      <c r="AK43" s="16">
        <f t="shared" si="5"/>
        <v>25</v>
      </c>
      <c r="AL43" s="16">
        <f t="shared" si="6"/>
        <v>15</v>
      </c>
      <c r="AM43" s="17" t="s">
        <v>15</v>
      </c>
      <c r="AN43" s="16">
        <f t="shared" si="7"/>
        <v>22</v>
      </c>
      <c r="AO43" s="5">
        <f t="shared" si="19"/>
        <v>44037.640277777777</v>
      </c>
      <c r="AP43" s="1">
        <f t="shared" si="77"/>
        <v>44037.640277777777</v>
      </c>
      <c r="AQ43" s="5">
        <f t="shared" si="78"/>
        <v>0.55850536063818546</v>
      </c>
      <c r="AR43" s="5">
        <f t="shared" si="79"/>
        <v>2.3692844595823024</v>
      </c>
      <c r="AS43" s="5">
        <f t="shared" si="80"/>
        <v>2016.2381182931397</v>
      </c>
      <c r="AT43" s="5">
        <f t="shared" si="81"/>
        <v>4.3633231299858188E-2</v>
      </c>
      <c r="AU43" s="5">
        <f t="shared" si="82"/>
        <v>0.14835298641951811</v>
      </c>
      <c r="AV43" s="5">
        <f t="shared" si="83"/>
        <v>178.55389301754371</v>
      </c>
      <c r="AW43" s="5">
        <f t="shared" si="84"/>
        <v>1.2340273701240705</v>
      </c>
    </row>
    <row r="44" spans="1:49">
      <c r="A44" s="48">
        <v>35</v>
      </c>
      <c r="B44" s="85" t="s">
        <v>152</v>
      </c>
      <c r="C44" s="85"/>
      <c r="D44" s="86">
        <v>32</v>
      </c>
      <c r="E44" s="86">
        <v>0</v>
      </c>
      <c r="F44" s="86">
        <v>136</v>
      </c>
      <c r="G44" s="87">
        <v>0</v>
      </c>
      <c r="H44" s="52">
        <f t="shared" si="71"/>
        <v>264.98107891439116</v>
      </c>
      <c r="I44" s="53">
        <f t="shared" si="72"/>
        <v>0</v>
      </c>
      <c r="J44" s="52">
        <v>14</v>
      </c>
      <c r="K44" s="52">
        <f t="shared" si="73"/>
        <v>0</v>
      </c>
      <c r="L44" s="16">
        <f t="shared" si="14"/>
        <v>2020</v>
      </c>
      <c r="M44" s="16">
        <f t="shared" si="15"/>
        <v>7</v>
      </c>
      <c r="N44" s="16">
        <f t="shared" si="16"/>
        <v>25</v>
      </c>
      <c r="O44" s="16">
        <f t="shared" si="17"/>
        <v>15</v>
      </c>
      <c r="P44" s="17" t="s">
        <v>15</v>
      </c>
      <c r="Q44" s="16">
        <f t="shared" si="18"/>
        <v>22</v>
      </c>
      <c r="R44" s="23">
        <f t="shared" si="74"/>
        <v>4</v>
      </c>
      <c r="S44" s="23" t="s">
        <v>15</v>
      </c>
      <c r="T44" s="46">
        <f t="shared" si="75"/>
        <v>15</v>
      </c>
      <c r="U44" s="45">
        <f t="shared" si="76"/>
        <v>4.25</v>
      </c>
      <c r="V44" s="95">
        <v>1.25</v>
      </c>
      <c r="W44" s="95"/>
      <c r="X44" s="95"/>
      <c r="Y44" s="95"/>
      <c r="Z44" s="95">
        <v>2</v>
      </c>
      <c r="AA44" s="95"/>
      <c r="AB44" s="95"/>
      <c r="AC44" s="44">
        <v>1</v>
      </c>
      <c r="AD44" s="44"/>
      <c r="AE44" s="44"/>
      <c r="AF44" s="43"/>
      <c r="AG44" s="44"/>
      <c r="AH44" s="17"/>
      <c r="AI44" s="16">
        <v>2032</v>
      </c>
      <c r="AJ44" s="16">
        <f t="shared" si="4"/>
        <v>7</v>
      </c>
      <c r="AK44" s="16">
        <f t="shared" si="5"/>
        <v>25</v>
      </c>
      <c r="AL44" s="16">
        <f t="shared" si="6"/>
        <v>19</v>
      </c>
      <c r="AM44" s="17" t="s">
        <v>15</v>
      </c>
      <c r="AN44" s="16">
        <f t="shared" si="7"/>
        <v>37</v>
      </c>
      <c r="AO44" s="5">
        <f t="shared" si="19"/>
        <v>44037.817361111105</v>
      </c>
      <c r="AP44" s="1">
        <f t="shared" si="77"/>
        <v>44037.817361111105</v>
      </c>
      <c r="AQ44" s="5">
        <f t="shared" si="78"/>
        <v>0.55850536063818546</v>
      </c>
      <c r="AR44" s="5">
        <f t="shared" si="79"/>
        <v>2.3736477827122884</v>
      </c>
      <c r="AS44" s="5">
        <f t="shared" si="80"/>
        <v>2016.2381182931397</v>
      </c>
      <c r="AT44" s="5">
        <f t="shared" ref="AT44:AT52" si="85">AQ88-AQ44</f>
        <v>-6.9813170079773279E-3</v>
      </c>
      <c r="AU44" s="5">
        <f t="shared" ref="AU44:AU52" si="86">AR88-AR44</f>
        <v>-9.3084226773031187E-2</v>
      </c>
      <c r="AV44" s="5">
        <f t="shared" ref="AV44:AV52" si="87">AS88-AS44</f>
        <v>-28.102859552903965</v>
      </c>
      <c r="AW44" s="5">
        <f t="shared" si="84"/>
        <v>1.4831996289532539</v>
      </c>
    </row>
    <row r="45" spans="1:49">
      <c r="A45" s="48">
        <v>36</v>
      </c>
      <c r="B45" s="85" t="s">
        <v>148</v>
      </c>
      <c r="C45" s="85"/>
      <c r="D45" s="86">
        <v>32</v>
      </c>
      <c r="E45" s="86">
        <v>0</v>
      </c>
      <c r="F45" s="86">
        <v>136</v>
      </c>
      <c r="G45" s="87">
        <v>30</v>
      </c>
      <c r="H45" s="52">
        <f t="shared" si="71"/>
        <v>265.40934787358162</v>
      </c>
      <c r="I45" s="53">
        <f t="shared" si="72"/>
        <v>0</v>
      </c>
      <c r="J45" s="52">
        <v>14</v>
      </c>
      <c r="K45" s="52">
        <f t="shared" si="73"/>
        <v>0</v>
      </c>
      <c r="L45" s="16">
        <f t="shared" si="14"/>
        <v>2020</v>
      </c>
      <c r="M45" s="16">
        <f t="shared" si="15"/>
        <v>7</v>
      </c>
      <c r="N45" s="16">
        <f t="shared" si="16"/>
        <v>25</v>
      </c>
      <c r="O45" s="16">
        <f t="shared" si="17"/>
        <v>19</v>
      </c>
      <c r="P45" s="17" t="s">
        <v>15</v>
      </c>
      <c r="Q45" s="16">
        <f t="shared" si="18"/>
        <v>37</v>
      </c>
      <c r="R45" s="23">
        <f t="shared" si="74"/>
        <v>9</v>
      </c>
      <c r="S45" s="23" t="s">
        <v>15</v>
      </c>
      <c r="T45" s="46">
        <f t="shared" si="75"/>
        <v>30</v>
      </c>
      <c r="U45" s="45">
        <f t="shared" si="76"/>
        <v>9.5</v>
      </c>
      <c r="V45" s="95">
        <v>1.25</v>
      </c>
      <c r="W45" s="95"/>
      <c r="X45" s="95">
        <v>1.25</v>
      </c>
      <c r="Y45" s="95">
        <v>1</v>
      </c>
      <c r="Z45" s="95">
        <v>2</v>
      </c>
      <c r="AA45" s="95">
        <v>2</v>
      </c>
      <c r="AB45" s="95">
        <v>2</v>
      </c>
      <c r="AC45" s="44"/>
      <c r="AD45" s="44"/>
      <c r="AE45" s="44"/>
      <c r="AF45" s="43"/>
      <c r="AG45" s="44"/>
      <c r="AH45" s="17"/>
      <c r="AI45" s="16">
        <v>2032</v>
      </c>
      <c r="AJ45" s="16">
        <f t="shared" si="4"/>
        <v>7</v>
      </c>
      <c r="AK45" s="16">
        <f t="shared" si="5"/>
        <v>26</v>
      </c>
      <c r="AL45" s="16">
        <f t="shared" si="6"/>
        <v>5</v>
      </c>
      <c r="AM45" s="17" t="s">
        <v>15</v>
      </c>
      <c r="AN45" s="16">
        <f t="shared" si="7"/>
        <v>7</v>
      </c>
      <c r="AO45" s="5">
        <f t="shared" si="19"/>
        <v>44038.213194444441</v>
      </c>
      <c r="AP45" s="1">
        <f t="shared" si="77"/>
        <v>44038.213194444441</v>
      </c>
      <c r="AQ45" s="5">
        <f t="shared" si="78"/>
        <v>0.55850536063818546</v>
      </c>
      <c r="AR45" s="5">
        <f t="shared" si="79"/>
        <v>2.3823744289722599</v>
      </c>
      <c r="AS45" s="5">
        <f t="shared" si="80"/>
        <v>2016.2381182931397</v>
      </c>
      <c r="AT45" s="5">
        <f t="shared" si="85"/>
        <v>-6.9813170079773279E-3</v>
      </c>
      <c r="AU45" s="5">
        <f t="shared" si="86"/>
        <v>-0.10181087303300274</v>
      </c>
      <c r="AV45" s="5">
        <f t="shared" si="87"/>
        <v>-28.102859552903965</v>
      </c>
      <c r="AW45" s="5">
        <f t="shared" si="84"/>
        <v>1.490674332375217</v>
      </c>
    </row>
    <row r="46" spans="1:49">
      <c r="A46" s="48">
        <v>37</v>
      </c>
      <c r="B46" s="85" t="s">
        <v>153</v>
      </c>
      <c r="C46" s="85"/>
      <c r="D46" s="86">
        <v>32</v>
      </c>
      <c r="E46" s="86">
        <v>0</v>
      </c>
      <c r="F46" s="86">
        <v>137</v>
      </c>
      <c r="G46" s="87">
        <v>0</v>
      </c>
      <c r="H46" s="52">
        <f t="shared" si="71"/>
        <v>265.77039653745612</v>
      </c>
      <c r="I46" s="53">
        <f t="shared" si="72"/>
        <v>0</v>
      </c>
      <c r="J46" s="52">
        <v>14</v>
      </c>
      <c r="K46" s="52">
        <f t="shared" si="73"/>
        <v>0</v>
      </c>
      <c r="L46" s="16">
        <f t="shared" si="14"/>
        <v>2020</v>
      </c>
      <c r="M46" s="16">
        <f t="shared" si="15"/>
        <v>7</v>
      </c>
      <c r="N46" s="16">
        <f t="shared" si="16"/>
        <v>26</v>
      </c>
      <c r="O46" s="16">
        <f t="shared" si="17"/>
        <v>5</v>
      </c>
      <c r="P46" s="17" t="s">
        <v>15</v>
      </c>
      <c r="Q46" s="16">
        <f t="shared" si="18"/>
        <v>7</v>
      </c>
      <c r="R46" s="23">
        <f t="shared" si="74"/>
        <v>4</v>
      </c>
      <c r="S46" s="23" t="s">
        <v>15</v>
      </c>
      <c r="T46" s="46">
        <f t="shared" si="75"/>
        <v>15</v>
      </c>
      <c r="U46" s="45">
        <f t="shared" si="76"/>
        <v>4.25</v>
      </c>
      <c r="V46" s="95">
        <v>1.25</v>
      </c>
      <c r="W46" s="95"/>
      <c r="X46" s="95"/>
      <c r="Y46" s="95"/>
      <c r="Z46" s="95">
        <v>2</v>
      </c>
      <c r="AA46" s="95"/>
      <c r="AB46" s="95"/>
      <c r="AC46" s="44">
        <v>1</v>
      </c>
      <c r="AD46" s="44"/>
      <c r="AE46" s="44"/>
      <c r="AF46" s="43"/>
      <c r="AG46" s="44"/>
      <c r="AH46" s="17"/>
      <c r="AI46" s="16">
        <v>2032</v>
      </c>
      <c r="AJ46" s="16">
        <f t="shared" si="4"/>
        <v>7</v>
      </c>
      <c r="AK46" s="16">
        <f t="shared" si="5"/>
        <v>26</v>
      </c>
      <c r="AL46" s="16">
        <f t="shared" si="6"/>
        <v>9</v>
      </c>
      <c r="AM46" s="17" t="s">
        <v>15</v>
      </c>
      <c r="AN46" s="16">
        <f t="shared" si="7"/>
        <v>22</v>
      </c>
      <c r="AO46" s="5">
        <f t="shared" si="19"/>
        <v>44038.390277777777</v>
      </c>
      <c r="AP46" s="1">
        <f t="shared" si="77"/>
        <v>44038.390277777777</v>
      </c>
      <c r="AQ46" s="5">
        <f t="shared" si="78"/>
        <v>0.55850536063818546</v>
      </c>
      <c r="AR46" s="5">
        <f t="shared" si="79"/>
        <v>2.3911010752322315</v>
      </c>
      <c r="AS46" s="5">
        <f t="shared" si="80"/>
        <v>2016.2381182931397</v>
      </c>
      <c r="AT46" s="5">
        <f t="shared" si="85"/>
        <v>-6.9813170079773279E-3</v>
      </c>
      <c r="AU46" s="5">
        <f t="shared" si="86"/>
        <v>-0.11053751929297428</v>
      </c>
      <c r="AV46" s="5">
        <f t="shared" si="87"/>
        <v>-28.102859552903965</v>
      </c>
      <c r="AW46" s="5">
        <f t="shared" si="84"/>
        <v>1.4969758203197536</v>
      </c>
    </row>
    <row r="47" spans="1:49">
      <c r="A47" s="48">
        <v>38</v>
      </c>
      <c r="B47" s="85" t="s">
        <v>154</v>
      </c>
      <c r="C47" s="85"/>
      <c r="D47" s="86">
        <v>32</v>
      </c>
      <c r="E47" s="86">
        <v>0</v>
      </c>
      <c r="F47" s="86">
        <v>137</v>
      </c>
      <c r="G47" s="87">
        <v>30</v>
      </c>
      <c r="H47" s="52">
        <f t="shared" si="71"/>
        <v>266.07887639773344</v>
      </c>
      <c r="I47" s="53">
        <f t="shared" si="72"/>
        <v>0</v>
      </c>
      <c r="J47" s="52">
        <v>14</v>
      </c>
      <c r="K47" s="52">
        <f t="shared" si="73"/>
        <v>0</v>
      </c>
      <c r="L47" s="16">
        <f t="shared" si="14"/>
        <v>2020</v>
      </c>
      <c r="M47" s="16">
        <f t="shared" si="15"/>
        <v>7</v>
      </c>
      <c r="N47" s="16">
        <f t="shared" si="16"/>
        <v>26</v>
      </c>
      <c r="O47" s="16">
        <f t="shared" si="17"/>
        <v>9</v>
      </c>
      <c r="P47" s="17" t="s">
        <v>15</v>
      </c>
      <c r="Q47" s="16">
        <f t="shared" si="18"/>
        <v>22</v>
      </c>
      <c r="R47" s="23">
        <f t="shared" si="74"/>
        <v>4</v>
      </c>
      <c r="S47" s="23" t="s">
        <v>15</v>
      </c>
      <c r="T47" s="46">
        <f t="shared" si="75"/>
        <v>15</v>
      </c>
      <c r="U47" s="45">
        <f t="shared" si="76"/>
        <v>4.25</v>
      </c>
      <c r="V47" s="95">
        <v>1.25</v>
      </c>
      <c r="W47" s="95"/>
      <c r="X47" s="95"/>
      <c r="Y47" s="95"/>
      <c r="Z47" s="95">
        <v>2</v>
      </c>
      <c r="AA47" s="95"/>
      <c r="AB47" s="95"/>
      <c r="AC47" s="44">
        <v>1</v>
      </c>
      <c r="AD47" s="44"/>
      <c r="AE47" s="44"/>
      <c r="AF47" s="43"/>
      <c r="AG47" s="44"/>
      <c r="AH47" s="17"/>
      <c r="AI47" s="16">
        <v>2032</v>
      </c>
      <c r="AJ47" s="16">
        <f t="shared" si="4"/>
        <v>7</v>
      </c>
      <c r="AK47" s="16">
        <f t="shared" si="5"/>
        <v>26</v>
      </c>
      <c r="AL47" s="16">
        <f t="shared" si="6"/>
        <v>13</v>
      </c>
      <c r="AM47" s="17" t="s">
        <v>15</v>
      </c>
      <c r="AN47" s="16">
        <f t="shared" si="7"/>
        <v>37</v>
      </c>
      <c r="AO47" s="5">
        <f t="shared" si="19"/>
        <v>44038.567361111105</v>
      </c>
      <c r="AP47" s="1">
        <f t="shared" si="77"/>
        <v>44038.567361111105</v>
      </c>
      <c r="AQ47" s="5">
        <f t="shared" si="78"/>
        <v>0.55850536063818546</v>
      </c>
      <c r="AR47" s="5">
        <f t="shared" si="79"/>
        <v>2.399827721492203</v>
      </c>
      <c r="AS47" s="5">
        <f t="shared" si="80"/>
        <v>2016.2381182931397</v>
      </c>
      <c r="AT47" s="5">
        <f t="shared" si="85"/>
        <v>-6.9813170079773279E-3</v>
      </c>
      <c r="AU47" s="5">
        <f t="shared" si="86"/>
        <v>-0.11926416555294583</v>
      </c>
      <c r="AV47" s="5">
        <f t="shared" si="87"/>
        <v>-28.102859552903965</v>
      </c>
      <c r="AW47" s="5">
        <f t="shared" si="84"/>
        <v>1.5023598095576844</v>
      </c>
    </row>
    <row r="48" spans="1:49">
      <c r="A48" s="48">
        <v>39</v>
      </c>
      <c r="B48" s="85" t="s">
        <v>155</v>
      </c>
      <c r="C48" s="85"/>
      <c r="D48" s="86">
        <v>32</v>
      </c>
      <c r="E48" s="86">
        <v>0</v>
      </c>
      <c r="F48" s="86">
        <v>137</v>
      </c>
      <c r="G48" s="87">
        <v>45</v>
      </c>
      <c r="H48" s="52">
        <f t="shared" si="71"/>
        <v>256.29052346416432</v>
      </c>
      <c r="I48" s="53">
        <f t="shared" si="72"/>
        <v>0</v>
      </c>
      <c r="J48" s="52">
        <v>14</v>
      </c>
      <c r="K48" s="52">
        <f t="shared" si="73"/>
        <v>0</v>
      </c>
      <c r="L48" s="16">
        <f t="shared" si="14"/>
        <v>2020</v>
      </c>
      <c r="M48" s="16">
        <f t="shared" si="15"/>
        <v>7</v>
      </c>
      <c r="N48" s="16">
        <f t="shared" si="16"/>
        <v>26</v>
      </c>
      <c r="O48" s="16">
        <f t="shared" si="17"/>
        <v>13</v>
      </c>
      <c r="P48" s="17" t="s">
        <v>15</v>
      </c>
      <c r="Q48" s="16">
        <f t="shared" si="18"/>
        <v>37</v>
      </c>
      <c r="R48" s="23">
        <f t="shared" si="74"/>
        <v>4</v>
      </c>
      <c r="S48" s="23" t="s">
        <v>15</v>
      </c>
      <c r="T48" s="46">
        <f t="shared" si="75"/>
        <v>15</v>
      </c>
      <c r="U48" s="45">
        <f t="shared" si="76"/>
        <v>4.25</v>
      </c>
      <c r="V48" s="95">
        <v>1.25</v>
      </c>
      <c r="W48" s="95"/>
      <c r="X48" s="95"/>
      <c r="Y48" s="95"/>
      <c r="Z48" s="95">
        <v>2</v>
      </c>
      <c r="AA48" s="95"/>
      <c r="AB48" s="95"/>
      <c r="AC48" s="44">
        <v>1</v>
      </c>
      <c r="AD48" s="44"/>
      <c r="AE48" s="44"/>
      <c r="AF48" s="43"/>
      <c r="AG48" s="44"/>
      <c r="AH48" s="17"/>
      <c r="AI48" s="16">
        <v>2032</v>
      </c>
      <c r="AJ48" s="16">
        <f t="shared" si="4"/>
        <v>7</v>
      </c>
      <c r="AK48" s="16">
        <f t="shared" si="5"/>
        <v>26</v>
      </c>
      <c r="AL48" s="16">
        <f t="shared" si="6"/>
        <v>17</v>
      </c>
      <c r="AM48" s="17" t="s">
        <v>15</v>
      </c>
      <c r="AN48" s="16">
        <f t="shared" si="7"/>
        <v>52</v>
      </c>
      <c r="AO48" s="5">
        <f t="shared" si="19"/>
        <v>44038.744444444434</v>
      </c>
      <c r="AP48" s="1">
        <f t="shared" si="77"/>
        <v>44038.744444444434</v>
      </c>
      <c r="AQ48" s="5">
        <f t="shared" si="78"/>
        <v>0.55850536063818546</v>
      </c>
      <c r="AR48" s="5">
        <f t="shared" si="79"/>
        <v>2.4041910446221886</v>
      </c>
      <c r="AS48" s="5">
        <f t="shared" si="80"/>
        <v>2016.2381182931397</v>
      </c>
      <c r="AT48" s="5">
        <f t="shared" si="85"/>
        <v>-0.55850536063818546</v>
      </c>
      <c r="AU48" s="5">
        <f t="shared" si="86"/>
        <v>-2.4041910446221886</v>
      </c>
      <c r="AV48" s="5">
        <f t="shared" si="87"/>
        <v>-2016.2381182931397</v>
      </c>
      <c r="AW48" s="5">
        <f t="shared" si="84"/>
        <v>1.3315208225196578</v>
      </c>
    </row>
    <row r="49" spans="1:49">
      <c r="A49" s="48">
        <v>40</v>
      </c>
      <c r="B49" s="85" t="s">
        <v>156</v>
      </c>
      <c r="C49" s="85"/>
      <c r="D49" s="86">
        <v>32</v>
      </c>
      <c r="E49" s="86">
        <v>0</v>
      </c>
      <c r="F49" s="86">
        <v>138</v>
      </c>
      <c r="G49" s="87">
        <v>0</v>
      </c>
      <c r="H49" s="52">
        <f t="shared" si="71"/>
        <v>256.31442474518957</v>
      </c>
      <c r="I49" s="53">
        <f t="shared" si="72"/>
        <v>0</v>
      </c>
      <c r="J49" s="52">
        <v>14</v>
      </c>
      <c r="K49" s="52">
        <f t="shared" si="73"/>
        <v>0</v>
      </c>
      <c r="L49" s="16">
        <f t="shared" si="14"/>
        <v>2020</v>
      </c>
      <c r="M49" s="16">
        <f t="shared" si="15"/>
        <v>7</v>
      </c>
      <c r="N49" s="16">
        <f t="shared" si="16"/>
        <v>26</v>
      </c>
      <c r="O49" s="16">
        <f t="shared" si="17"/>
        <v>17</v>
      </c>
      <c r="P49" s="17" t="s">
        <v>15</v>
      </c>
      <c r="Q49" s="16">
        <f t="shared" si="18"/>
        <v>52</v>
      </c>
      <c r="R49" s="23">
        <f t="shared" si="74"/>
        <v>3</v>
      </c>
      <c r="S49" s="23" t="s">
        <v>15</v>
      </c>
      <c r="T49" s="46">
        <f t="shared" si="75"/>
        <v>15</v>
      </c>
      <c r="U49" s="45">
        <f t="shared" si="76"/>
        <v>3.25</v>
      </c>
      <c r="V49" s="95">
        <v>1.25</v>
      </c>
      <c r="W49" s="95"/>
      <c r="X49" s="95"/>
      <c r="Y49" s="95"/>
      <c r="Z49" s="95">
        <v>2</v>
      </c>
      <c r="AA49" s="95"/>
      <c r="AB49" s="95"/>
      <c r="AC49" s="44"/>
      <c r="AD49" s="44"/>
      <c r="AE49" s="44"/>
      <c r="AF49" s="43"/>
      <c r="AG49" s="44"/>
      <c r="AH49" s="17"/>
      <c r="AI49" s="16">
        <v>2032</v>
      </c>
      <c r="AJ49" s="16">
        <f t="shared" si="4"/>
        <v>7</v>
      </c>
      <c r="AK49" s="16">
        <f t="shared" si="5"/>
        <v>26</v>
      </c>
      <c r="AL49" s="16">
        <f t="shared" si="6"/>
        <v>21</v>
      </c>
      <c r="AM49" s="17" t="s">
        <v>15</v>
      </c>
      <c r="AN49" s="16">
        <f t="shared" si="7"/>
        <v>7</v>
      </c>
      <c r="AO49" s="5">
        <f t="shared" si="19"/>
        <v>44038.879861111112</v>
      </c>
      <c r="AP49" s="1">
        <f t="shared" si="77"/>
        <v>44038.879861111112</v>
      </c>
      <c r="AQ49" s="5">
        <f t="shared" si="78"/>
        <v>0.55850536063818546</v>
      </c>
      <c r="AR49" s="5">
        <f t="shared" si="79"/>
        <v>2.4085543677521746</v>
      </c>
      <c r="AS49" s="5">
        <f t="shared" si="80"/>
        <v>2016.2381182931397</v>
      </c>
      <c r="AT49" s="5">
        <f t="shared" si="85"/>
        <v>-0.55850536063818546</v>
      </c>
      <c r="AU49" s="5">
        <f t="shared" si="86"/>
        <v>-2.4085543677521746</v>
      </c>
      <c r="AV49" s="5">
        <f t="shared" si="87"/>
        <v>-2016.2381182931397</v>
      </c>
      <c r="AW49" s="5">
        <f t="shared" si="84"/>
        <v>1.3319379785689927</v>
      </c>
    </row>
    <row r="50" spans="1:49">
      <c r="A50" s="48">
        <v>41</v>
      </c>
      <c r="B50" s="85" t="s">
        <v>157</v>
      </c>
      <c r="C50" s="85"/>
      <c r="D50" s="86">
        <v>32</v>
      </c>
      <c r="E50" s="86">
        <v>0</v>
      </c>
      <c r="F50" s="86">
        <v>138</v>
      </c>
      <c r="G50" s="87">
        <v>30</v>
      </c>
      <c r="H50" s="52">
        <f t="shared" si="71"/>
        <v>256.36198288104669</v>
      </c>
      <c r="I50" s="53">
        <f t="shared" si="72"/>
        <v>0</v>
      </c>
      <c r="J50" s="52">
        <v>14</v>
      </c>
      <c r="K50" s="52">
        <f t="shared" si="73"/>
        <v>0</v>
      </c>
      <c r="L50" s="16">
        <f t="shared" si="14"/>
        <v>2020</v>
      </c>
      <c r="M50" s="16">
        <f t="shared" si="15"/>
        <v>7</v>
      </c>
      <c r="N50" s="16">
        <f t="shared" si="16"/>
        <v>26</v>
      </c>
      <c r="O50" s="16">
        <f t="shared" si="17"/>
        <v>21</v>
      </c>
      <c r="P50" s="17" t="s">
        <v>15</v>
      </c>
      <c r="Q50" s="16">
        <f t="shared" si="18"/>
        <v>7</v>
      </c>
      <c r="R50" s="23">
        <f t="shared" si="74"/>
        <v>8</v>
      </c>
      <c r="S50" s="23" t="s">
        <v>15</v>
      </c>
      <c r="T50" s="46">
        <f t="shared" si="75"/>
        <v>30</v>
      </c>
      <c r="U50" s="45">
        <f t="shared" si="76"/>
        <v>8.5</v>
      </c>
      <c r="V50" s="95">
        <v>1.25</v>
      </c>
      <c r="W50" s="95"/>
      <c r="X50" s="95">
        <v>1.25</v>
      </c>
      <c r="Y50" s="95">
        <v>1</v>
      </c>
      <c r="Z50" s="95">
        <v>2</v>
      </c>
      <c r="AA50" s="95">
        <v>2</v>
      </c>
      <c r="AB50" s="95"/>
      <c r="AC50" s="44">
        <v>1</v>
      </c>
      <c r="AD50" s="44"/>
      <c r="AE50" s="44"/>
      <c r="AF50" s="43"/>
      <c r="AG50" s="44"/>
      <c r="AH50" s="17"/>
      <c r="AI50" s="16">
        <v>2032</v>
      </c>
      <c r="AJ50" s="16">
        <f t="shared" si="4"/>
        <v>7</v>
      </c>
      <c r="AK50" s="16">
        <f t="shared" si="5"/>
        <v>27</v>
      </c>
      <c r="AL50" s="16">
        <f t="shared" si="6"/>
        <v>5</v>
      </c>
      <c r="AM50" s="17" t="s">
        <v>15</v>
      </c>
      <c r="AN50" s="16">
        <f t="shared" si="7"/>
        <v>37</v>
      </c>
      <c r="AO50" s="5">
        <f t="shared" si="19"/>
        <v>44039.234027777784</v>
      </c>
      <c r="AP50" s="1">
        <f t="shared" si="77"/>
        <v>44039.234027777784</v>
      </c>
      <c r="AQ50" s="5">
        <f t="shared" si="78"/>
        <v>0.55850536063818546</v>
      </c>
      <c r="AR50" s="5">
        <f t="shared" si="79"/>
        <v>2.4172810140121466</v>
      </c>
      <c r="AS50" s="5">
        <f t="shared" si="80"/>
        <v>2016.2381182931397</v>
      </c>
      <c r="AT50" s="5">
        <f t="shared" si="85"/>
        <v>-0.55850536063818546</v>
      </c>
      <c r="AU50" s="5">
        <f t="shared" si="86"/>
        <v>-2.4172810140121466</v>
      </c>
      <c r="AV50" s="5">
        <f t="shared" si="87"/>
        <v>-2016.2381182931397</v>
      </c>
      <c r="AW50" s="5">
        <f t="shared" si="84"/>
        <v>1.3327680246258105</v>
      </c>
    </row>
    <row r="51" spans="1:49">
      <c r="A51" s="48">
        <v>42</v>
      </c>
      <c r="B51" s="85" t="s">
        <v>183</v>
      </c>
      <c r="C51" s="85"/>
      <c r="D51" s="86">
        <v>32</v>
      </c>
      <c r="E51" s="86">
        <v>0</v>
      </c>
      <c r="F51" s="86">
        <v>139</v>
      </c>
      <c r="G51" s="87">
        <v>0</v>
      </c>
      <c r="H51" s="52">
        <f t="shared" si="71"/>
        <v>256.40921782927091</v>
      </c>
      <c r="I51" s="53">
        <f t="shared" si="72"/>
        <v>0</v>
      </c>
      <c r="J51" s="52">
        <v>14</v>
      </c>
      <c r="K51" s="52">
        <f t="shared" si="73"/>
        <v>0</v>
      </c>
      <c r="L51" s="16">
        <f t="shared" si="14"/>
        <v>2020</v>
      </c>
      <c r="M51" s="16">
        <f t="shared" si="15"/>
        <v>7</v>
      </c>
      <c r="N51" s="16">
        <f t="shared" si="16"/>
        <v>27</v>
      </c>
      <c r="O51" s="16">
        <f t="shared" si="17"/>
        <v>5</v>
      </c>
      <c r="P51" s="17" t="s">
        <v>15</v>
      </c>
      <c r="Q51" s="16">
        <f t="shared" si="18"/>
        <v>37</v>
      </c>
      <c r="R51" s="23">
        <f t="shared" si="74"/>
        <v>2</v>
      </c>
      <c r="S51" s="23" t="s">
        <v>15</v>
      </c>
      <c r="T51" s="46">
        <f t="shared" si="75"/>
        <v>15</v>
      </c>
      <c r="U51" s="45">
        <f t="shared" si="76"/>
        <v>2.25</v>
      </c>
      <c r="V51" s="95">
        <v>1.25</v>
      </c>
      <c r="W51" s="95"/>
      <c r="X51" s="95"/>
      <c r="Y51" s="95"/>
      <c r="Z51" s="95"/>
      <c r="AA51" s="95"/>
      <c r="AB51" s="95"/>
      <c r="AC51" s="44">
        <v>1</v>
      </c>
      <c r="AD51" s="44"/>
      <c r="AE51" s="44"/>
      <c r="AF51" s="43"/>
      <c r="AG51" s="44"/>
      <c r="AH51" s="17"/>
      <c r="AI51" s="16">
        <v>2032</v>
      </c>
      <c r="AJ51" s="16">
        <f t="shared" si="4"/>
        <v>7</v>
      </c>
      <c r="AK51" s="16">
        <f t="shared" si="5"/>
        <v>27</v>
      </c>
      <c r="AL51" s="16">
        <f t="shared" si="6"/>
        <v>7</v>
      </c>
      <c r="AM51" s="17" t="s">
        <v>15</v>
      </c>
      <c r="AN51" s="16">
        <f t="shared" si="7"/>
        <v>52</v>
      </c>
      <c r="AO51" s="5">
        <f t="shared" si="19"/>
        <v>44039.327777777777</v>
      </c>
      <c r="AP51" s="1">
        <f t="shared" si="77"/>
        <v>44039.327777777777</v>
      </c>
      <c r="AQ51" s="5">
        <f t="shared" si="78"/>
        <v>0.55850536063818546</v>
      </c>
      <c r="AR51" s="5">
        <f t="shared" si="79"/>
        <v>2.4260076602721181</v>
      </c>
      <c r="AS51" s="5">
        <f t="shared" si="80"/>
        <v>2016.2381182931397</v>
      </c>
      <c r="AT51" s="5">
        <f t="shared" si="85"/>
        <v>-0.55850536063818546</v>
      </c>
      <c r="AU51" s="5">
        <f t="shared" si="86"/>
        <v>-2.4260076602721181</v>
      </c>
      <c r="AV51" s="5">
        <f t="shared" si="87"/>
        <v>-2016.2381182931397</v>
      </c>
      <c r="AW51" s="5">
        <f t="shared" si="84"/>
        <v>1.3335924299943325</v>
      </c>
    </row>
    <row r="52" spans="1:49">
      <c r="A52" s="48">
        <v>43</v>
      </c>
      <c r="B52" s="74" t="s">
        <v>184</v>
      </c>
      <c r="C52" s="74"/>
      <c r="D52" s="75">
        <v>32</v>
      </c>
      <c r="E52" s="75">
        <v>0</v>
      </c>
      <c r="F52" s="75">
        <v>136</v>
      </c>
      <c r="G52" s="76">
        <v>30</v>
      </c>
      <c r="H52" s="52">
        <f t="shared" si="71"/>
        <v>256.16977837442323</v>
      </c>
      <c r="I52" s="53">
        <f t="shared" si="72"/>
        <v>25.099806711098765</v>
      </c>
      <c r="J52" s="52">
        <v>14</v>
      </c>
      <c r="K52" s="52">
        <f t="shared" si="73"/>
        <v>1.7928433365070546</v>
      </c>
      <c r="L52" s="16">
        <f t="shared" si="14"/>
        <v>2020</v>
      </c>
      <c r="M52" s="16">
        <f t="shared" si="15"/>
        <v>7</v>
      </c>
      <c r="N52" s="16">
        <f t="shared" si="16"/>
        <v>27</v>
      </c>
      <c r="O52" s="16">
        <f t="shared" si="17"/>
        <v>7</v>
      </c>
      <c r="P52" s="17" t="s">
        <v>15</v>
      </c>
      <c r="Q52" s="16">
        <f t="shared" si="18"/>
        <v>52</v>
      </c>
      <c r="R52" s="23">
        <f t="shared" si="74"/>
        <v>1</v>
      </c>
      <c r="S52" s="23" t="s">
        <v>15</v>
      </c>
      <c r="T52" s="46">
        <f t="shared" si="75"/>
        <v>15</v>
      </c>
      <c r="U52" s="45">
        <f t="shared" si="76"/>
        <v>1.25</v>
      </c>
      <c r="V52" s="44">
        <v>1.25</v>
      </c>
      <c r="W52" s="44"/>
      <c r="X52" s="44"/>
      <c r="Y52" s="44"/>
      <c r="Z52" s="44"/>
      <c r="AA52" s="44"/>
      <c r="AB52" s="44"/>
      <c r="AC52" s="44"/>
      <c r="AD52" s="44"/>
      <c r="AE52" s="44"/>
      <c r="AF52" s="43"/>
      <c r="AG52" s="44"/>
      <c r="AH52" s="17"/>
      <c r="AI52" s="16">
        <v>2032</v>
      </c>
      <c r="AJ52" s="16">
        <f t="shared" si="4"/>
        <v>7</v>
      </c>
      <c r="AK52" s="16">
        <f t="shared" si="5"/>
        <v>27</v>
      </c>
      <c r="AL52" s="16">
        <f t="shared" si="6"/>
        <v>9</v>
      </c>
      <c r="AM52" s="17" t="s">
        <v>15</v>
      </c>
      <c r="AN52" s="16">
        <f t="shared" si="7"/>
        <v>7</v>
      </c>
      <c r="AO52" s="5">
        <f t="shared" si="19"/>
        <v>44039.379861111105</v>
      </c>
      <c r="AP52" s="1">
        <f t="shared" si="77"/>
        <v>44039.454562916791</v>
      </c>
      <c r="AQ52" s="5">
        <f t="shared" si="78"/>
        <v>0.55850536063818546</v>
      </c>
      <c r="AR52" s="5">
        <f t="shared" si="79"/>
        <v>2.3823744289722599</v>
      </c>
      <c r="AS52" s="5">
        <f t="shared" si="80"/>
        <v>2016.2381182931397</v>
      </c>
      <c r="AT52" s="5">
        <f t="shared" si="85"/>
        <v>-0.55850536063818546</v>
      </c>
      <c r="AU52" s="5">
        <f t="shared" si="86"/>
        <v>-2.3823744289722599</v>
      </c>
      <c r="AV52" s="5">
        <f t="shared" si="87"/>
        <v>-2016.2381182931397</v>
      </c>
      <c r="AW52" s="5">
        <f t="shared" si="84"/>
        <v>1.3294134231480601</v>
      </c>
    </row>
    <row r="53" spans="1:49">
      <c r="A53" s="48">
        <v>44</v>
      </c>
      <c r="B53" s="74" t="s">
        <v>174</v>
      </c>
      <c r="C53" s="74"/>
      <c r="D53" s="75">
        <v>32</v>
      </c>
      <c r="E53" s="75">
        <v>6</v>
      </c>
      <c r="F53" s="75">
        <v>134</v>
      </c>
      <c r="G53" s="76">
        <v>54</v>
      </c>
      <c r="H53" s="52">
        <f t="shared" ref="H53:H91" si="88">IF(AND(AT53&gt;=0,AU53&gt;=0),AW53*180/PI(),IF(AND(AT53&lt;=0,AU53&gt;=0),180-AW53*180/PI(),IF(AND(AT53&lt;=0,AU53&lt;=0),180+AW53*180/PI(),IF(AND(AT53&gt;=0,AU53&lt;=0),360-AW53*180/PI()))))</f>
        <v>255.96520148357087</v>
      </c>
      <c r="I53" s="53">
        <f t="shared" ref="I53:I91" si="89">IF(AT53=0,ABS(AU53*COS(AQ54)*180*60/PI()),ABS(AQ54-AQ53)/COS(AW53)*180*60/PI())</f>
        <v>74.223388691123844</v>
      </c>
      <c r="J53" s="52">
        <v>14</v>
      </c>
      <c r="K53" s="52">
        <f t="shared" ref="K53:K91" si="90">I53/J53</f>
        <v>5.3016706207945603</v>
      </c>
      <c r="L53" s="16">
        <f t="shared" si="14"/>
        <v>2020</v>
      </c>
      <c r="M53" s="16">
        <f t="shared" si="15"/>
        <v>7</v>
      </c>
      <c r="N53" s="16">
        <f t="shared" si="16"/>
        <v>27</v>
      </c>
      <c r="O53" s="16">
        <f t="shared" si="17"/>
        <v>10</v>
      </c>
      <c r="P53" s="17" t="s">
        <v>15</v>
      </c>
      <c r="Q53" s="16">
        <f t="shared" si="18"/>
        <v>55</v>
      </c>
      <c r="R53" s="23">
        <f t="shared" ref="R53:R91" si="91">ROUNDDOWN(U53,0)</f>
        <v>1</v>
      </c>
      <c r="S53" s="23" t="s">
        <v>15</v>
      </c>
      <c r="T53" s="46">
        <f t="shared" ref="T53:T91" si="92">(U53-R53)*60</f>
        <v>15</v>
      </c>
      <c r="U53" s="45">
        <f t="shared" ref="U53:U91" si="93">SUM(V53:AG53)</f>
        <v>1.25</v>
      </c>
      <c r="V53" s="44">
        <v>1.25</v>
      </c>
      <c r="W53" s="44"/>
      <c r="X53" s="44"/>
      <c r="Y53" s="44"/>
      <c r="Z53" s="44"/>
      <c r="AA53" s="44"/>
      <c r="AB53" s="44"/>
      <c r="AC53" s="44"/>
      <c r="AD53" s="44"/>
      <c r="AE53" s="44"/>
      <c r="AF53" s="43"/>
      <c r="AG53" s="44"/>
      <c r="AH53" s="17"/>
      <c r="AI53" s="16">
        <v>2032</v>
      </c>
      <c r="AJ53" s="16">
        <f t="shared" si="4"/>
        <v>7</v>
      </c>
      <c r="AK53" s="16">
        <f t="shared" si="5"/>
        <v>27</v>
      </c>
      <c r="AL53" s="16">
        <f t="shared" si="6"/>
        <v>12</v>
      </c>
      <c r="AM53" s="17" t="s">
        <v>15</v>
      </c>
      <c r="AN53" s="16">
        <f t="shared" si="7"/>
        <v>10</v>
      </c>
      <c r="AO53" s="5">
        <f t="shared" si="19"/>
        <v>44039.506944444438</v>
      </c>
      <c r="AP53" s="1">
        <f t="shared" ref="AP53:AP91" si="94">AO53+K53/24</f>
        <v>44039.727847386974</v>
      </c>
      <c r="AQ53" s="5">
        <f t="shared" ref="AQ53:AQ91" si="95">(D53+E53/60)*PI()/180</f>
        <v>0.56025068989017979</v>
      </c>
      <c r="AR53" s="5">
        <f t="shared" ref="AR53:AR91" si="96">(F53+G53/60)*PI()/180</f>
        <v>2.3544491609403506</v>
      </c>
      <c r="AS53" s="5">
        <f t="shared" ref="AS53:AS91" si="97">($AQ$1/$AS$1)*LOG10(TAN(PI()*45/180+AQ53/2))-$AQ$1*POWER($AR$1,2)*SIN(AQ53)-$AQ$1*POWER($AR$1,4)*POWER(SIN(AQ53),3)/3-$AQ$1*POWER($AR$1,6)*POWER(SIN(AQ53),5)/5</f>
        <v>2023.2831197337578</v>
      </c>
      <c r="AT53" s="5">
        <f t="shared" ref="AT53:AV53" si="98">AQ97-AQ53</f>
        <v>-0.56025068989017979</v>
      </c>
      <c r="AU53" s="5">
        <f t="shared" si="98"/>
        <v>-2.3544491609403506</v>
      </c>
      <c r="AV53" s="5">
        <f t="shared" si="98"/>
        <v>-2023.2831197337578</v>
      </c>
      <c r="AW53" s="5">
        <f t="shared" ref="AW53:AW91" si="99">IF(AT53=0,PI()/2,ABS(ATAN((AU53)*180*60/PI()/(AV53))))</f>
        <v>1.3258428828291924</v>
      </c>
    </row>
    <row r="54" spans="1:49">
      <c r="A54" s="48">
        <v>45</v>
      </c>
      <c r="B54" s="74" t="s">
        <v>175</v>
      </c>
      <c r="C54" s="74"/>
      <c r="D54" s="75">
        <v>32</v>
      </c>
      <c r="E54" s="75">
        <v>24</v>
      </c>
      <c r="F54" s="75">
        <v>135</v>
      </c>
      <c r="G54" s="76">
        <v>36</v>
      </c>
      <c r="H54" s="52">
        <f t="shared" si="88"/>
        <v>255.89441530409204</v>
      </c>
      <c r="I54" s="53">
        <f t="shared" si="89"/>
        <v>172.33629458590352</v>
      </c>
      <c r="J54" s="52">
        <v>14</v>
      </c>
      <c r="K54" s="52">
        <f t="shared" si="90"/>
        <v>12.309735327564537</v>
      </c>
      <c r="L54" s="16">
        <f t="shared" si="14"/>
        <v>2020</v>
      </c>
      <c r="M54" s="16">
        <f t="shared" si="15"/>
        <v>7</v>
      </c>
      <c r="N54" s="16">
        <f t="shared" si="16"/>
        <v>27</v>
      </c>
      <c r="O54" s="16">
        <f t="shared" si="17"/>
        <v>17</v>
      </c>
      <c r="P54" s="17" t="s">
        <v>15</v>
      </c>
      <c r="Q54" s="16">
        <f t="shared" si="18"/>
        <v>28</v>
      </c>
      <c r="R54" s="23">
        <f t="shared" si="91"/>
        <v>1</v>
      </c>
      <c r="S54" s="23" t="s">
        <v>15</v>
      </c>
      <c r="T54" s="46">
        <f t="shared" si="92"/>
        <v>15</v>
      </c>
      <c r="U54" s="45">
        <f t="shared" si="93"/>
        <v>1.25</v>
      </c>
      <c r="V54" s="44">
        <v>1.25</v>
      </c>
      <c r="W54" s="44"/>
      <c r="X54" s="44"/>
      <c r="Y54" s="44"/>
      <c r="Z54" s="44"/>
      <c r="AA54" s="44"/>
      <c r="AB54" s="44"/>
      <c r="AC54" s="44"/>
      <c r="AD54" s="44"/>
      <c r="AE54" s="44"/>
      <c r="AF54" s="43"/>
      <c r="AG54" s="44"/>
      <c r="AH54" s="17"/>
      <c r="AI54" s="16">
        <v>2032</v>
      </c>
      <c r="AJ54" s="16">
        <f t="shared" si="4"/>
        <v>7</v>
      </c>
      <c r="AK54" s="16">
        <f t="shared" si="5"/>
        <v>27</v>
      </c>
      <c r="AL54" s="16">
        <f t="shared" si="6"/>
        <v>18</v>
      </c>
      <c r="AM54" s="17" t="s">
        <v>15</v>
      </c>
      <c r="AN54" s="16">
        <f t="shared" si="7"/>
        <v>43</v>
      </c>
      <c r="AO54" s="5">
        <f t="shared" si="19"/>
        <v>44039.779861111107</v>
      </c>
      <c r="AP54" s="1">
        <f t="shared" si="94"/>
        <v>44040.292766749757</v>
      </c>
      <c r="AQ54" s="5">
        <f t="shared" si="95"/>
        <v>0.56548667764616267</v>
      </c>
      <c r="AR54" s="5">
        <f t="shared" si="96"/>
        <v>2.3666664657043106</v>
      </c>
      <c r="AS54" s="5">
        <f t="shared" si="97"/>
        <v>2044.4650282725479</v>
      </c>
      <c r="AT54" s="5">
        <f t="shared" ref="AT54:AV54" si="100">AQ98-AQ54</f>
        <v>-0.56548667764616267</v>
      </c>
      <c r="AU54" s="5">
        <f t="shared" si="100"/>
        <v>-2.3666664657043106</v>
      </c>
      <c r="AV54" s="5">
        <f t="shared" si="100"/>
        <v>-2044.4650282725479</v>
      </c>
      <c r="AW54" s="5">
        <f t="shared" si="99"/>
        <v>1.3246074309323796</v>
      </c>
    </row>
    <row r="55" spans="1:49">
      <c r="A55" s="48">
        <v>46</v>
      </c>
      <c r="B55" s="74" t="s">
        <v>176</v>
      </c>
      <c r="C55" s="74"/>
      <c r="D55" s="75">
        <v>31</v>
      </c>
      <c r="E55" s="75">
        <v>42</v>
      </c>
      <c r="F55" s="75">
        <v>136</v>
      </c>
      <c r="G55" s="76">
        <v>30</v>
      </c>
      <c r="H55" s="52">
        <f t="shared" si="88"/>
        <v>256.3089632375922</v>
      </c>
      <c r="I55" s="53">
        <f t="shared" si="89"/>
        <v>304.20030148407136</v>
      </c>
      <c r="J55" s="52">
        <v>14</v>
      </c>
      <c r="K55" s="52">
        <f t="shared" si="90"/>
        <v>21.728592963147953</v>
      </c>
      <c r="L55" s="16">
        <f t="shared" si="14"/>
        <v>2020</v>
      </c>
      <c r="M55" s="16">
        <f t="shared" si="15"/>
        <v>7</v>
      </c>
      <c r="N55" s="16">
        <f t="shared" si="16"/>
        <v>28</v>
      </c>
      <c r="O55" s="16">
        <f t="shared" si="17"/>
        <v>7</v>
      </c>
      <c r="P55" s="17" t="s">
        <v>15</v>
      </c>
      <c r="Q55" s="16">
        <f t="shared" si="18"/>
        <v>2</v>
      </c>
      <c r="R55" s="23">
        <f t="shared" si="91"/>
        <v>1</v>
      </c>
      <c r="S55" s="23" t="s">
        <v>15</v>
      </c>
      <c r="T55" s="46">
        <f t="shared" si="92"/>
        <v>15</v>
      </c>
      <c r="U55" s="45">
        <f t="shared" si="93"/>
        <v>1.25</v>
      </c>
      <c r="V55" s="44">
        <v>1.25</v>
      </c>
      <c r="W55" s="44"/>
      <c r="X55" s="44"/>
      <c r="Y55" s="44"/>
      <c r="Z55" s="44"/>
      <c r="AA55" s="44"/>
      <c r="AB55" s="44"/>
      <c r="AC55" s="44"/>
      <c r="AD55" s="44"/>
      <c r="AE55" s="44"/>
      <c r="AF55" s="43"/>
      <c r="AG55" s="44"/>
      <c r="AH55" s="17"/>
      <c r="AI55" s="16">
        <v>2032</v>
      </c>
      <c r="AJ55" s="16">
        <f t="shared" si="4"/>
        <v>7</v>
      </c>
      <c r="AK55" s="16">
        <f t="shared" si="5"/>
        <v>28</v>
      </c>
      <c r="AL55" s="16">
        <f t="shared" si="6"/>
        <v>8</v>
      </c>
      <c r="AM55" s="17" t="s">
        <v>15</v>
      </c>
      <c r="AN55" s="16">
        <f t="shared" si="7"/>
        <v>17</v>
      </c>
      <c r="AO55" s="5">
        <f t="shared" si="19"/>
        <v>44040.345138888879</v>
      </c>
      <c r="AP55" s="1">
        <f t="shared" si="94"/>
        <v>44041.250496929009</v>
      </c>
      <c r="AQ55" s="5">
        <f t="shared" si="95"/>
        <v>0.55326937288220246</v>
      </c>
      <c r="AR55" s="5">
        <f t="shared" si="96"/>
        <v>2.3823744289722599</v>
      </c>
      <c r="AS55" s="5">
        <f t="shared" si="97"/>
        <v>1995.1494781564936</v>
      </c>
      <c r="AT55" s="5">
        <f t="shared" ref="AT55:AV55" si="101">AQ99-AQ55</f>
        <v>-0.55326937288220246</v>
      </c>
      <c r="AU55" s="5">
        <f t="shared" si="101"/>
        <v>-2.3823744289722599</v>
      </c>
      <c r="AV55" s="5">
        <f t="shared" si="101"/>
        <v>-1995.1494781564936</v>
      </c>
      <c r="AW55" s="5">
        <f t="shared" si="99"/>
        <v>1.3318426572792956</v>
      </c>
    </row>
    <row r="56" spans="1:49">
      <c r="A56" s="48">
        <v>47</v>
      </c>
      <c r="B56" s="74" t="s">
        <v>185</v>
      </c>
      <c r="C56" s="74"/>
      <c r="D56" s="54">
        <v>30</v>
      </c>
      <c r="E56" s="51">
        <v>30</v>
      </c>
      <c r="F56" s="54">
        <v>136</v>
      </c>
      <c r="G56" s="51">
        <v>12</v>
      </c>
      <c r="H56" s="52">
        <f t="shared" si="88"/>
        <v>256.8349148123653</v>
      </c>
      <c r="I56" s="53">
        <f t="shared" si="89"/>
        <v>1712.3471885197603</v>
      </c>
      <c r="J56" s="52">
        <v>14</v>
      </c>
      <c r="K56" s="52">
        <f t="shared" si="90"/>
        <v>122.31051346569716</v>
      </c>
      <c r="L56" s="16">
        <f t="shared" si="14"/>
        <v>2020</v>
      </c>
      <c r="M56" s="16">
        <f t="shared" si="15"/>
        <v>7</v>
      </c>
      <c r="N56" s="16">
        <f t="shared" si="16"/>
        <v>29</v>
      </c>
      <c r="O56" s="16">
        <f t="shared" si="17"/>
        <v>6</v>
      </c>
      <c r="P56" s="17" t="s">
        <v>15</v>
      </c>
      <c r="Q56" s="16">
        <f t="shared" si="18"/>
        <v>1</v>
      </c>
      <c r="R56" s="23">
        <f t="shared" si="91"/>
        <v>1</v>
      </c>
      <c r="S56" s="23" t="s">
        <v>15</v>
      </c>
      <c r="T56" s="46">
        <f t="shared" si="92"/>
        <v>15</v>
      </c>
      <c r="U56" s="45">
        <f t="shared" si="93"/>
        <v>1.25</v>
      </c>
      <c r="V56" s="44">
        <v>1.25</v>
      </c>
      <c r="W56" s="44"/>
      <c r="X56" s="44"/>
      <c r="Y56" s="44"/>
      <c r="Z56" s="44"/>
      <c r="AA56" s="44"/>
      <c r="AB56" s="44"/>
      <c r="AC56" s="44"/>
      <c r="AD56" s="44"/>
      <c r="AE56" s="44"/>
      <c r="AF56" s="43"/>
      <c r="AG56" s="44"/>
      <c r="AH56" s="17"/>
      <c r="AI56" s="16">
        <v>2032</v>
      </c>
      <c r="AJ56" s="16">
        <f t="shared" si="4"/>
        <v>7</v>
      </c>
      <c r="AK56" s="16">
        <f t="shared" si="5"/>
        <v>29</v>
      </c>
      <c r="AL56" s="16">
        <f t="shared" si="6"/>
        <v>7</v>
      </c>
      <c r="AM56" s="17" t="s">
        <v>15</v>
      </c>
      <c r="AN56" s="16">
        <f t="shared" si="7"/>
        <v>16</v>
      </c>
      <c r="AO56" s="5">
        <f t="shared" si="19"/>
        <v>44041.302777777775</v>
      </c>
      <c r="AP56" s="1">
        <f t="shared" si="94"/>
        <v>44046.399049172178</v>
      </c>
      <c r="AQ56" s="5">
        <f t="shared" si="95"/>
        <v>0.53232542185827048</v>
      </c>
      <c r="AR56" s="5">
        <f t="shared" si="96"/>
        <v>2.3771384412162764</v>
      </c>
      <c r="AS56" s="5">
        <f t="shared" si="97"/>
        <v>1911.4722508290117</v>
      </c>
      <c r="AT56" s="5">
        <f t="shared" ref="AT56:AV56" si="102">AQ100-AQ56</f>
        <v>-0.53232542185827048</v>
      </c>
      <c r="AU56" s="5">
        <f t="shared" si="102"/>
        <v>-2.3771384412162764</v>
      </c>
      <c r="AV56" s="5">
        <f t="shared" si="102"/>
        <v>-1911.4722508290117</v>
      </c>
      <c r="AW56" s="5">
        <f t="shared" si="99"/>
        <v>1.3410222439651358</v>
      </c>
    </row>
    <row r="57" spans="1:49">
      <c r="A57" s="48">
        <v>48</v>
      </c>
      <c r="B57" s="74" t="s">
        <v>160</v>
      </c>
      <c r="C57" s="74"/>
      <c r="D57" s="75">
        <v>37</v>
      </c>
      <c r="E57" s="75">
        <v>0</v>
      </c>
      <c r="F57" s="75">
        <v>144</v>
      </c>
      <c r="G57" s="76">
        <v>0</v>
      </c>
      <c r="H57" s="52">
        <f t="shared" si="88"/>
        <v>254.60626864595883</v>
      </c>
      <c r="I57" s="53">
        <f t="shared" si="89"/>
        <v>226.03072639885187</v>
      </c>
      <c r="J57" s="52">
        <v>14</v>
      </c>
      <c r="K57" s="52">
        <f t="shared" si="90"/>
        <v>16.145051885632277</v>
      </c>
      <c r="L57" s="16">
        <f t="shared" si="14"/>
        <v>2020</v>
      </c>
      <c r="M57" s="16">
        <f t="shared" si="15"/>
        <v>8</v>
      </c>
      <c r="N57" s="16">
        <f t="shared" si="16"/>
        <v>3</v>
      </c>
      <c r="O57" s="16">
        <f t="shared" si="17"/>
        <v>9</v>
      </c>
      <c r="P57" s="17" t="s">
        <v>15</v>
      </c>
      <c r="Q57" s="16">
        <f t="shared" si="18"/>
        <v>35</v>
      </c>
      <c r="R57" s="23">
        <f t="shared" si="91"/>
        <v>1</v>
      </c>
      <c r="S57" s="23" t="s">
        <v>15</v>
      </c>
      <c r="T57" s="46">
        <f t="shared" si="92"/>
        <v>15</v>
      </c>
      <c r="U57" s="45">
        <f t="shared" si="93"/>
        <v>1.25</v>
      </c>
      <c r="V57" s="44">
        <v>1.25</v>
      </c>
      <c r="W57" s="44"/>
      <c r="X57" s="44"/>
      <c r="Y57" s="44"/>
      <c r="Z57" s="44"/>
      <c r="AA57" s="44"/>
      <c r="AB57" s="44"/>
      <c r="AC57" s="44"/>
      <c r="AD57" s="44"/>
      <c r="AE57" s="44"/>
      <c r="AF57" s="43"/>
      <c r="AG57" s="44"/>
      <c r="AH57" s="17"/>
      <c r="AI57" s="16">
        <v>2032</v>
      </c>
      <c r="AJ57" s="16">
        <f t="shared" si="4"/>
        <v>8</v>
      </c>
      <c r="AK57" s="16">
        <f t="shared" si="5"/>
        <v>3</v>
      </c>
      <c r="AL57" s="16">
        <f t="shared" si="6"/>
        <v>10</v>
      </c>
      <c r="AM57" s="17" t="s">
        <v>15</v>
      </c>
      <c r="AN57" s="16">
        <f t="shared" si="7"/>
        <v>50</v>
      </c>
      <c r="AO57" s="5">
        <f t="shared" si="19"/>
        <v>44046.451388888883</v>
      </c>
      <c r="AP57" s="1">
        <f t="shared" si="94"/>
        <v>44047.12409938412</v>
      </c>
      <c r="AQ57" s="5">
        <f t="shared" si="95"/>
        <v>0.64577182323790194</v>
      </c>
      <c r="AR57" s="5">
        <f t="shared" si="96"/>
        <v>2.5132741228718345</v>
      </c>
      <c r="AS57" s="5">
        <f t="shared" si="97"/>
        <v>2378.8355185433506</v>
      </c>
      <c r="AT57" s="5">
        <f t="shared" ref="AT57:AV57" si="103">AQ101-AQ57</f>
        <v>-0.64577182323790194</v>
      </c>
      <c r="AU57" s="5">
        <f t="shared" si="103"/>
        <v>-2.5132741228718345</v>
      </c>
      <c r="AV57" s="5">
        <f t="shared" si="103"/>
        <v>-2378.8355185433506</v>
      </c>
      <c r="AW57" s="5">
        <f t="shared" si="99"/>
        <v>1.3021250304993934</v>
      </c>
    </row>
    <row r="58" spans="1:49">
      <c r="A58" s="48">
        <v>49</v>
      </c>
      <c r="B58" s="74" t="s">
        <v>161</v>
      </c>
      <c r="C58" s="74"/>
      <c r="D58" s="75">
        <v>36</v>
      </c>
      <c r="E58" s="75">
        <v>0</v>
      </c>
      <c r="F58" s="75">
        <v>144</v>
      </c>
      <c r="G58" s="76">
        <v>0</v>
      </c>
      <c r="H58" s="52">
        <f t="shared" si="88"/>
        <v>255.06539266378033</v>
      </c>
      <c r="I58" s="53">
        <f t="shared" si="89"/>
        <v>116.40700516005931</v>
      </c>
      <c r="J58" s="52">
        <v>14</v>
      </c>
      <c r="K58" s="52">
        <f t="shared" si="90"/>
        <v>8.3147860828613798</v>
      </c>
      <c r="L58" s="16">
        <f t="shared" si="14"/>
        <v>2020</v>
      </c>
      <c r="M58" s="16">
        <f t="shared" si="15"/>
        <v>8</v>
      </c>
      <c r="N58" s="16">
        <f t="shared" si="16"/>
        <v>4</v>
      </c>
      <c r="O58" s="16">
        <f t="shared" si="17"/>
        <v>2</v>
      </c>
      <c r="P58" s="17" t="s">
        <v>15</v>
      </c>
      <c r="Q58" s="16">
        <f t="shared" si="18"/>
        <v>59</v>
      </c>
      <c r="R58" s="23">
        <f t="shared" si="91"/>
        <v>1</v>
      </c>
      <c r="S58" s="23" t="s">
        <v>15</v>
      </c>
      <c r="T58" s="46">
        <f t="shared" si="92"/>
        <v>15</v>
      </c>
      <c r="U58" s="45">
        <f t="shared" si="93"/>
        <v>1.25</v>
      </c>
      <c r="V58" s="44">
        <v>1.25</v>
      </c>
      <c r="W58" s="44"/>
      <c r="X58" s="44"/>
      <c r="Y58" s="44"/>
      <c r="Z58" s="44"/>
      <c r="AA58" s="44"/>
      <c r="AB58" s="44"/>
      <c r="AC58" s="44"/>
      <c r="AD58" s="44"/>
      <c r="AE58" s="44"/>
      <c r="AF58" s="43"/>
      <c r="AG58" s="44"/>
      <c r="AH58" s="17"/>
      <c r="AI58" s="16">
        <v>2032</v>
      </c>
      <c r="AJ58" s="16">
        <f t="shared" si="4"/>
        <v>8</v>
      </c>
      <c r="AK58" s="16">
        <f t="shared" si="5"/>
        <v>4</v>
      </c>
      <c r="AL58" s="16">
        <f t="shared" si="6"/>
        <v>4</v>
      </c>
      <c r="AM58" s="17" t="s">
        <v>15</v>
      </c>
      <c r="AN58" s="16">
        <f t="shared" si="7"/>
        <v>14</v>
      </c>
      <c r="AO58" s="5">
        <f t="shared" si="19"/>
        <v>44047.176388888889</v>
      </c>
      <c r="AP58" s="1">
        <f t="shared" si="94"/>
        <v>44047.522838309007</v>
      </c>
      <c r="AQ58" s="5">
        <f t="shared" si="95"/>
        <v>0.62831853071795862</v>
      </c>
      <c r="AR58" s="5">
        <f t="shared" si="96"/>
        <v>2.5132741228718345</v>
      </c>
      <c r="AS58" s="5">
        <f t="shared" si="97"/>
        <v>2304.5152811880876</v>
      </c>
      <c r="AT58" s="5">
        <f t="shared" ref="AT58:AV58" si="104">AQ102-AQ58</f>
        <v>-0.62831853071795862</v>
      </c>
      <c r="AU58" s="5">
        <f t="shared" si="104"/>
        <v>-2.5132741228718345</v>
      </c>
      <c r="AV58" s="5">
        <f t="shared" si="104"/>
        <v>-2304.5152811880876</v>
      </c>
      <c r="AW58" s="5">
        <f t="shared" si="99"/>
        <v>1.3101382562853636</v>
      </c>
    </row>
    <row r="59" spans="1:49">
      <c r="A59" s="48">
        <v>50</v>
      </c>
      <c r="B59" s="74" t="s">
        <v>162</v>
      </c>
      <c r="C59" s="74"/>
      <c r="D59" s="75">
        <v>35</v>
      </c>
      <c r="E59" s="75">
        <v>30</v>
      </c>
      <c r="F59" s="75">
        <v>144</v>
      </c>
      <c r="G59" s="76">
        <v>0</v>
      </c>
      <c r="H59" s="52">
        <f t="shared" si="88"/>
        <v>255.29348082814369</v>
      </c>
      <c r="I59" s="53">
        <f t="shared" si="89"/>
        <v>59.085824211207274</v>
      </c>
      <c r="J59" s="52">
        <v>14</v>
      </c>
      <c r="K59" s="52">
        <f t="shared" si="90"/>
        <v>4.2204160150862338</v>
      </c>
      <c r="L59" s="16">
        <f t="shared" si="14"/>
        <v>2020</v>
      </c>
      <c r="M59" s="16">
        <f t="shared" si="15"/>
        <v>8</v>
      </c>
      <c r="N59" s="16">
        <f t="shared" si="16"/>
        <v>4</v>
      </c>
      <c r="O59" s="16">
        <f t="shared" si="17"/>
        <v>12</v>
      </c>
      <c r="P59" s="17" t="s">
        <v>15</v>
      </c>
      <c r="Q59" s="16">
        <f t="shared" si="18"/>
        <v>33</v>
      </c>
      <c r="R59" s="23">
        <f t="shared" si="91"/>
        <v>1</v>
      </c>
      <c r="S59" s="23" t="s">
        <v>15</v>
      </c>
      <c r="T59" s="46">
        <f t="shared" si="92"/>
        <v>15</v>
      </c>
      <c r="U59" s="45">
        <f t="shared" si="93"/>
        <v>1.25</v>
      </c>
      <c r="V59" s="44">
        <v>1.25</v>
      </c>
      <c r="W59" s="44"/>
      <c r="X59" s="44"/>
      <c r="Y59" s="44"/>
      <c r="Z59" s="44"/>
      <c r="AA59" s="44"/>
      <c r="AB59" s="44"/>
      <c r="AC59" s="44"/>
      <c r="AD59" s="44"/>
      <c r="AE59" s="44"/>
      <c r="AF59" s="43"/>
      <c r="AG59" s="44"/>
      <c r="AH59" s="17"/>
      <c r="AI59" s="16">
        <v>2032</v>
      </c>
      <c r="AJ59" s="16">
        <f t="shared" si="4"/>
        <v>8</v>
      </c>
      <c r="AK59" s="16">
        <f t="shared" si="5"/>
        <v>4</v>
      </c>
      <c r="AL59" s="16">
        <f t="shared" si="6"/>
        <v>13</v>
      </c>
      <c r="AM59" s="17" t="s">
        <v>15</v>
      </c>
      <c r="AN59" s="16">
        <f t="shared" si="7"/>
        <v>48</v>
      </c>
      <c r="AO59" s="5">
        <f t="shared" si="19"/>
        <v>44047.574999999997</v>
      </c>
      <c r="AP59" s="1">
        <f t="shared" si="94"/>
        <v>44047.750850667289</v>
      </c>
      <c r="AQ59" s="5">
        <f t="shared" si="95"/>
        <v>0.61959188445798696</v>
      </c>
      <c r="AR59" s="5">
        <f t="shared" si="96"/>
        <v>2.5132741228718345</v>
      </c>
      <c r="AS59" s="5">
        <f t="shared" si="97"/>
        <v>2267.7123269548815</v>
      </c>
      <c r="AT59" s="5">
        <f t="shared" ref="AT59:AV59" si="105">AQ103-AQ59</f>
        <v>-0.61959188445798696</v>
      </c>
      <c r="AU59" s="5">
        <f t="shared" si="105"/>
        <v>-2.5132741228718345</v>
      </c>
      <c r="AV59" s="5">
        <f t="shared" si="105"/>
        <v>-2267.7123269548815</v>
      </c>
      <c r="AW59" s="5">
        <f t="shared" si="99"/>
        <v>1.3141191457383341</v>
      </c>
    </row>
    <row r="60" spans="1:49">
      <c r="A60" s="48">
        <v>51</v>
      </c>
      <c r="B60" s="74" t="s">
        <v>163</v>
      </c>
      <c r="C60" s="74"/>
      <c r="D60" s="75">
        <v>35</v>
      </c>
      <c r="E60" s="75">
        <v>15</v>
      </c>
      <c r="F60" s="75">
        <v>144</v>
      </c>
      <c r="G60" s="76">
        <v>0</v>
      </c>
      <c r="H60" s="52">
        <f t="shared" si="88"/>
        <v>255.40716559904467</v>
      </c>
      <c r="I60" s="53">
        <f t="shared" si="89"/>
        <v>59.5360164452227</v>
      </c>
      <c r="J60" s="52">
        <v>14</v>
      </c>
      <c r="K60" s="52">
        <f t="shared" si="90"/>
        <v>4.2525726032301927</v>
      </c>
      <c r="L60" s="16">
        <f t="shared" si="14"/>
        <v>2020</v>
      </c>
      <c r="M60" s="16">
        <f t="shared" si="15"/>
        <v>8</v>
      </c>
      <c r="N60" s="16">
        <f t="shared" si="16"/>
        <v>4</v>
      </c>
      <c r="O60" s="16">
        <f t="shared" si="17"/>
        <v>18</v>
      </c>
      <c r="P60" s="17" t="s">
        <v>15</v>
      </c>
      <c r="Q60" s="16">
        <f t="shared" si="18"/>
        <v>1</v>
      </c>
      <c r="R60" s="23">
        <f t="shared" si="91"/>
        <v>1</v>
      </c>
      <c r="S60" s="23" t="s">
        <v>15</v>
      </c>
      <c r="T60" s="46">
        <f t="shared" si="92"/>
        <v>15</v>
      </c>
      <c r="U60" s="45">
        <f t="shared" si="93"/>
        <v>1.25</v>
      </c>
      <c r="V60" s="44">
        <v>1.25</v>
      </c>
      <c r="W60" s="44"/>
      <c r="X60" s="44"/>
      <c r="Y60" s="44"/>
      <c r="Z60" s="44"/>
      <c r="AA60" s="44"/>
      <c r="AB60" s="44"/>
      <c r="AC60" s="44"/>
      <c r="AD60" s="44"/>
      <c r="AE60" s="44"/>
      <c r="AF60" s="43"/>
      <c r="AG60" s="44"/>
      <c r="AH60" s="17"/>
      <c r="AI60" s="16">
        <v>2032</v>
      </c>
      <c r="AJ60" s="16">
        <f t="shared" si="4"/>
        <v>8</v>
      </c>
      <c r="AK60" s="16">
        <f t="shared" si="5"/>
        <v>4</v>
      </c>
      <c r="AL60" s="16">
        <f t="shared" si="6"/>
        <v>19</v>
      </c>
      <c r="AM60" s="17" t="s">
        <v>15</v>
      </c>
      <c r="AN60" s="16">
        <f t="shared" si="7"/>
        <v>16</v>
      </c>
      <c r="AO60" s="5">
        <f t="shared" si="19"/>
        <v>44047.802777777775</v>
      </c>
      <c r="AP60" s="1">
        <f t="shared" si="94"/>
        <v>44047.979968302912</v>
      </c>
      <c r="AQ60" s="5">
        <f t="shared" si="95"/>
        <v>0.61522856132800108</v>
      </c>
      <c r="AR60" s="5">
        <f t="shared" si="96"/>
        <v>2.5132741228718345</v>
      </c>
      <c r="AS60" s="5">
        <f t="shared" si="97"/>
        <v>2249.3976031981488</v>
      </c>
      <c r="AT60" s="5">
        <f t="shared" ref="AT60:AV60" si="106">AQ104-AQ60</f>
        <v>-0.61522856132800108</v>
      </c>
      <c r="AU60" s="5">
        <f t="shared" si="106"/>
        <v>-2.5132741228718345</v>
      </c>
      <c r="AV60" s="5">
        <f t="shared" si="106"/>
        <v>-2249.3976031981488</v>
      </c>
      <c r="AW60" s="5">
        <f t="shared" si="99"/>
        <v>1.3161033192999316</v>
      </c>
    </row>
    <row r="61" spans="1:49">
      <c r="A61" s="48">
        <v>52</v>
      </c>
      <c r="B61" s="74" t="s">
        <v>164</v>
      </c>
      <c r="C61" s="74"/>
      <c r="D61" s="75">
        <v>35</v>
      </c>
      <c r="E61" s="75">
        <v>0</v>
      </c>
      <c r="F61" s="75">
        <v>144</v>
      </c>
      <c r="G61" s="76">
        <v>0</v>
      </c>
      <c r="H61" s="52">
        <f t="shared" si="88"/>
        <v>255.52061424835716</v>
      </c>
      <c r="I61" s="53">
        <f t="shared" si="89"/>
        <v>119.98480445287599</v>
      </c>
      <c r="J61" s="52">
        <v>14</v>
      </c>
      <c r="K61" s="52">
        <f t="shared" si="90"/>
        <v>8.5703431752054282</v>
      </c>
      <c r="L61" s="16">
        <f t="shared" si="14"/>
        <v>2020</v>
      </c>
      <c r="M61" s="16">
        <f t="shared" si="15"/>
        <v>8</v>
      </c>
      <c r="N61" s="16">
        <f t="shared" si="16"/>
        <v>4</v>
      </c>
      <c r="O61" s="16">
        <f t="shared" si="17"/>
        <v>23</v>
      </c>
      <c r="P61" s="17" t="s">
        <v>15</v>
      </c>
      <c r="Q61" s="16">
        <f t="shared" si="18"/>
        <v>31</v>
      </c>
      <c r="R61" s="23">
        <f t="shared" si="91"/>
        <v>1</v>
      </c>
      <c r="S61" s="23" t="s">
        <v>15</v>
      </c>
      <c r="T61" s="46">
        <f t="shared" si="92"/>
        <v>15</v>
      </c>
      <c r="U61" s="45">
        <f t="shared" si="93"/>
        <v>1.25</v>
      </c>
      <c r="V61" s="44">
        <v>1.25</v>
      </c>
      <c r="W61" s="44"/>
      <c r="X61" s="44"/>
      <c r="Y61" s="44"/>
      <c r="Z61" s="44"/>
      <c r="AA61" s="44"/>
      <c r="AB61" s="44"/>
      <c r="AC61" s="44"/>
      <c r="AD61" s="44"/>
      <c r="AE61" s="44"/>
      <c r="AF61" s="43"/>
      <c r="AG61" s="44"/>
      <c r="AH61" s="17"/>
      <c r="AI61" s="16">
        <v>2032</v>
      </c>
      <c r="AJ61" s="16">
        <f t="shared" si="4"/>
        <v>8</v>
      </c>
      <c r="AK61" s="16">
        <f t="shared" si="5"/>
        <v>5</v>
      </c>
      <c r="AL61" s="16">
        <f t="shared" si="6"/>
        <v>0</v>
      </c>
      <c r="AM61" s="17" t="s">
        <v>15</v>
      </c>
      <c r="AN61" s="16">
        <f t="shared" si="7"/>
        <v>46</v>
      </c>
      <c r="AO61" s="5">
        <f t="shared" si="19"/>
        <v>44048.031944444439</v>
      </c>
      <c r="AP61" s="1">
        <f t="shared" si="94"/>
        <v>44048.389042076742</v>
      </c>
      <c r="AQ61" s="5">
        <f t="shared" si="95"/>
        <v>0.6108652381980153</v>
      </c>
      <c r="AR61" s="5">
        <f t="shared" si="96"/>
        <v>2.5132741228718345</v>
      </c>
      <c r="AS61" s="5">
        <f t="shared" si="97"/>
        <v>2231.1397721503467</v>
      </c>
      <c r="AT61" s="5">
        <f t="shared" ref="AT61:AV61" si="107">AQ105-AQ61</f>
        <v>-0.6108652381980153</v>
      </c>
      <c r="AU61" s="5">
        <f t="shared" si="107"/>
        <v>-2.5132741228718345</v>
      </c>
      <c r="AV61" s="5">
        <f t="shared" si="107"/>
        <v>-2231.1397721503467</v>
      </c>
      <c r="AW61" s="5">
        <f t="shared" si="99"/>
        <v>1.318083371762375</v>
      </c>
    </row>
    <row r="62" spans="1:49">
      <c r="A62" s="48">
        <v>53</v>
      </c>
      <c r="B62" s="74" t="s">
        <v>165</v>
      </c>
      <c r="C62" s="74"/>
      <c r="D62" s="75">
        <v>34</v>
      </c>
      <c r="E62" s="75">
        <v>30</v>
      </c>
      <c r="F62" s="75">
        <v>144</v>
      </c>
      <c r="G62" s="76">
        <v>0</v>
      </c>
      <c r="H62" s="52">
        <f t="shared" si="88"/>
        <v>255.74681329573346</v>
      </c>
      <c r="I62" s="53">
        <f t="shared" si="89"/>
        <v>121.84858941729887</v>
      </c>
      <c r="J62" s="52">
        <v>14</v>
      </c>
      <c r="K62" s="52">
        <f t="shared" si="90"/>
        <v>8.7034706726642046</v>
      </c>
      <c r="L62" s="16">
        <f t="shared" si="14"/>
        <v>2020</v>
      </c>
      <c r="M62" s="16">
        <f t="shared" si="15"/>
        <v>8</v>
      </c>
      <c r="N62" s="16">
        <f t="shared" si="16"/>
        <v>5</v>
      </c>
      <c r="O62" s="16">
        <f t="shared" si="17"/>
        <v>9</v>
      </c>
      <c r="P62" s="17" t="s">
        <v>15</v>
      </c>
      <c r="Q62" s="16">
        <f t="shared" si="18"/>
        <v>20</v>
      </c>
      <c r="R62" s="23">
        <f t="shared" si="91"/>
        <v>1</v>
      </c>
      <c r="S62" s="23" t="s">
        <v>15</v>
      </c>
      <c r="T62" s="46">
        <f t="shared" si="92"/>
        <v>15</v>
      </c>
      <c r="U62" s="45">
        <f t="shared" si="93"/>
        <v>1.25</v>
      </c>
      <c r="V62" s="44">
        <v>1.25</v>
      </c>
      <c r="W62" s="44"/>
      <c r="X62" s="44"/>
      <c r="Y62" s="44"/>
      <c r="Z62" s="44"/>
      <c r="AA62" s="44"/>
      <c r="AB62" s="44"/>
      <c r="AC62" s="44"/>
      <c r="AD62" s="44"/>
      <c r="AE62" s="44"/>
      <c r="AF62" s="43"/>
      <c r="AG62" s="44"/>
      <c r="AH62" s="17"/>
      <c r="AI62" s="16">
        <v>2032</v>
      </c>
      <c r="AJ62" s="16">
        <f t="shared" si="4"/>
        <v>8</v>
      </c>
      <c r="AK62" s="16">
        <f t="shared" si="5"/>
        <v>5</v>
      </c>
      <c r="AL62" s="16">
        <f t="shared" si="6"/>
        <v>10</v>
      </c>
      <c r="AM62" s="17" t="s">
        <v>15</v>
      </c>
      <c r="AN62" s="16">
        <f t="shared" si="7"/>
        <v>35</v>
      </c>
      <c r="AO62" s="5">
        <f t="shared" si="19"/>
        <v>44048.440972222219</v>
      </c>
      <c r="AP62" s="1">
        <f t="shared" si="94"/>
        <v>44048.803616833582</v>
      </c>
      <c r="AQ62" s="5">
        <f t="shared" si="95"/>
        <v>0.60213859193804364</v>
      </c>
      <c r="AR62" s="5">
        <f t="shared" si="96"/>
        <v>2.5132741228718345</v>
      </c>
      <c r="AS62" s="5">
        <f t="shared" si="97"/>
        <v>2194.7920113106834</v>
      </c>
      <c r="AT62" s="5">
        <f t="shared" ref="AT62:AV62" si="108">AQ106-AQ62</f>
        <v>-0.60213859193804364</v>
      </c>
      <c r="AU62" s="5">
        <f t="shared" si="108"/>
        <v>-2.5132741228718345</v>
      </c>
      <c r="AV62" s="5">
        <f t="shared" si="108"/>
        <v>-2194.7920113106834</v>
      </c>
      <c r="AW62" s="5">
        <f t="shared" si="99"/>
        <v>1.3220312899039661</v>
      </c>
    </row>
    <row r="63" spans="1:49">
      <c r="A63" s="48">
        <v>54</v>
      </c>
      <c r="B63" s="74" t="s">
        <v>166</v>
      </c>
      <c r="C63" s="74"/>
      <c r="D63" s="75">
        <v>34</v>
      </c>
      <c r="E63" s="75">
        <v>0</v>
      </c>
      <c r="F63" s="75">
        <v>144</v>
      </c>
      <c r="G63" s="76">
        <v>0</v>
      </c>
      <c r="H63" s="52">
        <f t="shared" si="88"/>
        <v>255.97209796338291</v>
      </c>
      <c r="I63" s="53">
        <f t="shared" si="89"/>
        <v>247.53048750018573</v>
      </c>
      <c r="J63" s="52">
        <v>14</v>
      </c>
      <c r="K63" s="52">
        <f t="shared" si="90"/>
        <v>17.680749107156124</v>
      </c>
      <c r="L63" s="16">
        <f t="shared" si="14"/>
        <v>2020</v>
      </c>
      <c r="M63" s="16">
        <f t="shared" si="15"/>
        <v>8</v>
      </c>
      <c r="N63" s="16">
        <f t="shared" si="16"/>
        <v>5</v>
      </c>
      <c r="O63" s="16">
        <f t="shared" si="17"/>
        <v>19</v>
      </c>
      <c r="P63" s="17" t="s">
        <v>15</v>
      </c>
      <c r="Q63" s="16">
        <f t="shared" si="18"/>
        <v>17</v>
      </c>
      <c r="R63" s="23">
        <f t="shared" si="91"/>
        <v>1</v>
      </c>
      <c r="S63" s="23" t="s">
        <v>15</v>
      </c>
      <c r="T63" s="46">
        <f t="shared" si="92"/>
        <v>15</v>
      </c>
      <c r="U63" s="45">
        <f t="shared" si="93"/>
        <v>1.25</v>
      </c>
      <c r="V63" s="44">
        <v>1.25</v>
      </c>
      <c r="W63" s="44"/>
      <c r="X63" s="44"/>
      <c r="Y63" s="44"/>
      <c r="Z63" s="44"/>
      <c r="AA63" s="44"/>
      <c r="AB63" s="44"/>
      <c r="AC63" s="44"/>
      <c r="AD63" s="44"/>
      <c r="AE63" s="44"/>
      <c r="AF63" s="43"/>
      <c r="AG63" s="44"/>
      <c r="AH63" s="17"/>
      <c r="AI63" s="16">
        <v>2032</v>
      </c>
      <c r="AJ63" s="16">
        <f t="shared" si="4"/>
        <v>8</v>
      </c>
      <c r="AK63" s="16">
        <f t="shared" si="5"/>
        <v>5</v>
      </c>
      <c r="AL63" s="16">
        <f t="shared" si="6"/>
        <v>20</v>
      </c>
      <c r="AM63" s="17" t="s">
        <v>15</v>
      </c>
      <c r="AN63" s="16">
        <f t="shared" si="7"/>
        <v>32</v>
      </c>
      <c r="AO63" s="5">
        <f t="shared" si="19"/>
        <v>44048.85555555555</v>
      </c>
      <c r="AP63" s="1">
        <f t="shared" si="94"/>
        <v>44049.592253435017</v>
      </c>
      <c r="AQ63" s="5">
        <f t="shared" si="95"/>
        <v>0.59341194567807209</v>
      </c>
      <c r="AR63" s="5">
        <f t="shared" si="96"/>
        <v>2.5132741228718345</v>
      </c>
      <c r="AS63" s="5">
        <f t="shared" si="97"/>
        <v>2158.6635742861663</v>
      </c>
      <c r="AT63" s="5">
        <f t="shared" ref="AT63:AV63" si="109">AQ107-AQ63</f>
        <v>-0.59341194567807209</v>
      </c>
      <c r="AU63" s="5">
        <f t="shared" si="109"/>
        <v>-2.5132741228718345</v>
      </c>
      <c r="AV63" s="5">
        <f t="shared" si="109"/>
        <v>-2158.6635742861663</v>
      </c>
      <c r="AW63" s="5">
        <f t="shared" si="99"/>
        <v>1.3259632491087103</v>
      </c>
    </row>
    <row r="64" spans="1:49">
      <c r="A64" s="48">
        <v>55</v>
      </c>
      <c r="B64" s="74" t="s">
        <v>167</v>
      </c>
      <c r="C64" s="74"/>
      <c r="D64" s="75">
        <v>33</v>
      </c>
      <c r="E64" s="75">
        <v>0</v>
      </c>
      <c r="F64" s="75">
        <v>144</v>
      </c>
      <c r="G64" s="76">
        <v>0</v>
      </c>
      <c r="H64" s="52">
        <f t="shared" si="88"/>
        <v>256.42000231716929</v>
      </c>
      <c r="I64" s="53">
        <f t="shared" si="89"/>
        <v>383.30040038888052</v>
      </c>
      <c r="J64" s="52">
        <v>14</v>
      </c>
      <c r="K64" s="52">
        <f t="shared" si="90"/>
        <v>27.378600027777178</v>
      </c>
      <c r="L64" s="16">
        <f t="shared" si="14"/>
        <v>2020</v>
      </c>
      <c r="M64" s="16">
        <f t="shared" si="15"/>
        <v>8</v>
      </c>
      <c r="N64" s="16">
        <f t="shared" si="16"/>
        <v>6</v>
      </c>
      <c r="O64" s="16">
        <f t="shared" si="17"/>
        <v>14</v>
      </c>
      <c r="P64" s="17" t="s">
        <v>15</v>
      </c>
      <c r="Q64" s="16">
        <f t="shared" si="18"/>
        <v>13</v>
      </c>
      <c r="R64" s="23">
        <f t="shared" si="91"/>
        <v>1</v>
      </c>
      <c r="S64" s="23" t="s">
        <v>15</v>
      </c>
      <c r="T64" s="46">
        <f t="shared" si="92"/>
        <v>15</v>
      </c>
      <c r="U64" s="45">
        <f t="shared" si="93"/>
        <v>1.25</v>
      </c>
      <c r="V64" s="44">
        <v>1.25</v>
      </c>
      <c r="W64" s="44"/>
      <c r="X64" s="44"/>
      <c r="Y64" s="44"/>
      <c r="Z64" s="44"/>
      <c r="AA64" s="44"/>
      <c r="AB64" s="44"/>
      <c r="AC64" s="44"/>
      <c r="AD64" s="44"/>
      <c r="AE64" s="44"/>
      <c r="AF64" s="43"/>
      <c r="AG64" s="44"/>
      <c r="AH64" s="17"/>
      <c r="AI64" s="16">
        <v>2032</v>
      </c>
      <c r="AJ64" s="16">
        <f t="shared" si="4"/>
        <v>8</v>
      </c>
      <c r="AK64" s="16">
        <f t="shared" si="5"/>
        <v>6</v>
      </c>
      <c r="AL64" s="16">
        <f t="shared" si="6"/>
        <v>15</v>
      </c>
      <c r="AM64" s="17" t="s">
        <v>15</v>
      </c>
      <c r="AN64" s="16">
        <f t="shared" si="7"/>
        <v>28</v>
      </c>
      <c r="AO64" s="5">
        <f t="shared" si="19"/>
        <v>44049.644444444442</v>
      </c>
      <c r="AP64" s="1">
        <f t="shared" si="94"/>
        <v>44050.785219445599</v>
      </c>
      <c r="AQ64" s="5">
        <f t="shared" si="95"/>
        <v>0.57595865315812877</v>
      </c>
      <c r="AR64" s="5">
        <f t="shared" si="96"/>
        <v>2.5132741228718345</v>
      </c>
      <c r="AS64" s="5">
        <f t="shared" si="97"/>
        <v>2087.0434373282992</v>
      </c>
      <c r="AT64" s="5">
        <f t="shared" ref="AT64:AV64" si="110">AQ108-AQ64</f>
        <v>-0.57595865315812877</v>
      </c>
      <c r="AU64" s="5">
        <f t="shared" si="110"/>
        <v>-2.5132741228718345</v>
      </c>
      <c r="AV64" s="5">
        <f t="shared" si="110"/>
        <v>-2087.0434373282992</v>
      </c>
      <c r="AW64" s="5">
        <f t="shared" si="99"/>
        <v>1.3337806548163005</v>
      </c>
    </row>
    <row r="65" spans="1:49">
      <c r="A65" s="48"/>
      <c r="B65" s="74" t="s">
        <v>241</v>
      </c>
      <c r="C65" s="2"/>
      <c r="D65" s="75">
        <v>34</v>
      </c>
      <c r="E65" s="75">
        <v>30</v>
      </c>
      <c r="F65" s="75">
        <v>144</v>
      </c>
      <c r="G65" s="41">
        <v>15</v>
      </c>
      <c r="H65" s="52">
        <f t="shared" si="88"/>
        <v>255.77051143743171</v>
      </c>
      <c r="I65" s="53">
        <f t="shared" si="89"/>
        <v>0</v>
      </c>
      <c r="J65" s="52">
        <v>14</v>
      </c>
      <c r="K65" s="52">
        <f t="shared" si="90"/>
        <v>0</v>
      </c>
      <c r="L65" s="16">
        <f t="shared" si="14"/>
        <v>2020</v>
      </c>
      <c r="M65" s="16">
        <f t="shared" si="15"/>
        <v>8</v>
      </c>
      <c r="N65" s="16">
        <f t="shared" si="16"/>
        <v>7</v>
      </c>
      <c r="O65" s="16">
        <f t="shared" si="17"/>
        <v>18</v>
      </c>
      <c r="P65" s="17" t="s">
        <v>15</v>
      </c>
      <c r="Q65" s="16">
        <f t="shared" si="18"/>
        <v>51</v>
      </c>
      <c r="R65" s="23">
        <f t="shared" si="91"/>
        <v>1</v>
      </c>
      <c r="S65" s="23" t="s">
        <v>15</v>
      </c>
      <c r="T65" s="46">
        <f t="shared" si="92"/>
        <v>15</v>
      </c>
      <c r="U65" s="45">
        <f t="shared" si="93"/>
        <v>1.25</v>
      </c>
      <c r="V65" s="44">
        <v>1.25</v>
      </c>
      <c r="W65" s="44"/>
      <c r="X65" s="44"/>
      <c r="Y65" s="44"/>
      <c r="Z65" s="44"/>
      <c r="AA65" s="44"/>
      <c r="AB65" s="44"/>
      <c r="AC65" s="44"/>
      <c r="AD65" s="44"/>
      <c r="AE65" s="44"/>
      <c r="AF65" s="43"/>
      <c r="AG65" s="44"/>
      <c r="AH65" s="17"/>
      <c r="AI65" s="16">
        <v>2032</v>
      </c>
      <c r="AJ65" s="16">
        <f t="shared" si="4"/>
        <v>8</v>
      </c>
      <c r="AK65" s="16">
        <f t="shared" si="5"/>
        <v>7</v>
      </c>
      <c r="AL65" s="16">
        <f t="shared" si="6"/>
        <v>20</v>
      </c>
      <c r="AM65" s="17" t="s">
        <v>15</v>
      </c>
      <c r="AN65" s="16">
        <f t="shared" si="7"/>
        <v>6</v>
      </c>
      <c r="AO65" s="5">
        <f t="shared" si="19"/>
        <v>44050.837499999994</v>
      </c>
      <c r="AP65" s="1">
        <f t="shared" si="94"/>
        <v>44050.837499999994</v>
      </c>
      <c r="AQ65" s="5">
        <f t="shared" si="95"/>
        <v>0.60213859193804364</v>
      </c>
      <c r="AR65" s="5">
        <f t="shared" si="96"/>
        <v>2.5176374460018205</v>
      </c>
      <c r="AS65" s="5">
        <f t="shared" si="97"/>
        <v>2194.7920113106834</v>
      </c>
      <c r="AT65" s="5">
        <f t="shared" ref="AT65:AV65" si="111">AQ109-AQ65</f>
        <v>-0.60213859193804364</v>
      </c>
      <c r="AU65" s="5">
        <f t="shared" si="111"/>
        <v>-2.5176374460018205</v>
      </c>
      <c r="AV65" s="5">
        <f t="shared" si="111"/>
        <v>-2194.7920113106834</v>
      </c>
      <c r="AW65" s="5">
        <f t="shared" si="99"/>
        <v>1.3224449005032046</v>
      </c>
    </row>
    <row r="66" spans="1:49">
      <c r="A66" s="48"/>
      <c r="B66" s="74" t="s">
        <v>242</v>
      </c>
      <c r="C66" s="2"/>
      <c r="D66" s="75">
        <v>34</v>
      </c>
      <c r="E66" s="75">
        <v>30</v>
      </c>
      <c r="F66" s="75">
        <v>144</v>
      </c>
      <c r="G66" s="41">
        <v>30</v>
      </c>
      <c r="H66" s="52">
        <f t="shared" si="88"/>
        <v>255.7941325251237</v>
      </c>
      <c r="I66" s="53">
        <f t="shared" si="89"/>
        <v>0</v>
      </c>
      <c r="J66" s="52">
        <v>14</v>
      </c>
      <c r="K66" s="52">
        <f t="shared" si="90"/>
        <v>0</v>
      </c>
      <c r="L66" s="16">
        <f t="shared" si="14"/>
        <v>2020</v>
      </c>
      <c r="M66" s="16">
        <f t="shared" si="15"/>
        <v>8</v>
      </c>
      <c r="N66" s="16">
        <f t="shared" si="16"/>
        <v>7</v>
      </c>
      <c r="O66" s="16">
        <f t="shared" si="17"/>
        <v>20</v>
      </c>
      <c r="P66" s="17" t="s">
        <v>15</v>
      </c>
      <c r="Q66" s="16">
        <f t="shared" si="18"/>
        <v>6</v>
      </c>
      <c r="R66" s="23">
        <f t="shared" si="91"/>
        <v>1</v>
      </c>
      <c r="S66" s="23" t="s">
        <v>15</v>
      </c>
      <c r="T66" s="46">
        <f t="shared" si="92"/>
        <v>15</v>
      </c>
      <c r="U66" s="45">
        <f t="shared" si="93"/>
        <v>1.25</v>
      </c>
      <c r="V66" s="44">
        <v>1.25</v>
      </c>
      <c r="W66" s="44"/>
      <c r="X66" s="44"/>
      <c r="Y66" s="44"/>
      <c r="Z66" s="44"/>
      <c r="AA66" s="44"/>
      <c r="AB66" s="44"/>
      <c r="AC66" s="44"/>
      <c r="AD66" s="44"/>
      <c r="AE66" s="44"/>
      <c r="AF66" s="43"/>
      <c r="AG66" s="44"/>
      <c r="AH66" s="17"/>
      <c r="AI66" s="16">
        <v>2032</v>
      </c>
      <c r="AJ66" s="16">
        <f t="shared" si="4"/>
        <v>8</v>
      </c>
      <c r="AK66" s="16">
        <f t="shared" si="5"/>
        <v>7</v>
      </c>
      <c r="AL66" s="16">
        <f t="shared" si="6"/>
        <v>21</v>
      </c>
      <c r="AM66" s="17" t="s">
        <v>15</v>
      </c>
      <c r="AN66" s="16">
        <f t="shared" si="7"/>
        <v>21</v>
      </c>
      <c r="AO66" s="5">
        <f t="shared" si="19"/>
        <v>44050.88958333333</v>
      </c>
      <c r="AP66" s="1">
        <f t="shared" si="94"/>
        <v>44050.88958333333</v>
      </c>
      <c r="AQ66" s="5">
        <f t="shared" si="95"/>
        <v>0.60213859193804364</v>
      </c>
      <c r="AR66" s="5">
        <f t="shared" si="96"/>
        <v>2.522000769131806</v>
      </c>
      <c r="AS66" s="5">
        <f t="shared" si="97"/>
        <v>2194.7920113106834</v>
      </c>
      <c r="AT66" s="5">
        <f t="shared" ref="AT66:AV66" si="112">AQ110-AQ66</f>
        <v>-0.60213859193804364</v>
      </c>
      <c r="AU66" s="5">
        <f t="shared" si="112"/>
        <v>-2.522000769131806</v>
      </c>
      <c r="AV66" s="5">
        <f t="shared" si="112"/>
        <v>-2194.7920113106834</v>
      </c>
      <c r="AW66" s="5">
        <f t="shared" si="99"/>
        <v>1.3228571662563322</v>
      </c>
    </row>
    <row r="67" spans="1:49">
      <c r="A67" s="48"/>
      <c r="B67" s="74" t="s">
        <v>243</v>
      </c>
      <c r="C67" s="2"/>
      <c r="D67" s="75">
        <v>34</v>
      </c>
      <c r="E67" s="75">
        <v>30</v>
      </c>
      <c r="F67" s="75">
        <v>144</v>
      </c>
      <c r="G67" s="41">
        <v>45</v>
      </c>
      <c r="H67" s="52">
        <f t="shared" si="88"/>
        <v>255.81767692601824</v>
      </c>
      <c r="I67" s="53">
        <f t="shared" si="89"/>
        <v>0</v>
      </c>
      <c r="J67" s="52">
        <v>14</v>
      </c>
      <c r="K67" s="52">
        <f t="shared" si="90"/>
        <v>0</v>
      </c>
      <c r="L67" s="16">
        <f t="shared" si="14"/>
        <v>2020</v>
      </c>
      <c r="M67" s="16">
        <f t="shared" si="15"/>
        <v>8</v>
      </c>
      <c r="N67" s="16">
        <f t="shared" si="16"/>
        <v>7</v>
      </c>
      <c r="O67" s="16">
        <f t="shared" si="17"/>
        <v>21</v>
      </c>
      <c r="P67" s="17" t="s">
        <v>15</v>
      </c>
      <c r="Q67" s="16">
        <f t="shared" si="18"/>
        <v>21</v>
      </c>
      <c r="R67" s="23">
        <f t="shared" si="91"/>
        <v>1</v>
      </c>
      <c r="S67" s="23" t="s">
        <v>15</v>
      </c>
      <c r="T67" s="46">
        <f t="shared" si="92"/>
        <v>15</v>
      </c>
      <c r="U67" s="45">
        <f t="shared" si="93"/>
        <v>1.25</v>
      </c>
      <c r="V67" s="44">
        <v>1.25</v>
      </c>
      <c r="W67" s="44"/>
      <c r="X67" s="44"/>
      <c r="Y67" s="44"/>
      <c r="Z67" s="44"/>
      <c r="AA67" s="44"/>
      <c r="AB67" s="44"/>
      <c r="AC67" s="44"/>
      <c r="AD67" s="44"/>
      <c r="AE67" s="44"/>
      <c r="AF67" s="43"/>
      <c r="AG67" s="44"/>
      <c r="AH67" s="17"/>
      <c r="AI67" s="16">
        <v>2032</v>
      </c>
      <c r="AJ67" s="16">
        <f t="shared" si="4"/>
        <v>8</v>
      </c>
      <c r="AK67" s="16">
        <f t="shared" si="5"/>
        <v>7</v>
      </c>
      <c r="AL67" s="16">
        <f t="shared" si="6"/>
        <v>22</v>
      </c>
      <c r="AM67" s="17" t="s">
        <v>15</v>
      </c>
      <c r="AN67" s="16">
        <f t="shared" si="7"/>
        <v>36</v>
      </c>
      <c r="AO67" s="5">
        <f t="shared" si="19"/>
        <v>44050.941666666658</v>
      </c>
      <c r="AP67" s="1">
        <f t="shared" si="94"/>
        <v>44050.941666666658</v>
      </c>
      <c r="AQ67" s="5">
        <f t="shared" si="95"/>
        <v>0.60213859193804364</v>
      </c>
      <c r="AR67" s="5">
        <f t="shared" si="96"/>
        <v>2.526364092261792</v>
      </c>
      <c r="AS67" s="5">
        <f t="shared" si="97"/>
        <v>2194.7920113106834</v>
      </c>
      <c r="AT67" s="5">
        <f t="shared" ref="AT67:AV67" si="113">AQ111-AQ67</f>
        <v>-0.60213859193804364</v>
      </c>
      <c r="AU67" s="5">
        <f t="shared" si="113"/>
        <v>-2.526364092261792</v>
      </c>
      <c r="AV67" s="5">
        <f t="shared" si="113"/>
        <v>-2194.7920113106834</v>
      </c>
      <c r="AW67" s="5">
        <f t="shared" si="99"/>
        <v>1.3232680935723518</v>
      </c>
    </row>
    <row r="68" spans="1:49">
      <c r="A68" s="48"/>
      <c r="B68" s="74" t="s">
        <v>244</v>
      </c>
      <c r="C68" s="2"/>
      <c r="D68" s="75">
        <v>34</v>
      </c>
      <c r="E68" s="75">
        <v>30</v>
      </c>
      <c r="F68" s="75">
        <v>145</v>
      </c>
      <c r="G68" s="41">
        <v>0</v>
      </c>
      <c r="H68" s="52">
        <f t="shared" si="88"/>
        <v>255.84114500504734</v>
      </c>
      <c r="I68" s="53">
        <f t="shared" si="89"/>
        <v>0</v>
      </c>
      <c r="J68" s="52">
        <v>14</v>
      </c>
      <c r="K68" s="52">
        <f t="shared" si="90"/>
        <v>0</v>
      </c>
      <c r="L68" s="16">
        <f t="shared" si="14"/>
        <v>2020</v>
      </c>
      <c r="M68" s="16">
        <f t="shared" si="15"/>
        <v>8</v>
      </c>
      <c r="N68" s="16">
        <f t="shared" si="16"/>
        <v>7</v>
      </c>
      <c r="O68" s="16">
        <f t="shared" si="17"/>
        <v>22</v>
      </c>
      <c r="P68" s="17" t="s">
        <v>15</v>
      </c>
      <c r="Q68" s="16">
        <f t="shared" si="18"/>
        <v>36</v>
      </c>
      <c r="R68" s="23">
        <f t="shared" si="91"/>
        <v>1</v>
      </c>
      <c r="S68" s="23" t="s">
        <v>15</v>
      </c>
      <c r="T68" s="46">
        <f t="shared" si="92"/>
        <v>15</v>
      </c>
      <c r="U68" s="45">
        <f t="shared" si="93"/>
        <v>1.25</v>
      </c>
      <c r="V68" s="44">
        <v>1.25</v>
      </c>
      <c r="W68" s="44"/>
      <c r="X68" s="44"/>
      <c r="Y68" s="44"/>
      <c r="Z68" s="44"/>
      <c r="AA68" s="44"/>
      <c r="AB68" s="44"/>
      <c r="AC68" s="44"/>
      <c r="AD68" s="44"/>
      <c r="AE68" s="44"/>
      <c r="AF68" s="43"/>
      <c r="AG68" s="44"/>
      <c r="AH68" s="17"/>
      <c r="AI68" s="16">
        <v>2032</v>
      </c>
      <c r="AJ68" s="16">
        <f t="shared" si="4"/>
        <v>8</v>
      </c>
      <c r="AK68" s="16">
        <f t="shared" si="5"/>
        <v>7</v>
      </c>
      <c r="AL68" s="16">
        <f t="shared" si="6"/>
        <v>23</v>
      </c>
      <c r="AM68" s="17" t="s">
        <v>15</v>
      </c>
      <c r="AN68" s="16">
        <f t="shared" si="7"/>
        <v>51</v>
      </c>
      <c r="AO68" s="5">
        <f t="shared" si="19"/>
        <v>44050.993749999994</v>
      </c>
      <c r="AP68" s="1">
        <f t="shared" si="94"/>
        <v>44050.993749999994</v>
      </c>
      <c r="AQ68" s="5">
        <f t="shared" si="95"/>
        <v>0.60213859193804364</v>
      </c>
      <c r="AR68" s="5">
        <f t="shared" si="96"/>
        <v>2.5307274153917776</v>
      </c>
      <c r="AS68" s="5">
        <f t="shared" si="97"/>
        <v>2194.7920113106834</v>
      </c>
      <c r="AT68" s="5">
        <f t="shared" ref="AT68:AV68" si="114">AQ112-AQ68</f>
        <v>-0.60213859193804364</v>
      </c>
      <c r="AU68" s="5">
        <f t="shared" si="114"/>
        <v>-2.5307274153917776</v>
      </c>
      <c r="AV68" s="5">
        <f t="shared" si="114"/>
        <v>-2194.7920113106834</v>
      </c>
      <c r="AW68" s="5">
        <f t="shared" si="99"/>
        <v>1.3236776888205277</v>
      </c>
    </row>
    <row r="69" spans="1:49">
      <c r="A69" s="48"/>
      <c r="B69" s="74" t="s">
        <v>245</v>
      </c>
      <c r="C69" s="2"/>
      <c r="D69" s="75">
        <v>34</v>
      </c>
      <c r="E69" s="75">
        <v>30</v>
      </c>
      <c r="F69" s="75">
        <v>145</v>
      </c>
      <c r="G69" s="41">
        <v>15</v>
      </c>
      <c r="H69" s="52">
        <f t="shared" si="88"/>
        <v>255.86453712488327</v>
      </c>
      <c r="I69" s="53">
        <f t="shared" si="89"/>
        <v>2334.0064684594913</v>
      </c>
      <c r="J69" s="52">
        <v>14</v>
      </c>
      <c r="K69" s="52">
        <f t="shared" si="90"/>
        <v>166.71474774710651</v>
      </c>
      <c r="L69" s="16">
        <f t="shared" si="14"/>
        <v>2020</v>
      </c>
      <c r="M69" s="16">
        <f t="shared" si="15"/>
        <v>8</v>
      </c>
      <c r="N69" s="16">
        <f t="shared" si="16"/>
        <v>7</v>
      </c>
      <c r="O69" s="16">
        <f t="shared" si="17"/>
        <v>23</v>
      </c>
      <c r="P69" s="17" t="s">
        <v>15</v>
      </c>
      <c r="Q69" s="16">
        <f t="shared" si="18"/>
        <v>51</v>
      </c>
      <c r="R69" s="23">
        <f t="shared" si="91"/>
        <v>1</v>
      </c>
      <c r="S69" s="23" t="s">
        <v>15</v>
      </c>
      <c r="T69" s="46">
        <f t="shared" si="92"/>
        <v>15</v>
      </c>
      <c r="U69" s="45">
        <f t="shared" si="93"/>
        <v>1.25</v>
      </c>
      <c r="V69" s="44">
        <v>1.25</v>
      </c>
      <c r="W69" s="44"/>
      <c r="X69" s="44"/>
      <c r="Y69" s="44"/>
      <c r="Z69" s="44"/>
      <c r="AA69" s="44"/>
      <c r="AB69" s="44"/>
      <c r="AC69" s="44"/>
      <c r="AD69" s="44"/>
      <c r="AE69" s="44"/>
      <c r="AF69" s="43"/>
      <c r="AG69" s="44"/>
      <c r="AH69" s="17"/>
      <c r="AI69" s="16">
        <v>2032</v>
      </c>
      <c r="AJ69" s="16">
        <f t="shared" si="4"/>
        <v>8</v>
      </c>
      <c r="AK69" s="16">
        <f t="shared" si="5"/>
        <v>8</v>
      </c>
      <c r="AL69" s="16">
        <f t="shared" si="6"/>
        <v>1</v>
      </c>
      <c r="AM69" s="17" t="s">
        <v>15</v>
      </c>
      <c r="AN69" s="16">
        <f t="shared" si="7"/>
        <v>6</v>
      </c>
      <c r="AO69" s="5">
        <f t="shared" si="19"/>
        <v>44051.04583333333</v>
      </c>
      <c r="AP69" s="1">
        <f t="shared" si="94"/>
        <v>44057.992281156126</v>
      </c>
      <c r="AQ69" s="5">
        <f t="shared" si="95"/>
        <v>0.60213859193804364</v>
      </c>
      <c r="AR69" s="5">
        <f t="shared" si="96"/>
        <v>2.5350907385217636</v>
      </c>
      <c r="AS69" s="5">
        <f t="shared" si="97"/>
        <v>2194.7920113106834</v>
      </c>
      <c r="AT69" s="5">
        <f t="shared" ref="AT69:AV69" si="115">AQ113-AQ69</f>
        <v>-0.60213859193804364</v>
      </c>
      <c r="AU69" s="5">
        <f t="shared" si="115"/>
        <v>-2.5350907385217636</v>
      </c>
      <c r="AV69" s="5">
        <f t="shared" si="115"/>
        <v>-2194.7920113106834</v>
      </c>
      <c r="AW69" s="5">
        <f t="shared" si="99"/>
        <v>1.3240859583306854</v>
      </c>
    </row>
    <row r="70" spans="1:49">
      <c r="A70" s="48"/>
      <c r="B70" t="s">
        <v>205</v>
      </c>
      <c r="C70" s="2"/>
      <c r="D70" s="1">
        <v>25</v>
      </c>
      <c r="E70" s="4">
        <v>0</v>
      </c>
      <c r="F70" s="4">
        <v>127</v>
      </c>
      <c r="G70" s="41">
        <v>32.5</v>
      </c>
      <c r="H70" s="52">
        <f t="shared" si="88"/>
        <v>258.61945719144666</v>
      </c>
      <c r="I70" s="53">
        <f t="shared" si="89"/>
        <v>63.347450573721723</v>
      </c>
      <c r="J70" s="52">
        <v>14</v>
      </c>
      <c r="K70" s="52">
        <f t="shared" si="90"/>
        <v>4.5248178981229801</v>
      </c>
      <c r="L70" s="16">
        <f t="shared" si="14"/>
        <v>2020</v>
      </c>
      <c r="M70" s="16">
        <f t="shared" si="15"/>
        <v>8</v>
      </c>
      <c r="N70" s="16">
        <f t="shared" si="16"/>
        <v>14</v>
      </c>
      <c r="O70" s="16">
        <f t="shared" si="17"/>
        <v>23</v>
      </c>
      <c r="P70" s="17" t="s">
        <v>15</v>
      </c>
      <c r="Q70" s="16">
        <f t="shared" si="18"/>
        <v>49</v>
      </c>
      <c r="R70" s="23">
        <f t="shared" si="91"/>
        <v>1</v>
      </c>
      <c r="S70" s="23" t="s">
        <v>15</v>
      </c>
      <c r="T70" s="46">
        <f t="shared" si="92"/>
        <v>15</v>
      </c>
      <c r="U70" s="45">
        <f t="shared" si="93"/>
        <v>1.25</v>
      </c>
      <c r="V70" s="44">
        <v>1.25</v>
      </c>
      <c r="W70" s="44"/>
      <c r="X70" s="44"/>
      <c r="Y70" s="44"/>
      <c r="Z70" s="44"/>
      <c r="AA70" s="44"/>
      <c r="AB70" s="44"/>
      <c r="AC70" s="44"/>
      <c r="AD70" s="44"/>
      <c r="AE70" s="44"/>
      <c r="AF70" s="43"/>
      <c r="AG70" s="44"/>
      <c r="AH70" s="17"/>
      <c r="AI70" s="16">
        <v>2032</v>
      </c>
      <c r="AJ70" s="16">
        <f t="shared" si="4"/>
        <v>8</v>
      </c>
      <c r="AK70" s="16">
        <f t="shared" si="5"/>
        <v>15</v>
      </c>
      <c r="AL70" s="16">
        <f t="shared" si="6"/>
        <v>1</v>
      </c>
      <c r="AM70" s="17" t="s">
        <v>15</v>
      </c>
      <c r="AN70" s="16">
        <f t="shared" si="7"/>
        <v>4</v>
      </c>
      <c r="AO70" s="5">
        <f t="shared" si="19"/>
        <v>44058.044444444444</v>
      </c>
      <c r="AP70" s="1">
        <f t="shared" si="94"/>
        <v>44058.232978523534</v>
      </c>
      <c r="AQ70" s="5">
        <f t="shared" si="95"/>
        <v>0.43633231299858238</v>
      </c>
      <c r="AR70" s="5">
        <f t="shared" si="96"/>
        <v>2.2260220168144347</v>
      </c>
      <c r="AS70" s="5">
        <f t="shared" si="97"/>
        <v>1540.3104649557124</v>
      </c>
      <c r="AT70" s="5">
        <f t="shared" ref="AT70:AV70" si="116">AQ114-AQ70</f>
        <v>-0.43633231299858238</v>
      </c>
      <c r="AU70" s="5">
        <f t="shared" si="116"/>
        <v>-2.2260220168144347</v>
      </c>
      <c r="AV70" s="5">
        <f t="shared" si="116"/>
        <v>-1540.3104649557124</v>
      </c>
      <c r="AW70" s="5">
        <f t="shared" si="99"/>
        <v>1.3721683841214782</v>
      </c>
    </row>
    <row r="71" spans="1:49">
      <c r="A71" s="48"/>
      <c r="B71" t="s">
        <v>206</v>
      </c>
      <c r="C71" s="2">
        <v>2469</v>
      </c>
      <c r="D71" s="1">
        <v>25</v>
      </c>
      <c r="E71" s="4">
        <v>12.5</v>
      </c>
      <c r="F71" s="4">
        <v>127</v>
      </c>
      <c r="G71" s="41">
        <v>25.5</v>
      </c>
      <c r="H71" s="52">
        <f t="shared" si="88"/>
        <v>258.51047534663178</v>
      </c>
      <c r="I71" s="53">
        <f t="shared" si="89"/>
        <v>50.705669255499942</v>
      </c>
      <c r="J71" s="52">
        <v>14</v>
      </c>
      <c r="K71" s="52">
        <f t="shared" si="90"/>
        <v>3.6218335182499959</v>
      </c>
      <c r="L71" s="16">
        <f t="shared" si="14"/>
        <v>2020</v>
      </c>
      <c r="M71" s="16">
        <f t="shared" si="15"/>
        <v>8</v>
      </c>
      <c r="N71" s="16">
        <f t="shared" si="16"/>
        <v>15</v>
      </c>
      <c r="O71" s="16">
        <f t="shared" si="17"/>
        <v>5</v>
      </c>
      <c r="P71" s="17" t="s">
        <v>15</v>
      </c>
      <c r="Q71" s="16">
        <f t="shared" si="18"/>
        <v>35</v>
      </c>
      <c r="R71" s="23">
        <f t="shared" si="91"/>
        <v>1</v>
      </c>
      <c r="S71" s="23" t="s">
        <v>15</v>
      </c>
      <c r="T71" s="46">
        <f t="shared" si="92"/>
        <v>15</v>
      </c>
      <c r="U71" s="45">
        <f t="shared" si="93"/>
        <v>1.25</v>
      </c>
      <c r="V71" s="44">
        <v>1.25</v>
      </c>
      <c r="W71" s="44"/>
      <c r="X71" s="44"/>
      <c r="Y71" s="44"/>
      <c r="Z71" s="44"/>
      <c r="AA71" s="44"/>
      <c r="AB71" s="44"/>
      <c r="AC71" s="44"/>
      <c r="AD71" s="44"/>
      <c r="AE71" s="44"/>
      <c r="AF71" s="43"/>
      <c r="AG71" s="44"/>
      <c r="AH71" s="17"/>
      <c r="AI71" s="16">
        <v>2032</v>
      </c>
      <c r="AJ71" s="16">
        <f t="shared" si="4"/>
        <v>8</v>
      </c>
      <c r="AK71" s="16">
        <f t="shared" si="5"/>
        <v>15</v>
      </c>
      <c r="AL71" s="16">
        <f t="shared" si="6"/>
        <v>6</v>
      </c>
      <c r="AM71" s="17" t="s">
        <v>15</v>
      </c>
      <c r="AN71" s="16">
        <f t="shared" si="7"/>
        <v>50</v>
      </c>
      <c r="AO71" s="5">
        <f t="shared" si="19"/>
        <v>44058.284722222219</v>
      </c>
      <c r="AP71" s="1">
        <f t="shared" si="94"/>
        <v>44058.435631952147</v>
      </c>
      <c r="AQ71" s="5">
        <f t="shared" si="95"/>
        <v>0.43996841560690386</v>
      </c>
      <c r="AR71" s="5">
        <f t="shared" si="96"/>
        <v>2.2239857993537746</v>
      </c>
      <c r="AS71" s="5">
        <f t="shared" si="97"/>
        <v>1554.0389282515157</v>
      </c>
      <c r="AT71" s="5">
        <f t="shared" ref="AT71:AV71" si="117">AQ115-AQ71</f>
        <v>-0.43996841560690386</v>
      </c>
      <c r="AU71" s="5">
        <f t="shared" si="117"/>
        <v>-2.2239857993537746</v>
      </c>
      <c r="AV71" s="5">
        <f t="shared" si="117"/>
        <v>-1554.0389282515157</v>
      </c>
      <c r="AW71" s="5">
        <f t="shared" si="99"/>
        <v>1.3702662921045614</v>
      </c>
    </row>
    <row r="72" spans="1:49">
      <c r="A72" s="48"/>
      <c r="B72" t="s">
        <v>207</v>
      </c>
      <c r="C72" s="2">
        <v>2171</v>
      </c>
      <c r="D72" s="1">
        <v>25</v>
      </c>
      <c r="E72" s="4">
        <v>22.6</v>
      </c>
      <c r="F72" s="4">
        <v>127</v>
      </c>
      <c r="G72" s="41">
        <v>18.5</v>
      </c>
      <c r="H72" s="52">
        <f t="shared" si="88"/>
        <v>258.42022674882264</v>
      </c>
      <c r="I72" s="53">
        <f t="shared" si="89"/>
        <v>57.290290132277747</v>
      </c>
      <c r="J72" s="52">
        <v>14</v>
      </c>
      <c r="K72" s="52">
        <f t="shared" si="90"/>
        <v>4.0921635808769823</v>
      </c>
      <c r="L72" s="16">
        <f t="shared" si="14"/>
        <v>2020</v>
      </c>
      <c r="M72" s="16">
        <f t="shared" si="15"/>
        <v>8</v>
      </c>
      <c r="N72" s="16">
        <f t="shared" si="16"/>
        <v>15</v>
      </c>
      <c r="O72" s="16">
        <f t="shared" si="17"/>
        <v>10</v>
      </c>
      <c r="P72" s="17" t="s">
        <v>15</v>
      </c>
      <c r="Q72" s="16">
        <f t="shared" si="18"/>
        <v>27</v>
      </c>
      <c r="R72" s="23">
        <f t="shared" si="91"/>
        <v>1</v>
      </c>
      <c r="S72" s="23" t="s">
        <v>15</v>
      </c>
      <c r="T72" s="46">
        <f t="shared" si="92"/>
        <v>15</v>
      </c>
      <c r="U72" s="45">
        <f t="shared" si="93"/>
        <v>1.25</v>
      </c>
      <c r="V72" s="44">
        <v>1.25</v>
      </c>
      <c r="W72" s="44"/>
      <c r="X72" s="44"/>
      <c r="Y72" s="44"/>
      <c r="Z72" s="44"/>
      <c r="AA72" s="44"/>
      <c r="AB72" s="44"/>
      <c r="AC72" s="44"/>
      <c r="AD72" s="44"/>
      <c r="AE72" s="44"/>
      <c r="AF72" s="43"/>
      <c r="AG72" s="44"/>
      <c r="AH72" s="17"/>
      <c r="AI72" s="16">
        <v>2032</v>
      </c>
      <c r="AJ72" s="16">
        <f t="shared" si="4"/>
        <v>8</v>
      </c>
      <c r="AK72" s="16">
        <f t="shared" si="5"/>
        <v>15</v>
      </c>
      <c r="AL72" s="16">
        <f t="shared" si="6"/>
        <v>11</v>
      </c>
      <c r="AM72" s="17" t="s">
        <v>15</v>
      </c>
      <c r="AN72" s="16">
        <f t="shared" si="7"/>
        <v>42</v>
      </c>
      <c r="AO72" s="5">
        <f t="shared" si="19"/>
        <v>44058.487499999996</v>
      </c>
      <c r="AP72" s="1">
        <f t="shared" si="94"/>
        <v>44058.658006815866</v>
      </c>
      <c r="AQ72" s="5">
        <f t="shared" si="95"/>
        <v>0.44290638651442765</v>
      </c>
      <c r="AR72" s="5">
        <f t="shared" si="96"/>
        <v>2.2219495818931141</v>
      </c>
      <c r="AS72" s="5">
        <f t="shared" si="97"/>
        <v>1565.1488811666491</v>
      </c>
      <c r="AT72" s="5">
        <f t="shared" ref="AT72:AV72" si="118">AQ116-AQ72</f>
        <v>-0.44290638651442765</v>
      </c>
      <c r="AU72" s="5">
        <f t="shared" si="118"/>
        <v>-2.2219495818931141</v>
      </c>
      <c r="AV72" s="5">
        <f t="shared" si="118"/>
        <v>-1565.1488811666491</v>
      </c>
      <c r="AW72" s="5">
        <f t="shared" si="99"/>
        <v>1.3686911569274836</v>
      </c>
    </row>
    <row r="73" spans="1:49">
      <c r="A73" s="48"/>
      <c r="B73" t="s">
        <v>208</v>
      </c>
      <c r="C73" s="2">
        <v>1642</v>
      </c>
      <c r="D73" s="1">
        <v>25</v>
      </c>
      <c r="E73" s="4">
        <v>34.1</v>
      </c>
      <c r="F73" s="4">
        <v>127</v>
      </c>
      <c r="G73" s="41">
        <v>11.5</v>
      </c>
      <c r="H73" s="52">
        <f t="shared" si="88"/>
        <v>258.3186451561013</v>
      </c>
      <c r="I73" s="53">
        <f t="shared" si="89"/>
        <v>25.189087744728866</v>
      </c>
      <c r="J73" s="52">
        <v>14</v>
      </c>
      <c r="K73" s="52">
        <f t="shared" si="90"/>
        <v>1.799220553194919</v>
      </c>
      <c r="L73" s="16">
        <f t="shared" si="14"/>
        <v>2020</v>
      </c>
      <c r="M73" s="16">
        <f t="shared" si="15"/>
        <v>8</v>
      </c>
      <c r="N73" s="16">
        <f t="shared" si="16"/>
        <v>15</v>
      </c>
      <c r="O73" s="16">
        <f t="shared" si="17"/>
        <v>15</v>
      </c>
      <c r="P73" s="17" t="s">
        <v>15</v>
      </c>
      <c r="Q73" s="16">
        <f t="shared" si="18"/>
        <v>48</v>
      </c>
      <c r="R73" s="23">
        <f t="shared" si="91"/>
        <v>1</v>
      </c>
      <c r="S73" s="23" t="s">
        <v>15</v>
      </c>
      <c r="T73" s="46">
        <f t="shared" si="92"/>
        <v>15</v>
      </c>
      <c r="U73" s="45">
        <f t="shared" si="93"/>
        <v>1.25</v>
      </c>
      <c r="V73" s="44">
        <v>1.25</v>
      </c>
      <c r="W73" s="44"/>
      <c r="X73" s="44"/>
      <c r="Y73" s="44"/>
      <c r="Z73" s="44"/>
      <c r="AA73" s="44"/>
      <c r="AB73" s="44"/>
      <c r="AC73" s="44"/>
      <c r="AD73" s="44"/>
      <c r="AE73" s="44"/>
      <c r="AF73" s="43"/>
      <c r="AG73" s="44"/>
      <c r="AH73" s="17"/>
      <c r="AI73" s="16">
        <v>2032</v>
      </c>
      <c r="AJ73" s="16">
        <f t="shared" si="4"/>
        <v>8</v>
      </c>
      <c r="AK73" s="16">
        <f t="shared" si="5"/>
        <v>15</v>
      </c>
      <c r="AL73" s="16">
        <f t="shared" si="6"/>
        <v>17</v>
      </c>
      <c r="AM73" s="17" t="s">
        <v>15</v>
      </c>
      <c r="AN73" s="16">
        <f t="shared" si="7"/>
        <v>3</v>
      </c>
      <c r="AO73" s="5">
        <f t="shared" si="19"/>
        <v>44058.710416666661</v>
      </c>
      <c r="AP73" s="1">
        <f t="shared" si="94"/>
        <v>44058.785384189709</v>
      </c>
      <c r="AQ73" s="5">
        <f t="shared" si="95"/>
        <v>0.44625160091408356</v>
      </c>
      <c r="AR73" s="5">
        <f t="shared" si="96"/>
        <v>2.219913364432454</v>
      </c>
      <c r="AS73" s="5">
        <f t="shared" si="97"/>
        <v>1577.8179051870136</v>
      </c>
      <c r="AT73" s="5">
        <f t="shared" ref="AT73:AV73" si="119">AQ117-AQ73</f>
        <v>-0.44625160091408356</v>
      </c>
      <c r="AU73" s="5">
        <f t="shared" si="119"/>
        <v>-2.219913364432454</v>
      </c>
      <c r="AV73" s="5">
        <f t="shared" si="119"/>
        <v>-1577.8179051870136</v>
      </c>
      <c r="AW73" s="5">
        <f t="shared" si="99"/>
        <v>1.3669182236750754</v>
      </c>
    </row>
    <row r="74" spans="1:49">
      <c r="A74" s="48"/>
      <c r="B74" t="s">
        <v>209</v>
      </c>
      <c r="C74" s="2">
        <v>1159</v>
      </c>
      <c r="D74" s="1">
        <v>25</v>
      </c>
      <c r="E74" s="4">
        <v>39.200000000000003</v>
      </c>
      <c r="F74" s="4">
        <v>126</v>
      </c>
      <c r="G74" s="41">
        <v>58.9</v>
      </c>
      <c r="H74" s="52">
        <f t="shared" si="88"/>
        <v>258.25930329693244</v>
      </c>
      <c r="I74" s="53">
        <f t="shared" si="89"/>
        <v>72.241986092367824</v>
      </c>
      <c r="J74" s="52">
        <v>14</v>
      </c>
      <c r="K74" s="52">
        <f t="shared" si="90"/>
        <v>5.1601418637405585</v>
      </c>
      <c r="L74" s="16">
        <f t="shared" si="14"/>
        <v>2020</v>
      </c>
      <c r="M74" s="16">
        <f t="shared" si="15"/>
        <v>8</v>
      </c>
      <c r="N74" s="16">
        <f t="shared" si="16"/>
        <v>15</v>
      </c>
      <c r="O74" s="16">
        <f t="shared" si="17"/>
        <v>18</v>
      </c>
      <c r="P74" s="17" t="s">
        <v>15</v>
      </c>
      <c r="Q74" s="16">
        <f t="shared" si="18"/>
        <v>51</v>
      </c>
      <c r="R74" s="23">
        <f t="shared" si="91"/>
        <v>1</v>
      </c>
      <c r="S74" s="23" t="s">
        <v>15</v>
      </c>
      <c r="T74" s="46">
        <f t="shared" si="92"/>
        <v>15</v>
      </c>
      <c r="U74" s="45">
        <f t="shared" si="93"/>
        <v>1.25</v>
      </c>
      <c r="V74" s="44">
        <v>1.25</v>
      </c>
      <c r="W74" s="44"/>
      <c r="X74" s="44"/>
      <c r="Y74" s="44"/>
      <c r="Z74" s="44"/>
      <c r="AA74" s="44"/>
      <c r="AB74" s="44"/>
      <c r="AC74" s="44"/>
      <c r="AD74" s="44"/>
      <c r="AE74" s="44"/>
      <c r="AF74" s="43"/>
      <c r="AG74" s="44"/>
      <c r="AH74" s="17"/>
      <c r="AI74" s="16">
        <v>2032</v>
      </c>
      <c r="AJ74" s="16">
        <f t="shared" si="4"/>
        <v>8</v>
      </c>
      <c r="AK74" s="16">
        <f t="shared" si="5"/>
        <v>15</v>
      </c>
      <c r="AL74" s="16">
        <f t="shared" si="6"/>
        <v>20</v>
      </c>
      <c r="AM74" s="17" t="s">
        <v>15</v>
      </c>
      <c r="AN74" s="16">
        <f t="shared" si="7"/>
        <v>6</v>
      </c>
      <c r="AO74" s="5">
        <f t="shared" si="19"/>
        <v>44058.837499999994</v>
      </c>
      <c r="AP74" s="1">
        <f t="shared" si="94"/>
        <v>44059.052505910986</v>
      </c>
      <c r="AQ74" s="5">
        <f t="shared" si="95"/>
        <v>0.4477351307782787</v>
      </c>
      <c r="AR74" s="5">
        <f t="shared" si="96"/>
        <v>2.2162481730032662</v>
      </c>
      <c r="AS74" s="5">
        <f t="shared" si="97"/>
        <v>1583.4428954800546</v>
      </c>
      <c r="AT74" s="5">
        <f t="shared" ref="AT74:AV74" si="120">AQ118-AQ74</f>
        <v>-0.4477351307782787</v>
      </c>
      <c r="AU74" s="5">
        <f t="shared" si="120"/>
        <v>-2.2162481730032662</v>
      </c>
      <c r="AV74" s="5">
        <f t="shared" si="120"/>
        <v>-1583.4428954800546</v>
      </c>
      <c r="AW74" s="5">
        <f t="shared" si="99"/>
        <v>1.3658825128483252</v>
      </c>
    </row>
    <row r="75" spans="1:49">
      <c r="A75" s="48"/>
      <c r="B75" t="s">
        <v>210</v>
      </c>
      <c r="C75" s="2">
        <v>1870</v>
      </c>
      <c r="D75" s="6">
        <v>25</v>
      </c>
      <c r="E75" s="4">
        <v>53.9</v>
      </c>
      <c r="F75" s="4">
        <v>126</v>
      </c>
      <c r="G75" s="41">
        <v>54.1</v>
      </c>
      <c r="H75" s="52">
        <f t="shared" si="88"/>
        <v>258.13504739652535</v>
      </c>
      <c r="I75" s="53">
        <f t="shared" si="89"/>
        <v>9.2409934231807824</v>
      </c>
      <c r="J75" s="52">
        <v>14</v>
      </c>
      <c r="K75" s="52">
        <f t="shared" si="90"/>
        <v>0.66007095879862732</v>
      </c>
      <c r="L75" s="16">
        <f t="shared" si="14"/>
        <v>2020</v>
      </c>
      <c r="M75" s="16">
        <f t="shared" si="15"/>
        <v>8</v>
      </c>
      <c r="N75" s="16">
        <f t="shared" si="16"/>
        <v>16</v>
      </c>
      <c r="O75" s="16">
        <f t="shared" si="17"/>
        <v>1</v>
      </c>
      <c r="P75" s="17" t="s">
        <v>15</v>
      </c>
      <c r="Q75" s="16">
        <f t="shared" si="18"/>
        <v>16</v>
      </c>
      <c r="R75" s="23">
        <f t="shared" si="91"/>
        <v>0</v>
      </c>
      <c r="S75" s="23" t="s">
        <v>15</v>
      </c>
      <c r="T75" s="46">
        <f t="shared" si="92"/>
        <v>0</v>
      </c>
      <c r="U75" s="45"/>
      <c r="V75" s="44"/>
      <c r="W75" s="44"/>
      <c r="X75" s="44"/>
      <c r="Y75" s="44"/>
      <c r="Z75" s="44"/>
      <c r="AA75" s="44"/>
      <c r="AB75" s="44"/>
      <c r="AC75" s="44"/>
      <c r="AD75" s="44"/>
      <c r="AE75" s="44"/>
      <c r="AF75" s="43"/>
      <c r="AG75" s="44"/>
      <c r="AH75" s="17"/>
      <c r="AI75" s="16">
        <v>2032</v>
      </c>
      <c r="AJ75" s="16">
        <f t="shared" si="4"/>
        <v>8</v>
      </c>
      <c r="AK75" s="16">
        <f t="shared" si="5"/>
        <v>16</v>
      </c>
      <c r="AL75" s="16">
        <f t="shared" si="6"/>
        <v>1</v>
      </c>
      <c r="AM75" s="17" t="s">
        <v>15</v>
      </c>
      <c r="AN75" s="16">
        <f t="shared" si="7"/>
        <v>16</v>
      </c>
      <c r="AO75" s="5">
        <f t="shared" si="19"/>
        <v>44059.052777777775</v>
      </c>
      <c r="AP75" s="1">
        <f t="shared" si="94"/>
        <v>44059.080280734393</v>
      </c>
      <c r="AQ75" s="5">
        <f t="shared" si="95"/>
        <v>0.45201118744566471</v>
      </c>
      <c r="AR75" s="5">
        <f t="shared" si="96"/>
        <v>2.2148519096016708</v>
      </c>
      <c r="AS75" s="5">
        <f t="shared" si="97"/>
        <v>1599.6788426575413</v>
      </c>
      <c r="AT75" s="5">
        <f t="shared" ref="AT75:AV75" si="121">AQ119-AQ75</f>
        <v>-0.45201118744566471</v>
      </c>
      <c r="AU75" s="5">
        <f t="shared" si="121"/>
        <v>-2.2148519096016708</v>
      </c>
      <c r="AV75" s="5">
        <f t="shared" si="121"/>
        <v>-1599.6788426575413</v>
      </c>
      <c r="AW75" s="5">
        <f t="shared" si="99"/>
        <v>1.3637138382711911</v>
      </c>
    </row>
    <row r="76" spans="1:49">
      <c r="A76" s="48"/>
      <c r="B76" t="s">
        <v>211</v>
      </c>
      <c r="C76" s="2">
        <v>1875</v>
      </c>
      <c r="D76" s="6">
        <v>25</v>
      </c>
      <c r="E76" s="4">
        <v>55.8</v>
      </c>
      <c r="F76" s="4">
        <v>126</v>
      </c>
      <c r="G76" s="41">
        <v>40.700000000000003</v>
      </c>
      <c r="H76" s="52">
        <f t="shared" si="88"/>
        <v>258.09955875617032</v>
      </c>
      <c r="I76" s="53">
        <f t="shared" si="89"/>
        <v>17.942724018283876</v>
      </c>
      <c r="J76" s="52">
        <v>14</v>
      </c>
      <c r="K76" s="52">
        <f t="shared" si="90"/>
        <v>1.2816231441631341</v>
      </c>
      <c r="L76" s="16">
        <f t="shared" si="14"/>
        <v>2020</v>
      </c>
      <c r="M76" s="16">
        <f t="shared" si="15"/>
        <v>8</v>
      </c>
      <c r="N76" s="16">
        <f t="shared" si="16"/>
        <v>16</v>
      </c>
      <c r="O76" s="16">
        <f t="shared" si="17"/>
        <v>1</v>
      </c>
      <c r="P76" s="17" t="s">
        <v>15</v>
      </c>
      <c r="Q76" s="16">
        <f t="shared" si="18"/>
        <v>56</v>
      </c>
      <c r="R76" s="23">
        <f t="shared" si="91"/>
        <v>0</v>
      </c>
      <c r="S76" s="23" t="s">
        <v>15</v>
      </c>
      <c r="T76" s="46">
        <f t="shared" si="92"/>
        <v>0</v>
      </c>
      <c r="U76" s="45"/>
      <c r="V76" s="44"/>
      <c r="W76" s="44"/>
      <c r="X76" s="44"/>
      <c r="Y76" s="44"/>
      <c r="Z76" s="44"/>
      <c r="AA76" s="44"/>
      <c r="AB76" s="44"/>
      <c r="AC76" s="44"/>
      <c r="AD76" s="44"/>
      <c r="AE76" s="44"/>
      <c r="AF76" s="43"/>
      <c r="AG76" s="44"/>
      <c r="AH76" s="17"/>
      <c r="AI76" s="16">
        <v>2032</v>
      </c>
      <c r="AJ76" s="16">
        <f t="shared" si="4"/>
        <v>8</v>
      </c>
      <c r="AK76" s="16">
        <f t="shared" si="5"/>
        <v>16</v>
      </c>
      <c r="AL76" s="16">
        <f t="shared" si="6"/>
        <v>1</v>
      </c>
      <c r="AM76" s="17" t="s">
        <v>15</v>
      </c>
      <c r="AN76" s="16">
        <f t="shared" si="7"/>
        <v>56</v>
      </c>
      <c r="AO76" s="5">
        <f t="shared" si="19"/>
        <v>44059.080555555556</v>
      </c>
      <c r="AP76" s="1">
        <f t="shared" si="94"/>
        <v>44059.133956519894</v>
      </c>
      <c r="AQ76" s="5">
        <f t="shared" si="95"/>
        <v>0.45256387504212964</v>
      </c>
      <c r="AR76" s="5">
        <f t="shared" si="96"/>
        <v>2.2109540076055501</v>
      </c>
      <c r="AS76" s="5">
        <f t="shared" si="97"/>
        <v>1601.7798463595527</v>
      </c>
      <c r="AT76" s="5">
        <f t="shared" ref="AT76:AV76" si="122">AQ120-AQ76</f>
        <v>-0.45256387504212964</v>
      </c>
      <c r="AU76" s="5">
        <f t="shared" si="122"/>
        <v>-2.2109540076055501</v>
      </c>
      <c r="AV76" s="5">
        <f t="shared" si="122"/>
        <v>-1601.7798463595527</v>
      </c>
      <c r="AW76" s="5">
        <f t="shared" si="99"/>
        <v>1.3630944446499391</v>
      </c>
    </row>
    <row r="77" spans="1:49">
      <c r="A77" s="48"/>
      <c r="B77" t="s">
        <v>212</v>
      </c>
      <c r="C77" s="2">
        <v>1731</v>
      </c>
      <c r="D77" s="1">
        <v>25</v>
      </c>
      <c r="E77" s="4">
        <v>59.5</v>
      </c>
      <c r="F77" s="4">
        <v>126</v>
      </c>
      <c r="G77" s="4">
        <v>26.8</v>
      </c>
      <c r="H77" s="52">
        <f t="shared" si="88"/>
        <v>258.0487902233196</v>
      </c>
      <c r="I77" s="53">
        <f t="shared" si="89"/>
        <v>25.594137242528664</v>
      </c>
      <c r="J77" s="52">
        <v>14</v>
      </c>
      <c r="K77" s="52">
        <f t="shared" si="90"/>
        <v>1.8281526601806188</v>
      </c>
      <c r="L77" s="16">
        <f t="shared" si="14"/>
        <v>2020</v>
      </c>
      <c r="M77" s="16">
        <f t="shared" si="15"/>
        <v>8</v>
      </c>
      <c r="N77" s="16">
        <f t="shared" si="16"/>
        <v>16</v>
      </c>
      <c r="O77" s="16">
        <f t="shared" si="17"/>
        <v>3</v>
      </c>
      <c r="P77" s="17" t="s">
        <v>15</v>
      </c>
      <c r="Q77" s="16">
        <f t="shared" si="18"/>
        <v>13</v>
      </c>
      <c r="R77" s="23">
        <f t="shared" si="91"/>
        <v>0</v>
      </c>
      <c r="S77" s="23" t="s">
        <v>15</v>
      </c>
      <c r="T77" s="46">
        <f t="shared" si="92"/>
        <v>0</v>
      </c>
      <c r="U77" s="45"/>
      <c r="V77" s="44"/>
      <c r="W77" s="44"/>
      <c r="X77" s="44"/>
      <c r="Y77" s="44"/>
      <c r="Z77" s="44"/>
      <c r="AA77" s="44"/>
      <c r="AB77" s="44"/>
      <c r="AC77" s="44"/>
      <c r="AD77" s="44"/>
      <c r="AE77" s="44"/>
      <c r="AF77" s="43"/>
      <c r="AG77" s="44"/>
      <c r="AH77" s="17"/>
      <c r="AI77" s="16">
        <v>2032</v>
      </c>
      <c r="AJ77" s="16">
        <f t="shared" si="4"/>
        <v>8</v>
      </c>
      <c r="AK77" s="16">
        <f t="shared" si="5"/>
        <v>16</v>
      </c>
      <c r="AL77" s="16">
        <f t="shared" si="6"/>
        <v>3</v>
      </c>
      <c r="AM77" s="17" t="s">
        <v>15</v>
      </c>
      <c r="AN77" s="16">
        <f t="shared" si="7"/>
        <v>13</v>
      </c>
      <c r="AO77" s="5">
        <f t="shared" si="19"/>
        <v>44059.134027777778</v>
      </c>
      <c r="AP77" s="1">
        <f t="shared" si="94"/>
        <v>44059.210200805283</v>
      </c>
      <c r="AQ77" s="5">
        <f t="shared" si="95"/>
        <v>0.45364016141419283</v>
      </c>
      <c r="AR77" s="5">
        <f t="shared" si="96"/>
        <v>2.2069106615050966</v>
      </c>
      <c r="AS77" s="5">
        <f t="shared" si="97"/>
        <v>1605.8729135150363</v>
      </c>
      <c r="AT77" s="5">
        <f t="shared" ref="AT77:AV77" si="123">AQ121-AQ77</f>
        <v>-0.45364016141419283</v>
      </c>
      <c r="AU77" s="5">
        <f t="shared" si="123"/>
        <v>-2.2069106615050966</v>
      </c>
      <c r="AV77" s="5">
        <f t="shared" si="123"/>
        <v>-1605.8729135150363</v>
      </c>
      <c r="AW77" s="5">
        <f t="shared" si="99"/>
        <v>1.3622083665952873</v>
      </c>
    </row>
    <row r="78" spans="1:49">
      <c r="A78" s="48"/>
      <c r="B78" t="s">
        <v>213</v>
      </c>
      <c r="C78" s="2">
        <v>1465</v>
      </c>
      <c r="D78" s="1">
        <v>26</v>
      </c>
      <c r="E78" s="4">
        <v>4.8</v>
      </c>
      <c r="F78" s="4">
        <v>126</v>
      </c>
      <c r="G78" s="4">
        <v>20.9</v>
      </c>
      <c r="H78" s="52">
        <f t="shared" si="88"/>
        <v>257.99732663352302</v>
      </c>
      <c r="I78" s="53">
        <f t="shared" si="89"/>
        <v>16.349507851286472</v>
      </c>
      <c r="J78" s="52">
        <v>14</v>
      </c>
      <c r="K78" s="52">
        <f t="shared" si="90"/>
        <v>1.1678219893776052</v>
      </c>
      <c r="L78" s="16">
        <f t="shared" si="14"/>
        <v>2020</v>
      </c>
      <c r="M78" s="16">
        <f t="shared" si="15"/>
        <v>8</v>
      </c>
      <c r="N78" s="16">
        <f t="shared" si="16"/>
        <v>16</v>
      </c>
      <c r="O78" s="16">
        <f t="shared" si="17"/>
        <v>5</v>
      </c>
      <c r="P78" s="17" t="s">
        <v>15</v>
      </c>
      <c r="Q78" s="16">
        <f t="shared" si="18"/>
        <v>3</v>
      </c>
      <c r="R78" s="23">
        <f t="shared" si="91"/>
        <v>0</v>
      </c>
      <c r="S78" s="23" t="s">
        <v>15</v>
      </c>
      <c r="T78" s="46">
        <f t="shared" si="92"/>
        <v>0</v>
      </c>
      <c r="U78" s="45"/>
      <c r="V78" s="44"/>
      <c r="W78" s="44"/>
      <c r="X78" s="44"/>
      <c r="Y78" s="44"/>
      <c r="Z78" s="44"/>
      <c r="AA78" s="44"/>
      <c r="AB78" s="44"/>
      <c r="AC78" s="44"/>
      <c r="AD78" s="44"/>
      <c r="AE78" s="44"/>
      <c r="AF78" s="43"/>
      <c r="AG78" s="44"/>
      <c r="AH78" s="17"/>
      <c r="AI78" s="16">
        <v>2032</v>
      </c>
      <c r="AJ78" s="16">
        <f t="shared" si="4"/>
        <v>8</v>
      </c>
      <c r="AK78" s="16">
        <f t="shared" si="5"/>
        <v>16</v>
      </c>
      <c r="AL78" s="16">
        <f t="shared" si="6"/>
        <v>5</v>
      </c>
      <c r="AM78" s="17" t="s">
        <v>15</v>
      </c>
      <c r="AN78" s="16">
        <f t="shared" si="7"/>
        <v>3</v>
      </c>
      <c r="AO78" s="5">
        <f t="shared" si="19"/>
        <v>44059.210416666669</v>
      </c>
      <c r="AP78" s="1">
        <f t="shared" si="94"/>
        <v>44059.259075916227</v>
      </c>
      <c r="AQ78" s="5">
        <f t="shared" si="95"/>
        <v>0.45518186892012108</v>
      </c>
      <c r="AR78" s="5">
        <f t="shared" si="96"/>
        <v>2.2051944210739687</v>
      </c>
      <c r="AS78" s="5">
        <f t="shared" si="97"/>
        <v>1611.7397406646467</v>
      </c>
      <c r="AT78" s="5">
        <f t="shared" ref="AT78:AV78" si="124">AQ122-AQ78</f>
        <v>-0.45518186892012108</v>
      </c>
      <c r="AU78" s="5">
        <f t="shared" si="124"/>
        <v>-2.2051944210739687</v>
      </c>
      <c r="AV78" s="5">
        <f t="shared" si="124"/>
        <v>-1611.7397406646467</v>
      </c>
      <c r="AW78" s="5">
        <f t="shared" si="99"/>
        <v>1.3613101575084414</v>
      </c>
    </row>
    <row r="79" spans="1:49">
      <c r="A79" s="48"/>
      <c r="B79" s="50" t="s">
        <v>240</v>
      </c>
      <c r="C79" s="71">
        <v>2042</v>
      </c>
      <c r="D79" s="54">
        <v>26</v>
      </c>
      <c r="E79" s="51">
        <v>1.4</v>
      </c>
      <c r="F79" s="54">
        <v>126</v>
      </c>
      <c r="G79" s="51">
        <v>8.9</v>
      </c>
      <c r="H79" s="52">
        <f t="shared" si="88"/>
        <v>258.00611119406381</v>
      </c>
      <c r="I79" s="53">
        <f t="shared" si="89"/>
        <v>1408.034826340521</v>
      </c>
      <c r="J79" s="52">
        <v>14</v>
      </c>
      <c r="K79" s="52">
        <f t="shared" si="90"/>
        <v>100.57391616718007</v>
      </c>
      <c r="L79" s="16">
        <f t="shared" si="14"/>
        <v>2020</v>
      </c>
      <c r="M79" s="16">
        <f t="shared" si="15"/>
        <v>8</v>
      </c>
      <c r="N79" s="16">
        <f t="shared" si="16"/>
        <v>16</v>
      </c>
      <c r="O79" s="16">
        <f t="shared" si="17"/>
        <v>6</v>
      </c>
      <c r="P79" s="17" t="s">
        <v>15</v>
      </c>
      <c r="Q79" s="16">
        <f t="shared" si="18"/>
        <v>13</v>
      </c>
      <c r="R79" s="23">
        <f t="shared" si="91"/>
        <v>0</v>
      </c>
      <c r="S79" s="23" t="s">
        <v>15</v>
      </c>
      <c r="T79" s="46">
        <f t="shared" si="92"/>
        <v>0</v>
      </c>
      <c r="U79" s="45"/>
      <c r="V79" s="44"/>
      <c r="W79" s="44"/>
      <c r="X79" s="44"/>
      <c r="Y79" s="44"/>
      <c r="Z79" s="44"/>
      <c r="AA79" s="44"/>
      <c r="AB79" s="44"/>
      <c r="AC79" s="44"/>
      <c r="AD79" s="44"/>
      <c r="AE79" s="44"/>
      <c r="AF79" s="43"/>
      <c r="AG79" s="44"/>
      <c r="AH79" s="17"/>
      <c r="AI79" s="16">
        <v>2032</v>
      </c>
      <c r="AJ79" s="16">
        <f t="shared" si="4"/>
        <v>8</v>
      </c>
      <c r="AK79" s="16">
        <f t="shared" si="5"/>
        <v>16</v>
      </c>
      <c r="AL79" s="16">
        <f t="shared" si="6"/>
        <v>6</v>
      </c>
      <c r="AM79" s="17" t="s">
        <v>15</v>
      </c>
      <c r="AN79" s="16">
        <f t="shared" si="7"/>
        <v>13</v>
      </c>
      <c r="AO79" s="5">
        <f t="shared" si="19"/>
        <v>44059.259027777778</v>
      </c>
      <c r="AP79" s="1">
        <f t="shared" si="94"/>
        <v>44063.44960761808</v>
      </c>
      <c r="AQ79" s="5">
        <f t="shared" si="95"/>
        <v>0.45419284901065771</v>
      </c>
      <c r="AR79" s="5">
        <f t="shared" si="96"/>
        <v>2.2017037625699798</v>
      </c>
      <c r="AS79" s="5">
        <f t="shared" si="97"/>
        <v>1607.9756022570493</v>
      </c>
      <c r="AT79" s="5">
        <f t="shared" ref="AT79:AV79" si="125">AQ123-AQ79</f>
        <v>-0.45419284901065771</v>
      </c>
      <c r="AU79" s="5">
        <f t="shared" si="125"/>
        <v>-2.2017037625699798</v>
      </c>
      <c r="AV79" s="5">
        <f t="shared" si="125"/>
        <v>-1607.9756022570493</v>
      </c>
      <c r="AW79" s="5">
        <f t="shared" si="99"/>
        <v>1.3614634770132186</v>
      </c>
    </row>
    <row r="80" spans="1:49">
      <c r="A80" s="48"/>
      <c r="B80" s="71" t="s">
        <v>158</v>
      </c>
      <c r="C80" s="84"/>
      <c r="D80" s="54">
        <v>30</v>
      </c>
      <c r="E80" s="51">
        <v>54</v>
      </c>
      <c r="F80" s="54">
        <v>130</v>
      </c>
      <c r="G80" s="51">
        <f>60*0.56</f>
        <v>33.6</v>
      </c>
      <c r="H80" s="52">
        <f t="shared" si="88"/>
        <v>256.09568276147007</v>
      </c>
      <c r="I80" s="53">
        <f t="shared" si="89"/>
        <v>94.880930240735381</v>
      </c>
      <c r="J80" s="52">
        <v>14</v>
      </c>
      <c r="K80" s="52">
        <f t="shared" si="90"/>
        <v>6.7772093029096698</v>
      </c>
      <c r="L80" s="16">
        <f t="shared" si="14"/>
        <v>2020</v>
      </c>
      <c r="M80" s="16">
        <f t="shared" si="15"/>
        <v>8</v>
      </c>
      <c r="N80" s="16">
        <f t="shared" si="16"/>
        <v>20</v>
      </c>
      <c r="O80" s="16">
        <f t="shared" si="17"/>
        <v>10</v>
      </c>
      <c r="P80" s="17" t="s">
        <v>15</v>
      </c>
      <c r="Q80" s="16">
        <f t="shared" si="18"/>
        <v>47</v>
      </c>
      <c r="R80" s="23">
        <f t="shared" si="91"/>
        <v>0</v>
      </c>
      <c r="S80" s="23" t="s">
        <v>15</v>
      </c>
      <c r="T80" s="46">
        <f t="shared" si="92"/>
        <v>0</v>
      </c>
      <c r="U80" s="45"/>
      <c r="V80" s="44"/>
      <c r="W80" s="44"/>
      <c r="X80" s="44"/>
      <c r="Y80" s="44"/>
      <c r="Z80" s="44"/>
      <c r="AA80" s="44"/>
      <c r="AB80" s="44"/>
      <c r="AC80" s="44"/>
      <c r="AD80" s="44"/>
      <c r="AE80" s="44"/>
      <c r="AF80" s="43"/>
      <c r="AG80" s="44"/>
      <c r="AH80" s="17"/>
      <c r="AI80" s="16">
        <v>2032</v>
      </c>
      <c r="AJ80" s="16">
        <f t="shared" si="4"/>
        <v>8</v>
      </c>
      <c r="AK80" s="16">
        <f t="shared" si="5"/>
        <v>20</v>
      </c>
      <c r="AL80" s="16">
        <f t="shared" si="6"/>
        <v>10</v>
      </c>
      <c r="AM80" s="17" t="s">
        <v>15</v>
      </c>
      <c r="AN80" s="16">
        <f t="shared" si="7"/>
        <v>47</v>
      </c>
      <c r="AO80" s="5">
        <f t="shared" si="19"/>
        <v>44063.44930555555</v>
      </c>
      <c r="AP80" s="1">
        <f t="shared" si="94"/>
        <v>44063.731689276508</v>
      </c>
      <c r="AQ80" s="5">
        <f t="shared" si="95"/>
        <v>0.5393067388662478</v>
      </c>
      <c r="AR80" s="5">
        <f t="shared" si="96"/>
        <v>2.2787018714037965</v>
      </c>
      <c r="AS80" s="5">
        <f t="shared" si="97"/>
        <v>1939.2464318534965</v>
      </c>
      <c r="AT80" s="5">
        <f t="shared" ref="AT80:AV80" si="126">AQ124-AQ80</f>
        <v>-0.5393067388662478</v>
      </c>
      <c r="AU80" s="5">
        <f t="shared" si="126"/>
        <v>-2.2787018714037965</v>
      </c>
      <c r="AV80" s="5">
        <f t="shared" si="126"/>
        <v>-1939.2464318534965</v>
      </c>
      <c r="AW80" s="5">
        <f t="shared" si="99"/>
        <v>1.3281202107407435</v>
      </c>
    </row>
    <row r="81" spans="1:49">
      <c r="A81" s="48"/>
      <c r="B81" s="84"/>
      <c r="C81" s="84"/>
      <c r="D81" s="54">
        <v>31</v>
      </c>
      <c r="E81" s="51">
        <f>60*0.28</f>
        <v>16.8</v>
      </c>
      <c r="F81" s="54">
        <v>130</v>
      </c>
      <c r="G81" s="51">
        <f>0.74*60</f>
        <v>44.4</v>
      </c>
      <c r="H81" s="52">
        <f t="shared" si="88"/>
        <v>255.93185938440894</v>
      </c>
      <c r="I81" s="53">
        <f t="shared" si="89"/>
        <v>78.987747107774624</v>
      </c>
      <c r="J81" s="52">
        <v>14</v>
      </c>
      <c r="K81" s="52">
        <f t="shared" si="90"/>
        <v>5.641981936269616</v>
      </c>
      <c r="L81" s="16">
        <f t="shared" si="14"/>
        <v>2020</v>
      </c>
      <c r="M81" s="16">
        <f t="shared" si="15"/>
        <v>8</v>
      </c>
      <c r="N81" s="16">
        <f t="shared" si="16"/>
        <v>20</v>
      </c>
      <c r="O81" s="16">
        <f t="shared" si="17"/>
        <v>17</v>
      </c>
      <c r="P81" s="17" t="s">
        <v>15</v>
      </c>
      <c r="Q81" s="16">
        <f t="shared" si="18"/>
        <v>34</v>
      </c>
      <c r="R81" s="23">
        <f t="shared" si="91"/>
        <v>0</v>
      </c>
      <c r="S81" s="23" t="s">
        <v>15</v>
      </c>
      <c r="T81" s="46">
        <f t="shared" si="92"/>
        <v>0</v>
      </c>
      <c r="U81" s="45"/>
      <c r="V81" s="44"/>
      <c r="W81" s="44"/>
      <c r="X81" s="44"/>
      <c r="Y81" s="44"/>
      <c r="Z81" s="44"/>
      <c r="AA81" s="44"/>
      <c r="AB81" s="44"/>
      <c r="AC81" s="44"/>
      <c r="AD81" s="44"/>
      <c r="AE81" s="44"/>
      <c r="AF81" s="43"/>
      <c r="AG81" s="44"/>
      <c r="AH81" s="17"/>
      <c r="AI81" s="16">
        <v>2032</v>
      </c>
      <c r="AJ81" s="16">
        <f t="shared" si="4"/>
        <v>8</v>
      </c>
      <c r="AK81" s="16">
        <f t="shared" si="5"/>
        <v>20</v>
      </c>
      <c r="AL81" s="16">
        <f t="shared" si="6"/>
        <v>17</v>
      </c>
      <c r="AM81" s="17" t="s">
        <v>15</v>
      </c>
      <c r="AN81" s="16">
        <f t="shared" si="7"/>
        <v>34</v>
      </c>
      <c r="AO81" s="5">
        <f t="shared" si="19"/>
        <v>44063.731944444444</v>
      </c>
      <c r="AP81" s="1">
        <f t="shared" si="94"/>
        <v>44063.967027025123</v>
      </c>
      <c r="AQ81" s="5">
        <f t="shared" si="95"/>
        <v>0.54593899002382629</v>
      </c>
      <c r="AR81" s="5">
        <f t="shared" si="96"/>
        <v>2.2818434640573866</v>
      </c>
      <c r="AS81" s="5">
        <f t="shared" si="97"/>
        <v>1965.7406453455581</v>
      </c>
      <c r="AT81" s="5">
        <f t="shared" ref="AT81:AV81" si="127">AQ125-AQ81</f>
        <v>-0.54593899002382629</v>
      </c>
      <c r="AU81" s="5">
        <f t="shared" si="127"/>
        <v>-2.2818434640573866</v>
      </c>
      <c r="AV81" s="5">
        <f t="shared" si="127"/>
        <v>-1965.7406453455581</v>
      </c>
      <c r="AW81" s="5">
        <f t="shared" si="99"/>
        <v>1.3252609534192905</v>
      </c>
    </row>
    <row r="82" spans="1:49">
      <c r="A82" s="48"/>
      <c r="B82" s="84" t="s">
        <v>126</v>
      </c>
      <c r="C82" s="84"/>
      <c r="D82" s="54">
        <v>31</v>
      </c>
      <c r="E82" s="51">
        <v>36</v>
      </c>
      <c r="F82" s="54">
        <v>130</v>
      </c>
      <c r="G82" s="51">
        <v>40</v>
      </c>
      <c r="H82" s="52">
        <f t="shared" si="88"/>
        <v>255.77039933843778</v>
      </c>
      <c r="I82" s="53">
        <f t="shared" si="89"/>
        <v>0</v>
      </c>
      <c r="J82" s="52">
        <v>14</v>
      </c>
      <c r="K82" s="52">
        <f t="shared" si="90"/>
        <v>0</v>
      </c>
      <c r="L82" s="16">
        <f t="shared" si="14"/>
        <v>2020</v>
      </c>
      <c r="M82" s="16">
        <f t="shared" si="15"/>
        <v>8</v>
      </c>
      <c r="N82" s="16">
        <f t="shared" si="16"/>
        <v>20</v>
      </c>
      <c r="O82" s="16">
        <f t="shared" si="17"/>
        <v>23</v>
      </c>
      <c r="P82" s="17" t="s">
        <v>15</v>
      </c>
      <c r="Q82" s="16">
        <f t="shared" si="18"/>
        <v>13</v>
      </c>
      <c r="R82" s="23">
        <f t="shared" si="91"/>
        <v>0</v>
      </c>
      <c r="S82" s="23" t="s">
        <v>15</v>
      </c>
      <c r="T82" s="46">
        <f t="shared" si="92"/>
        <v>0</v>
      </c>
      <c r="U82" s="45"/>
      <c r="V82" s="44"/>
      <c r="W82" s="44"/>
      <c r="X82" s="44"/>
      <c r="Y82" s="44"/>
      <c r="Z82" s="44"/>
      <c r="AA82" s="44"/>
      <c r="AB82" s="44"/>
      <c r="AC82" s="44"/>
      <c r="AD82" s="44"/>
      <c r="AE82" s="44"/>
      <c r="AF82" s="43"/>
      <c r="AG82" s="44"/>
      <c r="AH82" s="17"/>
      <c r="AI82" s="16">
        <v>2032</v>
      </c>
      <c r="AJ82" s="16">
        <f t="shared" si="4"/>
        <v>8</v>
      </c>
      <c r="AK82" s="16">
        <f t="shared" si="5"/>
        <v>20</v>
      </c>
      <c r="AL82" s="16">
        <f t="shared" si="6"/>
        <v>23</v>
      </c>
      <c r="AM82" s="17" t="s">
        <v>15</v>
      </c>
      <c r="AN82" s="16">
        <f t="shared" si="7"/>
        <v>13</v>
      </c>
      <c r="AO82" s="5">
        <f t="shared" si="19"/>
        <v>44063.967361111114</v>
      </c>
      <c r="AP82" s="1">
        <f t="shared" si="94"/>
        <v>44063.967361111114</v>
      </c>
      <c r="AQ82" s="5">
        <f t="shared" si="95"/>
        <v>0.55152404363020813</v>
      </c>
      <c r="AR82" s="5">
        <f t="shared" si="96"/>
        <v>2.2805635559392572</v>
      </c>
      <c r="AS82" s="5">
        <f t="shared" si="97"/>
        <v>1988.1352587402357</v>
      </c>
      <c r="AT82" s="5">
        <f t="shared" ref="AT82:AV82" si="128">AQ126-AQ82</f>
        <v>-0.55152404363020813</v>
      </c>
      <c r="AU82" s="5">
        <f t="shared" si="128"/>
        <v>-2.2805635559392572</v>
      </c>
      <c r="AV82" s="5">
        <f t="shared" si="128"/>
        <v>-1988.1352587402357</v>
      </c>
      <c r="AW82" s="5">
        <f t="shared" si="99"/>
        <v>1.3224429440066725</v>
      </c>
    </row>
    <row r="83" spans="1:49">
      <c r="A83" s="48"/>
      <c r="B83" s="84"/>
      <c r="C83" s="84"/>
      <c r="D83" s="54">
        <v>31</v>
      </c>
      <c r="E83" s="51">
        <v>36</v>
      </c>
      <c r="F83" s="54">
        <v>130</v>
      </c>
      <c r="G83" s="51">
        <v>40</v>
      </c>
      <c r="H83" s="52">
        <f t="shared" si="88"/>
        <v>255.77039933843778</v>
      </c>
      <c r="I83" s="53">
        <f t="shared" si="89"/>
        <v>0</v>
      </c>
      <c r="J83" s="52">
        <v>14</v>
      </c>
      <c r="K83" s="52">
        <f t="shared" si="90"/>
        <v>0</v>
      </c>
      <c r="L83" s="16">
        <f t="shared" si="14"/>
        <v>2020</v>
      </c>
      <c r="M83" s="16">
        <f t="shared" si="15"/>
        <v>8</v>
      </c>
      <c r="N83" s="16">
        <f t="shared" si="16"/>
        <v>20</v>
      </c>
      <c r="O83" s="16">
        <f t="shared" si="17"/>
        <v>23</v>
      </c>
      <c r="P83" s="17" t="s">
        <v>15</v>
      </c>
      <c r="Q83" s="16">
        <f t="shared" si="18"/>
        <v>13</v>
      </c>
      <c r="R83" s="23">
        <f t="shared" si="91"/>
        <v>0</v>
      </c>
      <c r="S83" s="23" t="s">
        <v>15</v>
      </c>
      <c r="T83" s="46">
        <f t="shared" si="92"/>
        <v>0</v>
      </c>
      <c r="U83" s="45"/>
      <c r="V83" s="44"/>
      <c r="W83" s="44"/>
      <c r="X83" s="44"/>
      <c r="Y83" s="44"/>
      <c r="Z83" s="44"/>
      <c r="AA83" s="44"/>
      <c r="AB83" s="44"/>
      <c r="AC83" s="44"/>
      <c r="AD83" s="44"/>
      <c r="AE83" s="44"/>
      <c r="AF83" s="43"/>
      <c r="AG83" s="44"/>
      <c r="AH83" s="17"/>
      <c r="AI83" s="16">
        <v>2032</v>
      </c>
      <c r="AJ83" s="16">
        <f t="shared" si="4"/>
        <v>8</v>
      </c>
      <c r="AK83" s="16">
        <f t="shared" si="5"/>
        <v>20</v>
      </c>
      <c r="AL83" s="16">
        <f t="shared" si="6"/>
        <v>23</v>
      </c>
      <c r="AM83" s="17" t="s">
        <v>15</v>
      </c>
      <c r="AN83" s="16">
        <f t="shared" si="7"/>
        <v>13</v>
      </c>
      <c r="AO83" s="5">
        <f t="shared" si="19"/>
        <v>44063.967361111114</v>
      </c>
      <c r="AP83" s="1">
        <f t="shared" si="94"/>
        <v>44063.967361111114</v>
      </c>
      <c r="AQ83" s="5">
        <f t="shared" si="95"/>
        <v>0.55152404363020813</v>
      </c>
      <c r="AR83" s="5">
        <f t="shared" si="96"/>
        <v>2.2805635559392572</v>
      </c>
      <c r="AS83" s="5">
        <f t="shared" si="97"/>
        <v>1988.1352587402357</v>
      </c>
      <c r="AT83" s="5">
        <f t="shared" ref="AT83:AV83" si="129">AQ127-AQ83</f>
        <v>-0.55152404363020813</v>
      </c>
      <c r="AU83" s="5">
        <f t="shared" si="129"/>
        <v>-2.2805635559392572</v>
      </c>
      <c r="AV83" s="5">
        <f t="shared" si="129"/>
        <v>-1988.1352587402357</v>
      </c>
      <c r="AW83" s="5">
        <f t="shared" si="99"/>
        <v>1.3224429440066725</v>
      </c>
    </row>
    <row r="84" spans="1:49">
      <c r="A84" s="48"/>
      <c r="B84" s="74"/>
      <c r="C84" s="74"/>
      <c r="D84" s="54">
        <v>31</v>
      </c>
      <c r="E84" s="51">
        <v>36</v>
      </c>
      <c r="F84" s="54">
        <v>130</v>
      </c>
      <c r="G84" s="51">
        <v>40</v>
      </c>
      <c r="H84" s="52">
        <f t="shared" si="88"/>
        <v>255.77039933843778</v>
      </c>
      <c r="I84" s="53">
        <f t="shared" si="89"/>
        <v>0</v>
      </c>
      <c r="J84" s="52">
        <v>14</v>
      </c>
      <c r="K84" s="52">
        <f t="shared" si="90"/>
        <v>0</v>
      </c>
      <c r="L84" s="16">
        <f t="shared" si="14"/>
        <v>2020</v>
      </c>
      <c r="M84" s="16">
        <f t="shared" si="15"/>
        <v>8</v>
      </c>
      <c r="N84" s="16">
        <f t="shared" si="16"/>
        <v>20</v>
      </c>
      <c r="O84" s="16">
        <f t="shared" si="17"/>
        <v>23</v>
      </c>
      <c r="P84" s="17" t="s">
        <v>15</v>
      </c>
      <c r="Q84" s="16">
        <f t="shared" si="18"/>
        <v>13</v>
      </c>
      <c r="R84" s="23">
        <f t="shared" si="91"/>
        <v>0</v>
      </c>
      <c r="S84" s="23" t="s">
        <v>15</v>
      </c>
      <c r="T84" s="46">
        <f t="shared" si="92"/>
        <v>0</v>
      </c>
      <c r="U84" s="45"/>
      <c r="V84" s="44"/>
      <c r="W84" s="44"/>
      <c r="X84" s="44"/>
      <c r="Y84" s="44"/>
      <c r="Z84" s="44"/>
      <c r="AA84" s="44"/>
      <c r="AB84" s="44"/>
      <c r="AC84" s="44"/>
      <c r="AD84" s="44"/>
      <c r="AE84" s="44"/>
      <c r="AF84" s="43"/>
      <c r="AG84" s="44"/>
      <c r="AH84" s="17"/>
      <c r="AI84" s="16">
        <v>2032</v>
      </c>
      <c r="AJ84" s="16">
        <f t="shared" si="4"/>
        <v>8</v>
      </c>
      <c r="AK84" s="16">
        <f t="shared" si="5"/>
        <v>20</v>
      </c>
      <c r="AL84" s="16">
        <f t="shared" si="6"/>
        <v>23</v>
      </c>
      <c r="AM84" s="17" t="s">
        <v>15</v>
      </c>
      <c r="AN84" s="16">
        <f t="shared" si="7"/>
        <v>13</v>
      </c>
      <c r="AO84" s="5">
        <f t="shared" si="19"/>
        <v>44063.967361111114</v>
      </c>
      <c r="AP84" s="1">
        <f t="shared" si="94"/>
        <v>44063.967361111114</v>
      </c>
      <c r="AQ84" s="5">
        <f t="shared" si="95"/>
        <v>0.55152404363020813</v>
      </c>
      <c r="AR84" s="5">
        <f t="shared" si="96"/>
        <v>2.2805635559392572</v>
      </c>
      <c r="AS84" s="5">
        <f t="shared" si="97"/>
        <v>1988.1352587402357</v>
      </c>
      <c r="AT84" s="5">
        <f t="shared" ref="AT84:AV84" si="130">AQ128-AQ84</f>
        <v>-0.55152404363020813</v>
      </c>
      <c r="AU84" s="5">
        <f t="shared" si="130"/>
        <v>-2.2805635559392572</v>
      </c>
      <c r="AV84" s="5">
        <f t="shared" si="130"/>
        <v>-1988.1352587402357</v>
      </c>
      <c r="AW84" s="5">
        <f t="shared" si="99"/>
        <v>1.3224429440066725</v>
      </c>
    </row>
    <row r="85" spans="1:49">
      <c r="A85" s="48"/>
      <c r="B85" s="74"/>
      <c r="C85" s="74"/>
      <c r="D85" s="54">
        <v>31</v>
      </c>
      <c r="E85" s="51">
        <v>36</v>
      </c>
      <c r="F85" s="54">
        <v>130</v>
      </c>
      <c r="G85" s="51">
        <v>40</v>
      </c>
      <c r="H85" s="52">
        <f t="shared" si="88"/>
        <v>255.77039933843778</v>
      </c>
      <c r="I85" s="53">
        <f t="shared" si="89"/>
        <v>0</v>
      </c>
      <c r="J85" s="52">
        <v>14</v>
      </c>
      <c r="K85" s="52">
        <f t="shared" si="90"/>
        <v>0</v>
      </c>
      <c r="L85" s="16">
        <f t="shared" si="14"/>
        <v>2020</v>
      </c>
      <c r="M85" s="16">
        <f t="shared" si="15"/>
        <v>8</v>
      </c>
      <c r="N85" s="16">
        <f t="shared" si="16"/>
        <v>20</v>
      </c>
      <c r="O85" s="16">
        <f t="shared" si="17"/>
        <v>23</v>
      </c>
      <c r="P85" s="17" t="s">
        <v>15</v>
      </c>
      <c r="Q85" s="16">
        <f t="shared" si="18"/>
        <v>13</v>
      </c>
      <c r="R85" s="23">
        <f t="shared" si="91"/>
        <v>0</v>
      </c>
      <c r="S85" s="23" t="s">
        <v>15</v>
      </c>
      <c r="T85" s="46">
        <f t="shared" si="92"/>
        <v>0</v>
      </c>
      <c r="U85" s="45"/>
      <c r="V85" s="44"/>
      <c r="W85" s="44"/>
      <c r="X85" s="44"/>
      <c r="Y85" s="44"/>
      <c r="Z85" s="44"/>
      <c r="AA85" s="44"/>
      <c r="AB85" s="44"/>
      <c r="AC85" s="44"/>
      <c r="AD85" s="44"/>
      <c r="AE85" s="44"/>
      <c r="AF85" s="43"/>
      <c r="AG85" s="44"/>
      <c r="AH85" s="17"/>
      <c r="AI85" s="16">
        <v>2032</v>
      </c>
      <c r="AJ85" s="16">
        <f t="shared" si="4"/>
        <v>8</v>
      </c>
      <c r="AK85" s="16">
        <f t="shared" si="5"/>
        <v>20</v>
      </c>
      <c r="AL85" s="16">
        <f t="shared" si="6"/>
        <v>23</v>
      </c>
      <c r="AM85" s="17" t="s">
        <v>15</v>
      </c>
      <c r="AN85" s="16">
        <f t="shared" si="7"/>
        <v>13</v>
      </c>
      <c r="AO85" s="5">
        <f t="shared" si="19"/>
        <v>44063.967361111114</v>
      </c>
      <c r="AP85" s="1">
        <f t="shared" si="94"/>
        <v>44063.967361111114</v>
      </c>
      <c r="AQ85" s="5">
        <f t="shared" si="95"/>
        <v>0.55152404363020813</v>
      </c>
      <c r="AR85" s="5">
        <f t="shared" si="96"/>
        <v>2.2805635559392572</v>
      </c>
      <c r="AS85" s="5">
        <f t="shared" si="97"/>
        <v>1988.1352587402357</v>
      </c>
      <c r="AT85" s="5">
        <f t="shared" ref="AT85:AV85" si="131">AQ129-AQ85</f>
        <v>-0.55152404363020813</v>
      </c>
      <c r="AU85" s="5">
        <f t="shared" si="131"/>
        <v>-2.2805635559392572</v>
      </c>
      <c r="AV85" s="5">
        <f t="shared" si="131"/>
        <v>-1988.1352587402357</v>
      </c>
      <c r="AW85" s="5">
        <f t="shared" si="99"/>
        <v>1.3224429440066725</v>
      </c>
    </row>
    <row r="86" spans="1:49">
      <c r="A86" s="48"/>
      <c r="B86" s="74"/>
      <c r="C86" s="74"/>
      <c r="D86" s="54">
        <v>31</v>
      </c>
      <c r="E86" s="51">
        <v>36</v>
      </c>
      <c r="F86" s="54">
        <v>130</v>
      </c>
      <c r="G86" s="51">
        <v>40</v>
      </c>
      <c r="H86" s="52">
        <f t="shared" si="88"/>
        <v>255.77039933843778</v>
      </c>
      <c r="I86" s="53">
        <f t="shared" si="89"/>
        <v>0</v>
      </c>
      <c r="J86" s="52">
        <v>14</v>
      </c>
      <c r="K86" s="52">
        <f t="shared" si="90"/>
        <v>0</v>
      </c>
      <c r="L86" s="16">
        <f t="shared" si="14"/>
        <v>2020</v>
      </c>
      <c r="M86" s="16">
        <f t="shared" si="15"/>
        <v>8</v>
      </c>
      <c r="N86" s="16">
        <f t="shared" si="16"/>
        <v>20</v>
      </c>
      <c r="O86" s="16">
        <f t="shared" si="17"/>
        <v>23</v>
      </c>
      <c r="P86" s="17" t="s">
        <v>15</v>
      </c>
      <c r="Q86" s="16">
        <f t="shared" si="18"/>
        <v>13</v>
      </c>
      <c r="R86" s="23">
        <f t="shared" si="91"/>
        <v>0</v>
      </c>
      <c r="S86" s="23" t="s">
        <v>15</v>
      </c>
      <c r="T86" s="46">
        <f t="shared" si="92"/>
        <v>0</v>
      </c>
      <c r="U86" s="45"/>
      <c r="V86" s="44"/>
      <c r="W86" s="44"/>
      <c r="X86" s="44"/>
      <c r="Y86" s="44"/>
      <c r="Z86" s="44"/>
      <c r="AA86" s="44"/>
      <c r="AB86" s="44"/>
      <c r="AC86" s="44"/>
      <c r="AD86" s="44"/>
      <c r="AE86" s="44"/>
      <c r="AF86" s="43"/>
      <c r="AG86" s="44"/>
      <c r="AH86" s="17"/>
      <c r="AI86" s="16">
        <v>2032</v>
      </c>
      <c r="AJ86" s="16">
        <f t="shared" si="4"/>
        <v>8</v>
      </c>
      <c r="AK86" s="16">
        <f t="shared" si="5"/>
        <v>20</v>
      </c>
      <c r="AL86" s="16">
        <f t="shared" si="6"/>
        <v>23</v>
      </c>
      <c r="AM86" s="17" t="s">
        <v>15</v>
      </c>
      <c r="AN86" s="16">
        <f t="shared" si="7"/>
        <v>13</v>
      </c>
      <c r="AO86" s="5">
        <f t="shared" si="19"/>
        <v>44063.967361111114</v>
      </c>
      <c r="AP86" s="1">
        <f t="shared" si="94"/>
        <v>44063.967361111114</v>
      </c>
      <c r="AQ86" s="5">
        <f t="shared" si="95"/>
        <v>0.55152404363020813</v>
      </c>
      <c r="AR86" s="5">
        <f t="shared" si="96"/>
        <v>2.2805635559392572</v>
      </c>
      <c r="AS86" s="5">
        <f t="shared" si="97"/>
        <v>1988.1352587402357</v>
      </c>
      <c r="AT86" s="5">
        <f t="shared" ref="AT86:AV86" si="132">AQ130-AQ86</f>
        <v>-0.55152404363020813</v>
      </c>
      <c r="AU86" s="5">
        <f t="shared" si="132"/>
        <v>-2.2805635559392572</v>
      </c>
      <c r="AV86" s="5">
        <f t="shared" si="132"/>
        <v>-1988.1352587402357</v>
      </c>
      <c r="AW86" s="5">
        <f t="shared" si="99"/>
        <v>1.3224429440066725</v>
      </c>
    </row>
    <row r="87" spans="1:49">
      <c r="A87" s="48"/>
      <c r="B87" s="74"/>
      <c r="C87" s="74"/>
      <c r="D87" s="54">
        <v>31</v>
      </c>
      <c r="E87" s="51">
        <v>36</v>
      </c>
      <c r="F87" s="54">
        <v>130</v>
      </c>
      <c r="G87" s="51">
        <v>40</v>
      </c>
      <c r="H87" s="52">
        <f t="shared" si="88"/>
        <v>255.77039933843778</v>
      </c>
      <c r="I87" s="53">
        <f t="shared" si="89"/>
        <v>0</v>
      </c>
      <c r="J87" s="52">
        <v>14</v>
      </c>
      <c r="K87" s="52">
        <f t="shared" si="90"/>
        <v>0</v>
      </c>
      <c r="L87" s="16">
        <f t="shared" si="14"/>
        <v>2020</v>
      </c>
      <c r="M87" s="16">
        <f t="shared" si="15"/>
        <v>8</v>
      </c>
      <c r="N87" s="16">
        <f t="shared" si="16"/>
        <v>20</v>
      </c>
      <c r="O87" s="16">
        <f t="shared" si="17"/>
        <v>23</v>
      </c>
      <c r="P87" s="17" t="s">
        <v>15</v>
      </c>
      <c r="Q87" s="16">
        <f t="shared" si="18"/>
        <v>13</v>
      </c>
      <c r="R87" s="23">
        <f t="shared" si="91"/>
        <v>0</v>
      </c>
      <c r="S87" s="23" t="s">
        <v>15</v>
      </c>
      <c r="T87" s="46">
        <f t="shared" si="92"/>
        <v>0</v>
      </c>
      <c r="U87" s="45"/>
      <c r="V87" s="44"/>
      <c r="W87" s="44"/>
      <c r="X87" s="44"/>
      <c r="Y87" s="44"/>
      <c r="Z87" s="44"/>
      <c r="AA87" s="44"/>
      <c r="AB87" s="44"/>
      <c r="AC87" s="44"/>
      <c r="AD87" s="44"/>
      <c r="AE87" s="44"/>
      <c r="AF87" s="43"/>
      <c r="AG87" s="44"/>
      <c r="AH87" s="17"/>
      <c r="AI87" s="16">
        <v>2032</v>
      </c>
      <c r="AJ87" s="16">
        <f t="shared" si="4"/>
        <v>8</v>
      </c>
      <c r="AK87" s="16">
        <f t="shared" si="5"/>
        <v>20</v>
      </c>
      <c r="AL87" s="16">
        <f t="shared" si="6"/>
        <v>23</v>
      </c>
      <c r="AM87" s="17" t="s">
        <v>15</v>
      </c>
      <c r="AN87" s="16">
        <f t="shared" si="7"/>
        <v>13</v>
      </c>
      <c r="AO87" s="5">
        <f t="shared" si="19"/>
        <v>44063.967361111114</v>
      </c>
      <c r="AP87" s="1">
        <f t="shared" si="94"/>
        <v>44063.967361111114</v>
      </c>
      <c r="AQ87" s="5">
        <f t="shared" si="95"/>
        <v>0.55152404363020813</v>
      </c>
      <c r="AR87" s="5">
        <f t="shared" si="96"/>
        <v>2.2805635559392572</v>
      </c>
      <c r="AS87" s="5">
        <f t="shared" si="97"/>
        <v>1988.1352587402357</v>
      </c>
      <c r="AT87" s="5">
        <f t="shared" ref="AT87:AV87" si="133">AQ131-AQ87</f>
        <v>-0.55152404363020813</v>
      </c>
      <c r="AU87" s="5">
        <f t="shared" si="133"/>
        <v>-2.2805635559392572</v>
      </c>
      <c r="AV87" s="5">
        <f t="shared" si="133"/>
        <v>-1988.1352587402357</v>
      </c>
      <c r="AW87" s="5">
        <f t="shared" si="99"/>
        <v>1.3224429440066725</v>
      </c>
    </row>
    <row r="88" spans="1:49">
      <c r="A88" s="48">
        <v>35</v>
      </c>
      <c r="B88" s="74"/>
      <c r="C88" s="74"/>
      <c r="D88" s="54">
        <v>31</v>
      </c>
      <c r="E88" s="51">
        <v>36</v>
      </c>
      <c r="F88" s="54">
        <v>130</v>
      </c>
      <c r="G88" s="51">
        <v>40</v>
      </c>
      <c r="H88" s="52">
        <f t="shared" si="88"/>
        <v>255.77039933843778</v>
      </c>
      <c r="I88" s="53">
        <f t="shared" si="89"/>
        <v>0</v>
      </c>
      <c r="J88" s="52">
        <v>14</v>
      </c>
      <c r="K88" s="52">
        <f t="shared" si="90"/>
        <v>0</v>
      </c>
      <c r="L88" s="16">
        <f t="shared" si="14"/>
        <v>2020</v>
      </c>
      <c r="M88" s="16">
        <f t="shared" si="15"/>
        <v>8</v>
      </c>
      <c r="N88" s="16">
        <f t="shared" si="16"/>
        <v>20</v>
      </c>
      <c r="O88" s="16">
        <f t="shared" si="17"/>
        <v>23</v>
      </c>
      <c r="P88" s="17" t="s">
        <v>15</v>
      </c>
      <c r="Q88" s="16">
        <f t="shared" si="18"/>
        <v>13</v>
      </c>
      <c r="R88" s="23">
        <f t="shared" si="91"/>
        <v>0</v>
      </c>
      <c r="S88" s="23" t="s">
        <v>15</v>
      </c>
      <c r="T88" s="46">
        <f t="shared" si="92"/>
        <v>0</v>
      </c>
      <c r="U88" s="45"/>
      <c r="V88" s="44"/>
      <c r="W88" s="44"/>
      <c r="X88" s="44"/>
      <c r="Y88" s="44"/>
      <c r="Z88" s="44"/>
      <c r="AA88" s="44"/>
      <c r="AB88" s="44"/>
      <c r="AC88" s="44"/>
      <c r="AD88" s="44"/>
      <c r="AE88" s="44"/>
      <c r="AF88" s="43"/>
      <c r="AG88" s="44"/>
      <c r="AH88" s="17"/>
      <c r="AI88" s="16">
        <v>2032</v>
      </c>
      <c r="AJ88" s="16">
        <f t="shared" si="4"/>
        <v>8</v>
      </c>
      <c r="AK88" s="16">
        <f t="shared" si="5"/>
        <v>20</v>
      </c>
      <c r="AL88" s="16">
        <f t="shared" si="6"/>
        <v>23</v>
      </c>
      <c r="AM88" s="17" t="s">
        <v>15</v>
      </c>
      <c r="AN88" s="16">
        <f t="shared" si="7"/>
        <v>13</v>
      </c>
      <c r="AO88" s="5">
        <f t="shared" si="19"/>
        <v>44063.967361111114</v>
      </c>
      <c r="AP88" s="1">
        <f t="shared" si="94"/>
        <v>44063.967361111114</v>
      </c>
      <c r="AQ88" s="5">
        <f t="shared" si="95"/>
        <v>0.55152404363020813</v>
      </c>
      <c r="AR88" s="5">
        <f t="shared" si="96"/>
        <v>2.2805635559392572</v>
      </c>
      <c r="AS88" s="5">
        <f t="shared" si="97"/>
        <v>1988.1352587402357</v>
      </c>
      <c r="AT88" s="5">
        <f t="shared" ref="AT88:AV88" si="134">AQ132-AQ88</f>
        <v>-0.55152404363020813</v>
      </c>
      <c r="AU88" s="5">
        <f t="shared" si="134"/>
        <v>-2.2805635559392572</v>
      </c>
      <c r="AV88" s="5">
        <f t="shared" si="134"/>
        <v>-1988.1352587402357</v>
      </c>
      <c r="AW88" s="5">
        <f t="shared" si="99"/>
        <v>1.3224429440066725</v>
      </c>
    </row>
    <row r="89" spans="1:49">
      <c r="A89" s="48"/>
      <c r="B89" s="84"/>
      <c r="C89" s="84"/>
      <c r="D89" s="54">
        <v>31</v>
      </c>
      <c r="E89" s="51">
        <v>36</v>
      </c>
      <c r="F89" s="54">
        <v>130</v>
      </c>
      <c r="G89" s="51">
        <v>40</v>
      </c>
      <c r="H89" s="52">
        <f t="shared" si="88"/>
        <v>255.77039933843778</v>
      </c>
      <c r="I89" s="53">
        <f t="shared" si="89"/>
        <v>0</v>
      </c>
      <c r="J89" s="52">
        <v>14</v>
      </c>
      <c r="K89" s="52">
        <f t="shared" si="90"/>
        <v>0</v>
      </c>
      <c r="L89" s="16">
        <f t="shared" si="14"/>
        <v>2020</v>
      </c>
      <c r="M89" s="16">
        <f t="shared" si="15"/>
        <v>8</v>
      </c>
      <c r="N89" s="16">
        <f t="shared" si="16"/>
        <v>20</v>
      </c>
      <c r="O89" s="16">
        <f t="shared" si="17"/>
        <v>23</v>
      </c>
      <c r="P89" s="17" t="s">
        <v>15</v>
      </c>
      <c r="Q89" s="16">
        <f t="shared" si="18"/>
        <v>13</v>
      </c>
      <c r="R89" s="23">
        <f t="shared" si="91"/>
        <v>0</v>
      </c>
      <c r="S89" s="23" t="s">
        <v>15</v>
      </c>
      <c r="T89" s="46">
        <f t="shared" si="92"/>
        <v>0</v>
      </c>
      <c r="U89" s="45"/>
      <c r="V89" s="44"/>
      <c r="W89" s="44"/>
      <c r="X89" s="44"/>
      <c r="Y89" s="44"/>
      <c r="Z89" s="44"/>
      <c r="AA89" s="44"/>
      <c r="AB89" s="44"/>
      <c r="AC89" s="44"/>
      <c r="AD89" s="44"/>
      <c r="AE89" s="44"/>
      <c r="AF89" s="43"/>
      <c r="AG89" s="44"/>
      <c r="AH89" s="17"/>
      <c r="AI89" s="16">
        <v>2032</v>
      </c>
      <c r="AJ89" s="16">
        <f t="shared" si="4"/>
        <v>8</v>
      </c>
      <c r="AK89" s="16">
        <f t="shared" si="5"/>
        <v>20</v>
      </c>
      <c r="AL89" s="16">
        <f t="shared" si="6"/>
        <v>23</v>
      </c>
      <c r="AM89" s="17" t="s">
        <v>15</v>
      </c>
      <c r="AN89" s="16">
        <f t="shared" si="7"/>
        <v>13</v>
      </c>
      <c r="AO89" s="5">
        <f t="shared" si="19"/>
        <v>44063.967361111114</v>
      </c>
      <c r="AP89" s="1">
        <f t="shared" si="94"/>
        <v>44063.967361111114</v>
      </c>
      <c r="AQ89" s="5">
        <f t="shared" si="95"/>
        <v>0.55152404363020813</v>
      </c>
      <c r="AR89" s="5">
        <f t="shared" si="96"/>
        <v>2.2805635559392572</v>
      </c>
      <c r="AS89" s="5">
        <f t="shared" si="97"/>
        <v>1988.1352587402357</v>
      </c>
      <c r="AT89" s="5">
        <f t="shared" ref="AT89:AV89" si="135">AQ133-AQ89</f>
        <v>-0.55152404363020813</v>
      </c>
      <c r="AU89" s="5">
        <f t="shared" si="135"/>
        <v>-2.2805635559392572</v>
      </c>
      <c r="AV89" s="5">
        <f t="shared" si="135"/>
        <v>-1988.1352587402357</v>
      </c>
      <c r="AW89" s="5">
        <f t="shared" si="99"/>
        <v>1.3224429440066725</v>
      </c>
    </row>
    <row r="90" spans="1:49">
      <c r="A90" s="48"/>
      <c r="B90" s="84" t="s">
        <v>126</v>
      </c>
      <c r="C90" s="84"/>
      <c r="D90" s="54">
        <v>31</v>
      </c>
      <c r="E90" s="51">
        <v>36</v>
      </c>
      <c r="F90" s="54">
        <v>130</v>
      </c>
      <c r="G90" s="51">
        <v>40</v>
      </c>
      <c r="H90" s="52">
        <f t="shared" si="88"/>
        <v>255.77039933843778</v>
      </c>
      <c r="I90" s="53">
        <f t="shared" si="89"/>
        <v>0</v>
      </c>
      <c r="J90" s="52">
        <v>14</v>
      </c>
      <c r="K90" s="52">
        <f t="shared" si="90"/>
        <v>0</v>
      </c>
      <c r="L90" s="16">
        <f t="shared" si="14"/>
        <v>2020</v>
      </c>
      <c r="M90" s="16">
        <f t="shared" si="15"/>
        <v>8</v>
      </c>
      <c r="N90" s="16">
        <f t="shared" si="16"/>
        <v>20</v>
      </c>
      <c r="O90" s="16">
        <f t="shared" si="17"/>
        <v>23</v>
      </c>
      <c r="P90" s="17" t="s">
        <v>15</v>
      </c>
      <c r="Q90" s="16">
        <f t="shared" si="18"/>
        <v>13</v>
      </c>
      <c r="R90" s="23">
        <f t="shared" si="91"/>
        <v>0</v>
      </c>
      <c r="S90" s="23" t="s">
        <v>15</v>
      </c>
      <c r="T90" s="46">
        <f t="shared" si="92"/>
        <v>0</v>
      </c>
      <c r="U90" s="45"/>
      <c r="V90" s="44"/>
      <c r="W90" s="44"/>
      <c r="X90" s="44"/>
      <c r="Y90" s="44"/>
      <c r="Z90" s="44"/>
      <c r="AA90" s="44"/>
      <c r="AB90" s="44"/>
      <c r="AC90" s="44"/>
      <c r="AD90" s="44"/>
      <c r="AE90" s="44"/>
      <c r="AF90" s="43"/>
      <c r="AG90" s="44"/>
      <c r="AH90" s="17"/>
      <c r="AI90" s="16">
        <v>2032</v>
      </c>
      <c r="AJ90" s="16">
        <f t="shared" si="4"/>
        <v>8</v>
      </c>
      <c r="AK90" s="16">
        <f t="shared" si="5"/>
        <v>20</v>
      </c>
      <c r="AL90" s="16">
        <f t="shared" si="6"/>
        <v>23</v>
      </c>
      <c r="AM90" s="17" t="s">
        <v>15</v>
      </c>
      <c r="AN90" s="16">
        <f t="shared" si="7"/>
        <v>13</v>
      </c>
      <c r="AO90" s="5">
        <f t="shared" si="19"/>
        <v>44063.967361111114</v>
      </c>
      <c r="AP90" s="1">
        <f t="shared" si="94"/>
        <v>44063.967361111114</v>
      </c>
      <c r="AQ90" s="5">
        <f t="shared" si="95"/>
        <v>0.55152404363020813</v>
      </c>
      <c r="AR90" s="5">
        <f t="shared" si="96"/>
        <v>2.2805635559392572</v>
      </c>
      <c r="AS90" s="5">
        <f t="shared" si="97"/>
        <v>1988.1352587402357</v>
      </c>
      <c r="AT90" s="5">
        <f t="shared" ref="AT90:AV90" si="136">AQ134-AQ90</f>
        <v>-0.55152404363020813</v>
      </c>
      <c r="AU90" s="5">
        <f t="shared" si="136"/>
        <v>-2.2805635559392572</v>
      </c>
      <c r="AV90" s="5">
        <f t="shared" si="136"/>
        <v>-1988.1352587402357</v>
      </c>
      <c r="AW90" s="5">
        <f t="shared" si="99"/>
        <v>1.3224429440066725</v>
      </c>
    </row>
    <row r="91" spans="1:49">
      <c r="A91" s="48"/>
      <c r="B91" s="84"/>
      <c r="C91" s="84"/>
      <c r="D91" s="54">
        <v>31</v>
      </c>
      <c r="E91" s="51">
        <v>36</v>
      </c>
      <c r="F91" s="54">
        <v>130</v>
      </c>
      <c r="G91" s="51">
        <v>40</v>
      </c>
      <c r="H91" s="52">
        <f t="shared" si="88"/>
        <v>255.77039933843778</v>
      </c>
      <c r="I91" s="53">
        <f t="shared" si="89"/>
        <v>7713.3310662816602</v>
      </c>
      <c r="J91" s="52">
        <v>14</v>
      </c>
      <c r="K91" s="52">
        <f t="shared" si="90"/>
        <v>550.9522190201186</v>
      </c>
      <c r="L91" s="16">
        <f t="shared" si="14"/>
        <v>2020</v>
      </c>
      <c r="M91" s="16">
        <f t="shared" si="15"/>
        <v>8</v>
      </c>
      <c r="N91" s="16">
        <f t="shared" si="16"/>
        <v>20</v>
      </c>
      <c r="O91" s="16">
        <f t="shared" si="17"/>
        <v>23</v>
      </c>
      <c r="P91" s="17" t="s">
        <v>15</v>
      </c>
      <c r="Q91" s="16">
        <f t="shared" si="18"/>
        <v>13</v>
      </c>
      <c r="R91" s="23">
        <f t="shared" si="91"/>
        <v>0</v>
      </c>
      <c r="S91" s="23" t="s">
        <v>15</v>
      </c>
      <c r="T91" s="46">
        <f t="shared" si="92"/>
        <v>0</v>
      </c>
      <c r="U91" s="45"/>
      <c r="V91" s="44"/>
      <c r="W91" s="44"/>
      <c r="X91" s="44"/>
      <c r="Y91" s="44"/>
      <c r="Z91" s="44"/>
      <c r="AA91" s="44"/>
      <c r="AB91" s="44"/>
      <c r="AC91" s="44"/>
      <c r="AD91" s="44"/>
      <c r="AE91" s="44"/>
      <c r="AF91" s="43"/>
      <c r="AG91" s="44"/>
      <c r="AH91" s="17"/>
      <c r="AI91" s="16">
        <v>2032</v>
      </c>
      <c r="AJ91" s="16">
        <f t="shared" si="4"/>
        <v>8</v>
      </c>
      <c r="AK91" s="16">
        <f t="shared" si="5"/>
        <v>20</v>
      </c>
      <c r="AL91" s="16">
        <f t="shared" si="6"/>
        <v>23</v>
      </c>
      <c r="AM91" s="17" t="s">
        <v>15</v>
      </c>
      <c r="AN91" s="16">
        <f t="shared" si="7"/>
        <v>13</v>
      </c>
      <c r="AO91" s="5">
        <f t="shared" si="19"/>
        <v>44063.967361111114</v>
      </c>
      <c r="AP91" s="1">
        <f t="shared" si="94"/>
        <v>44086.923703570283</v>
      </c>
      <c r="AQ91" s="5">
        <f t="shared" si="95"/>
        <v>0.55152404363020813</v>
      </c>
      <c r="AR91" s="5">
        <f t="shared" si="96"/>
        <v>2.2805635559392572</v>
      </c>
      <c r="AS91" s="5">
        <f t="shared" si="97"/>
        <v>1988.1352587402357</v>
      </c>
      <c r="AT91" s="5">
        <f t="shared" ref="AT91:AV91" si="137">AQ135-AQ91</f>
        <v>-0.55152404363020813</v>
      </c>
      <c r="AU91" s="5">
        <f t="shared" si="137"/>
        <v>-2.2805635559392572</v>
      </c>
      <c r="AV91" s="5">
        <f t="shared" si="137"/>
        <v>-1988.1352587402357</v>
      </c>
      <c r="AW91" s="5">
        <f t="shared" si="99"/>
        <v>1.3224429440066725</v>
      </c>
    </row>
    <row r="92" spans="1:49">
      <c r="A92" s="48"/>
      <c r="B92" s="74"/>
      <c r="C92" s="74"/>
      <c r="D92" s="75"/>
      <c r="E92" s="75"/>
      <c r="F92" s="75"/>
      <c r="G92" s="76"/>
      <c r="H92" s="52"/>
      <c r="I92" s="53"/>
      <c r="J92" s="52"/>
      <c r="K92" s="52"/>
      <c r="L92" s="16"/>
      <c r="M92" s="16"/>
      <c r="N92" s="16"/>
      <c r="O92" s="16"/>
      <c r="P92" s="17"/>
      <c r="Q92" s="16"/>
      <c r="R92" s="23"/>
      <c r="S92" s="23"/>
      <c r="T92" s="46"/>
      <c r="U92" s="45"/>
      <c r="V92" s="44"/>
      <c r="W92" s="44"/>
      <c r="X92" s="44"/>
      <c r="Y92" s="44"/>
      <c r="Z92" s="44"/>
      <c r="AA92" s="44"/>
      <c r="AB92" s="43"/>
      <c r="AC92" s="44"/>
      <c r="AD92" s="44"/>
      <c r="AE92" s="44"/>
      <c r="AF92" s="44"/>
      <c r="AG92" s="44"/>
      <c r="AH92" s="17"/>
      <c r="AI92" s="16"/>
      <c r="AJ92" s="16"/>
      <c r="AK92" s="16"/>
      <c r="AL92" s="16"/>
      <c r="AM92" s="17"/>
      <c r="AN92" s="16"/>
      <c r="AQ92" s="5"/>
      <c r="AR92" s="5"/>
      <c r="AS92" s="5"/>
      <c r="AT92" s="5"/>
      <c r="AU92" s="5"/>
      <c r="AV92" s="5"/>
      <c r="AW92" s="5"/>
    </row>
    <row r="93" spans="1:49">
      <c r="A93" s="48"/>
      <c r="B93" s="83"/>
      <c r="C93" s="74"/>
      <c r="D93" s="75"/>
      <c r="E93" s="75"/>
      <c r="F93" s="75"/>
      <c r="G93" s="76"/>
      <c r="H93" s="52"/>
      <c r="I93" s="53"/>
      <c r="J93" s="52"/>
      <c r="K93" s="52"/>
      <c r="L93" s="16"/>
      <c r="M93" s="16"/>
      <c r="N93" s="16"/>
      <c r="O93" s="16"/>
      <c r="P93" s="17"/>
      <c r="Q93" s="16"/>
      <c r="R93" s="23"/>
      <c r="S93" s="23"/>
      <c r="T93" s="46"/>
      <c r="U93" s="45"/>
      <c r="V93" s="44"/>
      <c r="W93" s="44"/>
      <c r="X93" s="44"/>
      <c r="Y93" s="44"/>
      <c r="Z93" s="44"/>
      <c r="AA93" s="44"/>
      <c r="AB93" s="43"/>
      <c r="AC93" s="44"/>
      <c r="AD93" s="44"/>
      <c r="AE93" s="44"/>
      <c r="AF93" s="44"/>
      <c r="AG93" s="44"/>
      <c r="AH93" s="17"/>
      <c r="AI93" s="16"/>
      <c r="AJ93" s="16"/>
      <c r="AK93" s="16"/>
      <c r="AL93" s="16"/>
      <c r="AM93" s="17"/>
      <c r="AN93" s="16"/>
      <c r="AQ93" s="5"/>
      <c r="AR93" s="5"/>
      <c r="AS93" s="5"/>
      <c r="AT93" s="5"/>
      <c r="AU93" s="5"/>
      <c r="AV93" s="5"/>
      <c r="AW93" s="5"/>
    </row>
    <row r="94" spans="1:49">
      <c r="A94" s="48"/>
      <c r="B94" s="84"/>
      <c r="C94" s="84"/>
      <c r="D94" s="54"/>
      <c r="E94" s="51"/>
      <c r="F94" s="54"/>
      <c r="G94" s="51"/>
      <c r="H94" s="52"/>
      <c r="I94" s="53"/>
      <c r="J94" s="52"/>
      <c r="K94" s="52"/>
      <c r="L94" s="16"/>
      <c r="M94" s="16"/>
      <c r="N94" s="16"/>
      <c r="O94" s="16"/>
      <c r="P94" s="17"/>
      <c r="Q94" s="16"/>
      <c r="R94" s="23"/>
      <c r="S94" s="23"/>
      <c r="T94" s="46"/>
      <c r="U94" s="45"/>
      <c r="V94" s="44"/>
      <c r="W94" s="44"/>
      <c r="X94" s="44"/>
      <c r="Y94" s="44"/>
      <c r="Z94" s="44"/>
      <c r="AA94" s="44"/>
      <c r="AB94" s="43"/>
      <c r="AC94" s="44"/>
      <c r="AD94" s="44"/>
      <c r="AE94" s="44"/>
      <c r="AF94" s="44"/>
      <c r="AG94" s="44"/>
      <c r="AH94" s="17"/>
      <c r="AI94" s="16"/>
      <c r="AJ94" s="16"/>
      <c r="AK94" s="16"/>
      <c r="AL94" s="16"/>
      <c r="AM94" s="17"/>
      <c r="AN94" s="16"/>
      <c r="AQ94" s="5"/>
      <c r="AR94" s="5"/>
      <c r="AS94" s="5"/>
      <c r="AT94" s="5"/>
      <c r="AU94" s="5"/>
      <c r="AV94" s="5"/>
      <c r="AW94" s="5"/>
    </row>
    <row r="95" spans="1:49">
      <c r="A95" s="48"/>
      <c r="B95" s="74"/>
      <c r="C95" s="74"/>
      <c r="D95" s="54"/>
      <c r="E95" s="51"/>
      <c r="F95" s="54"/>
      <c r="G95" s="55"/>
      <c r="H95" s="52"/>
      <c r="I95" s="53"/>
      <c r="J95" s="52"/>
      <c r="K95" s="52"/>
      <c r="L95" s="16"/>
      <c r="M95" s="16"/>
      <c r="N95" s="16"/>
      <c r="O95" s="16"/>
      <c r="P95" s="17"/>
      <c r="Q95" s="16"/>
      <c r="R95" s="23"/>
      <c r="S95" s="23"/>
      <c r="T95" s="46"/>
      <c r="U95" s="45"/>
      <c r="V95" s="44"/>
      <c r="W95" s="44"/>
      <c r="X95" s="44"/>
      <c r="Y95" s="44"/>
      <c r="Z95" s="44"/>
      <c r="AA95" s="44"/>
      <c r="AB95" s="43"/>
      <c r="AC95" s="44"/>
      <c r="AD95" s="44"/>
      <c r="AE95" s="44"/>
      <c r="AF95" s="44"/>
      <c r="AG95" s="44"/>
      <c r="AH95" s="17"/>
      <c r="AI95" s="16"/>
      <c r="AJ95" s="16"/>
      <c r="AK95" s="16"/>
      <c r="AL95" s="16"/>
      <c r="AM95" s="17"/>
      <c r="AN95" s="16"/>
      <c r="AQ95" s="5"/>
      <c r="AR95" s="5"/>
      <c r="AS95" s="5"/>
      <c r="AT95" s="5"/>
      <c r="AU95" s="5"/>
      <c r="AV95" s="5"/>
      <c r="AW95" s="5"/>
    </row>
    <row r="96" spans="1:49">
      <c r="B96" s="6"/>
      <c r="C96" s="6"/>
      <c r="D96" s="36"/>
      <c r="E96" s="37"/>
      <c r="F96" s="37"/>
      <c r="G96" s="37"/>
      <c r="H96" s="21"/>
      <c r="I96" s="22"/>
      <c r="K96" s="21"/>
      <c r="L96" s="16"/>
      <c r="M96" s="16"/>
      <c r="N96" s="16"/>
      <c r="O96" s="16"/>
      <c r="P96" s="17"/>
      <c r="Q96" s="16"/>
      <c r="R96" s="17"/>
      <c r="S96" s="17"/>
      <c r="T96" s="16"/>
      <c r="U96" s="16"/>
      <c r="V96" s="16"/>
      <c r="W96" s="16"/>
      <c r="X96" s="16"/>
      <c r="Y96" s="16"/>
      <c r="Z96" s="16"/>
      <c r="AA96" s="16"/>
      <c r="AB96" s="16"/>
      <c r="AC96" s="16"/>
      <c r="AD96" s="16"/>
      <c r="AE96" s="16"/>
      <c r="AF96" s="16"/>
      <c r="AG96" s="16"/>
      <c r="AH96" s="17"/>
      <c r="AI96" s="16"/>
      <c r="AJ96" s="16"/>
      <c r="AK96" s="16"/>
      <c r="AL96" s="16"/>
      <c r="AM96" s="17"/>
      <c r="AN96" s="16"/>
      <c r="AQ96" s="5"/>
      <c r="AR96" s="5"/>
      <c r="AS96" s="5"/>
      <c r="AT96" s="5"/>
      <c r="AU96" s="5"/>
      <c r="AV96" s="5"/>
      <c r="AW96" s="5"/>
    </row>
    <row r="97" spans="2:49">
      <c r="B97" s="6"/>
      <c r="C97" s="6"/>
      <c r="D97" s="36"/>
      <c r="E97" s="37"/>
      <c r="F97" s="37"/>
      <c r="G97" s="37"/>
      <c r="H97" s="21"/>
      <c r="I97" s="22"/>
      <c r="J97" s="21"/>
      <c r="K97" s="21"/>
      <c r="L97" s="16"/>
      <c r="M97" s="16"/>
      <c r="N97" s="16"/>
      <c r="O97" s="16"/>
      <c r="P97" s="17"/>
      <c r="Q97" s="16"/>
      <c r="R97" s="17"/>
      <c r="S97" s="17"/>
      <c r="T97" s="16"/>
      <c r="U97" s="16"/>
      <c r="V97" s="16"/>
      <c r="W97" s="16"/>
      <c r="X97" s="16"/>
      <c r="Y97" s="16"/>
      <c r="Z97" s="16"/>
      <c r="AA97" s="16"/>
      <c r="AB97" s="16"/>
      <c r="AC97" s="16"/>
      <c r="AD97" s="16"/>
      <c r="AE97" s="16"/>
      <c r="AF97" s="16"/>
      <c r="AG97" s="16"/>
      <c r="AH97" s="17"/>
      <c r="AI97" s="16"/>
      <c r="AJ97" s="16"/>
      <c r="AK97" s="16"/>
      <c r="AL97" s="16"/>
      <c r="AM97" s="17"/>
      <c r="AN97" s="16"/>
      <c r="AQ97" s="5"/>
      <c r="AR97" s="5"/>
      <c r="AS97" s="5"/>
      <c r="AT97" s="5"/>
      <c r="AU97" s="5"/>
      <c r="AV97" s="5"/>
      <c r="AW97" s="5"/>
    </row>
    <row r="98" spans="2:49">
      <c r="B98" s="20"/>
      <c r="C98" s="20"/>
      <c r="D98" s="36"/>
      <c r="E98" s="37"/>
      <c r="F98" s="37"/>
      <c r="G98" s="37"/>
      <c r="H98" s="21"/>
      <c r="I98" s="22"/>
      <c r="J98" s="21"/>
      <c r="K98" s="21"/>
      <c r="L98" s="16"/>
      <c r="M98" s="16"/>
      <c r="N98" s="16"/>
      <c r="O98" s="16"/>
      <c r="P98" s="17"/>
      <c r="Q98" s="16"/>
      <c r="R98" s="17"/>
      <c r="S98" s="17"/>
      <c r="T98" s="16"/>
      <c r="U98" s="16"/>
      <c r="V98" s="16"/>
      <c r="W98" s="16"/>
      <c r="X98" s="16"/>
      <c r="Y98" s="16"/>
      <c r="Z98" s="16"/>
      <c r="AA98" s="16"/>
      <c r="AB98" s="16"/>
      <c r="AC98" s="16"/>
      <c r="AD98" s="16"/>
      <c r="AE98" s="16"/>
      <c r="AF98" s="16"/>
      <c r="AG98" s="16"/>
      <c r="AH98" s="17"/>
      <c r="AI98" s="16"/>
      <c r="AJ98" s="16"/>
      <c r="AK98" s="16"/>
      <c r="AL98" s="16"/>
      <c r="AM98" s="17"/>
      <c r="AN98" s="16"/>
      <c r="AQ98" s="5"/>
      <c r="AR98" s="5"/>
      <c r="AS98" s="5"/>
      <c r="AT98" s="5"/>
      <c r="AU98" s="5"/>
      <c r="AV98" s="5"/>
      <c r="AW98" s="5"/>
    </row>
    <row r="99" spans="2:49" s="11" customFormat="1">
      <c r="B99" s="6"/>
      <c r="C99" s="6"/>
      <c r="D99" s="36"/>
      <c r="E99" s="37"/>
      <c r="F99" s="37"/>
      <c r="G99" s="37"/>
      <c r="H99" s="21"/>
      <c r="I99" s="22"/>
      <c r="J99" s="21"/>
      <c r="K99" s="21"/>
      <c r="L99" s="16"/>
      <c r="M99" s="16"/>
      <c r="N99" s="16"/>
      <c r="O99" s="16"/>
      <c r="P99" s="17"/>
      <c r="Q99" s="16"/>
      <c r="R99" s="17"/>
      <c r="S99" s="17"/>
      <c r="T99" s="16"/>
      <c r="U99" s="16"/>
      <c r="V99" s="16"/>
      <c r="W99" s="16"/>
      <c r="X99" s="16"/>
      <c r="Y99" s="16"/>
      <c r="Z99" s="16"/>
      <c r="AA99" s="16"/>
      <c r="AB99" s="16"/>
      <c r="AC99" s="16"/>
      <c r="AD99" s="16"/>
      <c r="AE99" s="16"/>
      <c r="AF99" s="16"/>
      <c r="AG99" s="16"/>
      <c r="AH99" s="17"/>
      <c r="AI99" s="16"/>
      <c r="AJ99" s="16"/>
      <c r="AK99" s="16"/>
      <c r="AL99" s="16"/>
      <c r="AM99" s="17"/>
      <c r="AN99" s="16"/>
      <c r="AO99" s="18"/>
      <c r="AP99" s="17"/>
      <c r="AQ99" s="18"/>
      <c r="AR99" s="18"/>
      <c r="AS99" s="18"/>
      <c r="AT99" s="18"/>
      <c r="AU99" s="18"/>
      <c r="AV99" s="18"/>
      <c r="AW99" s="18"/>
    </row>
    <row r="100" spans="2:49" s="11" customFormat="1">
      <c r="B100" s="20"/>
      <c r="C100" s="20"/>
      <c r="D100" s="36"/>
      <c r="E100" s="37"/>
      <c r="F100" s="37"/>
      <c r="G100" s="37"/>
      <c r="H100" s="21"/>
      <c r="I100" s="22"/>
      <c r="J100" s="21"/>
      <c r="K100" s="21"/>
      <c r="L100" s="16"/>
      <c r="M100" s="16"/>
      <c r="N100" s="16"/>
      <c r="O100" s="16"/>
      <c r="P100" s="17"/>
      <c r="Q100" s="16"/>
      <c r="R100" s="17"/>
      <c r="S100" s="17"/>
      <c r="T100" s="16"/>
      <c r="U100" s="16"/>
      <c r="V100" s="16"/>
      <c r="W100" s="16"/>
      <c r="X100" s="16"/>
      <c r="Y100" s="16"/>
      <c r="Z100" s="16"/>
      <c r="AA100" s="16"/>
      <c r="AB100" s="16"/>
      <c r="AC100" s="16"/>
      <c r="AD100" s="16"/>
      <c r="AE100" s="16"/>
      <c r="AF100" s="16"/>
      <c r="AG100" s="16"/>
      <c r="AH100" s="17"/>
      <c r="AI100" s="16"/>
      <c r="AJ100" s="16"/>
      <c r="AK100" s="16"/>
      <c r="AL100" s="16"/>
      <c r="AM100" s="17"/>
      <c r="AN100" s="16"/>
      <c r="AO100" s="18"/>
      <c r="AP100" s="17"/>
      <c r="AQ100" s="18"/>
      <c r="AR100" s="18"/>
      <c r="AS100" s="18"/>
      <c r="AT100" s="18"/>
      <c r="AU100" s="18"/>
      <c r="AV100" s="18"/>
      <c r="AW100" s="18"/>
    </row>
    <row r="101" spans="2:49" s="11" customFormat="1">
      <c r="B101" s="20"/>
      <c r="C101" s="20"/>
      <c r="D101" s="36"/>
      <c r="E101" s="37"/>
      <c r="F101" s="37"/>
      <c r="G101" s="37"/>
      <c r="H101" s="21"/>
      <c r="I101" s="22"/>
      <c r="J101" s="21"/>
      <c r="K101" s="21"/>
      <c r="L101" s="16"/>
      <c r="M101" s="16"/>
      <c r="N101" s="16"/>
      <c r="O101" s="16"/>
      <c r="P101" s="17"/>
      <c r="Q101" s="16"/>
      <c r="R101" s="17"/>
      <c r="S101" s="17"/>
      <c r="T101" s="16"/>
      <c r="U101" s="16"/>
      <c r="V101" s="16"/>
      <c r="W101" s="16"/>
      <c r="X101" s="16"/>
      <c r="Y101" s="16"/>
      <c r="Z101" s="16"/>
      <c r="AA101" s="16"/>
      <c r="AB101" s="16"/>
      <c r="AC101" s="16"/>
      <c r="AD101" s="16"/>
      <c r="AE101" s="16"/>
      <c r="AF101" s="16"/>
      <c r="AG101" s="16"/>
      <c r="AH101" s="17"/>
      <c r="AI101" s="16"/>
      <c r="AJ101" s="16"/>
      <c r="AK101" s="16"/>
      <c r="AL101" s="16"/>
      <c r="AM101" s="17"/>
      <c r="AN101" s="16"/>
      <c r="AO101" s="18"/>
      <c r="AP101" s="17"/>
      <c r="AQ101" s="18"/>
      <c r="AR101" s="18"/>
      <c r="AS101" s="18"/>
      <c r="AT101" s="18"/>
      <c r="AU101" s="18"/>
      <c r="AV101" s="18"/>
      <c r="AW101" s="18"/>
    </row>
    <row r="102" spans="2:49" s="11" customFormat="1">
      <c r="B102" s="20"/>
      <c r="C102" s="20"/>
      <c r="D102" s="36"/>
      <c r="E102" s="37"/>
      <c r="F102" s="37"/>
      <c r="G102" s="37"/>
      <c r="H102" s="21"/>
      <c r="I102" s="22"/>
      <c r="J102" s="21"/>
      <c r="K102" s="21"/>
      <c r="L102" s="16"/>
      <c r="M102" s="16"/>
      <c r="N102" s="16"/>
      <c r="O102" s="16"/>
      <c r="P102" s="17"/>
      <c r="Q102" s="16"/>
      <c r="R102" s="17"/>
      <c r="S102" s="17"/>
      <c r="T102" s="16"/>
      <c r="U102" s="16"/>
      <c r="V102" s="16"/>
      <c r="W102" s="16"/>
      <c r="X102" s="16"/>
      <c r="Y102" s="16"/>
      <c r="Z102" s="16"/>
      <c r="AA102" s="16"/>
      <c r="AB102" s="16"/>
      <c r="AC102" s="16"/>
      <c r="AD102" s="16"/>
      <c r="AE102" s="16"/>
      <c r="AF102" s="16"/>
      <c r="AG102" s="16"/>
      <c r="AH102" s="17"/>
      <c r="AI102" s="16"/>
      <c r="AJ102" s="16"/>
      <c r="AK102" s="16"/>
      <c r="AL102" s="16"/>
      <c r="AM102" s="17"/>
      <c r="AN102" s="16"/>
      <c r="AO102" s="18"/>
      <c r="AP102" s="17"/>
      <c r="AQ102" s="18"/>
      <c r="AR102" s="18"/>
      <c r="AS102" s="18"/>
      <c r="AT102" s="18"/>
      <c r="AU102" s="18"/>
      <c r="AV102" s="18"/>
      <c r="AW102" s="18"/>
    </row>
    <row r="103" spans="2:49" s="11" customFormat="1">
      <c r="B103" s="20"/>
      <c r="C103" s="20"/>
      <c r="D103" s="36"/>
      <c r="E103" s="38"/>
      <c r="F103" s="36"/>
      <c r="G103" s="39"/>
      <c r="H103" s="12"/>
      <c r="I103" s="13"/>
      <c r="J103" s="12"/>
      <c r="K103" s="12"/>
      <c r="L103" s="14"/>
      <c r="M103" s="14"/>
      <c r="N103" s="14"/>
      <c r="O103" s="14"/>
      <c r="Q103" s="14"/>
      <c r="T103" s="14"/>
      <c r="U103" s="14"/>
      <c r="V103" s="14"/>
      <c r="W103" s="14"/>
      <c r="X103" s="14"/>
      <c r="Y103" s="14"/>
      <c r="Z103" s="14"/>
      <c r="AA103" s="14"/>
      <c r="AB103" s="14"/>
      <c r="AC103" s="14"/>
      <c r="AD103" s="14"/>
      <c r="AE103" s="14"/>
      <c r="AF103" s="14"/>
      <c r="AG103" s="14"/>
      <c r="AI103" s="16"/>
      <c r="AJ103" s="14"/>
      <c r="AK103" s="14"/>
      <c r="AL103" s="14"/>
      <c r="AN103" s="14"/>
      <c r="AO103" s="15"/>
      <c r="AQ103" s="15"/>
      <c r="AR103" s="15"/>
      <c r="AS103" s="15"/>
      <c r="AT103" s="15"/>
      <c r="AU103" s="15"/>
      <c r="AV103" s="15"/>
      <c r="AW103" s="15"/>
    </row>
    <row r="104" spans="2:49">
      <c r="B104" s="6"/>
      <c r="C104" s="6"/>
      <c r="E104" s="40"/>
      <c r="G104" s="41"/>
      <c r="I104" s="9"/>
      <c r="L104" s="3"/>
      <c r="M104" s="3"/>
      <c r="N104" s="3"/>
      <c r="O104" s="3"/>
      <c r="Q104" s="3"/>
      <c r="AI104" s="3"/>
      <c r="AJ104" s="3"/>
      <c r="AK104" s="3"/>
      <c r="AL104" s="3"/>
      <c r="AN104" s="3"/>
      <c r="AQ104" s="5"/>
      <c r="AR104" s="5"/>
      <c r="AS104" s="5"/>
      <c r="AT104" s="5"/>
      <c r="AU104" s="5"/>
      <c r="AV104" s="5"/>
      <c r="AW104" s="5"/>
    </row>
    <row r="105" spans="2:49">
      <c r="B105" s="6"/>
      <c r="C105" s="6"/>
      <c r="E105" s="40"/>
      <c r="G105" s="41"/>
      <c r="I105" s="9"/>
      <c r="L105" s="3"/>
      <c r="M105" s="3"/>
      <c r="N105" s="3"/>
      <c r="O105" s="3"/>
      <c r="Q105" s="3"/>
      <c r="AI105" s="3"/>
      <c r="AJ105" s="3"/>
      <c r="AK105" s="3"/>
      <c r="AL105" s="3"/>
      <c r="AN105" s="3"/>
      <c r="AQ105" s="5"/>
      <c r="AR105" s="5"/>
      <c r="AS105" s="5"/>
      <c r="AT105" s="5"/>
      <c r="AU105" s="5"/>
      <c r="AV105" s="5"/>
      <c r="AW105" s="5"/>
    </row>
    <row r="106" spans="2:49">
      <c r="B106" s="6"/>
      <c r="C106" s="6"/>
      <c r="E106" s="40"/>
      <c r="G106" s="41"/>
      <c r="I106" s="9"/>
      <c r="L106" s="3"/>
      <c r="M106" s="3"/>
      <c r="N106" s="3"/>
      <c r="O106" s="3"/>
      <c r="Q106" s="3"/>
      <c r="AI106" s="3"/>
      <c r="AJ106" s="3"/>
      <c r="AK106" s="3"/>
      <c r="AL106" s="3"/>
      <c r="AN106" s="3"/>
      <c r="AQ106" s="5"/>
      <c r="AR106" s="5"/>
      <c r="AS106" s="5"/>
      <c r="AT106" s="5"/>
      <c r="AU106" s="5"/>
      <c r="AV106" s="5"/>
      <c r="AW106" s="5"/>
    </row>
    <row r="107" spans="2:49">
      <c r="B107" s="6"/>
      <c r="C107" s="6"/>
      <c r="E107" s="40"/>
      <c r="G107" s="41"/>
      <c r="I107" s="9"/>
      <c r="L107" s="3"/>
      <c r="M107" s="3"/>
      <c r="N107" s="3"/>
      <c r="O107" s="3"/>
      <c r="Q107" s="3"/>
      <c r="AI107" s="3"/>
      <c r="AJ107" s="3"/>
      <c r="AK107" s="3"/>
      <c r="AL107" s="3"/>
      <c r="AN107" s="3"/>
      <c r="AQ107" s="5"/>
      <c r="AR107" s="5"/>
      <c r="AS107" s="5"/>
      <c r="AT107" s="5"/>
      <c r="AU107" s="5"/>
      <c r="AV107" s="5"/>
      <c r="AW107" s="5"/>
    </row>
    <row r="108" spans="2:49">
      <c r="B108" s="6"/>
      <c r="C108" s="6"/>
      <c r="E108" s="40"/>
      <c r="G108" s="41"/>
      <c r="I108" s="9"/>
      <c r="L108" s="3"/>
      <c r="M108" s="3"/>
      <c r="N108" s="3"/>
      <c r="O108" s="3"/>
      <c r="Q108" s="3"/>
      <c r="AI108" s="3"/>
      <c r="AJ108" s="3"/>
      <c r="AK108" s="3"/>
      <c r="AL108" s="3"/>
      <c r="AN108" s="3"/>
      <c r="AQ108" s="5"/>
      <c r="AR108" s="5"/>
      <c r="AS108" s="5"/>
      <c r="AT108" s="5"/>
      <c r="AU108" s="5"/>
      <c r="AV108" s="5"/>
      <c r="AW108" s="5"/>
    </row>
    <row r="109" spans="2:49">
      <c r="B109" s="6"/>
      <c r="C109" s="6"/>
      <c r="E109" s="40"/>
      <c r="G109" s="41"/>
      <c r="I109" s="9"/>
      <c r="L109" s="3"/>
      <c r="M109" s="3"/>
      <c r="N109" s="3"/>
      <c r="O109" s="3"/>
      <c r="Q109" s="3"/>
      <c r="AI109" s="3"/>
      <c r="AJ109" s="3"/>
      <c r="AK109" s="3"/>
      <c r="AL109" s="3"/>
      <c r="AN109" s="3"/>
      <c r="AQ109" s="5"/>
      <c r="AR109" s="5"/>
      <c r="AS109" s="5"/>
      <c r="AT109" s="5"/>
      <c r="AU109" s="5"/>
      <c r="AV109" s="5"/>
      <c r="AW109" s="5"/>
    </row>
    <row r="110" spans="2:49">
      <c r="B110" s="6"/>
      <c r="C110" s="6"/>
      <c r="E110" s="40"/>
      <c r="G110" s="41"/>
      <c r="I110" s="9"/>
      <c r="L110" s="3"/>
      <c r="M110" s="3"/>
      <c r="N110" s="3"/>
      <c r="O110" s="3"/>
      <c r="Q110" s="3"/>
      <c r="AI110" s="3"/>
      <c r="AJ110" s="3"/>
      <c r="AK110" s="3"/>
      <c r="AL110" s="3"/>
      <c r="AN110" s="3"/>
      <c r="AQ110" s="5"/>
      <c r="AR110" s="5"/>
      <c r="AS110" s="5"/>
      <c r="AT110" s="5"/>
      <c r="AU110" s="5"/>
      <c r="AV110" s="5"/>
      <c r="AW110" s="5"/>
    </row>
    <row r="111" spans="2:49">
      <c r="B111" s="6"/>
      <c r="C111" s="6"/>
      <c r="E111" s="40"/>
      <c r="G111" s="41"/>
      <c r="I111" s="9"/>
      <c r="L111" s="3"/>
      <c r="M111" s="3"/>
      <c r="N111" s="3"/>
      <c r="O111" s="3"/>
      <c r="Q111" s="3"/>
      <c r="AI111" s="3"/>
      <c r="AJ111" s="3"/>
      <c r="AK111" s="3"/>
      <c r="AL111" s="3"/>
      <c r="AN111" s="3"/>
      <c r="AQ111" s="5"/>
      <c r="AR111" s="5"/>
      <c r="AS111" s="5"/>
      <c r="AT111" s="5"/>
      <c r="AU111" s="5"/>
      <c r="AV111" s="5"/>
      <c r="AW111" s="5"/>
    </row>
    <row r="112" spans="2:49">
      <c r="B112" s="6"/>
      <c r="C112" s="6"/>
      <c r="E112" s="40"/>
      <c r="G112" s="41"/>
      <c r="I112" s="9"/>
      <c r="L112" s="3"/>
      <c r="M112" s="3"/>
      <c r="N112" s="3"/>
      <c r="O112" s="3"/>
      <c r="Q112" s="3"/>
      <c r="AI112" s="3"/>
      <c r="AJ112" s="3"/>
      <c r="AK112" s="3"/>
      <c r="AL112" s="3"/>
      <c r="AN112" s="3"/>
      <c r="AQ112" s="5"/>
      <c r="AR112" s="5"/>
      <c r="AS112" s="5"/>
      <c r="AT112" s="5"/>
      <c r="AU112" s="5"/>
      <c r="AV112" s="5"/>
      <c r="AW112" s="5"/>
    </row>
    <row r="113" spans="2:49">
      <c r="B113" s="6"/>
      <c r="C113" s="6"/>
      <c r="E113" s="40"/>
      <c r="G113" s="41"/>
      <c r="I113" s="9"/>
      <c r="L113" s="3"/>
      <c r="M113" s="3"/>
      <c r="N113" s="3"/>
      <c r="O113" s="3"/>
      <c r="Q113" s="3"/>
      <c r="AI113" s="3"/>
      <c r="AJ113" s="3"/>
      <c r="AK113" s="3"/>
      <c r="AL113" s="3"/>
      <c r="AN113" s="3"/>
      <c r="AQ113" s="5"/>
      <c r="AR113" s="5"/>
      <c r="AS113" s="5"/>
      <c r="AT113" s="5"/>
      <c r="AU113" s="5"/>
      <c r="AV113" s="5"/>
      <c r="AW113" s="5"/>
    </row>
    <row r="116" spans="2:49">
      <c r="B116" s="6"/>
      <c r="C116" s="6"/>
      <c r="E116" s="40"/>
      <c r="G116" s="41"/>
    </row>
    <row r="117" spans="2:49">
      <c r="B117" s="6"/>
      <c r="C117" s="6"/>
      <c r="E117" s="40"/>
      <c r="G117" s="41"/>
    </row>
    <row r="118" spans="2:49">
      <c r="B118" s="6"/>
      <c r="C118" s="6"/>
      <c r="E118" s="40"/>
      <c r="G118" s="41"/>
    </row>
    <row r="119" spans="2:49">
      <c r="B119" s="6"/>
      <c r="C119" s="6"/>
      <c r="E119" s="40"/>
      <c r="G119" s="41"/>
    </row>
    <row r="120" spans="2:49">
      <c r="B120" s="6"/>
      <c r="C120" s="6"/>
      <c r="E120" s="40"/>
      <c r="G120" s="41"/>
    </row>
    <row r="136" spans="2:41">
      <c r="B136" t="s">
        <v>204</v>
      </c>
      <c r="C136" s="2">
        <v>2469</v>
      </c>
      <c r="D136" s="1">
        <v>25</v>
      </c>
      <c r="E136" s="4">
        <v>12.5</v>
      </c>
      <c r="F136" s="4">
        <v>127</v>
      </c>
      <c r="G136" s="41">
        <v>25.5</v>
      </c>
    </row>
    <row r="137" spans="2:41">
      <c r="B137" t="s">
        <v>203</v>
      </c>
      <c r="C137" s="2">
        <v>2171</v>
      </c>
      <c r="D137" s="1">
        <v>25</v>
      </c>
      <c r="E137" s="4">
        <v>22.6</v>
      </c>
      <c r="F137" s="4">
        <v>127</v>
      </c>
      <c r="G137" s="41">
        <v>18.5</v>
      </c>
    </row>
    <row r="138" spans="2:41">
      <c r="B138" t="s">
        <v>202</v>
      </c>
      <c r="C138" s="2">
        <v>1642</v>
      </c>
      <c r="D138" s="1">
        <v>25</v>
      </c>
      <c r="E138" s="4">
        <v>34.1</v>
      </c>
      <c r="F138" s="4">
        <v>127</v>
      </c>
      <c r="G138" s="41">
        <v>11.5</v>
      </c>
    </row>
    <row r="139" spans="2:41">
      <c r="B139" t="s">
        <v>201</v>
      </c>
      <c r="C139" s="2">
        <v>1159</v>
      </c>
      <c r="D139" s="1">
        <v>25</v>
      </c>
      <c r="E139" s="4">
        <v>39.200000000000003</v>
      </c>
      <c r="F139" s="4">
        <v>126</v>
      </c>
      <c r="G139" s="41">
        <v>58.9</v>
      </c>
    </row>
    <row r="140" spans="2:41">
      <c r="B140" t="s">
        <v>200</v>
      </c>
      <c r="C140" s="2">
        <v>1180</v>
      </c>
      <c r="D140" s="1">
        <v>25</v>
      </c>
      <c r="E140" s="4">
        <v>43.3</v>
      </c>
      <c r="F140" s="4">
        <v>126</v>
      </c>
      <c r="G140" s="4">
        <v>55.1</v>
      </c>
    </row>
    <row r="141" spans="2:41">
      <c r="B141" t="s">
        <v>199</v>
      </c>
      <c r="C141" s="2">
        <v>1437</v>
      </c>
      <c r="D141" s="1">
        <v>25</v>
      </c>
      <c r="E141" s="4">
        <v>48.8</v>
      </c>
      <c r="F141" s="4">
        <v>126</v>
      </c>
      <c r="G141" s="4">
        <v>55</v>
      </c>
    </row>
    <row r="142" spans="2:41">
      <c r="B142" t="s">
        <v>198</v>
      </c>
      <c r="C142" s="2">
        <v>1870</v>
      </c>
      <c r="D142" s="6">
        <v>25</v>
      </c>
      <c r="E142" s="4">
        <v>53.9</v>
      </c>
      <c r="F142" s="4">
        <v>126</v>
      </c>
      <c r="G142" s="41">
        <v>54.1</v>
      </c>
    </row>
    <row r="143" spans="2:41">
      <c r="B143" t="s">
        <v>197</v>
      </c>
      <c r="C143" s="2">
        <v>1875</v>
      </c>
      <c r="D143" s="6">
        <v>25</v>
      </c>
      <c r="E143" s="4">
        <v>55.8</v>
      </c>
      <c r="F143" s="4">
        <v>126</v>
      </c>
      <c r="G143" s="41">
        <v>40.700000000000003</v>
      </c>
    </row>
    <row r="144" spans="2:41">
      <c r="B144" t="s">
        <v>196</v>
      </c>
      <c r="C144" s="2">
        <v>1785</v>
      </c>
      <c r="D144" s="1">
        <v>25</v>
      </c>
      <c r="E144" s="4">
        <v>58.1</v>
      </c>
      <c r="F144" s="4">
        <v>126</v>
      </c>
      <c r="G144" s="4">
        <v>33.299999999999997</v>
      </c>
      <c r="AH144" s="17"/>
      <c r="AI144" s="18"/>
      <c r="AJ144" s="18"/>
      <c r="AK144" s="18"/>
      <c r="AO144" s="1"/>
    </row>
    <row r="145" spans="2:41">
      <c r="B145" t="s">
        <v>195</v>
      </c>
      <c r="C145" s="2">
        <v>1731</v>
      </c>
      <c r="D145" s="1">
        <v>25</v>
      </c>
      <c r="E145" s="4">
        <v>59.5</v>
      </c>
      <c r="F145" s="4">
        <v>126</v>
      </c>
      <c r="G145" s="4">
        <v>26.8</v>
      </c>
      <c r="AH145" s="17"/>
      <c r="AI145" s="18"/>
      <c r="AJ145" s="18"/>
      <c r="AK145" s="18"/>
      <c r="AO145" s="1"/>
    </row>
    <row r="146" spans="2:41">
      <c r="B146" t="s">
        <v>194</v>
      </c>
      <c r="C146" s="2">
        <v>1465</v>
      </c>
      <c r="D146" s="1">
        <v>26</v>
      </c>
      <c r="E146" s="4">
        <v>4.8</v>
      </c>
      <c r="F146" s="4">
        <v>126</v>
      </c>
      <c r="G146" s="4">
        <v>20.9</v>
      </c>
      <c r="AH146" s="17"/>
      <c r="AI146" s="18"/>
      <c r="AJ146" s="18"/>
      <c r="AK146" s="18"/>
      <c r="AO146" s="1"/>
    </row>
    <row r="147" spans="2:41">
      <c r="B147" t="s">
        <v>193</v>
      </c>
      <c r="C147" s="2">
        <v>1721</v>
      </c>
      <c r="D147" s="1">
        <v>26</v>
      </c>
      <c r="E147" s="4">
        <v>4.5999999999999996</v>
      </c>
      <c r="F147" s="4">
        <v>126</v>
      </c>
      <c r="G147" s="4">
        <v>16.3</v>
      </c>
      <c r="AH147" s="17"/>
      <c r="AI147" s="18"/>
      <c r="AJ147" s="18"/>
      <c r="AK147" s="18"/>
      <c r="AO147" s="1"/>
    </row>
    <row r="148" spans="2:41">
      <c r="B148" t="s">
        <v>192</v>
      </c>
      <c r="C148" s="2">
        <v>2042</v>
      </c>
      <c r="D148" s="1">
        <v>26</v>
      </c>
      <c r="E148" s="4">
        <v>2.7</v>
      </c>
      <c r="F148" s="4">
        <v>126</v>
      </c>
      <c r="G148" s="4">
        <v>8.9</v>
      </c>
      <c r="AH148" s="17"/>
      <c r="AI148" s="18"/>
      <c r="AJ148" s="18"/>
      <c r="AK148" s="18"/>
      <c r="AO148" s="1"/>
    </row>
    <row r="149" spans="2:41">
      <c r="B149" t="s">
        <v>191</v>
      </c>
      <c r="C149" s="2">
        <v>1897</v>
      </c>
      <c r="D149" s="1">
        <v>26</v>
      </c>
      <c r="E149" s="4">
        <v>1.4</v>
      </c>
      <c r="F149" s="4">
        <v>126</v>
      </c>
      <c r="G149" s="4">
        <v>1.6</v>
      </c>
      <c r="AH149" s="17"/>
      <c r="AI149" s="18"/>
      <c r="AJ149" s="18"/>
      <c r="AK149" s="18"/>
      <c r="AO149" s="1"/>
    </row>
    <row r="150" spans="2:41">
      <c r="B150" t="s">
        <v>190</v>
      </c>
      <c r="C150" s="2">
        <v>2071</v>
      </c>
      <c r="D150" s="1">
        <v>26</v>
      </c>
      <c r="E150" s="4">
        <v>1</v>
      </c>
      <c r="F150" s="4">
        <v>125</v>
      </c>
      <c r="G150" s="4">
        <v>51.8</v>
      </c>
      <c r="AO150" s="1"/>
    </row>
    <row r="151" spans="2:41">
      <c r="B151" t="s">
        <v>189</v>
      </c>
      <c r="C151" s="2">
        <v>2107</v>
      </c>
      <c r="D151" s="1">
        <v>26</v>
      </c>
      <c r="E151" s="4">
        <v>2.9</v>
      </c>
      <c r="F151" s="4">
        <v>125</v>
      </c>
      <c r="G151" s="4">
        <v>45</v>
      </c>
      <c r="AO151" s="1"/>
    </row>
    <row r="152" spans="2:41">
      <c r="B152" s="6"/>
      <c r="C152" s="6"/>
      <c r="E152" s="40"/>
      <c r="G152" s="41"/>
      <c r="AO152" s="1"/>
    </row>
    <row r="153" spans="2:41">
      <c r="AO153" s="1"/>
    </row>
    <row r="154" spans="2:41">
      <c r="B154" s="6"/>
      <c r="C154" s="6"/>
      <c r="E154" s="40"/>
      <c r="G154" s="41"/>
      <c r="AO154" s="1"/>
    </row>
    <row r="155" spans="2:41">
      <c r="B155" s="6"/>
      <c r="C155" s="6"/>
      <c r="E155" s="40"/>
      <c r="G155" s="41"/>
      <c r="AO155" s="1"/>
    </row>
    <row r="157" spans="2:41">
      <c r="B157" s="6"/>
      <c r="C157" s="6"/>
      <c r="E157" s="40"/>
      <c r="G157" s="41"/>
      <c r="K157" s="1"/>
      <c r="T157" s="1"/>
      <c r="U157" s="1"/>
      <c r="V157" s="1"/>
      <c r="W157" s="1"/>
      <c r="X157" s="1"/>
      <c r="Y157" s="1"/>
      <c r="Z157" s="1"/>
      <c r="AA157" s="1"/>
      <c r="AB157" s="1"/>
      <c r="AC157" s="1"/>
      <c r="AD157" s="1"/>
      <c r="AE157" s="1"/>
      <c r="AF157" s="1"/>
      <c r="AG157" s="1"/>
      <c r="AO157" s="1"/>
    </row>
    <row r="158" spans="2:41">
      <c r="B158" s="6"/>
      <c r="C158" s="6"/>
      <c r="E158" s="40"/>
      <c r="G158" s="41"/>
      <c r="K158" s="1"/>
      <c r="T158" s="1"/>
      <c r="U158" s="1"/>
      <c r="V158" s="1"/>
      <c r="W158" s="1"/>
      <c r="X158" s="1"/>
      <c r="Y158" s="1"/>
      <c r="Z158" s="1"/>
      <c r="AA158" s="1"/>
      <c r="AB158" s="1"/>
      <c r="AC158" s="1"/>
      <c r="AD158" s="1"/>
      <c r="AE158" s="1"/>
      <c r="AF158" s="1"/>
      <c r="AG158" s="1"/>
      <c r="AO158" s="1"/>
    </row>
    <row r="159" spans="2:41">
      <c r="B159" s="6"/>
      <c r="C159" s="6"/>
      <c r="E159" s="40"/>
      <c r="G159" s="41"/>
      <c r="K159" s="1"/>
      <c r="T159" s="1"/>
      <c r="U159" s="1"/>
      <c r="V159" s="1"/>
      <c r="W159" s="1"/>
      <c r="X159" s="1"/>
      <c r="Y159" s="1"/>
      <c r="Z159" s="1"/>
      <c r="AA159" s="1"/>
      <c r="AB159" s="1"/>
      <c r="AC159" s="1"/>
      <c r="AD159" s="1"/>
      <c r="AE159" s="1"/>
      <c r="AF159" s="1"/>
      <c r="AG159" s="1"/>
      <c r="AO159" s="1"/>
    </row>
    <row r="160" spans="2:41">
      <c r="B160" s="6"/>
      <c r="C160" s="6"/>
      <c r="E160" s="40"/>
      <c r="G160" s="41"/>
      <c r="K160" s="1"/>
      <c r="T160" s="1"/>
      <c r="U160" s="1"/>
      <c r="V160" s="1"/>
      <c r="W160" s="1"/>
      <c r="X160" s="1"/>
      <c r="Y160" s="1"/>
      <c r="Z160" s="1"/>
      <c r="AA160" s="1"/>
      <c r="AB160" s="1"/>
      <c r="AC160" s="1"/>
      <c r="AD160" s="1"/>
      <c r="AE160" s="1"/>
      <c r="AF160" s="1"/>
      <c r="AG160" s="1"/>
      <c r="AO160" s="1"/>
    </row>
    <row r="161" spans="2:41">
      <c r="B161" s="6"/>
      <c r="C161" s="6"/>
      <c r="E161" s="40"/>
      <c r="G161" s="41"/>
      <c r="K161" s="1"/>
      <c r="T161" s="1"/>
      <c r="U161" s="1"/>
      <c r="V161" s="1"/>
      <c r="W161" s="1"/>
      <c r="X161" s="1"/>
      <c r="Y161" s="1"/>
      <c r="Z161" s="1"/>
      <c r="AA161" s="1"/>
      <c r="AB161" s="1"/>
      <c r="AC161" s="1"/>
      <c r="AD161" s="1"/>
      <c r="AE161" s="1"/>
      <c r="AF161" s="1"/>
      <c r="AG161" s="1"/>
      <c r="AO161" s="1"/>
    </row>
    <row r="162" spans="2:41">
      <c r="B162" s="6"/>
      <c r="C162" s="6"/>
      <c r="E162" s="40"/>
      <c r="G162" s="41"/>
      <c r="K162" s="1"/>
      <c r="T162" s="1"/>
      <c r="U162" s="1"/>
      <c r="V162" s="1"/>
      <c r="W162" s="1"/>
      <c r="X162" s="1"/>
      <c r="Y162" s="1"/>
      <c r="Z162" s="1"/>
      <c r="AA162" s="1"/>
      <c r="AB162" s="1"/>
      <c r="AC162" s="1"/>
      <c r="AD162" s="1"/>
      <c r="AE162" s="1"/>
      <c r="AF162" s="1"/>
      <c r="AG162" s="1"/>
      <c r="AO162" s="1"/>
    </row>
    <row r="163" spans="2:41">
      <c r="B163" s="6"/>
      <c r="C163" s="6"/>
      <c r="E163" s="40"/>
      <c r="G163" s="41"/>
      <c r="K163" s="1"/>
      <c r="T163" s="1"/>
      <c r="U163" s="1"/>
      <c r="V163" s="1"/>
      <c r="W163" s="1"/>
      <c r="X163" s="1"/>
      <c r="Y163" s="1"/>
      <c r="Z163" s="1"/>
      <c r="AA163" s="1"/>
      <c r="AB163" s="1"/>
      <c r="AC163" s="1"/>
      <c r="AD163" s="1"/>
      <c r="AE163" s="1"/>
      <c r="AF163" s="1"/>
      <c r="AG163" s="1"/>
      <c r="AO163" s="1"/>
    </row>
    <row r="164" spans="2:41">
      <c r="B164" s="6"/>
      <c r="C164" s="6"/>
      <c r="E164" s="40"/>
      <c r="G164" s="41"/>
      <c r="K164" s="1"/>
      <c r="T164" s="1"/>
      <c r="U164" s="1"/>
      <c r="V164" s="1"/>
      <c r="W164" s="1"/>
      <c r="X164" s="1"/>
      <c r="Y164" s="1"/>
      <c r="Z164" s="1"/>
      <c r="AA164" s="1"/>
      <c r="AB164" s="1"/>
      <c r="AC164" s="1"/>
      <c r="AD164" s="1"/>
      <c r="AE164" s="1"/>
      <c r="AF164" s="1"/>
      <c r="AG164" s="1"/>
      <c r="AO164" s="1"/>
    </row>
    <row r="165" spans="2:41">
      <c r="B165" s="6"/>
      <c r="C165" s="6"/>
      <c r="E165" s="40"/>
      <c r="G165" s="41"/>
      <c r="K165" s="1"/>
      <c r="T165" s="1"/>
      <c r="U165" s="1"/>
      <c r="V165" s="1"/>
      <c r="W165" s="1"/>
      <c r="X165" s="1"/>
      <c r="Y165" s="1"/>
      <c r="Z165" s="1"/>
      <c r="AA165" s="1"/>
      <c r="AB165" s="1"/>
      <c r="AC165" s="1"/>
      <c r="AD165" s="1"/>
      <c r="AE165" s="1"/>
      <c r="AF165" s="1"/>
      <c r="AG165" s="1"/>
      <c r="AO165" s="1"/>
    </row>
    <row r="166" spans="2:41">
      <c r="B166" s="6"/>
      <c r="C166" s="6"/>
      <c r="E166" s="40"/>
      <c r="G166" s="41"/>
      <c r="K166" s="1"/>
      <c r="T166" s="1"/>
      <c r="U166" s="1"/>
      <c r="V166" s="1"/>
      <c r="W166" s="1"/>
      <c r="X166" s="1"/>
      <c r="Y166" s="1"/>
      <c r="Z166" s="1"/>
      <c r="AA166" s="1"/>
      <c r="AB166" s="1"/>
      <c r="AC166" s="1"/>
      <c r="AD166" s="1"/>
      <c r="AE166" s="1"/>
      <c r="AF166" s="1"/>
      <c r="AG166" s="1"/>
      <c r="AO166" s="1"/>
    </row>
    <row r="167" spans="2:41">
      <c r="B167" s="6"/>
      <c r="C167" s="6"/>
      <c r="E167" s="40"/>
      <c r="G167" s="41"/>
      <c r="K167" s="1"/>
      <c r="T167" s="1"/>
      <c r="U167" s="1"/>
      <c r="V167" s="1"/>
      <c r="W167" s="1"/>
      <c r="X167" s="1"/>
      <c r="Y167" s="1"/>
      <c r="Z167" s="1"/>
      <c r="AA167" s="1"/>
      <c r="AB167" s="1"/>
      <c r="AC167" s="1"/>
      <c r="AD167" s="1"/>
      <c r="AE167" s="1"/>
      <c r="AF167" s="1"/>
      <c r="AG167" s="1"/>
      <c r="AO167" s="1"/>
    </row>
    <row r="168" spans="2:41">
      <c r="B168" s="6"/>
      <c r="C168" s="6"/>
      <c r="E168" s="40"/>
      <c r="G168" s="41"/>
      <c r="K168" s="1"/>
      <c r="T168" s="1"/>
      <c r="U168" s="1"/>
      <c r="V168" s="1"/>
      <c r="W168" s="1"/>
      <c r="X168" s="1"/>
      <c r="Y168" s="1"/>
      <c r="Z168" s="1"/>
      <c r="AA168" s="1"/>
      <c r="AB168" s="1"/>
      <c r="AC168" s="1"/>
      <c r="AD168" s="1"/>
      <c r="AE168" s="1"/>
      <c r="AF168" s="1"/>
      <c r="AG168" s="1"/>
      <c r="AO168" s="1"/>
    </row>
    <row r="169" spans="2:41">
      <c r="B169" s="6"/>
      <c r="C169" s="6"/>
      <c r="E169" s="40"/>
      <c r="G169" s="41"/>
      <c r="K169" s="1"/>
      <c r="T169" s="1"/>
      <c r="U169" s="1"/>
      <c r="V169" s="1"/>
      <c r="W169" s="1"/>
      <c r="X169" s="1"/>
      <c r="Y169" s="1"/>
      <c r="Z169" s="1"/>
      <c r="AA169" s="1"/>
      <c r="AB169" s="1"/>
      <c r="AC169" s="1"/>
      <c r="AD169" s="1"/>
      <c r="AE169" s="1"/>
      <c r="AF169" s="1"/>
      <c r="AG169" s="1"/>
      <c r="AO169" s="1"/>
    </row>
    <row r="170" spans="2:41">
      <c r="B170" s="6"/>
      <c r="C170" s="6"/>
      <c r="E170" s="40"/>
      <c r="G170" s="41"/>
      <c r="K170" s="1"/>
      <c r="T170" s="1"/>
      <c r="U170" s="1"/>
      <c r="V170" s="1"/>
      <c r="W170" s="1"/>
      <c r="X170" s="1"/>
      <c r="Y170" s="1"/>
      <c r="Z170" s="1"/>
      <c r="AA170" s="1"/>
      <c r="AB170" s="1"/>
      <c r="AC170" s="1"/>
      <c r="AD170" s="1"/>
      <c r="AE170" s="1"/>
      <c r="AF170" s="1"/>
      <c r="AG170" s="1"/>
      <c r="AO170" s="1"/>
    </row>
    <row r="171" spans="2:41">
      <c r="B171" s="6"/>
      <c r="C171" s="6"/>
      <c r="E171" s="40"/>
      <c r="G171" s="41"/>
      <c r="K171" s="1"/>
      <c r="T171" s="1"/>
      <c r="U171" s="1"/>
      <c r="V171" s="1"/>
      <c r="W171" s="1"/>
      <c r="X171" s="1"/>
      <c r="Y171" s="1"/>
      <c r="Z171" s="1"/>
      <c r="AA171" s="1"/>
      <c r="AB171" s="1"/>
      <c r="AC171" s="1"/>
      <c r="AD171" s="1"/>
      <c r="AE171" s="1"/>
      <c r="AF171" s="1"/>
      <c r="AG171" s="1"/>
      <c r="AO171" s="1"/>
    </row>
    <row r="172" spans="2:41">
      <c r="B172" s="6"/>
      <c r="C172" s="6"/>
      <c r="E172" s="40"/>
      <c r="G172" s="41"/>
      <c r="K172" s="1"/>
      <c r="T172" s="1"/>
      <c r="U172" s="1"/>
      <c r="V172" s="1"/>
      <c r="W172" s="1"/>
      <c r="X172" s="1"/>
      <c r="Y172" s="1"/>
      <c r="Z172" s="1"/>
      <c r="AA172" s="1"/>
      <c r="AB172" s="1"/>
      <c r="AC172" s="1"/>
      <c r="AD172" s="1"/>
      <c r="AE172" s="1"/>
      <c r="AF172" s="1"/>
      <c r="AG172" s="1"/>
      <c r="AO172" s="1"/>
    </row>
    <row r="173" spans="2:41">
      <c r="B173" s="6"/>
      <c r="C173" s="6"/>
      <c r="E173" s="40"/>
      <c r="G173" s="41"/>
      <c r="K173" s="1"/>
      <c r="T173" s="1"/>
      <c r="U173" s="1"/>
      <c r="V173" s="1"/>
      <c r="W173" s="1"/>
      <c r="X173" s="1"/>
      <c r="Y173" s="1"/>
      <c r="Z173" s="1"/>
      <c r="AA173" s="1"/>
      <c r="AB173" s="1"/>
      <c r="AC173" s="1"/>
      <c r="AD173" s="1"/>
      <c r="AE173" s="1"/>
      <c r="AF173" s="1"/>
      <c r="AG173" s="1"/>
      <c r="AO173" s="1"/>
    </row>
    <row r="174" spans="2:41">
      <c r="B174" s="6"/>
      <c r="C174" s="6"/>
      <c r="E174" s="40"/>
      <c r="G174" s="41"/>
      <c r="K174" s="1"/>
      <c r="T174" s="1"/>
      <c r="U174" s="1"/>
      <c r="V174" s="1"/>
      <c r="W174" s="1"/>
      <c r="X174" s="1"/>
      <c r="Y174" s="1"/>
      <c r="Z174" s="1"/>
      <c r="AA174" s="1"/>
      <c r="AB174" s="1"/>
      <c r="AC174" s="1"/>
      <c r="AD174" s="1"/>
      <c r="AE174" s="1"/>
      <c r="AF174" s="1"/>
      <c r="AG174" s="1"/>
      <c r="AO174" s="1"/>
    </row>
    <row r="175" spans="2:41">
      <c r="B175" s="6"/>
      <c r="C175" s="6"/>
      <c r="E175" s="40"/>
      <c r="G175" s="41"/>
      <c r="K175" s="1"/>
      <c r="T175" s="1"/>
      <c r="U175" s="1"/>
      <c r="V175" s="1"/>
      <c r="W175" s="1"/>
      <c r="X175" s="1"/>
      <c r="Y175" s="1"/>
      <c r="Z175" s="1"/>
      <c r="AA175" s="1"/>
      <c r="AB175" s="1"/>
      <c r="AC175" s="1"/>
      <c r="AD175" s="1"/>
      <c r="AE175" s="1"/>
      <c r="AF175" s="1"/>
      <c r="AG175" s="1"/>
      <c r="AO175" s="1"/>
    </row>
    <row r="176" spans="2:41">
      <c r="B176" s="6"/>
      <c r="C176" s="6"/>
      <c r="E176" s="40"/>
      <c r="G176" s="41"/>
      <c r="K176" s="1"/>
      <c r="T176" s="1"/>
      <c r="U176" s="1"/>
      <c r="V176" s="1"/>
      <c r="W176" s="1"/>
      <c r="X176" s="1"/>
      <c r="Y176" s="1"/>
      <c r="Z176" s="1"/>
      <c r="AA176" s="1"/>
      <c r="AB176" s="1"/>
      <c r="AC176" s="1"/>
      <c r="AD176" s="1"/>
      <c r="AE176" s="1"/>
      <c r="AF176" s="1"/>
      <c r="AG176" s="1"/>
      <c r="AO176" s="1"/>
    </row>
    <row r="177" spans="2:41">
      <c r="B177" s="6"/>
      <c r="C177" s="6"/>
      <c r="E177" s="40"/>
      <c r="G177" s="41"/>
      <c r="K177" s="1"/>
      <c r="T177" s="1"/>
      <c r="U177" s="1"/>
      <c r="V177" s="1"/>
      <c r="W177" s="1"/>
      <c r="X177" s="1"/>
      <c r="Y177" s="1"/>
      <c r="Z177" s="1"/>
      <c r="AA177" s="1"/>
      <c r="AB177" s="1"/>
      <c r="AC177" s="1"/>
      <c r="AD177" s="1"/>
      <c r="AE177" s="1"/>
      <c r="AF177" s="1"/>
      <c r="AG177" s="1"/>
      <c r="AO177" s="1"/>
    </row>
    <row r="178" spans="2:41">
      <c r="B178" s="6"/>
      <c r="C178" s="6"/>
      <c r="E178" s="40"/>
      <c r="G178" s="41"/>
      <c r="K178" s="1"/>
      <c r="T178" s="1"/>
      <c r="U178" s="1"/>
      <c r="V178" s="1"/>
      <c r="W178" s="1"/>
      <c r="X178" s="1"/>
      <c r="Y178" s="1"/>
      <c r="Z178" s="1"/>
      <c r="AA178" s="1"/>
      <c r="AB178" s="1"/>
      <c r="AC178" s="1"/>
      <c r="AD178" s="1"/>
      <c r="AE178" s="1"/>
      <c r="AF178" s="1"/>
      <c r="AG178" s="1"/>
      <c r="AO178" s="1"/>
    </row>
    <row r="179" spans="2:41">
      <c r="B179" s="6"/>
      <c r="C179" s="6"/>
      <c r="E179" s="40"/>
      <c r="G179" s="41"/>
      <c r="K179" s="1"/>
      <c r="T179" s="1"/>
      <c r="U179" s="1"/>
      <c r="V179" s="1"/>
      <c r="W179" s="1"/>
      <c r="X179" s="1"/>
      <c r="Y179" s="1"/>
      <c r="Z179" s="1"/>
      <c r="AA179" s="1"/>
      <c r="AB179" s="1"/>
      <c r="AC179" s="1"/>
      <c r="AD179" s="1"/>
      <c r="AE179" s="1"/>
      <c r="AF179" s="1"/>
      <c r="AG179" s="1"/>
      <c r="AO179" s="1"/>
    </row>
    <row r="180" spans="2:41">
      <c r="B180" s="6"/>
      <c r="C180" s="6"/>
      <c r="E180" s="40"/>
      <c r="G180" s="41"/>
      <c r="K180" s="1"/>
      <c r="T180" s="1"/>
      <c r="U180" s="1"/>
      <c r="V180" s="1"/>
      <c r="W180" s="1"/>
      <c r="X180" s="1"/>
      <c r="Y180" s="1"/>
      <c r="Z180" s="1"/>
      <c r="AA180" s="1"/>
      <c r="AB180" s="1"/>
      <c r="AC180" s="1"/>
      <c r="AD180" s="1"/>
      <c r="AE180" s="1"/>
      <c r="AF180" s="1"/>
      <c r="AG180" s="1"/>
      <c r="AO180" s="1"/>
    </row>
    <row r="181" spans="2:41">
      <c r="B181" s="6"/>
      <c r="C181" s="6"/>
      <c r="E181" s="40"/>
      <c r="G181" s="41"/>
      <c r="K181" s="1"/>
      <c r="T181" s="1"/>
      <c r="U181" s="1"/>
      <c r="V181" s="1"/>
      <c r="W181" s="1"/>
      <c r="X181" s="1"/>
      <c r="Y181" s="1"/>
      <c r="Z181" s="1"/>
      <c r="AA181" s="1"/>
      <c r="AB181" s="1"/>
      <c r="AC181" s="1"/>
      <c r="AD181" s="1"/>
      <c r="AE181" s="1"/>
      <c r="AF181" s="1"/>
      <c r="AG181" s="1"/>
      <c r="AO181" s="1"/>
    </row>
    <row r="182" spans="2:41">
      <c r="B182" s="6"/>
      <c r="C182" s="6"/>
      <c r="E182" s="40"/>
      <c r="G182" s="41"/>
      <c r="K182" s="1"/>
      <c r="T182" s="1"/>
      <c r="U182" s="1"/>
      <c r="V182" s="1"/>
      <c r="W182" s="1"/>
      <c r="X182" s="1"/>
      <c r="Y182" s="1"/>
      <c r="Z182" s="1"/>
      <c r="AA182" s="1"/>
      <c r="AB182" s="1"/>
      <c r="AC182" s="1"/>
      <c r="AD182" s="1"/>
      <c r="AE182" s="1"/>
      <c r="AF182" s="1"/>
      <c r="AG182" s="1"/>
      <c r="AO182" s="1"/>
    </row>
    <row r="183" spans="2:41">
      <c r="B183" s="6"/>
      <c r="C183" s="6"/>
      <c r="E183" s="40"/>
      <c r="G183" s="41"/>
      <c r="K183" s="1"/>
      <c r="T183" s="1"/>
      <c r="U183" s="1"/>
      <c r="V183" s="1"/>
      <c r="W183" s="1"/>
      <c r="X183" s="1"/>
      <c r="Y183" s="1"/>
      <c r="Z183" s="1"/>
      <c r="AA183" s="1"/>
      <c r="AB183" s="1"/>
      <c r="AC183" s="1"/>
      <c r="AD183" s="1"/>
      <c r="AE183" s="1"/>
      <c r="AF183" s="1"/>
      <c r="AG183" s="1"/>
      <c r="AO183" s="1"/>
    </row>
    <row r="184" spans="2:41">
      <c r="B184" s="6"/>
      <c r="C184" s="6"/>
      <c r="E184" s="40"/>
      <c r="G184" s="41"/>
      <c r="K184" s="1"/>
      <c r="T184" s="1"/>
      <c r="U184" s="1"/>
      <c r="V184" s="1"/>
      <c r="W184" s="1"/>
      <c r="X184" s="1"/>
      <c r="Y184" s="1"/>
      <c r="Z184" s="1"/>
      <c r="AA184" s="1"/>
      <c r="AB184" s="1"/>
      <c r="AC184" s="1"/>
      <c r="AD184" s="1"/>
      <c r="AE184" s="1"/>
      <c r="AF184" s="1"/>
      <c r="AG184" s="1"/>
      <c r="AO184" s="1"/>
    </row>
    <row r="185" spans="2:41">
      <c r="B185" s="6"/>
      <c r="C185" s="6"/>
      <c r="E185" s="40"/>
      <c r="G185" s="41"/>
      <c r="K185" s="1"/>
      <c r="T185" s="1"/>
      <c r="U185" s="1"/>
      <c r="V185" s="1"/>
      <c r="W185" s="1"/>
      <c r="X185" s="1"/>
      <c r="Y185" s="1"/>
      <c r="Z185" s="1"/>
      <c r="AA185" s="1"/>
      <c r="AB185" s="1"/>
      <c r="AC185" s="1"/>
      <c r="AD185" s="1"/>
      <c r="AE185" s="1"/>
      <c r="AF185" s="1"/>
      <c r="AG185" s="1"/>
      <c r="AO185" s="1"/>
    </row>
    <row r="186" spans="2:41">
      <c r="B186" s="6"/>
      <c r="C186" s="6"/>
      <c r="E186" s="40"/>
      <c r="G186" s="41"/>
      <c r="K186" s="1"/>
      <c r="T186" s="1"/>
      <c r="U186" s="1"/>
      <c r="V186" s="1"/>
      <c r="W186" s="1"/>
      <c r="X186" s="1"/>
      <c r="Y186" s="1"/>
      <c r="Z186" s="1"/>
      <c r="AA186" s="1"/>
      <c r="AB186" s="1"/>
      <c r="AC186" s="1"/>
      <c r="AD186" s="1"/>
      <c r="AE186" s="1"/>
      <c r="AF186" s="1"/>
      <c r="AG186" s="1"/>
      <c r="AO186" s="1"/>
    </row>
    <row r="187" spans="2:41">
      <c r="B187" s="6"/>
      <c r="C187" s="6"/>
      <c r="E187" s="40"/>
      <c r="G187" s="41"/>
      <c r="K187" s="1"/>
      <c r="T187" s="1"/>
      <c r="U187" s="1"/>
      <c r="V187" s="1"/>
      <c r="W187" s="1"/>
      <c r="X187" s="1"/>
      <c r="Y187" s="1"/>
      <c r="Z187" s="1"/>
      <c r="AA187" s="1"/>
      <c r="AB187" s="1"/>
      <c r="AC187" s="1"/>
      <c r="AD187" s="1"/>
      <c r="AE187" s="1"/>
      <c r="AF187" s="1"/>
      <c r="AG187" s="1"/>
      <c r="AO187" s="1"/>
    </row>
    <row r="188" spans="2:41">
      <c r="B188" s="6"/>
      <c r="C188" s="6"/>
      <c r="E188" s="40"/>
      <c r="G188" s="41"/>
      <c r="K188" s="1"/>
      <c r="T188" s="1"/>
      <c r="U188" s="1"/>
      <c r="V188" s="1"/>
      <c r="W188" s="1"/>
      <c r="X188" s="1"/>
      <c r="Y188" s="1"/>
      <c r="Z188" s="1"/>
      <c r="AA188" s="1"/>
      <c r="AB188" s="1"/>
      <c r="AC188" s="1"/>
      <c r="AD188" s="1"/>
      <c r="AE188" s="1"/>
      <c r="AF188" s="1"/>
      <c r="AG188" s="1"/>
      <c r="AO188" s="1"/>
    </row>
    <row r="189" spans="2:41">
      <c r="B189" s="6"/>
      <c r="C189" s="6"/>
      <c r="E189" s="40"/>
      <c r="G189" s="41"/>
      <c r="K189" s="1"/>
      <c r="T189" s="1"/>
      <c r="U189" s="1"/>
      <c r="V189" s="1"/>
      <c r="W189" s="1"/>
      <c r="X189" s="1"/>
      <c r="Y189" s="1"/>
      <c r="Z189" s="1"/>
      <c r="AA189" s="1"/>
      <c r="AB189" s="1"/>
      <c r="AC189" s="1"/>
      <c r="AD189" s="1"/>
      <c r="AE189" s="1"/>
      <c r="AF189" s="1"/>
      <c r="AG189" s="1"/>
      <c r="AO189" s="1"/>
    </row>
    <row r="190" spans="2:41">
      <c r="B190" s="6"/>
      <c r="C190" s="6"/>
      <c r="E190" s="40"/>
      <c r="G190" s="41"/>
      <c r="K190" s="1"/>
      <c r="T190" s="1"/>
      <c r="U190" s="1"/>
      <c r="V190" s="1"/>
      <c r="W190" s="1"/>
      <c r="X190" s="1"/>
      <c r="Y190" s="1"/>
      <c r="Z190" s="1"/>
      <c r="AA190" s="1"/>
      <c r="AB190" s="1"/>
      <c r="AC190" s="1"/>
      <c r="AD190" s="1"/>
      <c r="AE190" s="1"/>
      <c r="AF190" s="1"/>
      <c r="AG190" s="1"/>
      <c r="AO190" s="1"/>
    </row>
    <row r="191" spans="2:41">
      <c r="B191" s="6"/>
      <c r="C191" s="6"/>
      <c r="E191" s="40"/>
      <c r="G191" s="41"/>
      <c r="K191" s="1"/>
      <c r="T191" s="1"/>
      <c r="U191" s="1"/>
      <c r="V191" s="1"/>
      <c r="W191" s="1"/>
      <c r="X191" s="1"/>
      <c r="Y191" s="1"/>
      <c r="Z191" s="1"/>
      <c r="AA191" s="1"/>
      <c r="AB191" s="1"/>
      <c r="AC191" s="1"/>
      <c r="AD191" s="1"/>
      <c r="AE191" s="1"/>
      <c r="AF191" s="1"/>
      <c r="AG191" s="1"/>
      <c r="AO191" s="1"/>
    </row>
    <row r="192" spans="2:41">
      <c r="B192" s="6"/>
      <c r="C192" s="6"/>
      <c r="E192" s="40"/>
      <c r="G192" s="41"/>
      <c r="K192" s="1"/>
      <c r="T192" s="1"/>
      <c r="U192" s="1"/>
      <c r="V192" s="1"/>
      <c r="W192" s="1"/>
      <c r="X192" s="1"/>
      <c r="Y192" s="1"/>
      <c r="Z192" s="1"/>
      <c r="AA192" s="1"/>
      <c r="AB192" s="1"/>
      <c r="AC192" s="1"/>
      <c r="AD192" s="1"/>
      <c r="AE192" s="1"/>
      <c r="AF192" s="1"/>
      <c r="AG192" s="1"/>
      <c r="AO192" s="1"/>
    </row>
    <row r="193" spans="2:41">
      <c r="B193" s="6"/>
      <c r="C193" s="6"/>
      <c r="E193" s="40"/>
      <c r="G193" s="41"/>
      <c r="K193" s="1"/>
      <c r="T193" s="1"/>
      <c r="U193" s="1"/>
      <c r="V193" s="1"/>
      <c r="W193" s="1"/>
      <c r="X193" s="1"/>
      <c r="Y193" s="1"/>
      <c r="Z193" s="1"/>
      <c r="AA193" s="1"/>
      <c r="AB193" s="1"/>
      <c r="AC193" s="1"/>
      <c r="AD193" s="1"/>
      <c r="AE193" s="1"/>
      <c r="AF193" s="1"/>
      <c r="AG193" s="1"/>
      <c r="AO193" s="1"/>
    </row>
    <row r="194" spans="2:41">
      <c r="B194" s="6"/>
      <c r="C194" s="6"/>
      <c r="E194" s="40"/>
      <c r="G194" s="41"/>
      <c r="K194" s="1"/>
      <c r="T194" s="1"/>
      <c r="U194" s="1"/>
      <c r="V194" s="1"/>
      <c r="W194" s="1"/>
      <c r="X194" s="1"/>
      <c r="Y194" s="1"/>
      <c r="Z194" s="1"/>
      <c r="AA194" s="1"/>
      <c r="AB194" s="1"/>
      <c r="AC194" s="1"/>
      <c r="AD194" s="1"/>
      <c r="AE194" s="1"/>
      <c r="AF194" s="1"/>
      <c r="AG194" s="1"/>
      <c r="AO194" s="1"/>
    </row>
    <row r="195" spans="2:41">
      <c r="B195" s="6"/>
      <c r="C195" s="6"/>
      <c r="E195" s="40"/>
      <c r="G195" s="41"/>
      <c r="K195" s="1"/>
      <c r="T195" s="1"/>
      <c r="U195" s="1"/>
      <c r="V195" s="1"/>
      <c r="W195" s="1"/>
      <c r="X195" s="1"/>
      <c r="Y195" s="1"/>
      <c r="Z195" s="1"/>
      <c r="AA195" s="1"/>
      <c r="AB195" s="1"/>
      <c r="AC195" s="1"/>
      <c r="AD195" s="1"/>
      <c r="AE195" s="1"/>
      <c r="AF195" s="1"/>
      <c r="AG195" s="1"/>
      <c r="AO195" s="1"/>
    </row>
    <row r="196" spans="2:41">
      <c r="B196" s="6"/>
      <c r="C196" s="6"/>
      <c r="E196" s="40"/>
      <c r="G196" s="41"/>
      <c r="K196" s="1"/>
      <c r="T196" s="1"/>
      <c r="U196" s="1"/>
      <c r="V196" s="1"/>
      <c r="W196" s="1"/>
      <c r="X196" s="1"/>
      <c r="Y196" s="1"/>
      <c r="Z196" s="1"/>
      <c r="AA196" s="1"/>
      <c r="AB196" s="1"/>
      <c r="AC196" s="1"/>
      <c r="AD196" s="1"/>
      <c r="AE196" s="1"/>
      <c r="AF196" s="1"/>
      <c r="AG196" s="1"/>
      <c r="AO196" s="1"/>
    </row>
    <row r="197" spans="2:41">
      <c r="B197" s="6"/>
      <c r="C197" s="6"/>
      <c r="E197" s="40"/>
      <c r="G197" s="41"/>
      <c r="K197" s="1"/>
      <c r="T197" s="1"/>
      <c r="U197" s="1"/>
      <c r="V197" s="1"/>
      <c r="W197" s="1"/>
      <c r="X197" s="1"/>
      <c r="Y197" s="1"/>
      <c r="Z197" s="1"/>
      <c r="AA197" s="1"/>
      <c r="AB197" s="1"/>
      <c r="AC197" s="1"/>
      <c r="AD197" s="1"/>
      <c r="AE197" s="1"/>
      <c r="AF197" s="1"/>
      <c r="AG197" s="1"/>
      <c r="AO197" s="1"/>
    </row>
    <row r="198" spans="2:41">
      <c r="B198" s="6"/>
      <c r="C198" s="6"/>
      <c r="E198" s="40"/>
      <c r="G198" s="41"/>
      <c r="K198" s="1"/>
      <c r="T198" s="1"/>
      <c r="U198" s="1"/>
      <c r="V198" s="1"/>
      <c r="W198" s="1"/>
      <c r="X198" s="1"/>
      <c r="Y198" s="1"/>
      <c r="Z198" s="1"/>
      <c r="AA198" s="1"/>
      <c r="AB198" s="1"/>
      <c r="AC198" s="1"/>
      <c r="AD198" s="1"/>
      <c r="AE198" s="1"/>
      <c r="AF198" s="1"/>
      <c r="AG198" s="1"/>
      <c r="AO198" s="1"/>
    </row>
    <row r="199" spans="2:41">
      <c r="B199" s="6"/>
      <c r="C199" s="6"/>
      <c r="E199" s="40"/>
      <c r="G199" s="41"/>
      <c r="K199" s="1"/>
      <c r="T199" s="1"/>
      <c r="U199" s="1"/>
      <c r="V199" s="1"/>
      <c r="W199" s="1"/>
      <c r="X199" s="1"/>
      <c r="Y199" s="1"/>
      <c r="Z199" s="1"/>
      <c r="AA199" s="1"/>
      <c r="AB199" s="1"/>
      <c r="AC199" s="1"/>
      <c r="AD199" s="1"/>
      <c r="AE199" s="1"/>
      <c r="AF199" s="1"/>
      <c r="AG199" s="1"/>
      <c r="AO199" s="1"/>
    </row>
    <row r="200" spans="2:41">
      <c r="B200" s="6"/>
      <c r="C200" s="6"/>
      <c r="E200" s="40"/>
      <c r="G200" s="41"/>
      <c r="K200" s="1"/>
      <c r="T200" s="1"/>
      <c r="U200" s="1"/>
      <c r="V200" s="1"/>
      <c r="W200" s="1"/>
      <c r="X200" s="1"/>
      <c r="Y200" s="1"/>
      <c r="Z200" s="1"/>
      <c r="AA200" s="1"/>
      <c r="AB200" s="1"/>
      <c r="AC200" s="1"/>
      <c r="AD200" s="1"/>
      <c r="AE200" s="1"/>
      <c r="AF200" s="1"/>
      <c r="AG200" s="1"/>
      <c r="AO200" s="1"/>
    </row>
    <row r="201" spans="2:41">
      <c r="B201" s="6"/>
      <c r="C201" s="6"/>
      <c r="E201" s="40"/>
      <c r="G201" s="41"/>
      <c r="K201" s="1"/>
      <c r="T201" s="1"/>
      <c r="U201" s="1"/>
      <c r="V201" s="1"/>
      <c r="W201" s="1"/>
      <c r="X201" s="1"/>
      <c r="Y201" s="1"/>
      <c r="Z201" s="1"/>
      <c r="AA201" s="1"/>
      <c r="AB201" s="1"/>
      <c r="AC201" s="1"/>
      <c r="AD201" s="1"/>
      <c r="AE201" s="1"/>
      <c r="AF201" s="1"/>
      <c r="AG201" s="1"/>
      <c r="AO201" s="1"/>
    </row>
    <row r="202" spans="2:41">
      <c r="B202" s="6"/>
      <c r="C202" s="6"/>
      <c r="E202" s="40"/>
      <c r="G202" s="41"/>
      <c r="K202" s="1"/>
      <c r="T202" s="1"/>
      <c r="U202" s="1"/>
      <c r="V202" s="1"/>
      <c r="W202" s="1"/>
      <c r="X202" s="1"/>
      <c r="Y202" s="1"/>
      <c r="Z202" s="1"/>
      <c r="AA202" s="1"/>
      <c r="AB202" s="1"/>
      <c r="AC202" s="1"/>
      <c r="AD202" s="1"/>
      <c r="AE202" s="1"/>
      <c r="AF202" s="1"/>
      <c r="AG202" s="1"/>
      <c r="AO202" s="1"/>
    </row>
    <row r="203" spans="2:41">
      <c r="B203" s="6"/>
      <c r="C203" s="6"/>
      <c r="E203" s="40"/>
      <c r="G203" s="41"/>
      <c r="K203" s="1"/>
      <c r="T203" s="1"/>
      <c r="U203" s="1"/>
      <c r="V203" s="1"/>
      <c r="W203" s="1"/>
      <c r="X203" s="1"/>
      <c r="Y203" s="1"/>
      <c r="Z203" s="1"/>
      <c r="AA203" s="1"/>
      <c r="AB203" s="1"/>
      <c r="AC203" s="1"/>
      <c r="AD203" s="1"/>
      <c r="AE203" s="1"/>
      <c r="AF203" s="1"/>
      <c r="AG203" s="1"/>
      <c r="AO203" s="1"/>
    </row>
    <row r="204" spans="2:41">
      <c r="B204" s="6"/>
      <c r="C204" s="6"/>
      <c r="E204" s="40"/>
      <c r="G204" s="41"/>
      <c r="K204" s="1"/>
      <c r="T204" s="1"/>
      <c r="U204" s="1"/>
      <c r="V204" s="1"/>
      <c r="W204" s="1"/>
      <c r="X204" s="1"/>
      <c r="Y204" s="1"/>
      <c r="Z204" s="1"/>
      <c r="AA204" s="1"/>
      <c r="AB204" s="1"/>
      <c r="AC204" s="1"/>
      <c r="AD204" s="1"/>
      <c r="AE204" s="1"/>
      <c r="AF204" s="1"/>
      <c r="AG204" s="1"/>
      <c r="AO204" s="1"/>
    </row>
    <row r="205" spans="2:41">
      <c r="B205" s="6"/>
      <c r="C205" s="6"/>
      <c r="E205" s="40"/>
      <c r="G205" s="41"/>
      <c r="K205" s="1"/>
      <c r="T205" s="1"/>
      <c r="U205" s="1"/>
      <c r="V205" s="1"/>
      <c r="W205" s="1"/>
      <c r="X205" s="1"/>
      <c r="Y205" s="1"/>
      <c r="Z205" s="1"/>
      <c r="AA205" s="1"/>
      <c r="AB205" s="1"/>
      <c r="AC205" s="1"/>
      <c r="AD205" s="1"/>
      <c r="AE205" s="1"/>
      <c r="AF205" s="1"/>
      <c r="AG205" s="1"/>
      <c r="AO205" s="1"/>
    </row>
    <row r="206" spans="2:41">
      <c r="B206" s="6"/>
      <c r="C206" s="6"/>
      <c r="E206" s="40"/>
      <c r="G206" s="41"/>
      <c r="K206" s="1"/>
      <c r="T206" s="1"/>
      <c r="U206" s="1"/>
      <c r="V206" s="1"/>
      <c r="W206" s="1"/>
      <c r="X206" s="1"/>
      <c r="Y206" s="1"/>
      <c r="Z206" s="1"/>
      <c r="AA206" s="1"/>
      <c r="AB206" s="1"/>
      <c r="AC206" s="1"/>
      <c r="AD206" s="1"/>
      <c r="AE206" s="1"/>
      <c r="AF206" s="1"/>
      <c r="AG206" s="1"/>
      <c r="AO206" s="1"/>
    </row>
    <row r="207" spans="2:41">
      <c r="B207" s="6"/>
      <c r="C207" s="6"/>
      <c r="E207" s="40"/>
      <c r="G207" s="41"/>
      <c r="K207" s="1"/>
      <c r="T207" s="1"/>
      <c r="U207" s="1"/>
      <c r="V207" s="1"/>
      <c r="W207" s="1"/>
      <c r="X207" s="1"/>
      <c r="Y207" s="1"/>
      <c r="Z207" s="1"/>
      <c r="AA207" s="1"/>
      <c r="AB207" s="1"/>
      <c r="AC207" s="1"/>
      <c r="AD207" s="1"/>
      <c r="AE207" s="1"/>
      <c r="AF207" s="1"/>
      <c r="AG207" s="1"/>
      <c r="AO207" s="1"/>
    </row>
    <row r="208" spans="2:41">
      <c r="B208" s="6"/>
      <c r="C208" s="6"/>
      <c r="E208" s="40"/>
      <c r="G208" s="41"/>
      <c r="K208" s="1"/>
      <c r="T208" s="1"/>
      <c r="U208" s="1"/>
      <c r="V208" s="1"/>
      <c r="W208" s="1"/>
      <c r="X208" s="1"/>
      <c r="Y208" s="1"/>
      <c r="Z208" s="1"/>
      <c r="AA208" s="1"/>
      <c r="AB208" s="1"/>
      <c r="AC208" s="1"/>
      <c r="AD208" s="1"/>
      <c r="AE208" s="1"/>
      <c r="AF208" s="1"/>
      <c r="AG208" s="1"/>
      <c r="AO208" s="1"/>
    </row>
    <row r="209" spans="2:41">
      <c r="B209" s="6"/>
      <c r="C209" s="6"/>
      <c r="E209" s="40"/>
      <c r="G209" s="41"/>
      <c r="K209" s="1"/>
      <c r="T209" s="1"/>
      <c r="U209" s="1"/>
      <c r="V209" s="1"/>
      <c r="W209" s="1"/>
      <c r="X209" s="1"/>
      <c r="Y209" s="1"/>
      <c r="Z209" s="1"/>
      <c r="AA209" s="1"/>
      <c r="AB209" s="1"/>
      <c r="AC209" s="1"/>
      <c r="AD209" s="1"/>
      <c r="AE209" s="1"/>
      <c r="AF209" s="1"/>
      <c r="AG209" s="1"/>
      <c r="AO209" s="1"/>
    </row>
    <row r="211" spans="2:41">
      <c r="B211" s="6"/>
      <c r="C211" s="6"/>
      <c r="E211" s="40"/>
      <c r="G211" s="41"/>
      <c r="K211" s="1"/>
      <c r="T211" s="1"/>
      <c r="U211" s="1"/>
      <c r="V211" s="1"/>
      <c r="W211" s="1"/>
      <c r="X211" s="1"/>
      <c r="Y211" s="1"/>
      <c r="Z211" s="1"/>
      <c r="AA211" s="1"/>
      <c r="AB211" s="1"/>
      <c r="AC211" s="1"/>
      <c r="AD211" s="1"/>
      <c r="AE211" s="1"/>
      <c r="AF211" s="1"/>
      <c r="AG211" s="1"/>
      <c r="AO211" s="1"/>
    </row>
    <row r="212" spans="2:41">
      <c r="B212" s="6"/>
      <c r="C212" s="6"/>
      <c r="E212" s="40"/>
      <c r="G212" s="41"/>
      <c r="K212" s="1"/>
      <c r="T212" s="1"/>
      <c r="U212" s="1"/>
      <c r="V212" s="1"/>
      <c r="W212" s="1"/>
      <c r="X212" s="1"/>
      <c r="Y212" s="1"/>
      <c r="Z212" s="1"/>
      <c r="AA212" s="1"/>
      <c r="AB212" s="1"/>
      <c r="AC212" s="1"/>
      <c r="AD212" s="1"/>
      <c r="AE212" s="1"/>
      <c r="AF212" s="1"/>
      <c r="AG212" s="1"/>
      <c r="AO212" s="1"/>
    </row>
    <row r="213" spans="2:41">
      <c r="B213" s="6"/>
      <c r="C213" s="6"/>
      <c r="E213" s="40"/>
      <c r="G213" s="41"/>
      <c r="K213" s="1"/>
      <c r="T213" s="1"/>
      <c r="U213" s="1"/>
      <c r="V213" s="1"/>
      <c r="W213" s="1"/>
      <c r="X213" s="1"/>
      <c r="Y213" s="1"/>
      <c r="Z213" s="1"/>
      <c r="AA213" s="1"/>
      <c r="AB213" s="1"/>
      <c r="AC213" s="1"/>
      <c r="AD213" s="1"/>
      <c r="AE213" s="1"/>
      <c r="AF213" s="1"/>
      <c r="AG213" s="1"/>
      <c r="AO213" s="1"/>
    </row>
    <row r="214" spans="2:41">
      <c r="B214" s="6"/>
      <c r="C214" s="6"/>
      <c r="E214" s="40"/>
      <c r="G214" s="41"/>
      <c r="K214" s="1"/>
      <c r="T214" s="1"/>
      <c r="U214" s="1"/>
      <c r="V214" s="1"/>
      <c r="W214" s="1"/>
      <c r="X214" s="1"/>
      <c r="Y214" s="1"/>
      <c r="Z214" s="1"/>
      <c r="AA214" s="1"/>
      <c r="AB214" s="1"/>
      <c r="AC214" s="1"/>
      <c r="AD214" s="1"/>
      <c r="AE214" s="1"/>
      <c r="AF214" s="1"/>
      <c r="AG214" s="1"/>
      <c r="AO214" s="1"/>
    </row>
    <row r="215" spans="2:41">
      <c r="B215" s="6"/>
      <c r="C215" s="6"/>
      <c r="E215" s="40"/>
      <c r="G215" s="41"/>
      <c r="K215" s="1"/>
      <c r="T215" s="1"/>
      <c r="U215" s="1"/>
      <c r="V215" s="1"/>
      <c r="W215" s="1"/>
      <c r="X215" s="1"/>
      <c r="Y215" s="1"/>
      <c r="Z215" s="1"/>
      <c r="AA215" s="1"/>
      <c r="AB215" s="1"/>
      <c r="AC215" s="1"/>
      <c r="AD215" s="1"/>
      <c r="AE215" s="1"/>
      <c r="AF215" s="1"/>
      <c r="AG215" s="1"/>
      <c r="AO215" s="1"/>
    </row>
    <row r="216" spans="2:41">
      <c r="B216" s="6"/>
      <c r="C216" s="6"/>
      <c r="E216" s="40"/>
      <c r="G216" s="41"/>
      <c r="K216" s="1"/>
      <c r="T216" s="1"/>
      <c r="U216" s="1"/>
      <c r="V216" s="1"/>
      <c r="W216" s="1"/>
      <c r="X216" s="1"/>
      <c r="Y216" s="1"/>
      <c r="Z216" s="1"/>
      <c r="AA216" s="1"/>
      <c r="AB216" s="1"/>
      <c r="AC216" s="1"/>
      <c r="AD216" s="1"/>
      <c r="AE216" s="1"/>
      <c r="AF216" s="1"/>
      <c r="AG216" s="1"/>
      <c r="AO216" s="1"/>
    </row>
    <row r="217" spans="2:41">
      <c r="B217" s="6"/>
      <c r="C217" s="6"/>
      <c r="E217" s="40"/>
      <c r="G217" s="41"/>
      <c r="K217" s="1"/>
      <c r="T217" s="1"/>
      <c r="U217" s="1"/>
      <c r="V217" s="1"/>
      <c r="W217" s="1"/>
      <c r="X217" s="1"/>
      <c r="Y217" s="1"/>
      <c r="Z217" s="1"/>
      <c r="AA217" s="1"/>
      <c r="AB217" s="1"/>
      <c r="AC217" s="1"/>
      <c r="AD217" s="1"/>
      <c r="AE217" s="1"/>
      <c r="AF217" s="1"/>
      <c r="AG217" s="1"/>
      <c r="AO217" s="1"/>
    </row>
    <row r="218" spans="2:41">
      <c r="B218" s="6"/>
      <c r="C218" s="6"/>
      <c r="E218" s="40"/>
      <c r="G218" s="41"/>
      <c r="K218" s="1"/>
      <c r="T218" s="1"/>
      <c r="U218" s="1"/>
      <c r="V218" s="1"/>
      <c r="W218" s="1"/>
      <c r="X218" s="1"/>
      <c r="Y218" s="1"/>
      <c r="Z218" s="1"/>
      <c r="AA218" s="1"/>
      <c r="AB218" s="1"/>
      <c r="AC218" s="1"/>
      <c r="AD218" s="1"/>
      <c r="AE218" s="1"/>
      <c r="AF218" s="1"/>
      <c r="AG218" s="1"/>
      <c r="AO218" s="1"/>
    </row>
    <row r="219" spans="2:41">
      <c r="B219" s="6"/>
      <c r="C219" s="6"/>
      <c r="E219" s="40"/>
      <c r="G219" s="41"/>
      <c r="K219" s="1"/>
      <c r="T219" s="1"/>
      <c r="U219" s="1"/>
      <c r="V219" s="1"/>
      <c r="W219" s="1"/>
      <c r="X219" s="1"/>
      <c r="Y219" s="1"/>
      <c r="Z219" s="1"/>
      <c r="AA219" s="1"/>
      <c r="AB219" s="1"/>
      <c r="AC219" s="1"/>
      <c r="AD219" s="1"/>
      <c r="AE219" s="1"/>
      <c r="AF219" s="1"/>
      <c r="AG219" s="1"/>
      <c r="AO219" s="1"/>
    </row>
    <row r="220" spans="2:41">
      <c r="B220" s="6"/>
      <c r="C220" s="6"/>
      <c r="E220" s="40"/>
      <c r="G220" s="41"/>
      <c r="K220" s="1"/>
      <c r="T220" s="1"/>
      <c r="U220" s="1"/>
      <c r="V220" s="1"/>
      <c r="W220" s="1"/>
      <c r="X220" s="1"/>
      <c r="Y220" s="1"/>
      <c r="Z220" s="1"/>
      <c r="AA220" s="1"/>
      <c r="AB220" s="1"/>
      <c r="AC220" s="1"/>
      <c r="AD220" s="1"/>
      <c r="AE220" s="1"/>
      <c r="AF220" s="1"/>
      <c r="AG220" s="1"/>
      <c r="AO220" s="1"/>
    </row>
    <row r="221" spans="2:41">
      <c r="B221" s="6"/>
      <c r="C221" s="6"/>
      <c r="E221" s="40"/>
      <c r="G221" s="41"/>
      <c r="H221" s="1"/>
      <c r="I221" s="1"/>
      <c r="J221" s="1"/>
      <c r="K221" s="1"/>
      <c r="T221" s="1"/>
      <c r="U221" s="1"/>
      <c r="V221" s="1"/>
      <c r="W221" s="1"/>
      <c r="X221" s="1"/>
      <c r="Y221" s="1"/>
      <c r="Z221" s="1"/>
      <c r="AA221" s="1"/>
      <c r="AB221" s="1"/>
      <c r="AC221" s="1"/>
      <c r="AD221" s="1"/>
      <c r="AE221" s="1"/>
      <c r="AF221" s="1"/>
      <c r="AG221" s="1"/>
      <c r="AO221" s="1"/>
    </row>
    <row r="222" spans="2:41">
      <c r="B222" s="6"/>
      <c r="C222" s="6"/>
      <c r="E222" s="40"/>
      <c r="G222" s="41"/>
      <c r="H222" s="1"/>
      <c r="I222" s="1"/>
      <c r="J222" s="1"/>
      <c r="K222" s="1"/>
      <c r="T222" s="1"/>
      <c r="U222" s="1"/>
      <c r="V222" s="1"/>
      <c r="W222" s="1"/>
      <c r="X222" s="1"/>
      <c r="Y222" s="1"/>
      <c r="Z222" s="1"/>
      <c r="AA222" s="1"/>
      <c r="AB222" s="1"/>
      <c r="AC222" s="1"/>
      <c r="AD222" s="1"/>
      <c r="AE222" s="1"/>
      <c r="AF222" s="1"/>
      <c r="AG222" s="1"/>
      <c r="AO222" s="1"/>
    </row>
    <row r="223" spans="2:41">
      <c r="B223" s="6"/>
      <c r="C223" s="6"/>
      <c r="E223" s="40"/>
      <c r="G223" s="41"/>
      <c r="H223" s="1"/>
      <c r="I223" s="1"/>
      <c r="J223" s="1"/>
      <c r="K223" s="1"/>
      <c r="T223" s="1"/>
      <c r="U223" s="1"/>
      <c r="V223" s="1"/>
      <c r="W223" s="1"/>
      <c r="X223" s="1"/>
      <c r="Y223" s="1"/>
      <c r="Z223" s="1"/>
      <c r="AA223" s="1"/>
      <c r="AB223" s="1"/>
      <c r="AC223" s="1"/>
      <c r="AD223" s="1"/>
      <c r="AE223" s="1"/>
      <c r="AF223" s="1"/>
      <c r="AG223" s="1"/>
      <c r="AO223" s="1"/>
    </row>
    <row r="224" spans="2:41">
      <c r="B224" s="6"/>
      <c r="C224" s="6"/>
      <c r="E224" s="40"/>
      <c r="G224" s="41"/>
      <c r="H224" s="1"/>
      <c r="I224" s="1"/>
      <c r="J224" s="1"/>
      <c r="K224" s="1"/>
      <c r="T224" s="1"/>
      <c r="U224" s="1"/>
      <c r="V224" s="1"/>
      <c r="W224" s="1"/>
      <c r="X224" s="1"/>
      <c r="Y224" s="1"/>
      <c r="Z224" s="1"/>
      <c r="AA224" s="1"/>
      <c r="AB224" s="1"/>
      <c r="AC224" s="1"/>
      <c r="AD224" s="1"/>
      <c r="AE224" s="1"/>
      <c r="AF224" s="1"/>
      <c r="AG224" s="1"/>
      <c r="AO224" s="1"/>
    </row>
    <row r="225" spans="2:41">
      <c r="B225" s="6"/>
      <c r="C225" s="6"/>
      <c r="E225" s="40"/>
      <c r="G225" s="41"/>
      <c r="H225" s="1"/>
      <c r="I225" s="1"/>
      <c r="J225" s="1"/>
      <c r="K225" s="1"/>
      <c r="T225" s="1"/>
      <c r="U225" s="1"/>
      <c r="V225" s="1"/>
      <c r="W225" s="1"/>
      <c r="X225" s="1"/>
      <c r="Y225" s="1"/>
      <c r="Z225" s="1"/>
      <c r="AA225" s="1"/>
      <c r="AB225" s="1"/>
      <c r="AC225" s="1"/>
      <c r="AD225" s="1"/>
      <c r="AE225" s="1"/>
      <c r="AF225" s="1"/>
      <c r="AG225" s="1"/>
      <c r="AO225" s="1"/>
    </row>
    <row r="226" spans="2:41">
      <c r="B226" s="6"/>
      <c r="C226" s="6"/>
      <c r="E226" s="40"/>
      <c r="G226" s="41"/>
      <c r="H226" s="1"/>
      <c r="I226" s="1"/>
      <c r="J226" s="1"/>
      <c r="K226" s="1"/>
      <c r="T226" s="1"/>
      <c r="U226" s="1"/>
      <c r="V226" s="1"/>
      <c r="W226" s="1"/>
      <c r="X226" s="1"/>
      <c r="Y226" s="1"/>
      <c r="Z226" s="1"/>
      <c r="AA226" s="1"/>
      <c r="AB226" s="1"/>
      <c r="AC226" s="1"/>
      <c r="AD226" s="1"/>
      <c r="AE226" s="1"/>
      <c r="AF226" s="1"/>
      <c r="AG226" s="1"/>
      <c r="AO226" s="1"/>
    </row>
    <row r="227" spans="2:41">
      <c r="B227" s="6"/>
      <c r="C227" s="6"/>
      <c r="E227" s="40"/>
      <c r="G227" s="41"/>
      <c r="H227" s="1"/>
      <c r="I227" s="1"/>
      <c r="J227" s="1"/>
      <c r="K227" s="1"/>
      <c r="T227" s="1"/>
      <c r="U227" s="1"/>
      <c r="V227" s="1"/>
      <c r="W227" s="1"/>
      <c r="X227" s="1"/>
      <c r="Y227" s="1"/>
      <c r="Z227" s="1"/>
      <c r="AA227" s="1"/>
      <c r="AB227" s="1"/>
      <c r="AC227" s="1"/>
      <c r="AD227" s="1"/>
      <c r="AE227" s="1"/>
      <c r="AF227" s="1"/>
      <c r="AG227" s="1"/>
      <c r="AO227" s="1"/>
    </row>
    <row r="228" spans="2:41">
      <c r="B228" s="6"/>
      <c r="C228" s="6"/>
      <c r="E228" s="40"/>
      <c r="G228" s="41"/>
      <c r="H228" s="1"/>
      <c r="I228" s="1"/>
      <c r="J228" s="1"/>
      <c r="K228" s="1"/>
      <c r="T228" s="1"/>
      <c r="U228" s="1"/>
      <c r="V228" s="1"/>
      <c r="W228" s="1"/>
      <c r="X228" s="1"/>
      <c r="Y228" s="1"/>
      <c r="Z228" s="1"/>
      <c r="AA228" s="1"/>
      <c r="AB228" s="1"/>
      <c r="AC228" s="1"/>
      <c r="AD228" s="1"/>
      <c r="AE228" s="1"/>
      <c r="AF228" s="1"/>
      <c r="AG228" s="1"/>
      <c r="AO228" s="1"/>
    </row>
    <row r="229" spans="2:41">
      <c r="B229" s="6"/>
      <c r="C229" s="6"/>
      <c r="E229" s="40"/>
      <c r="G229" s="41"/>
      <c r="H229" s="1"/>
      <c r="I229" s="1"/>
      <c r="J229" s="1"/>
      <c r="K229" s="1"/>
      <c r="T229" s="1"/>
      <c r="U229" s="1"/>
      <c r="V229" s="1"/>
      <c r="W229" s="1"/>
      <c r="X229" s="1"/>
      <c r="Y229" s="1"/>
      <c r="Z229" s="1"/>
      <c r="AA229" s="1"/>
      <c r="AB229" s="1"/>
      <c r="AC229" s="1"/>
      <c r="AD229" s="1"/>
      <c r="AE229" s="1"/>
      <c r="AF229" s="1"/>
      <c r="AG229" s="1"/>
      <c r="AO229" s="1"/>
    </row>
  </sheetData>
  <sortState xmlns:xlrd2="http://schemas.microsoft.com/office/spreadsheetml/2017/richdata2" ref="B136:G150">
    <sortCondition ref="B136:B150"/>
  </sortState>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054"/>
  <sheetViews>
    <sheetView topLeftCell="A47" workbookViewId="0">
      <selection activeCell="A77" sqref="A55:A77"/>
    </sheetView>
  </sheetViews>
  <sheetFormatPr defaultRowHeight="33" customHeight="1"/>
  <cols>
    <col min="1" max="1" width="9" customWidth="1"/>
    <col min="7" max="7" width="16.625" customWidth="1"/>
    <col min="8" max="8" width="18.875" customWidth="1"/>
    <col min="9" max="10" width="17.125" customWidth="1"/>
    <col min="11" max="11" width="8.625" customWidth="1"/>
  </cols>
  <sheetData>
    <row r="1" spans="1:21" ht="13.5">
      <c r="C1" t="s">
        <v>116</v>
      </c>
      <c r="D1" t="s">
        <v>117</v>
      </c>
      <c r="E1" t="s">
        <v>118</v>
      </c>
      <c r="F1" t="s">
        <v>119</v>
      </c>
      <c r="G1" t="s">
        <v>120</v>
      </c>
      <c r="H1" t="s">
        <v>121</v>
      </c>
    </row>
    <row r="2" spans="1:21" ht="13.5">
      <c r="B2">
        <f>L2</f>
        <v>139.61666666666667</v>
      </c>
      <c r="D2">
        <f>K2</f>
        <v>35.516666666666666</v>
      </c>
      <c r="E2">
        <f>K2</f>
        <v>35.516666666666666</v>
      </c>
      <c r="K2">
        <f>'観測点リスト・観測日程(予備観測点含む）'!D4+'観測点リスト・観測日程(予備観測点含む）'!E4/60</f>
        <v>35.516666666666666</v>
      </c>
      <c r="L2">
        <f>'観測点リスト・観測日程(予備観測点含む）'!F4+'観測点リスト・観測日程(予備観測点含む）'!G4/60</f>
        <v>139.61666666666667</v>
      </c>
    </row>
    <row r="3" spans="1:21" ht="13.5">
      <c r="B3">
        <f t="shared" ref="B3:B46" si="0">L3</f>
        <v>139.78</v>
      </c>
      <c r="D3">
        <f t="shared" ref="D3:D45" si="1">K3</f>
        <v>35.26</v>
      </c>
      <c r="K3">
        <f>'観測点リスト・観測日程(予備観測点含む）'!D5+'観測点リスト・観測日程(予備観測点含む）'!E5/60</f>
        <v>35.26</v>
      </c>
      <c r="L3">
        <f>'観測点リスト・観測日程(予備観測点含む）'!F5+'観測点リスト・観測日程(予備観測点含む）'!G5/60</f>
        <v>139.78</v>
      </c>
    </row>
    <row r="4" spans="1:21" ht="13.5">
      <c r="B4">
        <f t="shared" si="0"/>
        <v>139.76</v>
      </c>
      <c r="D4">
        <f t="shared" si="1"/>
        <v>35</v>
      </c>
      <c r="K4">
        <f>'観測点リスト・観測日程(予備観測点含む）'!D6+'観測点リスト・観測日程(予備観測点含む）'!E6/60</f>
        <v>35</v>
      </c>
      <c r="L4">
        <f>'観測点リスト・観測日程(予備観測点含む）'!F6+'観測点リスト・観測日程(予備観測点含む）'!G6/60</f>
        <v>139.76</v>
      </c>
      <c r="M4" s="19"/>
    </row>
    <row r="5" spans="1:21" ht="13.5">
      <c r="A5" s="25"/>
      <c r="B5">
        <f t="shared" si="0"/>
        <v>139.69999999999999</v>
      </c>
      <c r="D5">
        <f t="shared" si="1"/>
        <v>34.6</v>
      </c>
      <c r="F5" s="77"/>
      <c r="G5" s="77"/>
      <c r="H5" s="77"/>
      <c r="K5">
        <f>'観測点リスト・観測日程(予備観測点含む）'!D7+'観測点リスト・観測日程(予備観測点含む）'!E7/60</f>
        <v>34.6</v>
      </c>
      <c r="L5">
        <f>'観測点リスト・観測日程(予備観測点含む）'!F7+'観測点リスト・観測日程(予備観測点含む）'!G7/60</f>
        <v>139.69999999999999</v>
      </c>
      <c r="P5" s="74" t="s">
        <v>31</v>
      </c>
      <c r="Q5" s="74">
        <v>775.00034000017297</v>
      </c>
      <c r="R5" s="75" t="s">
        <v>59</v>
      </c>
      <c r="S5" s="75">
        <v>30</v>
      </c>
      <c r="T5" s="75" t="s">
        <v>60</v>
      </c>
      <c r="U5" s="76">
        <v>10.00000200000045</v>
      </c>
    </row>
    <row r="6" spans="1:21" ht="13.5">
      <c r="A6" s="25" t="str">
        <f>'観測点リスト・観測日程(予備観測点含む）'!B8</f>
        <v>OK6</v>
      </c>
      <c r="B6">
        <f t="shared" si="0"/>
        <v>128.16666670000001</v>
      </c>
      <c r="D6">
        <f t="shared" si="1"/>
        <v>27.5</v>
      </c>
      <c r="F6" s="77">
        <f t="shared" ref="F6:F45" si="2">K6</f>
        <v>27.5</v>
      </c>
      <c r="G6" s="77"/>
      <c r="H6" s="77">
        <f t="shared" ref="H6:H63" si="3">K6</f>
        <v>27.5</v>
      </c>
      <c r="K6">
        <f>'観測点リスト・観測日程(予備観測点含む）'!D8+'観測点リスト・観測日程(予備観測点含む）'!E8/60</f>
        <v>27.5</v>
      </c>
      <c r="L6">
        <f>'観測点リスト・観測日程(予備観測点含む）'!F8+'観測点リスト・観測日程(予備観測点含む）'!G8/60</f>
        <v>128.16666670000001</v>
      </c>
      <c r="P6" s="74" t="s">
        <v>30</v>
      </c>
      <c r="Q6" s="74">
        <v>1277.9998920000401</v>
      </c>
      <c r="R6" s="75" t="s">
        <v>58</v>
      </c>
      <c r="S6" s="75">
        <v>0</v>
      </c>
      <c r="T6" s="75" t="s">
        <v>57</v>
      </c>
      <c r="U6" s="76">
        <v>40.000001999999597</v>
      </c>
    </row>
    <row r="7" spans="1:21" ht="13.5">
      <c r="A7" s="25" t="str">
        <f>'観測点リスト・観測日程(予備観測点含む）'!B9</f>
        <v>OK4</v>
      </c>
      <c r="B7">
        <f t="shared" si="0"/>
        <v>127.66666669999999</v>
      </c>
      <c r="D7">
        <f t="shared" si="1"/>
        <v>28</v>
      </c>
      <c r="F7" s="77">
        <f t="shared" si="2"/>
        <v>28</v>
      </c>
      <c r="G7" s="77"/>
      <c r="H7" s="77">
        <f t="shared" si="3"/>
        <v>28</v>
      </c>
      <c r="K7">
        <f>'観測点リスト・観測日程(予備観測点含む）'!D9+'観測点リスト・観測日程(予備観測点含む）'!E9/60</f>
        <v>28</v>
      </c>
      <c r="L7">
        <f>'観測点リスト・観測日程(予備観測点含む）'!F9+'観測点リスト・観測日程(予備観測点含む）'!G9/60</f>
        <v>127.66666669999999</v>
      </c>
      <c r="P7" s="74" t="s">
        <v>29</v>
      </c>
      <c r="Q7" s="74">
        <v>1104.000004</v>
      </c>
      <c r="R7" s="75" t="s">
        <v>58</v>
      </c>
      <c r="S7" s="75">
        <v>15</v>
      </c>
      <c r="T7" s="75" t="s">
        <v>57</v>
      </c>
      <c r="U7" s="76">
        <v>25.000001999999597</v>
      </c>
    </row>
    <row r="8" spans="1:21" ht="13.5">
      <c r="A8" s="25" t="str">
        <f>'観測点リスト・観測日程(予備観測点含む）'!B10</f>
        <v>OK3</v>
      </c>
      <c r="B8">
        <f t="shared" si="0"/>
        <v>127.41666669999999</v>
      </c>
      <c r="D8">
        <f t="shared" si="1"/>
        <v>28.25</v>
      </c>
      <c r="F8" s="77">
        <f t="shared" si="2"/>
        <v>28.25</v>
      </c>
      <c r="G8" s="77"/>
      <c r="H8" s="77">
        <f t="shared" si="3"/>
        <v>28.25</v>
      </c>
      <c r="K8">
        <f>'観測点リスト・観測日程(予備観測点含む）'!D10+'観測点リスト・観測日程(予備観測点含む）'!E10/60</f>
        <v>28.25</v>
      </c>
      <c r="L8">
        <f>'観測点リスト・観測日程(予備観測点含む）'!F10+'観測点リスト・観測日程(予備観測点含む）'!G10/60</f>
        <v>127.41666669999999</v>
      </c>
      <c r="P8" s="74" t="s">
        <v>69</v>
      </c>
      <c r="Q8" s="74">
        <v>1011.0000199999899</v>
      </c>
      <c r="R8" s="75" t="s">
        <v>58</v>
      </c>
      <c r="S8" s="75">
        <v>30</v>
      </c>
      <c r="T8" s="75" t="s">
        <v>57</v>
      </c>
      <c r="U8" s="76">
        <v>10.000001999999597</v>
      </c>
    </row>
    <row r="9" spans="1:21" ht="13.5">
      <c r="A9" s="25" t="str">
        <f>'観測点リスト・観測日程(予備観測点含む）'!B11</f>
        <v>OK2</v>
      </c>
      <c r="B9">
        <f t="shared" si="0"/>
        <v>127.16666669999999</v>
      </c>
      <c r="D9">
        <f t="shared" si="1"/>
        <v>28.5</v>
      </c>
      <c r="F9" s="77">
        <f t="shared" si="2"/>
        <v>28.5</v>
      </c>
      <c r="G9" s="77"/>
      <c r="H9" s="77">
        <f t="shared" si="3"/>
        <v>28.5</v>
      </c>
      <c r="K9">
        <f>'観測点リスト・観測日程(予備観測点含む）'!D11+'観測点リスト・観測日程(予備観測点含む）'!E11/60</f>
        <v>28.5</v>
      </c>
      <c r="L9">
        <f>'観測点リスト・観測日程(予備観測点含む）'!F11+'観測点リスト・観測日程(予備観測点含む）'!G11/60</f>
        <v>127.16666669999999</v>
      </c>
      <c r="P9" s="74" t="s">
        <v>68</v>
      </c>
      <c r="Q9" s="74">
        <v>300</v>
      </c>
      <c r="R9" s="75" t="s">
        <v>58</v>
      </c>
      <c r="S9" s="75">
        <v>45</v>
      </c>
      <c r="T9" s="75">
        <v>126</v>
      </c>
      <c r="U9" s="76">
        <v>55</v>
      </c>
    </row>
    <row r="10" spans="1:21" ht="13.5">
      <c r="A10" s="25" t="str">
        <f>'観測点リスト・観測日程(予備観測点含む）'!B12</f>
        <v>OK1ｂ</v>
      </c>
      <c r="B10">
        <f t="shared" si="0"/>
        <v>126.91666666666667</v>
      </c>
      <c r="D10">
        <f t="shared" si="1"/>
        <v>28.75</v>
      </c>
      <c r="F10" s="77">
        <f t="shared" si="2"/>
        <v>28.75</v>
      </c>
      <c r="G10" s="77"/>
      <c r="H10" s="77">
        <f t="shared" si="3"/>
        <v>28.75</v>
      </c>
      <c r="K10">
        <f>'観測点リスト・観測日程(予備観測点含む）'!D12+'観測点リスト・観測日程(予備観測点含む）'!E12/60</f>
        <v>28.75</v>
      </c>
      <c r="L10">
        <f>'観測点リスト・観測日程(予備観測点含む）'!F12+'観測点リスト・観測日程(予備観測点含む）'!G12/60</f>
        <v>126.91666666666667</v>
      </c>
      <c r="P10" s="74" t="s">
        <v>36</v>
      </c>
      <c r="Q10" s="74">
        <v>122.000007999997</v>
      </c>
      <c r="R10" s="75" t="s">
        <v>56</v>
      </c>
      <c r="S10" s="75">
        <v>0</v>
      </c>
      <c r="T10" s="75" t="s">
        <v>55</v>
      </c>
      <c r="U10" s="76">
        <v>40.000001999999597</v>
      </c>
    </row>
    <row r="11" spans="1:21" ht="13.5">
      <c r="A11" s="25" t="str">
        <f>'観測点リスト・観測日程(予備観測点含む）'!B13</f>
        <v>OK1</v>
      </c>
      <c r="B11">
        <f t="shared" si="0"/>
        <v>126.66666669999999</v>
      </c>
      <c r="D11">
        <f t="shared" si="1"/>
        <v>29</v>
      </c>
      <c r="F11" s="77">
        <f t="shared" si="2"/>
        <v>29</v>
      </c>
      <c r="G11" s="77"/>
      <c r="H11" s="77">
        <f t="shared" si="3"/>
        <v>29</v>
      </c>
      <c r="K11">
        <f>'観測点リスト・観測日程(予備観測点含む）'!D13+'観測点リスト・観測日程(予備観測点含む）'!E13/60</f>
        <v>29</v>
      </c>
      <c r="L11">
        <f>'観測点リスト・観測日程(予備観測点含む）'!F13+'観測点リスト・観測日程(予備観測点含む）'!G13/60</f>
        <v>126.66666669999999</v>
      </c>
      <c r="P11" s="74" t="s">
        <v>127</v>
      </c>
      <c r="Q11" s="74"/>
      <c r="R11" s="75">
        <v>30</v>
      </c>
      <c r="S11" s="75">
        <v>45</v>
      </c>
      <c r="T11" s="75">
        <v>129</v>
      </c>
      <c r="U11" s="76">
        <v>15</v>
      </c>
    </row>
    <row r="12" spans="1:21" ht="13.5">
      <c r="A12" s="25" t="str">
        <f>'観測点リスト・観測日程(予備観測点含む）'!B14</f>
        <v>TA1</v>
      </c>
      <c r="B12">
        <f t="shared" si="0"/>
        <v>129.25</v>
      </c>
      <c r="D12">
        <f t="shared" si="1"/>
        <v>30.75</v>
      </c>
      <c r="F12" s="77">
        <f t="shared" si="2"/>
        <v>30.75</v>
      </c>
      <c r="G12" s="77"/>
      <c r="H12" s="77">
        <f t="shared" si="3"/>
        <v>30.75</v>
      </c>
      <c r="K12">
        <f>'観測点リスト・観測日程(予備観測点含む）'!D14+'観測点リスト・観測日程(予備観測点含む）'!E14/60</f>
        <v>30.75</v>
      </c>
      <c r="L12">
        <f>'観測点リスト・観測日程(予備観測点含む）'!F14+'観測点リスト・観測日程(予備観測点含む）'!G14/60</f>
        <v>129.25</v>
      </c>
      <c r="P12" s="74" t="s">
        <v>130</v>
      </c>
      <c r="Q12" s="74"/>
      <c r="R12" s="75">
        <v>30</v>
      </c>
      <c r="S12" s="75">
        <v>30</v>
      </c>
      <c r="T12" s="75">
        <v>129</v>
      </c>
      <c r="U12" s="76">
        <v>15</v>
      </c>
    </row>
    <row r="13" spans="1:21" ht="13.5">
      <c r="A13" s="25" t="str">
        <f>'観測点リスト・観測日程(予備観測点含む）'!B15</f>
        <v>TA2</v>
      </c>
      <c r="B13">
        <f t="shared" si="0"/>
        <v>129.25</v>
      </c>
      <c r="D13">
        <f t="shared" si="1"/>
        <v>30.5</v>
      </c>
      <c r="F13" s="77">
        <f t="shared" si="2"/>
        <v>30.5</v>
      </c>
      <c r="G13" s="77"/>
      <c r="H13" s="77">
        <f t="shared" si="3"/>
        <v>30.5</v>
      </c>
      <c r="K13">
        <f>'観測点リスト・観測日程(予備観測点含む）'!D15+'観測点リスト・観測日程(予備観測点含む）'!E15/60</f>
        <v>30.5</v>
      </c>
      <c r="L13">
        <f>'観測点リスト・観測日程(予備観測点含む）'!F15+'観測点リスト・観測日程(予備観測点含む）'!G15/60</f>
        <v>129.25</v>
      </c>
      <c r="P13" s="74" t="s">
        <v>128</v>
      </c>
      <c r="Q13" s="74"/>
      <c r="R13" s="75">
        <v>30</v>
      </c>
      <c r="S13" s="75">
        <v>15</v>
      </c>
      <c r="T13" s="75">
        <v>129</v>
      </c>
      <c r="U13" s="76">
        <v>15</v>
      </c>
    </row>
    <row r="14" spans="1:21" ht="13.5">
      <c r="A14" s="25" t="str">
        <f>'観測点リスト・観測日程(予備観測点含む）'!B16</f>
        <v>TA3</v>
      </c>
      <c r="B14">
        <f t="shared" si="0"/>
        <v>129.25</v>
      </c>
      <c r="D14">
        <f t="shared" si="1"/>
        <v>30.25</v>
      </c>
      <c r="F14" s="77">
        <f t="shared" si="2"/>
        <v>30.25</v>
      </c>
      <c r="G14" s="77"/>
      <c r="H14" s="77">
        <f t="shared" si="3"/>
        <v>30.25</v>
      </c>
      <c r="K14">
        <f>'観測点リスト・観測日程(予備観測点含む）'!D16+'観測点リスト・観測日程(予備観測点含む）'!E16/60</f>
        <v>30.25</v>
      </c>
      <c r="L14">
        <f>'観測点リスト・観測日程(予備観測点含む）'!F16+'観測点リスト・観測日程(予備観測点含む）'!G16/60</f>
        <v>129.25</v>
      </c>
      <c r="P14" s="74" t="s">
        <v>131</v>
      </c>
      <c r="Q14" s="74"/>
      <c r="R14" s="75">
        <v>30</v>
      </c>
      <c r="S14" s="75">
        <v>0</v>
      </c>
      <c r="T14" s="75">
        <v>129</v>
      </c>
      <c r="U14" s="76">
        <v>15</v>
      </c>
    </row>
    <row r="15" spans="1:21" ht="13.5">
      <c r="A15" s="25" t="str">
        <f>'観測点リスト・観測日程(予備観測点含む）'!B17</f>
        <v>TA4</v>
      </c>
      <c r="B15">
        <f t="shared" si="0"/>
        <v>129.25</v>
      </c>
      <c r="D15">
        <f t="shared" si="1"/>
        <v>30</v>
      </c>
      <c r="F15" s="77">
        <f t="shared" si="2"/>
        <v>30</v>
      </c>
      <c r="G15" s="77"/>
      <c r="H15" s="77">
        <f t="shared" si="3"/>
        <v>30</v>
      </c>
      <c r="K15">
        <f>'観測点リスト・観測日程(予備観測点含む）'!D17+'観測点リスト・観測日程(予備観測点含む）'!E17/60</f>
        <v>30</v>
      </c>
      <c r="L15">
        <f>'観測点リスト・観測日程(予備観測点含む）'!F17+'観測点リスト・観測日程(予備観測点含む）'!G17/60</f>
        <v>129.25</v>
      </c>
      <c r="P15" s="74" t="s">
        <v>132</v>
      </c>
      <c r="Q15" s="74"/>
      <c r="R15" s="75">
        <v>29</v>
      </c>
      <c r="S15" s="75">
        <v>45</v>
      </c>
      <c r="T15" s="75">
        <v>129</v>
      </c>
      <c r="U15" s="76">
        <v>15</v>
      </c>
    </row>
    <row r="16" spans="1:21" ht="13.5">
      <c r="A16" s="25" t="str">
        <f>'観測点リスト・観測日程(予備観測点含む）'!B18</f>
        <v>TA5</v>
      </c>
      <c r="B16">
        <f t="shared" si="0"/>
        <v>129.25</v>
      </c>
      <c r="D16">
        <f t="shared" si="1"/>
        <v>29.75</v>
      </c>
      <c r="F16" s="77">
        <f t="shared" si="2"/>
        <v>29.75</v>
      </c>
      <c r="G16" s="77"/>
      <c r="H16" s="77">
        <f t="shared" si="3"/>
        <v>29.75</v>
      </c>
      <c r="K16">
        <f>'観測点リスト・観測日程(予備観測点含む）'!D18+'観測点リスト・観測日程(予備観測点含む）'!E18/60</f>
        <v>29.75</v>
      </c>
      <c r="L16">
        <f>'観測点リスト・観測日程(予備観測点含む）'!F18+'観測点リスト・観測日程(予備観測点含む）'!G18/60</f>
        <v>129.25</v>
      </c>
      <c r="P16" s="74" t="s">
        <v>129</v>
      </c>
      <c r="Q16" s="74"/>
      <c r="R16" s="75">
        <v>29</v>
      </c>
      <c r="S16" s="75">
        <v>30</v>
      </c>
      <c r="T16" s="75">
        <v>129</v>
      </c>
      <c r="U16" s="76">
        <v>15</v>
      </c>
    </row>
    <row r="17" spans="1:21" ht="13.5">
      <c r="A17" s="25" t="str">
        <f>'観測点リスト・観測日程(予備観測点含む）'!B19</f>
        <v>TA6</v>
      </c>
      <c r="B17">
        <f t="shared" si="0"/>
        <v>129.25</v>
      </c>
      <c r="D17">
        <f t="shared" si="1"/>
        <v>29.5</v>
      </c>
      <c r="F17" s="77">
        <f t="shared" si="2"/>
        <v>29.5</v>
      </c>
      <c r="G17" s="77"/>
      <c r="H17" s="77">
        <f t="shared" si="3"/>
        <v>29.5</v>
      </c>
      <c r="K17">
        <f>'観測点リスト・観測日程(予備観測点含む）'!D19+'観測点リスト・観測日程(予備観測点含む）'!E19/60</f>
        <v>29.5</v>
      </c>
      <c r="L17">
        <f>'観測点リスト・観測日程(予備観測点含む）'!F19+'観測点リスト・観測日程(予備観測点含む）'!G19/60</f>
        <v>129.25</v>
      </c>
      <c r="P17" s="85" t="s">
        <v>138</v>
      </c>
      <c r="Q17" s="85"/>
      <c r="R17" s="86">
        <v>29</v>
      </c>
      <c r="S17" s="86">
        <v>28</v>
      </c>
      <c r="T17" s="86">
        <v>129</v>
      </c>
      <c r="U17" s="87">
        <v>54</v>
      </c>
    </row>
    <row r="18" spans="1:21" ht="13.5">
      <c r="A18" s="25" t="str">
        <f>'観測点リスト・観測日程(予備観測点含む）'!B20</f>
        <v>TB6</v>
      </c>
      <c r="B18">
        <f t="shared" si="0"/>
        <v>129.9</v>
      </c>
      <c r="D18">
        <f t="shared" si="1"/>
        <v>29.466666666666665</v>
      </c>
      <c r="F18" s="77">
        <f t="shared" si="2"/>
        <v>29.466666666666665</v>
      </c>
      <c r="G18" s="77"/>
      <c r="H18" s="77">
        <f t="shared" si="3"/>
        <v>29.466666666666665</v>
      </c>
      <c r="K18">
        <f>'観測点リスト・観測日程(予備観測点含む）'!D20+'観測点リスト・観測日程(予備観測点含む）'!E20/60</f>
        <v>29.466666666666665</v>
      </c>
      <c r="L18">
        <f>'観測点リスト・観測日程(予備観測点含む）'!F20+'観測点リスト・観測日程(予備観測点含む）'!G20/60</f>
        <v>129.9</v>
      </c>
      <c r="P18" s="85" t="s">
        <v>137</v>
      </c>
      <c r="Q18" s="85"/>
      <c r="R18" s="86">
        <v>29</v>
      </c>
      <c r="S18" s="86">
        <v>40</v>
      </c>
      <c r="T18" s="86">
        <v>130</v>
      </c>
      <c r="U18" s="87">
        <v>0</v>
      </c>
    </row>
    <row r="19" spans="1:21" ht="13.5">
      <c r="A19" s="25" t="str">
        <f>'観測点リスト・観測日程(予備観測点含む）'!B21</f>
        <v>TB5</v>
      </c>
      <c r="B19">
        <f t="shared" si="0"/>
        <v>130</v>
      </c>
      <c r="D19">
        <f t="shared" si="1"/>
        <v>29.666666666666668</v>
      </c>
      <c r="F19" s="77">
        <f t="shared" si="2"/>
        <v>29.666666666666668</v>
      </c>
      <c r="G19" s="77"/>
      <c r="H19" s="77">
        <f t="shared" si="3"/>
        <v>29.666666666666668</v>
      </c>
      <c r="K19">
        <f>'観測点リスト・観測日程(予備観測点含む）'!D21+'観測点リスト・観測日程(予備観測点含む）'!E21/60</f>
        <v>29.666666666666668</v>
      </c>
      <c r="L19">
        <f>'観測点リスト・観測日程(予備観測点含む）'!F21+'観測点リスト・観測日程(予備観測点含む）'!G21/60</f>
        <v>130</v>
      </c>
      <c r="P19" s="85" t="s">
        <v>136</v>
      </c>
      <c r="Q19" s="85"/>
      <c r="R19" s="86">
        <v>29</v>
      </c>
      <c r="S19" s="86">
        <v>52</v>
      </c>
      <c r="T19" s="86">
        <v>130</v>
      </c>
      <c r="U19" s="87">
        <v>6</v>
      </c>
    </row>
    <row r="20" spans="1:21" ht="13.5">
      <c r="A20" s="25" t="str">
        <f>'観測点リスト・観測日程(予備観測点含む）'!B22</f>
        <v>TB4</v>
      </c>
      <c r="B20">
        <f t="shared" si="0"/>
        <v>130.1</v>
      </c>
      <c r="D20">
        <f t="shared" si="1"/>
        <v>29.866666666666667</v>
      </c>
      <c r="F20" s="77">
        <f t="shared" si="2"/>
        <v>29.866666666666667</v>
      </c>
      <c r="G20" s="77"/>
      <c r="H20" s="77">
        <f t="shared" si="3"/>
        <v>29.866666666666667</v>
      </c>
      <c r="K20">
        <f>'観測点リスト・観測日程(予備観測点含む）'!D22+'観測点リスト・観測日程(予備観測点含む）'!E22/60</f>
        <v>29.866666666666667</v>
      </c>
      <c r="L20">
        <f>'観測点リスト・観測日程(予備観測点含む）'!F22+'観測点リスト・観測日程(予備観測点含む）'!G22/60</f>
        <v>130.1</v>
      </c>
      <c r="P20" s="85" t="s">
        <v>135</v>
      </c>
      <c r="Q20" s="85"/>
      <c r="R20" s="86">
        <v>30</v>
      </c>
      <c r="S20" s="86">
        <v>4</v>
      </c>
      <c r="T20" s="86">
        <v>130</v>
      </c>
      <c r="U20" s="87">
        <v>12</v>
      </c>
    </row>
    <row r="21" spans="1:21" ht="13.5">
      <c r="A21" s="25" t="str">
        <f>'観測点リスト・観測日程(予備観測点含む）'!B23</f>
        <v>TB3</v>
      </c>
      <c r="B21">
        <f t="shared" si="0"/>
        <v>130.19999999999999</v>
      </c>
      <c r="D21">
        <f t="shared" si="1"/>
        <v>30.066666666666666</v>
      </c>
      <c r="F21" s="77">
        <f t="shared" si="2"/>
        <v>30.066666666666666</v>
      </c>
      <c r="G21" s="77"/>
      <c r="H21" s="77">
        <f t="shared" si="3"/>
        <v>30.066666666666666</v>
      </c>
      <c r="K21">
        <f>'観測点リスト・観測日程(予備観測点含む）'!D23+'観測点リスト・観測日程(予備観測点含む）'!E23/60</f>
        <v>30.066666666666666</v>
      </c>
      <c r="L21">
        <f>'観測点リスト・観測日程(予備観測点含む）'!F23+'観測点リスト・観測日程(予備観測点含む）'!G23/60</f>
        <v>130.19999999999999</v>
      </c>
      <c r="P21" s="85" t="s">
        <v>134</v>
      </c>
      <c r="Q21" s="85"/>
      <c r="R21" s="86">
        <v>30</v>
      </c>
      <c r="S21" s="86">
        <v>16</v>
      </c>
      <c r="T21" s="86">
        <v>130</v>
      </c>
      <c r="U21" s="87">
        <v>18</v>
      </c>
    </row>
    <row r="22" spans="1:21" ht="13.5">
      <c r="A22" s="25" t="str">
        <f>'観測点リスト・観測日程(予備観測点含む）'!B24</f>
        <v>TB2</v>
      </c>
      <c r="B22">
        <f t="shared" si="0"/>
        <v>130.30000000000001</v>
      </c>
      <c r="D22">
        <f t="shared" si="1"/>
        <v>30.266666666666666</v>
      </c>
      <c r="F22" s="77">
        <f t="shared" si="2"/>
        <v>30.266666666666666</v>
      </c>
      <c r="G22" s="77"/>
      <c r="H22" s="77">
        <f t="shared" si="3"/>
        <v>30.266666666666666</v>
      </c>
      <c r="K22">
        <f>'観測点リスト・観測日程(予備観測点含む）'!D24+'観測点リスト・観測日程(予備観測点含む）'!E24/60</f>
        <v>30.266666666666666</v>
      </c>
      <c r="L22">
        <f>'観測点リスト・観測日程(予備観測点含む）'!F24+'観測点リスト・観測日程(予備観測点含む）'!G24/60</f>
        <v>130.30000000000001</v>
      </c>
      <c r="P22" s="1" t="s">
        <v>177</v>
      </c>
      <c r="Q22" s="1"/>
      <c r="R22" s="1">
        <v>30</v>
      </c>
      <c r="S22" s="1">
        <v>2</v>
      </c>
      <c r="T22" s="1">
        <v>129</v>
      </c>
      <c r="U22" s="1">
        <v>35</v>
      </c>
    </row>
    <row r="23" spans="1:21" ht="13.5">
      <c r="A23" s="25" t="str">
        <f>'観測点リスト・観測日程(予備観測点含む）'!B25</f>
        <v>TV1</v>
      </c>
      <c r="B23">
        <f t="shared" si="0"/>
        <v>129.58333333333334</v>
      </c>
      <c r="D23">
        <f t="shared" si="1"/>
        <v>30.033333333333335</v>
      </c>
      <c r="F23" s="77">
        <f t="shared" si="2"/>
        <v>30.033333333333335</v>
      </c>
      <c r="G23" s="77"/>
      <c r="H23" s="77">
        <f t="shared" si="3"/>
        <v>30.033333333333335</v>
      </c>
      <c r="K23">
        <f>'観測点リスト・観測日程(予備観測点含む）'!D25+'観測点リスト・観測日程(予備観測点含む）'!E25/60</f>
        <v>30.033333333333335</v>
      </c>
      <c r="L23">
        <f>'観測点リスト・観測日程(予備観測点含む）'!F25+'観測点リスト・観測日程(予備観測点含む）'!G25/60</f>
        <v>129.58333333333334</v>
      </c>
      <c r="P23" s="1" t="s">
        <v>178</v>
      </c>
      <c r="Q23" s="1"/>
      <c r="R23" s="1">
        <v>30</v>
      </c>
      <c r="S23" s="1">
        <v>7</v>
      </c>
      <c r="T23" s="1">
        <v>130</v>
      </c>
      <c r="U23" s="1">
        <v>10</v>
      </c>
    </row>
    <row r="24" spans="1:21" ht="13.5">
      <c r="A24" s="25" t="str">
        <f>'観測点リスト・観測日程(予備観測点含む）'!B26</f>
        <v>TV2</v>
      </c>
      <c r="B24">
        <f t="shared" si="0"/>
        <v>130.16666666666666</v>
      </c>
      <c r="D24">
        <f t="shared" si="1"/>
        <v>30.116666666666667</v>
      </c>
      <c r="F24" s="77">
        <f t="shared" si="2"/>
        <v>30.116666666666667</v>
      </c>
      <c r="G24" s="77"/>
      <c r="H24" s="77">
        <f t="shared" si="3"/>
        <v>30.116666666666667</v>
      </c>
      <c r="K24">
        <f>'観測点リスト・観測日程(予備観測点含む）'!D26+'観測点リスト・観測日程(予備観測点含む）'!E26/60</f>
        <v>30.116666666666667</v>
      </c>
      <c r="L24">
        <f>'観測点リスト・観測日程(予備観測点含む）'!F26+'観測点リスト・観測日程(予備観測点含む）'!G26/60</f>
        <v>130.16666666666666</v>
      </c>
      <c r="P24" s="1" t="s">
        <v>179</v>
      </c>
      <c r="Q24" s="1"/>
      <c r="R24" s="1">
        <v>29</v>
      </c>
      <c r="S24" s="1">
        <v>48</v>
      </c>
      <c r="T24" s="1">
        <v>130</v>
      </c>
      <c r="U24" s="1">
        <v>39</v>
      </c>
    </row>
    <row r="25" spans="1:21" ht="13.5">
      <c r="A25" s="25" t="str">
        <f>'観測点リスト・観測日程(予備観測点含む）'!B27</f>
        <v>TV3</v>
      </c>
      <c r="B25">
        <f t="shared" si="0"/>
        <v>130.65</v>
      </c>
      <c r="D25">
        <f t="shared" si="1"/>
        <v>29.8</v>
      </c>
      <c r="F25" s="77">
        <f t="shared" si="2"/>
        <v>29.8</v>
      </c>
      <c r="G25" s="77" t="str">
        <f t="shared" ref="G25:G27" si="4">IF(K25="Trap観測",F25,"")</f>
        <v/>
      </c>
      <c r="H25" s="77">
        <f t="shared" si="3"/>
        <v>29.8</v>
      </c>
      <c r="K25">
        <f>'観測点リスト・観測日程(予備観測点含む）'!D27+'観測点リスト・観測日程(予備観測点含む）'!E27/60</f>
        <v>29.8</v>
      </c>
      <c r="L25">
        <f>'観測点リスト・観測日程(予備観測点含む）'!F27+'観測点リスト・観測日程(予備観測点含む）'!G27/60</f>
        <v>130.65</v>
      </c>
      <c r="P25" s="1" t="s">
        <v>180</v>
      </c>
      <c r="Q25" s="1"/>
      <c r="R25" s="1">
        <v>30</v>
      </c>
      <c r="S25" s="1">
        <v>15</v>
      </c>
      <c r="T25" s="1">
        <v>131</v>
      </c>
      <c r="U25" s="1">
        <v>24</v>
      </c>
    </row>
    <row r="26" spans="1:21" ht="13.5">
      <c r="A26" s="25" t="str">
        <f>'観測点リスト・観測日程(予備観測点含む）'!B28</f>
        <v>TV4</v>
      </c>
      <c r="B26">
        <f t="shared" si="0"/>
        <v>131.4</v>
      </c>
      <c r="D26">
        <f t="shared" si="1"/>
        <v>30.25</v>
      </c>
      <c r="F26" s="77"/>
      <c r="G26" s="77" t="str">
        <f t="shared" si="4"/>
        <v/>
      </c>
      <c r="H26" s="77">
        <f t="shared" si="3"/>
        <v>30.25</v>
      </c>
      <c r="K26">
        <f>'観測点リスト・観測日程(予備観測点含む）'!D28+'観測点リスト・観測日程(予備観測点含む）'!E28/60</f>
        <v>30.25</v>
      </c>
      <c r="L26">
        <f>'観測点リスト・観測日程(予備観測点含む）'!F28+'観測点リスト・観測日程(予備観測点含む）'!G28/60</f>
        <v>131.4</v>
      </c>
      <c r="P26" s="1" t="s">
        <v>181</v>
      </c>
      <c r="Q26" s="1"/>
      <c r="R26" s="1">
        <v>31</v>
      </c>
      <c r="S26" s="1">
        <v>0</v>
      </c>
      <c r="T26" s="1">
        <v>131</v>
      </c>
      <c r="U26" s="1">
        <v>50</v>
      </c>
    </row>
    <row r="27" spans="1:21" ht="13.5">
      <c r="A27" s="25" t="str">
        <f>'観測点リスト・観測日程(予備観測点含む）'!B29</f>
        <v>TV5</v>
      </c>
      <c r="B27">
        <f t="shared" si="0"/>
        <v>131.83333333333334</v>
      </c>
      <c r="D27">
        <f t="shared" si="1"/>
        <v>31</v>
      </c>
      <c r="F27" s="77">
        <f t="shared" si="2"/>
        <v>31</v>
      </c>
      <c r="G27" s="77" t="str">
        <f t="shared" si="4"/>
        <v/>
      </c>
      <c r="H27" s="77">
        <f t="shared" si="3"/>
        <v>31</v>
      </c>
      <c r="K27">
        <f>'観測点リスト・観測日程(予備観測点含む）'!D29+'観測点リスト・観測日程(予備観測点含む）'!E29/60</f>
        <v>31</v>
      </c>
      <c r="L27">
        <f>'観測点リスト・観測日程(予備観測点含む）'!F29+'観測点リスト・観測日程(予備観測点含む）'!G29/60</f>
        <v>131.83333333333334</v>
      </c>
      <c r="P27" s="85" t="s">
        <v>139</v>
      </c>
      <c r="Q27" s="85"/>
      <c r="R27" s="86">
        <v>31</v>
      </c>
      <c r="S27" s="86">
        <v>0</v>
      </c>
      <c r="T27" s="86">
        <v>131</v>
      </c>
      <c r="U27" s="87">
        <v>30</v>
      </c>
    </row>
    <row r="28" spans="1:21" ht="13.5">
      <c r="A28" s="25" t="str">
        <f>'観測点リスト・観測日程(予備観測点含む）'!B30</f>
        <v>TC1</v>
      </c>
      <c r="B28">
        <f t="shared" si="0"/>
        <v>131.5</v>
      </c>
      <c r="D28">
        <f t="shared" si="1"/>
        <v>31</v>
      </c>
      <c r="F28" s="77">
        <f t="shared" si="2"/>
        <v>31</v>
      </c>
      <c r="G28" s="77"/>
      <c r="H28" s="77">
        <f t="shared" si="3"/>
        <v>31</v>
      </c>
      <c r="K28">
        <f>'観測点リスト・観測日程(予備観測点含む）'!D30+'観測点リスト・観測日程(予備観測点含む）'!E30/60</f>
        <v>31</v>
      </c>
      <c r="L28">
        <f>'観測点リスト・観測日程(予備観測点含む）'!F30+'観測点リスト・観測日程(予備観測点含む）'!G30/60</f>
        <v>131.5</v>
      </c>
      <c r="P28" s="85" t="s">
        <v>140</v>
      </c>
      <c r="Q28" s="85"/>
      <c r="R28" s="86">
        <v>31</v>
      </c>
      <c r="S28" s="86">
        <v>0</v>
      </c>
      <c r="T28" s="86">
        <v>131</v>
      </c>
      <c r="U28" s="87">
        <v>45</v>
      </c>
    </row>
    <row r="29" spans="1:21" ht="13.5">
      <c r="A29" s="25" t="str">
        <f>'観測点リスト・観測日程(予備観測点含む）'!B31</f>
        <v>TC2</v>
      </c>
      <c r="B29">
        <f t="shared" si="0"/>
        <v>131.75</v>
      </c>
      <c r="D29">
        <f t="shared" si="1"/>
        <v>31</v>
      </c>
      <c r="F29" s="77">
        <f t="shared" si="2"/>
        <v>31</v>
      </c>
      <c r="G29" s="77"/>
      <c r="H29" s="77">
        <f t="shared" si="3"/>
        <v>31</v>
      </c>
      <c r="K29">
        <f>'観測点リスト・観測日程(予備観測点含む）'!D31+'観測点リスト・観測日程(予備観測点含む）'!E31/60</f>
        <v>31</v>
      </c>
      <c r="L29">
        <f>'観測点リスト・観測日程(予備観測点含む）'!F31+'観測点リスト・観測日程(予備観測点含む）'!G31/60</f>
        <v>131.75</v>
      </c>
      <c r="P29" s="85" t="s">
        <v>141</v>
      </c>
      <c r="Q29" s="85"/>
      <c r="R29" s="86">
        <v>31</v>
      </c>
      <c r="S29" s="86">
        <v>0</v>
      </c>
      <c r="T29" s="86">
        <v>132</v>
      </c>
      <c r="U29" s="87">
        <v>0</v>
      </c>
    </row>
    <row r="30" spans="1:21" ht="13.5">
      <c r="A30" s="25" t="str">
        <f>'観測点リスト・観測日程(予備観測点含む）'!B32</f>
        <v>TC3</v>
      </c>
      <c r="B30">
        <f t="shared" si="0"/>
        <v>132</v>
      </c>
      <c r="D30">
        <f t="shared" si="1"/>
        <v>31</v>
      </c>
      <c r="F30" s="77">
        <f t="shared" si="2"/>
        <v>31</v>
      </c>
      <c r="G30" s="77"/>
      <c r="H30" s="77">
        <f t="shared" si="3"/>
        <v>31</v>
      </c>
      <c r="K30">
        <f>'観測点リスト・観測日程(予備観測点含む）'!D32+'観測点リスト・観測日程(予備観測点含む）'!E32/60</f>
        <v>31</v>
      </c>
      <c r="L30">
        <f>'観測点リスト・観測日程(予備観測点含む）'!F32+'観測点リスト・観測日程(予備観測点含む）'!G32/60</f>
        <v>132</v>
      </c>
      <c r="P30" s="85" t="s">
        <v>142</v>
      </c>
      <c r="Q30" s="85"/>
      <c r="R30" s="86">
        <v>31</v>
      </c>
      <c r="S30" s="86">
        <v>0</v>
      </c>
      <c r="T30" s="86">
        <v>132</v>
      </c>
      <c r="U30" s="87">
        <v>15</v>
      </c>
    </row>
    <row r="31" spans="1:21" ht="13.5">
      <c r="A31" s="25" t="str">
        <f>'観測点リスト・観測日程(予備観測点含む）'!B33</f>
        <v>TC4</v>
      </c>
      <c r="B31">
        <f t="shared" si="0"/>
        <v>132.25</v>
      </c>
      <c r="D31">
        <f t="shared" si="1"/>
        <v>31</v>
      </c>
      <c r="F31" s="77">
        <f t="shared" si="2"/>
        <v>31</v>
      </c>
      <c r="G31" s="77"/>
      <c r="H31" s="77">
        <f t="shared" si="3"/>
        <v>31</v>
      </c>
      <c r="K31">
        <f>'観測点リスト・観測日程(予備観測点含む）'!D33+'観測点リスト・観測日程(予備観測点含む）'!E33/60</f>
        <v>31</v>
      </c>
      <c r="L31">
        <f>'観測点リスト・観測日程(予備観測点含む）'!F33+'観測点リスト・観測日程(予備観測点含む）'!G33/60</f>
        <v>132.25</v>
      </c>
      <c r="P31" s="85" t="s">
        <v>142</v>
      </c>
      <c r="Q31" s="85"/>
      <c r="R31" s="86">
        <v>31</v>
      </c>
      <c r="S31" s="86">
        <v>0</v>
      </c>
      <c r="T31" s="86">
        <v>132</v>
      </c>
      <c r="U31" s="87">
        <v>30</v>
      </c>
    </row>
    <row r="32" spans="1:21" ht="13.5">
      <c r="A32" s="25" t="str">
        <f>'観測点リスト・観測日程(予備観測点含む）'!B34</f>
        <v>TC4</v>
      </c>
      <c r="B32">
        <f t="shared" si="0"/>
        <v>132.5</v>
      </c>
      <c r="D32">
        <f t="shared" si="1"/>
        <v>31</v>
      </c>
      <c r="F32" s="77">
        <f t="shared" si="2"/>
        <v>31</v>
      </c>
      <c r="G32" s="77"/>
      <c r="H32" s="77">
        <f t="shared" si="3"/>
        <v>31</v>
      </c>
      <c r="K32">
        <f>'観測点リスト・観測日程(予備観測点含む）'!D34+'観測点リスト・観測日程(予備観測点含む）'!E34/60</f>
        <v>31</v>
      </c>
      <c r="L32">
        <f>'観測点リスト・観測日程(予備観測点含む）'!F34+'観測点リスト・観測日程(予備観測点含む）'!G34/60</f>
        <v>132.5</v>
      </c>
      <c r="P32" s="85" t="s">
        <v>143</v>
      </c>
      <c r="Q32" s="85"/>
      <c r="R32" s="86">
        <v>31</v>
      </c>
      <c r="S32" s="86">
        <v>0</v>
      </c>
      <c r="T32" s="86">
        <v>132</v>
      </c>
      <c r="U32" s="87">
        <v>45</v>
      </c>
    </row>
    <row r="33" spans="1:21" ht="13.5">
      <c r="A33" s="25" t="str">
        <f>'観測点リスト・観測日程(予備観測点含む）'!B35</f>
        <v>TC5</v>
      </c>
      <c r="B33">
        <f t="shared" si="0"/>
        <v>132.75</v>
      </c>
      <c r="D33">
        <f t="shared" si="1"/>
        <v>31</v>
      </c>
      <c r="F33" s="77">
        <f t="shared" si="2"/>
        <v>31</v>
      </c>
      <c r="G33" s="77"/>
      <c r="H33" s="77">
        <f t="shared" si="3"/>
        <v>31</v>
      </c>
      <c r="K33">
        <f>'観測点リスト・観測日程(予備観測点含む）'!D35+'観測点リスト・観測日程(予備観測点含む）'!E35/60</f>
        <v>31</v>
      </c>
      <c r="L33">
        <f>'観測点リスト・観測日程(予備観測点含む）'!F35+'観測点リスト・観測日程(予備観測点含む）'!G35/60</f>
        <v>132.75</v>
      </c>
      <c r="P33" s="74" t="s">
        <v>172</v>
      </c>
      <c r="Q33" s="74"/>
      <c r="R33" s="75">
        <v>30</v>
      </c>
      <c r="S33" s="75">
        <v>0</v>
      </c>
      <c r="T33" s="75">
        <v>134</v>
      </c>
      <c r="U33" s="76">
        <v>0</v>
      </c>
    </row>
    <row r="34" spans="1:21" ht="13.5">
      <c r="A34" s="25" t="str">
        <f>'観測点リスト・観測日程(予備観測点含む）'!B36</f>
        <v>W1</v>
      </c>
      <c r="B34">
        <f t="shared" si="0"/>
        <v>134</v>
      </c>
      <c r="D34">
        <f t="shared" si="1"/>
        <v>30</v>
      </c>
      <c r="F34" s="77">
        <f t="shared" si="2"/>
        <v>30</v>
      </c>
      <c r="G34" s="77"/>
      <c r="H34" s="77">
        <f t="shared" si="3"/>
        <v>30</v>
      </c>
      <c r="K34">
        <f>'観測点リスト・観測日程(予備観測点含む）'!D36+'観測点リスト・観測日程(予備観測点含む）'!E36/60</f>
        <v>30</v>
      </c>
      <c r="L34">
        <f>'観測点リスト・観測日程(予備観測点含む）'!F36+'観測点リスト・観測日程(予備観測点含む）'!G36/60</f>
        <v>134</v>
      </c>
      <c r="P34" s="85" t="s">
        <v>144</v>
      </c>
      <c r="Q34" s="85"/>
      <c r="R34" s="86">
        <v>33</v>
      </c>
      <c r="S34" s="86">
        <v>0</v>
      </c>
      <c r="T34" s="86">
        <v>135</v>
      </c>
      <c r="U34" s="87">
        <v>0</v>
      </c>
    </row>
    <row r="35" spans="1:21" ht="13.5">
      <c r="A35" s="25" t="str">
        <f>'観測点リスト・観測日程(予備観測点含む）'!B37</f>
        <v>M1</v>
      </c>
      <c r="B35">
        <f t="shared" si="0"/>
        <v>135</v>
      </c>
      <c r="D35">
        <f t="shared" si="1"/>
        <v>33</v>
      </c>
      <c r="F35" s="77">
        <f t="shared" si="2"/>
        <v>33</v>
      </c>
      <c r="G35" s="77"/>
      <c r="H35" s="77">
        <f t="shared" si="3"/>
        <v>33</v>
      </c>
      <c r="K35">
        <f>'観測点リスト・観測日程(予備観測点含む）'!D37+'観測点リスト・観測日程(予備観測点含む）'!E37/60</f>
        <v>33</v>
      </c>
      <c r="L35">
        <f>'観測点リスト・観測日程(予備観測点含む）'!F37+'観測点リスト・観測日程(予備観測点含む）'!G37/60</f>
        <v>135</v>
      </c>
      <c r="P35" s="85" t="s">
        <v>145</v>
      </c>
      <c r="Q35" s="85"/>
      <c r="R35" s="86">
        <v>33</v>
      </c>
      <c r="S35" s="86">
        <v>0</v>
      </c>
      <c r="T35" s="86">
        <v>136</v>
      </c>
      <c r="U35" s="87">
        <v>0</v>
      </c>
    </row>
    <row r="36" spans="1:21" ht="13.5">
      <c r="A36" s="25" t="str">
        <f>'観測点リスト・観測日程(予備観測点含む）'!B38</f>
        <v>M2</v>
      </c>
      <c r="B36">
        <f t="shared" si="0"/>
        <v>136</v>
      </c>
      <c r="D36">
        <f t="shared" si="1"/>
        <v>33</v>
      </c>
      <c r="F36" s="77">
        <f t="shared" si="2"/>
        <v>33</v>
      </c>
      <c r="G36" s="77"/>
      <c r="H36" s="77">
        <f t="shared" si="3"/>
        <v>33</v>
      </c>
      <c r="K36">
        <f>'観測点リスト・観測日程(予備観測点含む）'!D38+'観測点リスト・観測日程(予備観測点含む）'!E38/60</f>
        <v>33</v>
      </c>
      <c r="L36">
        <f>'観測点リスト・観測日程(予備観測点含む）'!F38+'観測点リスト・観測日程(予備観測点含む）'!G38/60</f>
        <v>136</v>
      </c>
      <c r="P36" s="85" t="s">
        <v>147</v>
      </c>
      <c r="Q36" s="85"/>
      <c r="R36" s="86">
        <v>32</v>
      </c>
      <c r="S36" s="86">
        <v>30</v>
      </c>
      <c r="T36" s="86">
        <v>135</v>
      </c>
      <c r="U36" s="87">
        <v>45</v>
      </c>
    </row>
    <row r="37" spans="1:21" ht="13.5">
      <c r="A37" s="25" t="str">
        <f>'観測点リスト・観測日程(予備観測点含む）'!B39</f>
        <v>M3</v>
      </c>
      <c r="B37">
        <f t="shared" si="0"/>
        <v>135.75</v>
      </c>
      <c r="D37">
        <f t="shared" si="1"/>
        <v>32.5</v>
      </c>
      <c r="F37" s="77">
        <f t="shared" si="2"/>
        <v>32.5</v>
      </c>
      <c r="G37" s="77"/>
      <c r="H37" s="77">
        <f t="shared" si="3"/>
        <v>32.5</v>
      </c>
      <c r="K37">
        <f>'観測点リスト・観測日程(予備観測点含む）'!D39+'観測点リスト・観測日程(予備観測点含む）'!E39/60</f>
        <v>32.5</v>
      </c>
      <c r="L37">
        <f>'観測点リスト・観測日程(予備観測点含む）'!F39+'観測点リスト・観測日程(予備観測点含む）'!G39/60</f>
        <v>135.75</v>
      </c>
      <c r="P37" s="85" t="s">
        <v>150</v>
      </c>
      <c r="Q37" s="85"/>
      <c r="R37" s="86">
        <v>32</v>
      </c>
      <c r="S37" s="86">
        <v>30</v>
      </c>
      <c r="T37" s="86">
        <v>135</v>
      </c>
      <c r="U37" s="87">
        <v>5</v>
      </c>
    </row>
    <row r="38" spans="1:21" ht="13.5">
      <c r="A38" s="25" t="str">
        <f>'観測点リスト・観測日程(予備観測点含む）'!B40</f>
        <v>M4</v>
      </c>
      <c r="B38">
        <f t="shared" si="0"/>
        <v>135.08333333333334</v>
      </c>
      <c r="D38">
        <f t="shared" si="1"/>
        <v>32.5</v>
      </c>
      <c r="F38" s="77">
        <f t="shared" si="2"/>
        <v>32.5</v>
      </c>
      <c r="G38" s="77"/>
      <c r="H38" s="77">
        <f t="shared" si="3"/>
        <v>32.5</v>
      </c>
      <c r="K38">
        <f>'観測点リスト・観測日程(予備観測点含む）'!D40+'観測点リスト・観測日程(予備観測点含む）'!E40/60</f>
        <v>32.5</v>
      </c>
      <c r="L38">
        <f>'観測点リスト・観測日程(予備観測点含む）'!F40+'観測点リスト・観測日程(予備観測点含む）'!G40/60</f>
        <v>135.08333333333334</v>
      </c>
      <c r="P38" s="85" t="s">
        <v>149</v>
      </c>
      <c r="Q38" s="85"/>
      <c r="R38" s="86">
        <v>32</v>
      </c>
      <c r="S38" s="86">
        <v>0</v>
      </c>
      <c r="T38" s="86">
        <v>135</v>
      </c>
      <c r="U38" s="87">
        <v>15</v>
      </c>
    </row>
    <row r="39" spans="1:21" ht="13.5">
      <c r="A39" s="25" t="str">
        <f>'観測点リスト・観測日程(予備観測点含む）'!B41</f>
        <v>M5</v>
      </c>
      <c r="B39">
        <f t="shared" si="0"/>
        <v>135.25</v>
      </c>
      <c r="D39">
        <f t="shared" si="1"/>
        <v>32</v>
      </c>
      <c r="F39" s="77">
        <f t="shared" si="2"/>
        <v>32</v>
      </c>
      <c r="G39" s="77"/>
      <c r="H39" s="77">
        <f t="shared" si="3"/>
        <v>32</v>
      </c>
      <c r="K39">
        <f>'観測点リスト・観測日程(予備観測点含む）'!D41+'観測点リスト・観測日程(予備観測点含む）'!E41/60</f>
        <v>32</v>
      </c>
      <c r="L39">
        <f>'観測点リスト・観測日程(予備観測点含む）'!F41+'観測点リスト・観測日程(予備観測点含む）'!G41/60</f>
        <v>135.25</v>
      </c>
      <c r="P39" s="85" t="s">
        <v>146</v>
      </c>
      <c r="Q39" s="85"/>
      <c r="R39" s="86">
        <v>32</v>
      </c>
      <c r="S39" s="86">
        <v>0</v>
      </c>
      <c r="T39" s="86">
        <v>135</v>
      </c>
      <c r="U39" s="87">
        <v>30</v>
      </c>
    </row>
    <row r="40" spans="1:21" ht="13.5">
      <c r="A40" s="25" t="str">
        <f>'観測点リスト・観測日程(予備観測点含む）'!B42</f>
        <v>M6</v>
      </c>
      <c r="B40">
        <f t="shared" si="0"/>
        <v>135.5</v>
      </c>
      <c r="D40">
        <f t="shared" si="1"/>
        <v>32</v>
      </c>
      <c r="F40" s="77">
        <f t="shared" si="2"/>
        <v>32</v>
      </c>
      <c r="G40" s="77"/>
      <c r="H40" s="77">
        <f t="shared" si="3"/>
        <v>32</v>
      </c>
      <c r="K40">
        <f>'観測点リスト・観測日程(予備観測点含む）'!D42+'観測点リスト・観測日程(予備観測点含む）'!E42/60</f>
        <v>32</v>
      </c>
      <c r="L40">
        <f>'観測点リスト・観測日程(予備観測点含む）'!F42+'観測点リスト・観測日程(予備観測点含む）'!G42/60</f>
        <v>135.5</v>
      </c>
      <c r="P40" s="85" t="s">
        <v>151</v>
      </c>
      <c r="Q40" s="85"/>
      <c r="R40" s="86">
        <v>32</v>
      </c>
      <c r="S40" s="86">
        <v>0</v>
      </c>
      <c r="T40" s="86">
        <v>135</v>
      </c>
      <c r="U40" s="87">
        <v>45</v>
      </c>
    </row>
    <row r="41" spans="1:21" ht="13.5">
      <c r="A41" s="25" t="str">
        <f>'観測点リスト・観測日程(予備観測点含む）'!B43</f>
        <v>M7</v>
      </c>
      <c r="B41">
        <f t="shared" si="0"/>
        <v>135.75</v>
      </c>
      <c r="D41">
        <f t="shared" si="1"/>
        <v>32</v>
      </c>
      <c r="F41" s="77">
        <f t="shared" si="2"/>
        <v>32</v>
      </c>
      <c r="G41" s="77"/>
      <c r="H41" s="77">
        <f t="shared" si="3"/>
        <v>32</v>
      </c>
      <c r="K41">
        <f>'観測点リスト・観測日程(予備観測点含む）'!D43+'観測点リスト・観測日程(予備観測点含む）'!E43/60</f>
        <v>32</v>
      </c>
      <c r="L41">
        <f>'観測点リスト・観測日程(予備観測点含む）'!F43+'観測点リスト・観測日程(予備観測点含む）'!G43/60</f>
        <v>135.75</v>
      </c>
      <c r="P41" s="85" t="s">
        <v>152</v>
      </c>
      <c r="Q41" s="85"/>
      <c r="R41" s="86">
        <v>32</v>
      </c>
      <c r="S41" s="86">
        <v>0</v>
      </c>
      <c r="T41" s="86">
        <v>136</v>
      </c>
      <c r="U41" s="87">
        <v>0</v>
      </c>
    </row>
    <row r="42" spans="1:21" ht="13.5">
      <c r="A42" s="25" t="str">
        <f>'観測点リスト・観測日程(予備観測点含む）'!B44</f>
        <v>M8</v>
      </c>
      <c r="B42">
        <f t="shared" si="0"/>
        <v>136</v>
      </c>
      <c r="D42">
        <f t="shared" si="1"/>
        <v>32</v>
      </c>
      <c r="F42" s="77">
        <f t="shared" si="2"/>
        <v>32</v>
      </c>
      <c r="G42" s="77"/>
      <c r="H42" s="77">
        <f t="shared" si="3"/>
        <v>32</v>
      </c>
      <c r="K42">
        <f>'観測点リスト・観測日程(予備観測点含む）'!D44+'観測点リスト・観測日程(予備観測点含む）'!E44/60</f>
        <v>32</v>
      </c>
      <c r="L42">
        <f>'観測点リスト・観測日程(予備観測点含む）'!F44+'観測点リスト・観測日程(予備観測点含む）'!G44/60</f>
        <v>136</v>
      </c>
      <c r="P42" s="85" t="s">
        <v>148</v>
      </c>
      <c r="Q42" s="85"/>
      <c r="R42" s="86">
        <v>32</v>
      </c>
      <c r="S42" s="86">
        <v>0</v>
      </c>
      <c r="T42" s="86">
        <v>136</v>
      </c>
      <c r="U42" s="87">
        <v>30</v>
      </c>
    </row>
    <row r="43" spans="1:21" ht="13.5">
      <c r="A43" s="25" t="str">
        <f>'観測点リスト・観測日程(予備観測点含む）'!B45</f>
        <v>M9</v>
      </c>
      <c r="B43">
        <f t="shared" si="0"/>
        <v>136.5</v>
      </c>
      <c r="D43">
        <f t="shared" si="1"/>
        <v>32</v>
      </c>
      <c r="F43" s="77">
        <f t="shared" si="2"/>
        <v>32</v>
      </c>
      <c r="G43" s="77"/>
      <c r="H43" s="77">
        <f t="shared" si="3"/>
        <v>32</v>
      </c>
      <c r="K43">
        <f>'観測点リスト・観測日程(予備観測点含む）'!D45+'観測点リスト・観測日程(予備観測点含む）'!E45/60</f>
        <v>32</v>
      </c>
      <c r="L43">
        <f>'観測点リスト・観測日程(予備観測点含む）'!F45+'観測点リスト・観測日程(予備観測点含む）'!G45/60</f>
        <v>136.5</v>
      </c>
      <c r="P43" s="85" t="s">
        <v>153</v>
      </c>
      <c r="Q43" s="85"/>
      <c r="R43" s="86">
        <v>32</v>
      </c>
      <c r="S43" s="86">
        <v>0</v>
      </c>
      <c r="T43" s="86">
        <v>137</v>
      </c>
      <c r="U43" s="87">
        <v>0</v>
      </c>
    </row>
    <row r="44" spans="1:21" ht="13.5">
      <c r="A44" s="25" t="str">
        <f>'観測点リスト・観測日程(予備観測点含む）'!B46</f>
        <v>M10</v>
      </c>
      <c r="B44">
        <f t="shared" si="0"/>
        <v>137</v>
      </c>
      <c r="D44">
        <f t="shared" si="1"/>
        <v>32</v>
      </c>
      <c r="F44" s="77">
        <f t="shared" si="2"/>
        <v>32</v>
      </c>
      <c r="G44" s="77"/>
      <c r="H44" s="77">
        <f t="shared" si="3"/>
        <v>32</v>
      </c>
      <c r="K44">
        <f>'観測点リスト・観測日程(予備観測点含む）'!D46+'観測点リスト・観測日程(予備観測点含む）'!E46/60</f>
        <v>32</v>
      </c>
      <c r="L44">
        <f>'観測点リスト・観測日程(予備観測点含む）'!F46+'観測点リスト・観測日程(予備観測点含む）'!G46/60</f>
        <v>137</v>
      </c>
      <c r="P44" s="85" t="s">
        <v>154</v>
      </c>
      <c r="Q44" s="85"/>
      <c r="R44" s="86">
        <v>32</v>
      </c>
      <c r="S44" s="86">
        <v>0</v>
      </c>
      <c r="T44" s="86">
        <v>137</v>
      </c>
      <c r="U44" s="87">
        <v>30</v>
      </c>
    </row>
    <row r="45" spans="1:21" ht="13.5">
      <c r="A45" s="25" t="str">
        <f>'観測点リスト・観測日程(予備観測点含む）'!B47</f>
        <v>M11</v>
      </c>
      <c r="B45">
        <f t="shared" si="0"/>
        <v>137.5</v>
      </c>
      <c r="D45">
        <f t="shared" si="1"/>
        <v>32</v>
      </c>
      <c r="F45" s="77">
        <f t="shared" si="2"/>
        <v>32</v>
      </c>
      <c r="G45" s="77"/>
      <c r="H45" s="77">
        <f t="shared" si="3"/>
        <v>32</v>
      </c>
      <c r="K45">
        <f>'観測点リスト・観測日程(予備観測点含む）'!D47+'観測点リスト・観測日程(予備観測点含む）'!E47/60</f>
        <v>32</v>
      </c>
      <c r="L45">
        <f>'観測点リスト・観測日程(予備観測点含む）'!F47+'観測点リスト・観測日程(予備観測点含む）'!G47/60</f>
        <v>137.5</v>
      </c>
      <c r="P45" s="85" t="s">
        <v>155</v>
      </c>
      <c r="Q45" s="85"/>
      <c r="R45" s="86">
        <v>32</v>
      </c>
      <c r="S45" s="86">
        <v>0</v>
      </c>
      <c r="T45" s="86">
        <v>137</v>
      </c>
      <c r="U45" s="87">
        <v>45</v>
      </c>
    </row>
    <row r="46" spans="1:21" ht="13.5">
      <c r="A46" s="25" t="str">
        <f>'観測点リスト・観測日程(予備観測点含む）'!B48</f>
        <v>M12</v>
      </c>
      <c r="B46">
        <f t="shared" si="0"/>
        <v>137.75</v>
      </c>
      <c r="D46">
        <f t="shared" ref="D46:D63" si="5">K46</f>
        <v>32</v>
      </c>
      <c r="F46" s="77">
        <f t="shared" ref="F46:F63" si="6">K46</f>
        <v>32</v>
      </c>
      <c r="G46" s="77"/>
      <c r="H46" s="77">
        <f t="shared" si="3"/>
        <v>32</v>
      </c>
      <c r="K46">
        <f>'観測点リスト・観測日程(予備観測点含む）'!D48+'観測点リスト・観測日程(予備観測点含む）'!E48/60</f>
        <v>32</v>
      </c>
      <c r="L46">
        <f>'観測点リスト・観測日程(予備観測点含む）'!F48+'観測点リスト・観測日程(予備観測点含む）'!G48/60</f>
        <v>137.75</v>
      </c>
      <c r="P46" s="85" t="s">
        <v>156</v>
      </c>
      <c r="Q46" s="85"/>
      <c r="R46" s="86">
        <v>32</v>
      </c>
      <c r="S46" s="86">
        <v>0</v>
      </c>
      <c r="T46" s="86">
        <v>138</v>
      </c>
      <c r="U46" s="87">
        <v>0</v>
      </c>
    </row>
    <row r="47" spans="1:21" ht="13.5">
      <c r="A47" s="25" t="str">
        <f>'観測点リスト・観測日程(予備観測点含む）'!B49</f>
        <v>M13</v>
      </c>
      <c r="B47">
        <f t="shared" ref="B47:B92" si="7">L47</f>
        <v>138</v>
      </c>
      <c r="D47">
        <f t="shared" si="5"/>
        <v>32</v>
      </c>
      <c r="F47" s="77">
        <f t="shared" si="6"/>
        <v>32</v>
      </c>
      <c r="H47" s="77">
        <f t="shared" si="3"/>
        <v>32</v>
      </c>
      <c r="K47">
        <f>'観測点リスト・観測日程(予備観測点含む）'!D49+'観測点リスト・観測日程(予備観測点含む）'!E49/60</f>
        <v>32</v>
      </c>
      <c r="L47">
        <f>'観測点リスト・観測日程(予備観測点含む）'!F49+'観測点リスト・観測日程(予備観測点含む）'!G49/60</f>
        <v>138</v>
      </c>
      <c r="P47" s="85" t="s">
        <v>157</v>
      </c>
      <c r="Q47" s="85"/>
      <c r="R47" s="86">
        <v>32</v>
      </c>
      <c r="S47" s="86">
        <v>0</v>
      </c>
      <c r="T47" s="86">
        <v>138</v>
      </c>
      <c r="U47" s="87">
        <v>30</v>
      </c>
    </row>
    <row r="48" spans="1:21" ht="13.5">
      <c r="A48" s="25" t="str">
        <f>'観測点リスト・観測日程(予備観測点含む）'!B50</f>
        <v>M14</v>
      </c>
      <c r="B48">
        <f t="shared" si="7"/>
        <v>138.5</v>
      </c>
      <c r="D48">
        <f t="shared" si="5"/>
        <v>32</v>
      </c>
      <c r="F48" s="77">
        <f t="shared" si="6"/>
        <v>32</v>
      </c>
      <c r="H48" s="77">
        <f t="shared" si="3"/>
        <v>32</v>
      </c>
      <c r="K48">
        <f>'観測点リスト・観測日程(予備観測点含む）'!D50+'観測点リスト・観測日程(予備観測点含む）'!E50/60</f>
        <v>32</v>
      </c>
      <c r="L48">
        <f>'観測点リスト・観測日程(予備観測点含む）'!F50+'観測点リスト・観測日程(予備観測点含む）'!G50/60</f>
        <v>138.5</v>
      </c>
      <c r="P48" s="85" t="s">
        <v>183</v>
      </c>
      <c r="Q48" s="85"/>
      <c r="R48" s="86">
        <v>32</v>
      </c>
      <c r="S48" s="86">
        <v>0</v>
      </c>
      <c r="T48" s="86">
        <v>139</v>
      </c>
      <c r="U48" s="87">
        <v>0</v>
      </c>
    </row>
    <row r="49" spans="1:21" ht="13.5">
      <c r="A49" s="25" t="str">
        <f>'観測点リスト・観測日程(予備観測点含む）'!B51</f>
        <v>M15(予備）</v>
      </c>
      <c r="B49">
        <f t="shared" si="7"/>
        <v>139</v>
      </c>
      <c r="D49">
        <f t="shared" si="5"/>
        <v>32</v>
      </c>
      <c r="F49" s="77">
        <f t="shared" si="6"/>
        <v>32</v>
      </c>
      <c r="H49" s="77">
        <f t="shared" si="3"/>
        <v>32</v>
      </c>
      <c r="K49">
        <f>'観測点リスト・観測日程(予備観測点含む）'!D51+'観測点リスト・観測日程(予備観測点含む）'!E51/60</f>
        <v>32</v>
      </c>
      <c r="L49">
        <f>'観測点リスト・観測日程(予備観測点含む）'!F51+'観測点リスト・観測日程(予備観測点含む）'!G51/60</f>
        <v>139</v>
      </c>
      <c r="P49" s="74" t="s">
        <v>184</v>
      </c>
      <c r="Q49" s="74"/>
      <c r="R49" s="75">
        <v>32</v>
      </c>
      <c r="S49" s="75">
        <v>0</v>
      </c>
      <c r="T49" s="75">
        <v>136</v>
      </c>
      <c r="U49" s="76">
        <v>30</v>
      </c>
    </row>
    <row r="50" spans="1:21" ht="13.5">
      <c r="A50" s="25" t="str">
        <f>'観測点リスト・観測日程(予備観測点含む）'!B52</f>
        <v>トラップ回収</v>
      </c>
      <c r="B50">
        <f t="shared" si="7"/>
        <v>136.5</v>
      </c>
      <c r="D50">
        <f t="shared" si="5"/>
        <v>32</v>
      </c>
      <c r="F50" s="77">
        <f t="shared" si="6"/>
        <v>32</v>
      </c>
      <c r="H50" s="77">
        <f t="shared" si="3"/>
        <v>32</v>
      </c>
      <c r="K50">
        <f>'観測点リスト・観測日程(予備観測点含む）'!D52+'観測点リスト・観測日程(予備観測点含む）'!E52/60</f>
        <v>32</v>
      </c>
      <c r="L50">
        <f>'観測点リスト・観測日程(予備観測点含む）'!F52+'観測点リスト・観測日程(予備観測点含む）'!G52/60</f>
        <v>136.5</v>
      </c>
      <c r="P50" s="74" t="s">
        <v>174</v>
      </c>
      <c r="Q50" s="74"/>
      <c r="R50" s="75">
        <v>32</v>
      </c>
      <c r="S50" s="75">
        <v>6</v>
      </c>
      <c r="T50" s="75">
        <v>134</v>
      </c>
      <c r="U50" s="76">
        <v>54</v>
      </c>
    </row>
    <row r="51" spans="1:21" ht="13.5">
      <c r="A51" s="25" t="str">
        <f>'観測点リスト・観測日程(予備観測点含む）'!B53</f>
        <v>MV1</v>
      </c>
      <c r="B51">
        <f t="shared" si="7"/>
        <v>134.9</v>
      </c>
      <c r="D51">
        <f t="shared" si="5"/>
        <v>32.1</v>
      </c>
      <c r="F51" s="77">
        <f t="shared" si="6"/>
        <v>32.1</v>
      </c>
      <c r="H51" s="77">
        <f t="shared" si="3"/>
        <v>32.1</v>
      </c>
      <c r="K51">
        <f>'観測点リスト・観測日程(予備観測点含む）'!D53+'観測点リスト・観測日程(予備観測点含む）'!E53/60</f>
        <v>32.1</v>
      </c>
      <c r="L51">
        <f>'観測点リスト・観測日程(予備観測点含む）'!F53+'観測点リスト・観測日程(予備観測点含む）'!G53/60</f>
        <v>134.9</v>
      </c>
      <c r="P51" s="74" t="s">
        <v>175</v>
      </c>
      <c r="Q51" s="74"/>
      <c r="R51" s="75">
        <v>32</v>
      </c>
      <c r="S51" s="75">
        <v>24</v>
      </c>
      <c r="T51" s="75">
        <v>135</v>
      </c>
      <c r="U51" s="76">
        <v>36</v>
      </c>
    </row>
    <row r="52" spans="1:21" ht="13.5">
      <c r="A52" s="25" t="str">
        <f>'観測点リスト・観測日程(予備観測点含む）'!B54</f>
        <v>MV2</v>
      </c>
      <c r="B52">
        <f t="shared" si="7"/>
        <v>135.6</v>
      </c>
      <c r="D52">
        <f t="shared" si="5"/>
        <v>32.4</v>
      </c>
      <c r="F52" s="77">
        <f t="shared" si="6"/>
        <v>32.4</v>
      </c>
      <c r="H52" s="77">
        <f t="shared" si="3"/>
        <v>32.4</v>
      </c>
      <c r="K52">
        <f>'観測点リスト・観測日程(予備観測点含む）'!D54+'観測点リスト・観測日程(予備観測点含む）'!E54/60</f>
        <v>32.4</v>
      </c>
      <c r="L52">
        <f>'観測点リスト・観測日程(予備観測点含む）'!F54+'観測点リスト・観測日程(予備観測点含む）'!G54/60</f>
        <v>135.6</v>
      </c>
      <c r="P52" s="74" t="s">
        <v>176</v>
      </c>
      <c r="Q52" s="74"/>
      <c r="R52" s="75">
        <v>31</v>
      </c>
      <c r="S52" s="75">
        <v>42</v>
      </c>
      <c r="T52" s="75">
        <v>136</v>
      </c>
      <c r="U52" s="76">
        <v>30</v>
      </c>
    </row>
    <row r="53" spans="1:21" ht="13.5">
      <c r="A53" s="25" t="str">
        <f>'観測点リスト・観測日程(予備観測点含む）'!B55</f>
        <v>MV3</v>
      </c>
      <c r="B53">
        <f t="shared" si="7"/>
        <v>136.5</v>
      </c>
      <c r="D53">
        <f t="shared" si="5"/>
        <v>31.7</v>
      </c>
      <c r="F53" s="77">
        <f t="shared" si="6"/>
        <v>31.7</v>
      </c>
      <c r="H53" s="77">
        <f t="shared" si="3"/>
        <v>31.7</v>
      </c>
      <c r="K53">
        <f>'観測点リスト・観測日程(予備観測点含む）'!D55+'観測点リスト・観測日程(予備観測点含む）'!E55/60</f>
        <v>31.7</v>
      </c>
      <c r="L53">
        <f>'観測点リスト・観測日程(予備観測点含む）'!F55+'観測点リスト・観測日程(予備観測点含む）'!G55/60</f>
        <v>136.5</v>
      </c>
      <c r="P53" s="74" t="s">
        <v>185</v>
      </c>
      <c r="Q53" s="74"/>
      <c r="R53" s="54">
        <v>30</v>
      </c>
      <c r="S53" s="51">
        <v>30</v>
      </c>
      <c r="T53" s="54">
        <v>136</v>
      </c>
      <c r="U53" s="51">
        <v>12</v>
      </c>
    </row>
    <row r="54" spans="1:21" ht="13.5">
      <c r="A54" s="25" t="str">
        <f>'観測点リスト・観測日程(予備観測点含む）'!B56</f>
        <v>MV4</v>
      </c>
      <c r="B54">
        <f t="shared" si="7"/>
        <v>136.19999999999999</v>
      </c>
      <c r="D54">
        <f t="shared" si="5"/>
        <v>30.5</v>
      </c>
      <c r="F54" s="77">
        <f t="shared" si="6"/>
        <v>30.5</v>
      </c>
      <c r="H54" s="77">
        <f t="shared" si="3"/>
        <v>30.5</v>
      </c>
      <c r="K54">
        <f>'観測点リスト・観測日程(予備観測点含む）'!D56+'観測点リスト・観測日程(予備観測点含む）'!E56/60</f>
        <v>30.5</v>
      </c>
      <c r="L54">
        <f>'観測点リスト・観測日程(予備観測点含む）'!F56+'観測点リスト・観測日程(予備観測点含む）'!G56/60</f>
        <v>136.19999999999999</v>
      </c>
    </row>
    <row r="55" spans="1:21" ht="13.5">
      <c r="A55" s="25" t="str">
        <f>'観測点リスト・観測日程(予備観測点含む）'!B57</f>
        <v>EX1</v>
      </c>
      <c r="B55">
        <f t="shared" si="7"/>
        <v>144</v>
      </c>
      <c r="D55">
        <f t="shared" si="5"/>
        <v>37</v>
      </c>
      <c r="F55" s="77">
        <f t="shared" si="6"/>
        <v>37</v>
      </c>
      <c r="H55" s="77">
        <f t="shared" si="3"/>
        <v>37</v>
      </c>
      <c r="K55">
        <f>'観測点リスト・観測日程(予備観測点含む）'!D57+'観測点リスト・観測日程(予備観測点含む）'!E57/60</f>
        <v>37</v>
      </c>
      <c r="L55">
        <f>'観測点リスト・観測日程(予備観測点含む）'!F57+'観測点リスト・観測日程(予備観測点含む）'!G57/60</f>
        <v>144</v>
      </c>
    </row>
    <row r="56" spans="1:21" ht="13.5">
      <c r="A56" s="25" t="str">
        <f>'観測点リスト・観測日程(予備観測点含む）'!B58</f>
        <v>EX2</v>
      </c>
      <c r="B56">
        <f t="shared" si="7"/>
        <v>144</v>
      </c>
      <c r="D56">
        <f t="shared" si="5"/>
        <v>36</v>
      </c>
      <c r="F56" s="77">
        <f t="shared" si="6"/>
        <v>36</v>
      </c>
      <c r="H56" s="77">
        <f t="shared" si="3"/>
        <v>36</v>
      </c>
      <c r="K56">
        <f>'観測点リスト・観測日程(予備観測点含む）'!D58+'観測点リスト・観測日程(予備観測点含む）'!E58/60</f>
        <v>36</v>
      </c>
      <c r="L56">
        <f>'観測点リスト・観測日程(予備観測点含む）'!F58+'観測点リスト・観測日程(予備観測点含む）'!G58/60</f>
        <v>144</v>
      </c>
    </row>
    <row r="57" spans="1:21" ht="13.5">
      <c r="A57" s="25" t="str">
        <f>'観測点リスト・観測日程(予備観測点含む）'!B59</f>
        <v>EX3</v>
      </c>
      <c r="B57">
        <f t="shared" si="7"/>
        <v>144</v>
      </c>
      <c r="D57">
        <f t="shared" si="5"/>
        <v>35.5</v>
      </c>
      <c r="F57" s="77">
        <f t="shared" si="6"/>
        <v>35.5</v>
      </c>
      <c r="H57" s="77">
        <f t="shared" si="3"/>
        <v>35.5</v>
      </c>
      <c r="K57">
        <f>'観測点リスト・観測日程(予備観測点含む）'!D59+'観測点リスト・観測日程(予備観測点含む）'!E59/60</f>
        <v>35.5</v>
      </c>
      <c r="L57">
        <f>'観測点リスト・観測日程(予備観測点含む）'!F59+'観測点リスト・観測日程(予備観測点含む）'!G59/60</f>
        <v>144</v>
      </c>
      <c r="P57" s="74" t="s">
        <v>160</v>
      </c>
      <c r="Q57" s="74"/>
      <c r="R57" s="75">
        <v>37</v>
      </c>
      <c r="S57" s="75">
        <v>0</v>
      </c>
      <c r="T57" s="75">
        <v>144</v>
      </c>
      <c r="U57" s="76">
        <v>30</v>
      </c>
    </row>
    <row r="58" spans="1:21" ht="13.5">
      <c r="A58" s="25" t="str">
        <f>'観測点リスト・観測日程(予備観測点含む）'!B60</f>
        <v>EX4</v>
      </c>
      <c r="B58">
        <f t="shared" si="7"/>
        <v>144</v>
      </c>
      <c r="D58">
        <f t="shared" si="5"/>
        <v>35.25</v>
      </c>
      <c r="F58" s="77">
        <f t="shared" si="6"/>
        <v>35.25</v>
      </c>
      <c r="H58" s="77">
        <f t="shared" si="3"/>
        <v>35.25</v>
      </c>
      <c r="K58">
        <f>'観測点リスト・観測日程(予備観測点含む）'!D60+'観測点リスト・観測日程(予備観測点含む）'!E60/60</f>
        <v>35.25</v>
      </c>
      <c r="L58">
        <f>'観測点リスト・観測日程(予備観測点含む）'!F60+'観測点リスト・観測日程(予備観測点含む）'!G60/60</f>
        <v>144</v>
      </c>
      <c r="P58" s="74" t="s">
        <v>161</v>
      </c>
      <c r="Q58" s="74"/>
      <c r="R58" s="75">
        <v>36</v>
      </c>
      <c r="S58" s="75">
        <v>0</v>
      </c>
      <c r="T58" s="75">
        <v>144</v>
      </c>
      <c r="U58" s="76">
        <v>30</v>
      </c>
    </row>
    <row r="59" spans="1:21" ht="13.5">
      <c r="A59" s="25" t="str">
        <f>'観測点リスト・観測日程(予備観測点含む）'!B61</f>
        <v>EX5</v>
      </c>
      <c r="B59">
        <f t="shared" si="7"/>
        <v>144</v>
      </c>
      <c r="D59">
        <f t="shared" si="5"/>
        <v>35</v>
      </c>
      <c r="F59" s="77">
        <f t="shared" si="6"/>
        <v>35</v>
      </c>
      <c r="H59" s="77">
        <f t="shared" si="3"/>
        <v>35</v>
      </c>
      <c r="K59">
        <f>'観測点リスト・観測日程(予備観測点含む）'!D61+'観測点リスト・観測日程(予備観測点含む）'!E61/60</f>
        <v>35</v>
      </c>
      <c r="L59">
        <f>'観測点リスト・観測日程(予備観測点含む）'!F61+'観測点リスト・観測日程(予備観測点含む）'!G61/60</f>
        <v>144</v>
      </c>
      <c r="P59" s="74" t="s">
        <v>162</v>
      </c>
      <c r="Q59" s="74"/>
      <c r="R59" s="75">
        <v>35</v>
      </c>
      <c r="S59" s="75">
        <v>30</v>
      </c>
      <c r="T59" s="75">
        <v>144</v>
      </c>
      <c r="U59" s="76">
        <v>30</v>
      </c>
    </row>
    <row r="60" spans="1:21" ht="13.5">
      <c r="A60" s="25" t="str">
        <f>'観測点リスト・観測日程(予備観測点含む）'!B62</f>
        <v>EX6</v>
      </c>
      <c r="B60">
        <f t="shared" si="7"/>
        <v>144</v>
      </c>
      <c r="D60">
        <f t="shared" si="5"/>
        <v>34.5</v>
      </c>
      <c r="F60" s="77">
        <f t="shared" si="6"/>
        <v>34.5</v>
      </c>
      <c r="H60" s="77">
        <f t="shared" si="3"/>
        <v>34.5</v>
      </c>
      <c r="K60">
        <f>'観測点リスト・観測日程(予備観測点含む）'!D62+'観測点リスト・観測日程(予備観測点含む）'!E62/60</f>
        <v>34.5</v>
      </c>
      <c r="L60">
        <f>'観測点リスト・観測日程(予備観測点含む）'!F62+'観測点リスト・観測日程(予備観測点含む）'!G62/60</f>
        <v>144</v>
      </c>
      <c r="P60" s="74" t="s">
        <v>163</v>
      </c>
      <c r="Q60" s="74"/>
      <c r="R60" s="75">
        <v>35</v>
      </c>
      <c r="S60" s="75">
        <v>15</v>
      </c>
      <c r="T60" s="75">
        <v>144</v>
      </c>
      <c r="U60" s="76">
        <v>30</v>
      </c>
    </row>
    <row r="61" spans="1:21" ht="13.5">
      <c r="A61" s="25" t="str">
        <f>'観測点リスト・観測日程(予備観測点含む）'!B63</f>
        <v>EX7</v>
      </c>
      <c r="B61">
        <f t="shared" si="7"/>
        <v>144</v>
      </c>
      <c r="D61">
        <f t="shared" si="5"/>
        <v>34</v>
      </c>
      <c r="F61" s="77">
        <f t="shared" si="6"/>
        <v>34</v>
      </c>
      <c r="H61" s="77">
        <f t="shared" si="3"/>
        <v>34</v>
      </c>
      <c r="K61">
        <f>'観測点リスト・観測日程(予備観測点含む）'!D63+'観測点リスト・観測日程(予備観測点含む）'!E63/60</f>
        <v>34</v>
      </c>
      <c r="L61">
        <f>'観測点リスト・観測日程(予備観測点含む）'!F63+'観測点リスト・観測日程(予備観測点含む）'!G63/60</f>
        <v>144</v>
      </c>
      <c r="P61" s="74" t="s">
        <v>164</v>
      </c>
      <c r="Q61" s="74"/>
      <c r="R61" s="75">
        <v>35</v>
      </c>
      <c r="S61" s="75">
        <v>0</v>
      </c>
      <c r="T61" s="75">
        <v>144</v>
      </c>
      <c r="U61" s="76">
        <v>30</v>
      </c>
    </row>
    <row r="62" spans="1:21" ht="13.5">
      <c r="A62" s="25" t="str">
        <f>'観測点リスト・観測日程(予備観測点含む）'!B64</f>
        <v>EX8</v>
      </c>
      <c r="B62">
        <f t="shared" si="7"/>
        <v>144</v>
      </c>
      <c r="D62">
        <f t="shared" si="5"/>
        <v>33</v>
      </c>
      <c r="F62" s="77">
        <f t="shared" si="6"/>
        <v>33</v>
      </c>
      <c r="H62" s="77">
        <f t="shared" si="3"/>
        <v>33</v>
      </c>
      <c r="K62">
        <f>'観測点リスト・観測日程(予備観測点含む）'!D64+'観測点リスト・観測日程(予備観測点含む）'!E64/60</f>
        <v>33</v>
      </c>
      <c r="L62">
        <f>'観測点リスト・観測日程(予備観測点含む）'!F64+'観測点リスト・観測日程(予備観測点含む）'!G64/60</f>
        <v>144</v>
      </c>
      <c r="P62" s="74" t="s">
        <v>165</v>
      </c>
      <c r="Q62" s="74"/>
      <c r="R62" s="75">
        <v>34</v>
      </c>
      <c r="S62" s="75">
        <v>30</v>
      </c>
      <c r="T62" s="75">
        <v>144</v>
      </c>
      <c r="U62" s="76">
        <v>30</v>
      </c>
    </row>
    <row r="63" spans="1:21" ht="13.5">
      <c r="A63" s="25" t="str">
        <f>'観測点リスト・観測日程(予備観測点含む）'!B65</f>
        <v>EX9</v>
      </c>
      <c r="B63">
        <f t="shared" si="7"/>
        <v>144.25</v>
      </c>
      <c r="D63">
        <f t="shared" si="5"/>
        <v>34.5</v>
      </c>
      <c r="F63" s="77">
        <f t="shared" si="6"/>
        <v>34.5</v>
      </c>
      <c r="H63" s="77">
        <f t="shared" si="3"/>
        <v>34.5</v>
      </c>
      <c r="K63">
        <f>'観測点リスト・観測日程(予備観測点含む）'!D65+'観測点リスト・観測日程(予備観測点含む）'!E65/60</f>
        <v>34.5</v>
      </c>
      <c r="L63">
        <f>'観測点リスト・観測日程(予備観測点含む）'!F65+'観測点リスト・観測日程(予備観測点含む）'!G65/60</f>
        <v>144.25</v>
      </c>
      <c r="P63" s="74" t="s">
        <v>166</v>
      </c>
      <c r="Q63" s="74"/>
      <c r="R63" s="75">
        <v>34</v>
      </c>
      <c r="S63" s="75">
        <v>0</v>
      </c>
      <c r="T63" s="75">
        <v>144</v>
      </c>
      <c r="U63" s="76">
        <v>30</v>
      </c>
    </row>
    <row r="64" spans="1:21" ht="13.5">
      <c r="A64" s="25" t="str">
        <f>'観測点リスト・観測日程(予備観測点含む）'!B66</f>
        <v>EX10</v>
      </c>
      <c r="B64">
        <f t="shared" si="7"/>
        <v>144.5</v>
      </c>
      <c r="D64">
        <f t="shared" ref="D64:D66" si="8">K64</f>
        <v>34.5</v>
      </c>
      <c r="F64" s="77">
        <f t="shared" ref="F64:F66" si="9">K64</f>
        <v>34.5</v>
      </c>
      <c r="H64" s="77">
        <f t="shared" ref="H64:H66" si="10">K64</f>
        <v>34.5</v>
      </c>
      <c r="K64">
        <f>'観測点リスト・観測日程(予備観測点含む）'!D66+'観測点リスト・観測日程(予備観測点含む）'!E66/60</f>
        <v>34.5</v>
      </c>
      <c r="L64">
        <f>'観測点リスト・観測日程(予備観測点含む）'!F66+'観測点リスト・観測日程(予備観測点含む）'!G66/60</f>
        <v>144.5</v>
      </c>
      <c r="P64" s="74" t="s">
        <v>167</v>
      </c>
      <c r="Q64" s="74"/>
      <c r="R64" s="75">
        <v>33</v>
      </c>
      <c r="S64" s="75">
        <v>0</v>
      </c>
      <c r="T64" s="75">
        <v>144</v>
      </c>
      <c r="U64" s="76">
        <v>30</v>
      </c>
    </row>
    <row r="65" spans="1:21" ht="13.5">
      <c r="A65" s="25" t="str">
        <f>'観測点リスト・観測日程(予備観測点含む）'!B67</f>
        <v>EX11</v>
      </c>
      <c r="B65">
        <f t="shared" si="7"/>
        <v>144.75</v>
      </c>
      <c r="D65">
        <f t="shared" si="8"/>
        <v>34.5</v>
      </c>
      <c r="F65" s="77">
        <f t="shared" si="9"/>
        <v>34.5</v>
      </c>
      <c r="H65" s="77">
        <f t="shared" si="10"/>
        <v>34.5</v>
      </c>
      <c r="K65">
        <f>'観測点リスト・観測日程(予備観測点含む）'!D67+'観測点リスト・観測日程(予備観測点含む）'!E67/60</f>
        <v>34.5</v>
      </c>
      <c r="L65">
        <f>'観測点リスト・観測日程(予備観測点含む）'!F67+'観測点リスト・観測日程(予備観測点含む）'!G67/60</f>
        <v>144.75</v>
      </c>
      <c r="P65" s="74" t="s">
        <v>173</v>
      </c>
      <c r="Q65" s="74"/>
      <c r="R65" s="75">
        <v>32</v>
      </c>
      <c r="S65" s="75">
        <v>0</v>
      </c>
      <c r="T65" s="75">
        <v>144</v>
      </c>
      <c r="U65" s="76">
        <v>30</v>
      </c>
    </row>
    <row r="66" spans="1:21" ht="13.5">
      <c r="A66" s="25" t="str">
        <f>'観測点リスト・観測日程(予備観測点含む）'!B68</f>
        <v>EX12</v>
      </c>
      <c r="B66">
        <f t="shared" si="7"/>
        <v>145</v>
      </c>
      <c r="D66">
        <f t="shared" si="8"/>
        <v>34.5</v>
      </c>
      <c r="F66" s="77">
        <f t="shared" si="9"/>
        <v>34.5</v>
      </c>
      <c r="H66" s="77">
        <f t="shared" si="10"/>
        <v>34.5</v>
      </c>
      <c r="K66">
        <f>'観測点リスト・観測日程(予備観測点含む）'!D68+'観測点リスト・観測日程(予備観測点含む）'!E68/60</f>
        <v>34.5</v>
      </c>
      <c r="L66">
        <f>'観測点リスト・観測日程(予備観測点含む）'!F68+'観測点リスト・観測日程(予備観測点含む）'!G68/60</f>
        <v>145</v>
      </c>
    </row>
    <row r="67" spans="1:21" ht="13.5">
      <c r="A67" s="25" t="str">
        <f>'観測点リスト・観測日程(予備観測点含む）'!B69</f>
        <v>EX13</v>
      </c>
      <c r="B67">
        <f t="shared" si="7"/>
        <v>145.25</v>
      </c>
      <c r="D67">
        <f t="shared" ref="D67:D80" si="11">K67</f>
        <v>34.5</v>
      </c>
      <c r="F67" s="77">
        <f t="shared" ref="F67:F88" si="12">K67</f>
        <v>34.5</v>
      </c>
      <c r="H67" s="77">
        <f t="shared" ref="H67:H77" si="13">K67</f>
        <v>34.5</v>
      </c>
      <c r="K67">
        <f>'観測点リスト・観測日程(予備観測点含む）'!D69+'観測点リスト・観測日程(予備観測点含む）'!E69/60</f>
        <v>34.5</v>
      </c>
      <c r="L67">
        <f>'観測点リスト・観測日程(予備観測点含む）'!F69+'観測点リスト・観測日程(予備観測点含む）'!G69/60</f>
        <v>145.25</v>
      </c>
    </row>
    <row r="68" spans="1:21" ht="13.5">
      <c r="A68" s="25" t="str">
        <f>'観測点リスト・観測日程(予備観測点含む）'!B70</f>
        <v>K0</v>
      </c>
      <c r="B68">
        <f t="shared" si="7"/>
        <v>127.54166666666667</v>
      </c>
      <c r="D68">
        <f t="shared" si="11"/>
        <v>25</v>
      </c>
      <c r="F68" s="77">
        <f t="shared" si="12"/>
        <v>25</v>
      </c>
      <c r="H68" s="77">
        <f t="shared" si="13"/>
        <v>25</v>
      </c>
      <c r="K68">
        <f>'観測点リスト・観測日程(予備観測点含む）'!D70+'観測点リスト・観測日程(予備観測点含む）'!E70/60</f>
        <v>25</v>
      </c>
      <c r="L68">
        <f>'観測点リスト・観測日程(予備観測点含む）'!F70+'観測点リスト・観測日程(予備観測点含む）'!G70/60</f>
        <v>127.54166666666667</v>
      </c>
    </row>
    <row r="69" spans="1:21" ht="13.5">
      <c r="A69" s="25" t="str">
        <f>'観測点リスト・観測日程(予備観測点含む）'!B71</f>
        <v>K1</v>
      </c>
      <c r="B69">
        <f t="shared" si="7"/>
        <v>127.425</v>
      </c>
      <c r="D69">
        <f t="shared" si="11"/>
        <v>25.208333333333332</v>
      </c>
      <c r="F69" s="77">
        <f t="shared" si="12"/>
        <v>25.208333333333332</v>
      </c>
      <c r="H69" s="77">
        <f t="shared" si="13"/>
        <v>25.208333333333332</v>
      </c>
      <c r="K69">
        <f>'観測点リスト・観測日程(予備観測点含む）'!D71+'観測点リスト・観測日程(予備観測点含む）'!E71/60</f>
        <v>25.208333333333332</v>
      </c>
      <c r="L69">
        <f>'観測点リスト・観測日程(予備観測点含む）'!F71+'観測点リスト・観測日程(予備観測点含む）'!G71/60</f>
        <v>127.425</v>
      </c>
    </row>
    <row r="70" spans="1:21" ht="13.5">
      <c r="A70" s="25" t="str">
        <f>'観測点リスト・観測日程(予備観測点含む）'!B72</f>
        <v>K2</v>
      </c>
      <c r="B70">
        <f t="shared" si="7"/>
        <v>127.30833333333334</v>
      </c>
      <c r="D70">
        <f t="shared" si="11"/>
        <v>25.376666666666665</v>
      </c>
      <c r="F70" s="77">
        <f t="shared" si="12"/>
        <v>25.376666666666665</v>
      </c>
      <c r="H70" s="77">
        <f t="shared" si="13"/>
        <v>25.376666666666665</v>
      </c>
      <c r="K70">
        <f>'観測点リスト・観測日程(予備観測点含む）'!D72+'観測点リスト・観測日程(予備観測点含む）'!E72/60</f>
        <v>25.376666666666665</v>
      </c>
      <c r="L70">
        <f>'観測点リスト・観測日程(予備観測点含む）'!F72+'観測点リスト・観測日程(予備観測点含む）'!G72/60</f>
        <v>127.30833333333334</v>
      </c>
    </row>
    <row r="71" spans="1:21" ht="13.5">
      <c r="A71" s="25" t="str">
        <f>'観測点リスト・観測日程(予備観測点含む）'!B73</f>
        <v>K3</v>
      </c>
      <c r="B71">
        <f t="shared" si="7"/>
        <v>127.19166666666666</v>
      </c>
      <c r="D71">
        <f t="shared" si="11"/>
        <v>25.568333333333335</v>
      </c>
      <c r="F71" s="77">
        <f t="shared" si="12"/>
        <v>25.568333333333335</v>
      </c>
      <c r="H71" s="77">
        <f t="shared" si="13"/>
        <v>25.568333333333335</v>
      </c>
      <c r="K71">
        <f>'観測点リスト・観測日程(予備観測点含む）'!D73+'観測点リスト・観測日程(予備観測点含む）'!E73/60</f>
        <v>25.568333333333335</v>
      </c>
      <c r="L71">
        <f>'観測点リスト・観測日程(予備観測点含む）'!F73+'観測点リスト・観測日程(予備観測点含む）'!G73/60</f>
        <v>127.19166666666666</v>
      </c>
    </row>
    <row r="72" spans="1:21" ht="13.5">
      <c r="A72" s="25" t="str">
        <f>'観測点リスト・観測日程(予備観測点含む）'!B74</f>
        <v>K7</v>
      </c>
      <c r="B72">
        <f t="shared" si="7"/>
        <v>126.98166666666667</v>
      </c>
      <c r="D72">
        <f t="shared" si="11"/>
        <v>25.653333333333332</v>
      </c>
      <c r="F72" s="77">
        <f t="shared" si="12"/>
        <v>25.653333333333332</v>
      </c>
      <c r="H72" s="77">
        <f t="shared" si="13"/>
        <v>25.653333333333332</v>
      </c>
      <c r="K72">
        <f>'観測点リスト・観測日程(予備観測点含む）'!D74+'観測点リスト・観測日程(予備観測点含む）'!E74/60</f>
        <v>25.653333333333332</v>
      </c>
      <c r="L72">
        <f>'観測点リスト・観測日程(予備観測点含む）'!F74+'観測点リスト・観測日程(予備観測点含む）'!G74/60</f>
        <v>126.98166666666667</v>
      </c>
    </row>
    <row r="73" spans="1:21" ht="13.5">
      <c r="A73" s="25" t="str">
        <f>'観測点リスト・観測日程(予備観測点含む）'!B75</f>
        <v>K10</v>
      </c>
      <c r="B73">
        <f t="shared" si="7"/>
        <v>126.90166666666667</v>
      </c>
      <c r="D73">
        <f t="shared" si="11"/>
        <v>25.898333333333333</v>
      </c>
      <c r="F73" s="77">
        <f t="shared" si="12"/>
        <v>25.898333333333333</v>
      </c>
      <c r="H73" s="77">
        <f t="shared" si="13"/>
        <v>25.898333333333333</v>
      </c>
      <c r="K73">
        <f>'観測点リスト・観測日程(予備観測点含む）'!D75+'観測点リスト・観測日程(予備観測点含む）'!E75/60</f>
        <v>25.898333333333333</v>
      </c>
      <c r="L73">
        <f>'観測点リスト・観測日程(予備観測点含む）'!F75+'観測点リスト・観測日程(予備観測点含む）'!G75/60</f>
        <v>126.90166666666667</v>
      </c>
    </row>
    <row r="74" spans="1:21" ht="13.5">
      <c r="A74" s="25" t="str">
        <f>'観測点リスト・観測日程(予備観測点含む）'!B76</f>
        <v>K12</v>
      </c>
      <c r="B74">
        <f t="shared" si="7"/>
        <v>126.67833333333333</v>
      </c>
      <c r="D74">
        <f t="shared" si="11"/>
        <v>25.93</v>
      </c>
      <c r="F74" s="77">
        <f t="shared" si="12"/>
        <v>25.93</v>
      </c>
      <c r="H74" s="77">
        <f t="shared" si="13"/>
        <v>25.93</v>
      </c>
      <c r="K74">
        <f>'観測点リスト・観測日程(予備観測点含む）'!D76+'観測点リスト・観測日程(予備観測点含む）'!E76/60</f>
        <v>25.93</v>
      </c>
      <c r="L74">
        <f>'観測点リスト・観測日程(予備観測点含む）'!F76+'観測点リスト・観測日程(予備観測点含む）'!G76/60</f>
        <v>126.67833333333333</v>
      </c>
    </row>
    <row r="75" spans="1:21" ht="13.5">
      <c r="A75" s="25" t="str">
        <f>'観測点リスト・観測日程(予備観測点含む）'!B77</f>
        <v>K15</v>
      </c>
      <c r="B75">
        <f t="shared" si="7"/>
        <v>126.44666666666667</v>
      </c>
      <c r="D75">
        <f t="shared" si="11"/>
        <v>25.991666666666667</v>
      </c>
      <c r="F75" s="77">
        <f t="shared" si="12"/>
        <v>25.991666666666667</v>
      </c>
      <c r="H75" s="77">
        <f t="shared" si="13"/>
        <v>25.991666666666667</v>
      </c>
      <c r="K75">
        <f>'観測点リスト・観測日程(予備観測点含む）'!D77+'観測点リスト・観測日程(予備観測点含む）'!E77/60</f>
        <v>25.991666666666667</v>
      </c>
      <c r="L75">
        <f>'観測点リスト・観測日程(予備観測点含む）'!F77+'観測点リスト・観測日程(予備観測点含む）'!G77/60</f>
        <v>126.44666666666667</v>
      </c>
    </row>
    <row r="76" spans="1:21" ht="13.5">
      <c r="A76" s="25" t="str">
        <f>'観測点リスト・観測日程(予備観測点含む）'!B78</f>
        <v>K16</v>
      </c>
      <c r="B76">
        <f t="shared" si="7"/>
        <v>126.34833333333333</v>
      </c>
      <c r="D76">
        <f t="shared" si="11"/>
        <v>26.08</v>
      </c>
      <c r="F76" s="77">
        <f t="shared" si="12"/>
        <v>26.08</v>
      </c>
      <c r="H76" s="77">
        <f t="shared" si="13"/>
        <v>26.08</v>
      </c>
      <c r="K76">
        <f>'観測点リスト・観測日程(予備観測点含む）'!D78+'観測点リスト・観測日程(予備観測点含む）'!E78/60</f>
        <v>26.08</v>
      </c>
      <c r="L76">
        <f>'観測点リスト・観測日程(予備観測点含む）'!F78+'観測点リスト・観測日程(予備観測点含む）'!G78/60</f>
        <v>126.34833333333333</v>
      </c>
    </row>
    <row r="77" spans="1:21" ht="13.5">
      <c r="A77" s="25" t="str">
        <f>'観測点リスト・観測日程(予備観測点含む）'!B79</f>
        <v>K18</v>
      </c>
      <c r="B77">
        <f t="shared" si="7"/>
        <v>126.14833333333333</v>
      </c>
      <c r="D77">
        <f t="shared" si="11"/>
        <v>26.023333333333333</v>
      </c>
      <c r="F77" s="77">
        <f t="shared" si="12"/>
        <v>26.023333333333333</v>
      </c>
      <c r="H77" s="77">
        <f t="shared" si="13"/>
        <v>26.023333333333333</v>
      </c>
      <c r="K77">
        <f>'観測点リスト・観測日程(予備観測点含む）'!D79+'観測点リスト・観測日程(予備観測点含む）'!E79/60</f>
        <v>26.023333333333333</v>
      </c>
      <c r="L77">
        <f>'観測点リスト・観測日程(予備観測点含む）'!F79+'観測点リスト・観測日程(予備観測点含む）'!G79/60</f>
        <v>126.14833333333333</v>
      </c>
    </row>
    <row r="78" spans="1:21" ht="13.5">
      <c r="A78" s="25" t="str">
        <f>'観測点リスト・観測日程(予備観測点含む）'!B80</f>
        <v>佐多岬沖</v>
      </c>
      <c r="B78">
        <f t="shared" si="7"/>
        <v>130.56</v>
      </c>
      <c r="D78">
        <f t="shared" si="11"/>
        <v>30.9</v>
      </c>
      <c r="F78" s="77">
        <f t="shared" si="12"/>
        <v>30.9</v>
      </c>
      <c r="H78" s="77"/>
      <c r="K78">
        <f>'観測点リスト・観測日程(予備観測点含む）'!D80+'観測点リスト・観測日程(予備観測点含む）'!E80/60</f>
        <v>30.9</v>
      </c>
      <c r="L78">
        <f>'観測点リスト・観測日程(予備観測点含む）'!F80+'観測点リスト・観測日程(予備観測点含む）'!G80/60</f>
        <v>130.56</v>
      </c>
    </row>
    <row r="79" spans="1:21" ht="13.5">
      <c r="A79" s="25">
        <f>'観測点リスト・観測日程(予備観測点含む）'!B81</f>
        <v>0</v>
      </c>
      <c r="B79">
        <f t="shared" si="7"/>
        <v>130.74</v>
      </c>
      <c r="D79">
        <f t="shared" si="11"/>
        <v>31.28</v>
      </c>
      <c r="F79" s="77">
        <f t="shared" si="12"/>
        <v>31.28</v>
      </c>
      <c r="H79" s="77"/>
      <c r="K79">
        <f>'観測点リスト・観測日程(予備観測点含む）'!D81+'観測点リスト・観測日程(予備観測点含む）'!E81/60</f>
        <v>31.28</v>
      </c>
      <c r="L79">
        <f>'観測点リスト・観測日程(予備観測点含む）'!F81+'観測点リスト・観測日程(予備観測点含む）'!G81/60</f>
        <v>130.74</v>
      </c>
    </row>
    <row r="80" spans="1:21" ht="13.5">
      <c r="A80" s="25" t="str">
        <f>'観測点リスト・観測日程(予備観測点含む）'!B82</f>
        <v>鹿児島</v>
      </c>
      <c r="B80">
        <f t="shared" si="7"/>
        <v>130.66666666666666</v>
      </c>
      <c r="D80">
        <f t="shared" si="11"/>
        <v>31.6</v>
      </c>
      <c r="E80">
        <f>K80</f>
        <v>31.6</v>
      </c>
      <c r="F80" s="77">
        <f t="shared" si="12"/>
        <v>31.6</v>
      </c>
      <c r="H80" s="77"/>
      <c r="K80">
        <f>'観測点リスト・観測日程(予備観測点含む）'!D82+'観測点リスト・観測日程(予備観測点含む）'!E82/60</f>
        <v>31.6</v>
      </c>
      <c r="L80">
        <f>'観測点リスト・観測日程(予備観測点含む）'!F82+'観測点リスト・観測日程(予備観測点含む）'!G82/60</f>
        <v>130.66666666666666</v>
      </c>
    </row>
    <row r="81" spans="1:12" ht="13.5">
      <c r="A81" s="25">
        <f>'観測点リスト・観測日程(予備観測点含む）'!B83</f>
        <v>0</v>
      </c>
      <c r="B81">
        <f t="shared" si="7"/>
        <v>130.66666666666666</v>
      </c>
      <c r="F81" s="77">
        <f t="shared" si="12"/>
        <v>31.6</v>
      </c>
      <c r="H81" s="77"/>
      <c r="K81">
        <f>'観測点リスト・観測日程(予備観測点含む）'!D83+'観測点リスト・観測日程(予備観測点含む）'!E83/60</f>
        <v>31.6</v>
      </c>
      <c r="L81">
        <f>'観測点リスト・観測日程(予備観測点含む）'!F83+'観測点リスト・観測日程(予備観測点含む）'!G83/60</f>
        <v>130.66666666666666</v>
      </c>
    </row>
    <row r="82" spans="1:12" ht="13.5">
      <c r="A82" s="25">
        <f>'観測点リスト・観測日程(予備観測点含む）'!B84</f>
        <v>0</v>
      </c>
      <c r="B82">
        <f t="shared" si="7"/>
        <v>130.66666666666666</v>
      </c>
      <c r="F82" s="77">
        <f t="shared" si="12"/>
        <v>31.6</v>
      </c>
      <c r="H82" s="77"/>
      <c r="K82">
        <f>'観測点リスト・観測日程(予備観測点含む）'!D84+'観測点リスト・観測日程(予備観測点含む）'!E84/60</f>
        <v>31.6</v>
      </c>
      <c r="L82">
        <f>'観測点リスト・観測日程(予備観測点含む）'!F84+'観測点リスト・観測日程(予備観測点含む）'!G84/60</f>
        <v>130.66666666666666</v>
      </c>
    </row>
    <row r="83" spans="1:12" ht="13.5">
      <c r="A83" s="25">
        <f>'観測点リスト・観測日程(予備観測点含む）'!B85</f>
        <v>0</v>
      </c>
      <c r="B83">
        <f t="shared" si="7"/>
        <v>130.66666666666666</v>
      </c>
      <c r="F83" s="77">
        <f t="shared" si="12"/>
        <v>31.6</v>
      </c>
      <c r="H83" s="77"/>
      <c r="K83">
        <f>'観測点リスト・観測日程(予備観測点含む）'!D85+'観測点リスト・観測日程(予備観測点含む）'!E85/60</f>
        <v>31.6</v>
      </c>
      <c r="L83">
        <f>'観測点リスト・観測日程(予備観測点含む）'!F85+'観測点リスト・観測日程(予備観測点含む）'!G85/60</f>
        <v>130.66666666666666</v>
      </c>
    </row>
    <row r="84" spans="1:12" ht="13.5">
      <c r="A84" s="25">
        <f>'観測点リスト・観測日程(予備観測点含む）'!B86</f>
        <v>0</v>
      </c>
      <c r="B84">
        <f t="shared" si="7"/>
        <v>130.66666666666666</v>
      </c>
      <c r="F84" s="77">
        <f t="shared" si="12"/>
        <v>31.6</v>
      </c>
      <c r="H84" s="77"/>
      <c r="K84">
        <f>'観測点リスト・観測日程(予備観測点含む）'!D86+'観測点リスト・観測日程(予備観測点含む）'!E86/60</f>
        <v>31.6</v>
      </c>
      <c r="L84">
        <f>'観測点リスト・観測日程(予備観測点含む）'!F86+'観測点リスト・観測日程(予備観測点含む）'!G86/60</f>
        <v>130.66666666666666</v>
      </c>
    </row>
    <row r="85" spans="1:12" ht="13.5">
      <c r="A85" s="25">
        <f>'観測点リスト・観測日程(予備観測点含む）'!B87</f>
        <v>0</v>
      </c>
      <c r="B85">
        <f t="shared" si="7"/>
        <v>130.66666666666666</v>
      </c>
      <c r="F85" s="77">
        <f t="shared" si="12"/>
        <v>31.6</v>
      </c>
      <c r="H85" s="77"/>
      <c r="K85">
        <f>'観測点リスト・観測日程(予備観測点含む）'!D87+'観測点リスト・観測日程(予備観測点含む）'!E87/60</f>
        <v>31.6</v>
      </c>
      <c r="L85">
        <f>'観測点リスト・観測日程(予備観測点含む）'!F87+'観測点リスト・観測日程(予備観測点含む）'!G87/60</f>
        <v>130.66666666666666</v>
      </c>
    </row>
    <row r="86" spans="1:12" ht="13.5">
      <c r="A86" s="25">
        <f>'観測点リスト・観測日程(予備観測点含む）'!B88</f>
        <v>0</v>
      </c>
      <c r="B86">
        <f t="shared" si="7"/>
        <v>130.66666666666666</v>
      </c>
      <c r="F86" s="77">
        <f t="shared" si="12"/>
        <v>31.6</v>
      </c>
      <c r="H86" s="77"/>
      <c r="K86">
        <f>'観測点リスト・観測日程(予備観測点含む）'!D88+'観測点リスト・観測日程(予備観測点含む）'!E88/60</f>
        <v>31.6</v>
      </c>
      <c r="L86">
        <f>'観測点リスト・観測日程(予備観測点含む）'!F88+'観測点リスト・観測日程(予備観測点含む）'!G88/60</f>
        <v>130.66666666666666</v>
      </c>
    </row>
    <row r="87" spans="1:12" ht="13.5">
      <c r="A87" s="25">
        <f>'観測点リスト・観測日程(予備観測点含む）'!B89</f>
        <v>0</v>
      </c>
      <c r="B87">
        <f t="shared" si="7"/>
        <v>130.66666666666666</v>
      </c>
      <c r="F87" s="77">
        <f t="shared" si="12"/>
        <v>31.6</v>
      </c>
      <c r="H87" s="77"/>
      <c r="K87">
        <f>'観測点リスト・観測日程(予備観測点含む）'!D89+'観測点リスト・観測日程(予備観測点含む）'!E89/60</f>
        <v>31.6</v>
      </c>
      <c r="L87">
        <f>'観測点リスト・観測日程(予備観測点含む）'!F89+'観測点リスト・観測日程(予備観測点含む）'!G89/60</f>
        <v>130.66666666666666</v>
      </c>
    </row>
    <row r="88" spans="1:12" ht="13.5">
      <c r="A88" s="25" t="str">
        <f>'観測点リスト・観測日程(予備観測点含む）'!B90</f>
        <v>鹿児島</v>
      </c>
      <c r="B88">
        <f t="shared" si="7"/>
        <v>130.66666666666666</v>
      </c>
      <c r="F88" s="77">
        <f t="shared" si="12"/>
        <v>31.6</v>
      </c>
      <c r="H88" s="77"/>
      <c r="K88">
        <f>'観測点リスト・観測日程(予備観測点含む）'!D90+'観測点リスト・観測日程(予備観測点含む）'!E90/60</f>
        <v>31.6</v>
      </c>
      <c r="L88">
        <f>'観測点リスト・観測日程(予備観測点含む）'!F90+'観測点リスト・観測日程(予備観測点含む）'!G90/60</f>
        <v>130.66666666666666</v>
      </c>
    </row>
    <row r="89" spans="1:12" ht="13.5">
      <c r="A89" s="25">
        <f>'観測点リスト・観測日程(予備観測点含む）'!B91</f>
        <v>0</v>
      </c>
      <c r="B89">
        <f t="shared" si="7"/>
        <v>0</v>
      </c>
      <c r="D89" s="79"/>
      <c r="F89" s="79"/>
      <c r="H89" s="77"/>
    </row>
    <row r="90" spans="1:12" ht="13.5">
      <c r="A90" s="25">
        <f>'観測点リスト・観測日程(予備観測点含む）'!B92</f>
        <v>0</v>
      </c>
      <c r="B90">
        <f t="shared" si="7"/>
        <v>0</v>
      </c>
      <c r="D90" s="79"/>
      <c r="F90" s="79"/>
      <c r="H90" s="77"/>
    </row>
    <row r="91" spans="1:12" ht="13.5">
      <c r="A91" s="25">
        <f>'観測点リスト・観測日程(予備観測点含む）'!B93</f>
        <v>0</v>
      </c>
      <c r="B91">
        <f t="shared" si="7"/>
        <v>0</v>
      </c>
      <c r="D91" s="79"/>
      <c r="F91" s="79"/>
      <c r="H91" s="77"/>
    </row>
    <row r="92" spans="1:12" ht="13.5">
      <c r="A92" s="25">
        <f>'観測点リスト・観測日程(予備観測点含む）'!B94</f>
        <v>0</v>
      </c>
      <c r="B92">
        <f t="shared" si="7"/>
        <v>0</v>
      </c>
      <c r="D92" s="79"/>
      <c r="F92" s="79"/>
      <c r="H92" s="77"/>
    </row>
    <row r="93" spans="1:12" ht="13.5">
      <c r="D93" s="79"/>
      <c r="F93" s="79"/>
      <c r="H93" s="77"/>
    </row>
    <row r="94" spans="1:12" ht="13.5">
      <c r="A94" t="s">
        <v>116</v>
      </c>
      <c r="H94" s="77"/>
    </row>
    <row r="95" spans="1:12" ht="13.5">
      <c r="A95">
        <v>39</v>
      </c>
      <c r="B95">
        <v>170.88480000000001</v>
      </c>
      <c r="C95">
        <v>8.8616489999999999</v>
      </c>
      <c r="H95" s="77"/>
    </row>
    <row r="96" spans="1:12"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612B-0093-46E7-B37E-0873B3C9C069}">
  <dimension ref="A1"/>
  <sheetViews>
    <sheetView topLeftCell="A25" workbookViewId="0">
      <selection activeCell="K52" sqref="K52:X77"/>
    </sheetView>
  </sheetViews>
  <sheetFormatPr defaultRowHeight="13.5"/>
  <sheetData/>
  <sortState xmlns:xlrd2="http://schemas.microsoft.com/office/spreadsheetml/2017/richdata2" ref="R57:W61">
    <sortCondition descending="1" ref="R57:R61"/>
  </sortState>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0091-6332-44EF-82F6-CC52BBC85744}">
  <dimension ref="A1:U69"/>
  <sheetViews>
    <sheetView tabSelected="1" workbookViewId="0">
      <selection activeCell="G5" sqref="G5"/>
    </sheetView>
  </sheetViews>
  <sheetFormatPr defaultRowHeight="13.5"/>
  <cols>
    <col min="2" max="2" width="17.625" customWidth="1"/>
    <col min="3" max="3" width="14" customWidth="1"/>
    <col min="5" max="5" width="14.375" customWidth="1"/>
    <col min="7" max="7" width="46.25" customWidth="1"/>
    <col min="8" max="9" width="17.125" customWidth="1"/>
    <col min="10" max="10" width="18.625" style="1" customWidth="1"/>
    <col min="11" max="11" width="17.5" customWidth="1"/>
  </cols>
  <sheetData>
    <row r="1" spans="1:21" ht="33" customHeight="1">
      <c r="A1" s="25"/>
      <c r="B1" s="56"/>
      <c r="C1" s="25"/>
      <c r="D1" s="25"/>
      <c r="E1" s="25"/>
      <c r="F1" s="25"/>
      <c r="G1" s="27" t="s">
        <v>37</v>
      </c>
      <c r="H1" s="1"/>
      <c r="I1" s="1"/>
    </row>
    <row r="2" spans="1:21" ht="33" customHeight="1">
      <c r="A2" s="121" t="s">
        <v>96</v>
      </c>
      <c r="B2" s="121"/>
      <c r="C2" s="121"/>
      <c r="D2" s="121"/>
      <c r="E2" s="121"/>
      <c r="F2" s="121"/>
      <c r="G2" s="121"/>
      <c r="L2" s="1"/>
    </row>
    <row r="3" spans="1:21" ht="33" customHeight="1">
      <c r="A3" s="25"/>
      <c r="B3" s="56"/>
      <c r="C3" s="25"/>
      <c r="D3" s="25"/>
      <c r="E3" s="25"/>
      <c r="F3" s="25"/>
      <c r="G3" s="25"/>
      <c r="L3" s="1"/>
    </row>
    <row r="4" spans="1:21" ht="33" customHeight="1">
      <c r="A4" s="25"/>
      <c r="B4" s="56"/>
      <c r="C4" s="25"/>
      <c r="D4" s="25"/>
      <c r="E4" s="25"/>
      <c r="F4" s="25"/>
      <c r="G4" s="27" t="s">
        <v>258</v>
      </c>
      <c r="L4" s="125"/>
    </row>
    <row r="5" spans="1:21" ht="33" customHeight="1">
      <c r="A5" s="57" t="s">
        <v>38</v>
      </c>
      <c r="B5" s="58" t="s">
        <v>39</v>
      </c>
      <c r="C5" s="59" t="s">
        <v>40</v>
      </c>
      <c r="D5" s="59" t="s">
        <v>41</v>
      </c>
      <c r="E5" s="59" t="s">
        <v>42</v>
      </c>
      <c r="F5" s="59" t="s">
        <v>43</v>
      </c>
      <c r="G5" s="59" t="s">
        <v>44</v>
      </c>
      <c r="L5" s="1"/>
      <c r="P5" s="1"/>
      <c r="Q5" s="25"/>
      <c r="R5" s="30"/>
      <c r="S5" s="30"/>
      <c r="T5" s="30"/>
      <c r="U5" s="30"/>
    </row>
    <row r="6" spans="1:21" ht="33" customHeight="1">
      <c r="A6" s="60">
        <v>1</v>
      </c>
      <c r="B6" s="61" t="s">
        <v>70</v>
      </c>
      <c r="C6" s="60" t="s">
        <v>45</v>
      </c>
      <c r="D6" s="60" t="s">
        <v>46</v>
      </c>
      <c r="E6" s="62">
        <v>23236</v>
      </c>
      <c r="F6" s="62" t="s">
        <v>47</v>
      </c>
      <c r="G6" s="63" t="s">
        <v>48</v>
      </c>
      <c r="I6" t="str">
        <f>C6</f>
        <v>齊藤　宏明</v>
      </c>
      <c r="J6" s="1" t="s">
        <v>107</v>
      </c>
      <c r="L6" s="1"/>
      <c r="P6" s="1"/>
      <c r="Q6" s="25"/>
      <c r="R6" s="30"/>
      <c r="S6" s="30"/>
      <c r="T6" s="30"/>
      <c r="U6" s="30"/>
    </row>
    <row r="7" spans="1:21" ht="33" customHeight="1">
      <c r="A7" s="60">
        <v>2</v>
      </c>
      <c r="B7" s="61" t="s">
        <v>80</v>
      </c>
      <c r="C7" s="60" t="s">
        <v>223</v>
      </c>
      <c r="D7" s="60" t="s">
        <v>73</v>
      </c>
      <c r="E7" s="64"/>
      <c r="F7" s="62" t="s">
        <v>47</v>
      </c>
      <c r="G7" s="63" t="s">
        <v>84</v>
      </c>
      <c r="I7" t="str">
        <f t="shared" ref="I7:I34" si="0">C7</f>
        <v>西部　裕一郎</v>
      </c>
      <c r="J7" s="1" t="s">
        <v>107</v>
      </c>
      <c r="L7" s="1"/>
      <c r="P7" s="1"/>
      <c r="Q7" s="25"/>
      <c r="R7" s="30"/>
      <c r="S7" s="30"/>
      <c r="T7" s="30"/>
      <c r="U7" s="30"/>
    </row>
    <row r="8" spans="1:21" ht="33" customHeight="1">
      <c r="A8" s="60">
        <v>3</v>
      </c>
      <c r="B8" s="61" t="s">
        <v>82</v>
      </c>
      <c r="C8" s="60" t="s">
        <v>81</v>
      </c>
      <c r="D8" s="60" t="s">
        <v>83</v>
      </c>
      <c r="E8" s="64"/>
      <c r="F8" s="62" t="s">
        <v>47</v>
      </c>
      <c r="G8" s="63" t="s">
        <v>113</v>
      </c>
      <c r="I8" t="str">
        <f t="shared" si="0"/>
        <v>山下　麗</v>
      </c>
      <c r="J8" s="1" t="s">
        <v>107</v>
      </c>
      <c r="L8" s="1"/>
      <c r="P8" s="1"/>
      <c r="Q8" s="25"/>
      <c r="R8" s="30"/>
      <c r="S8" s="30"/>
      <c r="T8" s="30"/>
      <c r="U8" s="30"/>
    </row>
    <row r="9" spans="1:21" ht="33" customHeight="1">
      <c r="A9" s="60">
        <v>4</v>
      </c>
      <c r="B9" s="61" t="s">
        <v>80</v>
      </c>
      <c r="C9" s="60" t="s">
        <v>222</v>
      </c>
      <c r="D9" s="60" t="s">
        <v>73</v>
      </c>
      <c r="E9" s="64"/>
      <c r="F9" s="62" t="s">
        <v>47</v>
      </c>
      <c r="G9" s="63" t="s">
        <v>88</v>
      </c>
      <c r="I9" t="str">
        <f t="shared" si="0"/>
        <v>福田　秀樹</v>
      </c>
      <c r="J9" s="1" t="s">
        <v>107</v>
      </c>
      <c r="L9" s="1"/>
      <c r="P9" s="1"/>
      <c r="Q9" s="25"/>
      <c r="R9" s="30"/>
      <c r="S9" s="30"/>
      <c r="T9" s="30"/>
      <c r="U9" s="30"/>
    </row>
    <row r="10" spans="1:21" ht="33" customHeight="1">
      <c r="A10" s="60">
        <v>5</v>
      </c>
      <c r="B10" s="61" t="s">
        <v>76</v>
      </c>
      <c r="C10" s="60" t="s">
        <v>97</v>
      </c>
      <c r="D10" s="60" t="s">
        <v>83</v>
      </c>
      <c r="E10" s="64">
        <v>32972</v>
      </c>
      <c r="F10" s="62" t="s">
        <v>47</v>
      </c>
      <c r="G10" s="63" t="s">
        <v>89</v>
      </c>
      <c r="I10" t="str">
        <f t="shared" si="0"/>
        <v>海老原 諒子</v>
      </c>
      <c r="J10" s="1" t="s">
        <v>107</v>
      </c>
      <c r="L10" s="1"/>
      <c r="P10" s="1"/>
      <c r="Q10" s="25"/>
      <c r="R10" s="30"/>
      <c r="S10" s="30"/>
      <c r="T10" s="30"/>
      <c r="U10" s="30"/>
    </row>
    <row r="11" spans="1:21" ht="33" customHeight="1">
      <c r="A11" s="60">
        <v>6</v>
      </c>
      <c r="B11" s="61" t="s">
        <v>76</v>
      </c>
      <c r="C11" s="60" t="s">
        <v>90</v>
      </c>
      <c r="D11" s="60" t="s">
        <v>83</v>
      </c>
      <c r="E11" s="64"/>
      <c r="F11" s="62" t="s">
        <v>47</v>
      </c>
      <c r="G11" s="63" t="s">
        <v>89</v>
      </c>
      <c r="I11" t="str">
        <f t="shared" si="0"/>
        <v>中桐　菜緒</v>
      </c>
      <c r="J11" s="1" t="s">
        <v>107</v>
      </c>
      <c r="P11" s="1"/>
      <c r="Q11" s="25"/>
      <c r="R11" s="30"/>
      <c r="S11" s="30"/>
      <c r="T11" s="30"/>
      <c r="U11" s="30"/>
    </row>
    <row r="12" spans="1:21" ht="33" customHeight="1">
      <c r="A12" s="60">
        <v>7</v>
      </c>
      <c r="B12" s="61" t="s">
        <v>100</v>
      </c>
      <c r="C12" s="60" t="s">
        <v>99</v>
      </c>
      <c r="D12" s="60" t="s">
        <v>83</v>
      </c>
      <c r="E12" s="64"/>
      <c r="F12" s="62" t="s">
        <v>98</v>
      </c>
      <c r="G12" s="63" t="s">
        <v>101</v>
      </c>
      <c r="I12" t="str">
        <f t="shared" si="0"/>
        <v>Fan-Sian, LIN</v>
      </c>
      <c r="J12" s="1" t="s">
        <v>107</v>
      </c>
      <c r="P12" s="1"/>
      <c r="Q12" s="25"/>
      <c r="R12" s="30"/>
      <c r="S12" s="30"/>
      <c r="T12" s="30"/>
      <c r="U12" s="30"/>
    </row>
    <row r="13" spans="1:21" ht="33" customHeight="1">
      <c r="A13" s="60">
        <v>8</v>
      </c>
      <c r="B13" s="61" t="s">
        <v>100</v>
      </c>
      <c r="C13" s="60" t="s">
        <v>102</v>
      </c>
      <c r="D13" s="60" t="s">
        <v>83</v>
      </c>
      <c r="E13" s="64"/>
      <c r="F13" s="62" t="s">
        <v>98</v>
      </c>
      <c r="G13" s="63" t="s">
        <v>101</v>
      </c>
      <c r="I13" t="str">
        <f t="shared" si="0"/>
        <v>Ariana Chih-Hsien, LIU</v>
      </c>
      <c r="J13" s="1" t="s">
        <v>107</v>
      </c>
      <c r="P13" s="1"/>
      <c r="Q13" s="25"/>
      <c r="R13" s="30"/>
      <c r="S13" s="30"/>
      <c r="T13" s="30"/>
      <c r="U13" s="30"/>
    </row>
    <row r="14" spans="1:21" ht="33" customHeight="1">
      <c r="A14" s="60">
        <v>9</v>
      </c>
      <c r="B14" s="61" t="s">
        <v>123</v>
      </c>
      <c r="C14" s="60" t="s">
        <v>103</v>
      </c>
      <c r="D14" s="60" t="s">
        <v>104</v>
      </c>
      <c r="E14" s="64"/>
      <c r="F14" s="62" t="s">
        <v>98</v>
      </c>
      <c r="G14" s="63" t="s">
        <v>101</v>
      </c>
      <c r="I14" t="str">
        <f t="shared" si="0"/>
        <v>Feng-Hsun, CHANG</v>
      </c>
      <c r="J14" s="1" t="s">
        <v>107</v>
      </c>
      <c r="P14" s="1"/>
      <c r="Q14" s="25"/>
      <c r="R14" s="30"/>
      <c r="S14" s="30"/>
      <c r="T14" s="30"/>
      <c r="U14" s="30"/>
    </row>
    <row r="15" spans="1:21" ht="33" customHeight="1">
      <c r="A15" s="60">
        <v>10</v>
      </c>
      <c r="B15" s="61" t="s">
        <v>123</v>
      </c>
      <c r="C15" s="60" t="s">
        <v>122</v>
      </c>
      <c r="D15" s="60" t="s">
        <v>83</v>
      </c>
      <c r="E15" s="64"/>
      <c r="F15" s="62" t="s">
        <v>98</v>
      </c>
      <c r="G15" s="63" t="s">
        <v>101</v>
      </c>
      <c r="I15" t="str">
        <f t="shared" si="0"/>
        <v>Pei-Chi HO</v>
      </c>
      <c r="J15" s="1" t="s">
        <v>107</v>
      </c>
      <c r="P15" s="1"/>
      <c r="Q15" s="25"/>
      <c r="R15" s="30"/>
      <c r="S15" s="30"/>
      <c r="T15" s="30"/>
      <c r="U15" s="30"/>
    </row>
    <row r="16" spans="1:21" ht="33" customHeight="1">
      <c r="A16" s="60">
        <v>11</v>
      </c>
      <c r="B16" s="61" t="s">
        <v>49</v>
      </c>
      <c r="C16" s="60" t="s">
        <v>214</v>
      </c>
      <c r="D16" s="60" t="s">
        <v>216</v>
      </c>
      <c r="E16" s="64"/>
      <c r="F16" s="62" t="s">
        <v>47</v>
      </c>
      <c r="G16" s="63" t="s">
        <v>89</v>
      </c>
      <c r="I16" t="s">
        <v>106</v>
      </c>
      <c r="J16" s="1" t="s">
        <v>107</v>
      </c>
      <c r="P16" s="1"/>
      <c r="Q16" s="25"/>
      <c r="R16" s="30"/>
      <c r="S16" s="30"/>
      <c r="T16" s="30"/>
      <c r="U16" s="30"/>
    </row>
    <row r="17" spans="1:21" ht="33" customHeight="1">
      <c r="A17" s="60">
        <v>12</v>
      </c>
      <c r="B17" s="61" t="s">
        <v>49</v>
      </c>
      <c r="C17" s="60" t="s">
        <v>215</v>
      </c>
      <c r="D17" s="60" t="s">
        <v>216</v>
      </c>
      <c r="E17" s="64"/>
      <c r="F17" s="62" t="s">
        <v>47</v>
      </c>
      <c r="G17" s="63" t="s">
        <v>89</v>
      </c>
      <c r="I17" t="s">
        <v>106</v>
      </c>
      <c r="J17" s="1" t="s">
        <v>107</v>
      </c>
      <c r="P17" s="1"/>
      <c r="Q17" s="25"/>
      <c r="R17" s="30"/>
      <c r="S17" s="30"/>
      <c r="T17" s="30"/>
      <c r="U17" s="30"/>
    </row>
    <row r="18" spans="1:21" ht="33" customHeight="1">
      <c r="A18" s="60">
        <v>13</v>
      </c>
      <c r="B18" s="61" t="s">
        <v>95</v>
      </c>
      <c r="C18" s="60" t="s">
        <v>93</v>
      </c>
      <c r="D18" s="60" t="s">
        <v>73</v>
      </c>
      <c r="E18" s="64">
        <v>31515</v>
      </c>
      <c r="F18" s="62" t="s">
        <v>72</v>
      </c>
      <c r="G18" s="63" t="s">
        <v>94</v>
      </c>
      <c r="I18" t="str">
        <f t="shared" si="0"/>
        <v>山田洋輔</v>
      </c>
      <c r="J18" s="1" t="s">
        <v>108</v>
      </c>
      <c r="P18" s="1"/>
      <c r="Q18" s="25"/>
      <c r="R18" s="30"/>
      <c r="S18" s="30"/>
      <c r="T18" s="30"/>
      <c r="U18" s="30"/>
    </row>
    <row r="19" spans="1:21" ht="33" customHeight="1">
      <c r="A19" s="60">
        <v>14</v>
      </c>
      <c r="B19" s="61" t="s">
        <v>35</v>
      </c>
      <c r="C19" s="60" t="s">
        <v>50</v>
      </c>
      <c r="D19" s="60" t="s">
        <v>46</v>
      </c>
      <c r="E19" s="64">
        <v>24774</v>
      </c>
      <c r="F19" s="62" t="s">
        <v>47</v>
      </c>
      <c r="G19" s="65" t="s">
        <v>51</v>
      </c>
      <c r="I19" t="str">
        <f t="shared" si="0"/>
        <v>鈴木　光次</v>
      </c>
      <c r="J19" s="1" t="s">
        <v>109</v>
      </c>
      <c r="P19" s="1"/>
      <c r="Q19" s="25"/>
      <c r="R19" s="30"/>
      <c r="S19" s="30"/>
      <c r="T19" s="30"/>
      <c r="U19" s="30"/>
    </row>
    <row r="20" spans="1:21" ht="33" customHeight="1">
      <c r="A20" s="60">
        <v>15</v>
      </c>
      <c r="B20" s="61" t="s">
        <v>233</v>
      </c>
      <c r="C20" s="60" t="s">
        <v>124</v>
      </c>
      <c r="D20" s="60" t="s">
        <v>73</v>
      </c>
      <c r="E20" s="64"/>
      <c r="F20" s="62" t="s">
        <v>71</v>
      </c>
      <c r="G20" s="65" t="s">
        <v>234</v>
      </c>
      <c r="I20" t="str">
        <f t="shared" si="0"/>
        <v>Shunyan　CHEUNG</v>
      </c>
      <c r="J20" s="1" t="s">
        <v>110</v>
      </c>
      <c r="P20" s="1"/>
      <c r="Q20" s="25"/>
      <c r="R20" s="30"/>
      <c r="S20" s="30"/>
      <c r="T20" s="30"/>
      <c r="U20" s="30"/>
    </row>
    <row r="21" spans="1:21" ht="33" customHeight="1">
      <c r="A21" s="60">
        <v>16</v>
      </c>
      <c r="B21" s="61" t="s">
        <v>76</v>
      </c>
      <c r="C21" s="60" t="s">
        <v>235</v>
      </c>
      <c r="D21" s="60" t="s">
        <v>73</v>
      </c>
      <c r="E21" s="64"/>
      <c r="F21" s="62" t="s">
        <v>237</v>
      </c>
      <c r="G21" s="65" t="s">
        <v>238</v>
      </c>
      <c r="P21" s="1"/>
      <c r="Q21" s="25"/>
      <c r="R21" s="30"/>
      <c r="S21" s="30"/>
      <c r="T21" s="30"/>
      <c r="U21" s="30"/>
    </row>
    <row r="22" spans="1:21" ht="33" customHeight="1">
      <c r="A22" s="60">
        <v>17</v>
      </c>
      <c r="B22" s="61" t="s">
        <v>76</v>
      </c>
      <c r="C22" s="60" t="s">
        <v>236</v>
      </c>
      <c r="D22" s="60" t="s">
        <v>73</v>
      </c>
      <c r="E22" s="64"/>
      <c r="F22" s="62" t="s">
        <v>72</v>
      </c>
      <c r="G22" s="65" t="s">
        <v>238</v>
      </c>
      <c r="I22" t="str">
        <f t="shared" si="0"/>
        <v>後藤　寛治</v>
      </c>
      <c r="J22" s="1" t="s">
        <v>109</v>
      </c>
      <c r="P22" s="1"/>
      <c r="Q22" s="25"/>
      <c r="R22" s="30"/>
      <c r="S22" s="30"/>
      <c r="T22" s="30"/>
      <c r="U22" s="30"/>
    </row>
    <row r="23" spans="1:21" ht="33" customHeight="1">
      <c r="A23" s="60">
        <v>18</v>
      </c>
      <c r="B23" s="61" t="s">
        <v>34</v>
      </c>
      <c r="C23" s="60" t="s">
        <v>52</v>
      </c>
      <c r="D23" s="60" t="s">
        <v>46</v>
      </c>
      <c r="E23" s="64">
        <v>28237</v>
      </c>
      <c r="F23" s="62" t="s">
        <v>47</v>
      </c>
      <c r="G23" s="65" t="s">
        <v>51</v>
      </c>
      <c r="I23" t="str">
        <f t="shared" si="0"/>
        <v>山下　洋平</v>
      </c>
      <c r="J23" s="1" t="s">
        <v>109</v>
      </c>
      <c r="P23" s="1"/>
      <c r="Q23" s="25"/>
      <c r="R23" s="30"/>
      <c r="S23" s="30"/>
      <c r="T23" s="30"/>
      <c r="U23" s="30"/>
    </row>
    <row r="24" spans="1:21" ht="33" customHeight="1">
      <c r="A24" s="60">
        <v>19</v>
      </c>
      <c r="B24" s="61" t="s">
        <v>78</v>
      </c>
      <c r="C24" s="60" t="s">
        <v>74</v>
      </c>
      <c r="D24" s="60" t="s">
        <v>73</v>
      </c>
      <c r="E24" s="64"/>
      <c r="F24" s="62" t="s">
        <v>72</v>
      </c>
      <c r="G24" s="65" t="s">
        <v>77</v>
      </c>
      <c r="I24" t="str">
        <f t="shared" si="0"/>
        <v>宮崎雄三</v>
      </c>
      <c r="J24" s="1" t="s">
        <v>109</v>
      </c>
      <c r="P24" s="1"/>
      <c r="Q24" s="25"/>
      <c r="R24" s="30"/>
      <c r="S24" s="30"/>
      <c r="T24" s="30"/>
      <c r="U24" s="30"/>
    </row>
    <row r="25" spans="1:21" ht="33" customHeight="1">
      <c r="A25" s="60">
        <v>20</v>
      </c>
      <c r="B25" s="61" t="s">
        <v>76</v>
      </c>
      <c r="C25" s="60" t="s">
        <v>75</v>
      </c>
      <c r="D25" s="60" t="s">
        <v>73</v>
      </c>
      <c r="E25" s="64"/>
      <c r="F25" s="62" t="s">
        <v>72</v>
      </c>
      <c r="G25" s="65" t="s">
        <v>79</v>
      </c>
      <c r="I25" t="str">
        <f t="shared" si="0"/>
        <v>土橋　司</v>
      </c>
      <c r="J25" s="1" t="s">
        <v>109</v>
      </c>
      <c r="P25" s="1"/>
      <c r="Q25" s="25"/>
      <c r="R25" s="30"/>
      <c r="S25" s="30"/>
      <c r="T25" s="30"/>
      <c r="U25" s="30"/>
    </row>
    <row r="26" spans="1:21" ht="33" customHeight="1">
      <c r="A26" s="60">
        <v>21</v>
      </c>
      <c r="B26" s="61" t="s">
        <v>78</v>
      </c>
      <c r="C26" s="60" t="s">
        <v>218</v>
      </c>
      <c r="D26" s="60" t="s">
        <v>73</v>
      </c>
      <c r="E26" s="64"/>
      <c r="F26" s="62" t="s">
        <v>72</v>
      </c>
      <c r="G26" s="65" t="s">
        <v>53</v>
      </c>
      <c r="I26" t="str">
        <f t="shared" si="0"/>
        <v>長井　健容</v>
      </c>
      <c r="J26" s="1" t="s">
        <v>111</v>
      </c>
      <c r="P26" s="1"/>
      <c r="Q26" s="25"/>
      <c r="R26" s="30"/>
      <c r="S26" s="30"/>
      <c r="T26" s="30"/>
      <c r="U26" s="30"/>
    </row>
    <row r="27" spans="1:21" ht="33" customHeight="1">
      <c r="A27" s="60">
        <v>22</v>
      </c>
      <c r="B27" s="61" t="s">
        <v>76</v>
      </c>
      <c r="C27" s="60" t="s">
        <v>85</v>
      </c>
      <c r="D27" s="60" t="s">
        <v>83</v>
      </c>
      <c r="E27" s="64"/>
      <c r="F27" s="62" t="s">
        <v>91</v>
      </c>
      <c r="G27" s="65" t="s">
        <v>53</v>
      </c>
      <c r="I27" t="str">
        <f t="shared" si="0"/>
        <v>Silvana Duran</v>
      </c>
      <c r="J27" s="1" t="s">
        <v>111</v>
      </c>
      <c r="P27" s="1"/>
      <c r="Q27" s="25"/>
      <c r="R27" s="30"/>
      <c r="S27" s="30"/>
      <c r="T27" s="30"/>
      <c r="U27" s="30"/>
    </row>
    <row r="28" spans="1:21" ht="33" customHeight="1">
      <c r="A28" s="60">
        <v>23</v>
      </c>
      <c r="B28" s="61" t="s">
        <v>170</v>
      </c>
      <c r="C28" s="60" t="s">
        <v>86</v>
      </c>
      <c r="D28" s="60" t="s">
        <v>83</v>
      </c>
      <c r="E28" s="64"/>
      <c r="F28" s="62" t="s">
        <v>92</v>
      </c>
      <c r="G28" s="65" t="s">
        <v>53</v>
      </c>
      <c r="I28" t="str">
        <f t="shared" si="0"/>
        <v xml:space="preserve">Ingibjorg Bjorgvinsdottir </v>
      </c>
      <c r="J28" s="1" t="s">
        <v>111</v>
      </c>
      <c r="P28" s="1"/>
      <c r="Q28" s="25"/>
      <c r="R28" s="30"/>
      <c r="S28" s="30"/>
      <c r="T28" s="30"/>
      <c r="U28" s="30"/>
    </row>
    <row r="29" spans="1:21" ht="33" customHeight="1">
      <c r="A29" s="60">
        <v>24</v>
      </c>
      <c r="B29" s="61" t="s">
        <v>87</v>
      </c>
      <c r="C29" s="60" t="s">
        <v>168</v>
      </c>
      <c r="D29" s="60" t="s">
        <v>83</v>
      </c>
      <c r="E29" s="64"/>
      <c r="F29" s="62" t="s">
        <v>169</v>
      </c>
      <c r="G29" s="65" t="s">
        <v>53</v>
      </c>
      <c r="I29" t="str">
        <f t="shared" si="0"/>
        <v>土屋　萌衣</v>
      </c>
      <c r="J29" s="1" t="s">
        <v>111</v>
      </c>
      <c r="P29" s="1"/>
      <c r="Q29" s="25"/>
      <c r="R29" s="30"/>
      <c r="S29" s="30"/>
      <c r="T29" s="30"/>
      <c r="U29" s="30"/>
    </row>
    <row r="30" spans="1:21" ht="33" customHeight="1">
      <c r="A30" s="60">
        <v>25</v>
      </c>
      <c r="B30" s="61" t="s">
        <v>87</v>
      </c>
      <c r="C30" s="98" t="s">
        <v>217</v>
      </c>
      <c r="D30" s="60" t="s">
        <v>83</v>
      </c>
      <c r="E30" s="97"/>
      <c r="F30" s="62" t="s">
        <v>72</v>
      </c>
      <c r="G30" s="65" t="s">
        <v>53</v>
      </c>
      <c r="I30" t="str">
        <f t="shared" si="0"/>
        <v>森川　惠理</v>
      </c>
      <c r="J30" s="1" t="s">
        <v>111</v>
      </c>
      <c r="P30" s="1"/>
      <c r="Q30" s="25"/>
      <c r="R30" s="30"/>
      <c r="S30" s="30"/>
      <c r="T30" s="30"/>
      <c r="U30" s="30"/>
    </row>
    <row r="31" spans="1:21" ht="33" customHeight="1">
      <c r="A31" s="60">
        <v>26</v>
      </c>
      <c r="B31" s="61" t="s">
        <v>80</v>
      </c>
      <c r="C31" s="60" t="s">
        <v>220</v>
      </c>
      <c r="D31" s="60" t="s">
        <v>73</v>
      </c>
      <c r="E31" s="64"/>
      <c r="F31" s="62" t="s">
        <v>72</v>
      </c>
      <c r="G31" s="65" t="s">
        <v>125</v>
      </c>
      <c r="I31" t="str">
        <f t="shared" si="0"/>
        <v>小針　統</v>
      </c>
      <c r="J31" s="1" t="s">
        <v>111</v>
      </c>
      <c r="P31" s="1"/>
      <c r="Q31" s="25"/>
      <c r="R31" s="30"/>
      <c r="S31" s="30"/>
      <c r="T31" s="30"/>
      <c r="U31" s="30"/>
    </row>
    <row r="32" spans="1:21" ht="33" customHeight="1">
      <c r="A32" s="60">
        <v>27</v>
      </c>
      <c r="B32" s="61" t="s">
        <v>76</v>
      </c>
      <c r="C32" s="60" t="s">
        <v>219</v>
      </c>
      <c r="D32" s="60" t="s">
        <v>73</v>
      </c>
      <c r="E32" s="64"/>
      <c r="F32" s="62" t="s">
        <v>72</v>
      </c>
      <c r="G32" s="65" t="s">
        <v>125</v>
      </c>
      <c r="I32" t="str">
        <f t="shared" si="0"/>
        <v>眞子　裕友</v>
      </c>
      <c r="J32" s="1" t="s">
        <v>112</v>
      </c>
      <c r="P32" s="1"/>
      <c r="Q32" s="25"/>
      <c r="R32" s="30"/>
      <c r="S32" s="30"/>
      <c r="T32" s="30"/>
      <c r="U32" s="30"/>
    </row>
    <row r="33" spans="1:21" ht="33" customHeight="1">
      <c r="A33" s="60">
        <v>28</v>
      </c>
      <c r="B33" s="61" t="s">
        <v>76</v>
      </c>
      <c r="C33" s="60" t="s">
        <v>221</v>
      </c>
      <c r="D33" s="60" t="s">
        <v>73</v>
      </c>
      <c r="E33" s="64"/>
      <c r="F33" s="62" t="s">
        <v>72</v>
      </c>
      <c r="G33" s="65" t="s">
        <v>125</v>
      </c>
      <c r="I33" t="str">
        <f t="shared" si="0"/>
        <v>数野　真</v>
      </c>
      <c r="J33" s="1" t="s">
        <v>112</v>
      </c>
      <c r="P33" s="1"/>
      <c r="Q33" s="25"/>
      <c r="R33" s="30"/>
      <c r="S33" s="30"/>
      <c r="T33" s="30"/>
      <c r="U33" s="30"/>
    </row>
    <row r="34" spans="1:21" ht="33" customHeight="1">
      <c r="A34" s="60">
        <v>29</v>
      </c>
      <c r="B34" s="61"/>
      <c r="C34" s="60" t="s">
        <v>105</v>
      </c>
      <c r="D34" s="60"/>
      <c r="E34" s="64"/>
      <c r="F34" s="62"/>
      <c r="G34" s="65" t="s">
        <v>54</v>
      </c>
      <c r="I34" t="str">
        <f t="shared" si="0"/>
        <v>未定</v>
      </c>
      <c r="P34" s="1"/>
      <c r="Q34" s="25"/>
      <c r="R34" s="30"/>
      <c r="S34" s="30"/>
      <c r="T34" s="30"/>
      <c r="U34" s="30"/>
    </row>
    <row r="35" spans="1:21" ht="33" customHeight="1">
      <c r="A35" s="25"/>
      <c r="D35" s="1"/>
      <c r="F35" s="42"/>
      <c r="G35" s="42"/>
      <c r="P35" s="1"/>
      <c r="Q35" s="47"/>
      <c r="R35" s="30"/>
      <c r="S35" s="30"/>
      <c r="T35" s="30"/>
      <c r="U35" s="30"/>
    </row>
    <row r="36" spans="1:21" ht="33" customHeight="1">
      <c r="A36" s="25"/>
      <c r="D36" s="1"/>
      <c r="F36" s="42"/>
      <c r="G36" s="42"/>
      <c r="P36" s="1"/>
      <c r="Q36" s="47"/>
      <c r="R36" s="30"/>
      <c r="S36" s="30"/>
      <c r="T36" s="30"/>
      <c r="U36" s="30"/>
    </row>
    <row r="37" spans="1:21" ht="33" customHeight="1">
      <c r="A37" s="25"/>
      <c r="D37" s="1"/>
      <c r="F37" s="42"/>
      <c r="G37" s="42"/>
      <c r="P37" s="1"/>
      <c r="Q37" s="28"/>
      <c r="R37" s="30"/>
      <c r="S37" s="30"/>
      <c r="T37" s="30"/>
      <c r="U37" s="30"/>
    </row>
    <row r="38" spans="1:21" ht="33" customHeight="1">
      <c r="A38" s="25"/>
      <c r="D38" s="1"/>
      <c r="F38" s="42"/>
      <c r="G38" s="42"/>
      <c r="P38" s="1"/>
      <c r="Q38" s="28"/>
      <c r="R38" s="30"/>
      <c r="S38" s="30"/>
      <c r="T38" s="30"/>
      <c r="U38" s="30"/>
    </row>
    <row r="39" spans="1:21" ht="33" customHeight="1">
      <c r="A39" s="25"/>
      <c r="D39" s="1"/>
      <c r="F39" s="42"/>
      <c r="G39" s="42"/>
      <c r="P39" s="1"/>
      <c r="Q39" s="28"/>
      <c r="R39" s="30"/>
      <c r="S39" s="30"/>
      <c r="T39" s="30"/>
      <c r="U39" s="30"/>
    </row>
    <row r="40" spans="1:21" ht="33" customHeight="1">
      <c r="A40" s="25"/>
      <c r="D40" s="1"/>
      <c r="F40" s="42"/>
      <c r="G40" s="42"/>
      <c r="P40" s="1"/>
      <c r="Q40" s="28"/>
      <c r="R40" s="30"/>
      <c r="S40" s="30"/>
      <c r="T40" s="30"/>
      <c r="U40" s="30"/>
    </row>
    <row r="41" spans="1:21" ht="33" customHeight="1">
      <c r="A41" s="25"/>
      <c r="D41" s="1"/>
      <c r="F41" s="42"/>
      <c r="G41" s="42"/>
      <c r="P41" s="1"/>
      <c r="Q41" s="25"/>
      <c r="R41" s="30"/>
      <c r="S41" s="30"/>
      <c r="T41" s="30"/>
      <c r="U41" s="30"/>
    </row>
    <row r="42" spans="1:21" ht="33" customHeight="1">
      <c r="A42" s="25"/>
      <c r="D42" s="1"/>
      <c r="F42" s="42"/>
      <c r="G42" s="42"/>
      <c r="P42" s="1"/>
      <c r="Q42" s="25"/>
      <c r="R42" s="30"/>
      <c r="S42" s="30"/>
      <c r="T42" s="30"/>
      <c r="U42" s="30"/>
    </row>
    <row r="43" spans="1:21" ht="33" customHeight="1">
      <c r="A43" s="25"/>
      <c r="D43" s="1"/>
      <c r="F43" s="42"/>
      <c r="G43" s="42"/>
      <c r="P43" s="1"/>
      <c r="Q43" s="25"/>
      <c r="R43" s="30"/>
      <c r="S43" s="30"/>
      <c r="T43" s="30"/>
      <c r="U43" s="30"/>
    </row>
    <row r="44" spans="1:21" ht="33" customHeight="1">
      <c r="A44" s="25"/>
      <c r="D44" s="1"/>
      <c r="F44" s="42"/>
      <c r="G44" s="42"/>
      <c r="P44" s="1"/>
      <c r="Q44" s="25"/>
      <c r="R44" s="30"/>
      <c r="S44" s="30"/>
      <c r="T44" s="30"/>
      <c r="U44" s="30"/>
    </row>
    <row r="45" spans="1:21" ht="33" customHeight="1">
      <c r="A45" s="25"/>
      <c r="D45" s="1"/>
      <c r="F45" s="42"/>
      <c r="G45" s="42"/>
      <c r="P45" s="1"/>
      <c r="Q45" s="25"/>
      <c r="R45" s="30"/>
      <c r="S45" s="30"/>
      <c r="T45" s="30"/>
      <c r="U45" s="30"/>
    </row>
    <row r="46" spans="1:21" ht="33" customHeight="1">
      <c r="A46" s="25"/>
      <c r="D46" s="1"/>
      <c r="F46" s="42"/>
      <c r="G46" s="42"/>
      <c r="P46" s="1"/>
      <c r="Q46" s="25"/>
      <c r="R46" s="30"/>
      <c r="S46" s="30"/>
      <c r="T46" s="30"/>
      <c r="U46" s="30"/>
    </row>
    <row r="47" spans="1:21" ht="33" customHeight="1">
      <c r="A47" s="25"/>
      <c r="D47" s="1"/>
      <c r="F47" s="42"/>
      <c r="G47" s="42"/>
      <c r="P47" s="1"/>
      <c r="Q47" s="25"/>
      <c r="R47" s="30"/>
      <c r="S47" s="30"/>
      <c r="T47" s="30"/>
      <c r="U47" s="30"/>
    </row>
    <row r="48" spans="1:21" ht="33" customHeight="1">
      <c r="A48" s="25"/>
      <c r="D48" s="1"/>
      <c r="F48" s="42"/>
      <c r="G48" s="42"/>
      <c r="P48" s="1"/>
      <c r="Q48" s="25"/>
      <c r="R48" s="30"/>
      <c r="S48" s="30"/>
      <c r="T48" s="30"/>
      <c r="U48" s="30"/>
    </row>
    <row r="49" spans="1:21" ht="33" customHeight="1">
      <c r="A49" s="25"/>
      <c r="D49" s="1"/>
      <c r="F49" s="10"/>
      <c r="G49" s="42"/>
      <c r="P49" s="1"/>
      <c r="Q49" s="25"/>
      <c r="R49" s="30"/>
      <c r="S49" s="30"/>
      <c r="T49" s="30"/>
      <c r="U49" s="32"/>
    </row>
    <row r="50" spans="1:21" ht="33" customHeight="1">
      <c r="A50" s="25"/>
      <c r="D50" s="1"/>
      <c r="F50" s="10"/>
      <c r="G50" s="42"/>
      <c r="P50" s="1"/>
      <c r="Q50" s="25"/>
      <c r="R50" s="34"/>
      <c r="S50" s="35"/>
      <c r="T50" s="34"/>
      <c r="U50" s="33"/>
    </row>
    <row r="51" spans="1:21" ht="33" customHeight="1">
      <c r="A51" s="25"/>
      <c r="D51" s="1"/>
      <c r="F51" s="10"/>
      <c r="G51" s="42"/>
      <c r="P51" s="1"/>
      <c r="Q51" s="25"/>
      <c r="R51" s="30"/>
      <c r="S51" s="30"/>
      <c r="T51" s="30"/>
      <c r="U51" s="31"/>
    </row>
    <row r="52" spans="1:21" ht="33" customHeight="1">
      <c r="A52" s="25"/>
      <c r="D52" s="1"/>
      <c r="F52" s="10"/>
      <c r="G52" s="42"/>
      <c r="P52" s="1"/>
      <c r="Q52" s="25"/>
      <c r="R52" s="30"/>
      <c r="S52" s="30"/>
      <c r="T52" s="30"/>
      <c r="U52" s="31"/>
    </row>
    <row r="53" spans="1:21" ht="33" customHeight="1">
      <c r="A53" s="26"/>
      <c r="D53" s="1"/>
      <c r="F53" s="10"/>
      <c r="G53" s="42"/>
      <c r="P53" s="1"/>
      <c r="Q53" s="26"/>
      <c r="R53" s="34"/>
      <c r="S53" s="35"/>
      <c r="T53" s="34"/>
      <c r="U53" s="35"/>
    </row>
    <row r="54" spans="1:21" ht="33" customHeight="1">
      <c r="D54" s="10"/>
      <c r="F54" s="10"/>
      <c r="G54" s="42"/>
    </row>
    <row r="55" spans="1:21" ht="33" customHeight="1">
      <c r="D55" s="10"/>
      <c r="F55" s="10"/>
      <c r="G55" s="42"/>
    </row>
    <row r="56" spans="1:21" ht="33" customHeight="1">
      <c r="D56" s="10"/>
      <c r="F56" s="10"/>
      <c r="G56" s="42"/>
    </row>
    <row r="57" spans="1:21" ht="33" customHeight="1">
      <c r="D57" s="10"/>
      <c r="F57" s="10"/>
      <c r="G57" s="42"/>
    </row>
    <row r="58" spans="1:21" ht="33" customHeight="1">
      <c r="D58" s="10"/>
      <c r="F58" s="10"/>
      <c r="G58" s="42"/>
    </row>
    <row r="59" spans="1:21" ht="33" customHeight="1">
      <c r="G59" s="42"/>
    </row>
    <row r="60" spans="1:21" ht="33" customHeight="1">
      <c r="G60" s="42"/>
    </row>
    <row r="61" spans="1:21" ht="33" customHeight="1">
      <c r="G61" s="42"/>
    </row>
    <row r="62" spans="1:21" ht="33" customHeight="1">
      <c r="G62" s="42"/>
    </row>
    <row r="63" spans="1:21" ht="33" customHeight="1">
      <c r="G63" s="42"/>
    </row>
    <row r="64" spans="1:21" ht="33" customHeight="1">
      <c r="G64" s="42"/>
    </row>
    <row r="65" spans="7:7" ht="33" customHeight="1">
      <c r="G65" s="42"/>
    </row>
    <row r="66" spans="7:7" ht="33" customHeight="1">
      <c r="G66" s="42"/>
    </row>
    <row r="67" spans="7:7" ht="33" customHeight="1">
      <c r="G67" s="42"/>
    </row>
    <row r="68" spans="7:7" ht="33" customHeight="1">
      <c r="G68" s="42"/>
    </row>
    <row r="69" spans="7:7" ht="33" customHeight="1">
      <c r="G69" s="42"/>
    </row>
  </sheetData>
  <mergeCells count="1">
    <mergeCell ref="A2:G2"/>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観測点リスト・観測日程</vt:lpstr>
      <vt:lpstr>data for map2</vt:lpstr>
      <vt:lpstr>観測点リスト・観測日程(予備観測点含む）</vt:lpstr>
      <vt:lpstr>data for map</vt:lpstr>
      <vt:lpstr>Sheet3</vt:lpstr>
      <vt:lpstr>乗船者リスト</vt:lpstr>
    </vt:vector>
  </TitlesOfParts>
  <Company>東北水研海洋動態研究室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門道２号</dc:creator>
  <cp:lastModifiedBy>Hiroaki SAITO</cp:lastModifiedBy>
  <cp:lastPrinted>2015-12-24T08:07:15Z</cp:lastPrinted>
  <dcterms:created xsi:type="dcterms:W3CDTF">2001-05-19T01:03:20Z</dcterms:created>
  <dcterms:modified xsi:type="dcterms:W3CDTF">2020-03-12T05:31:34Z</dcterms:modified>
</cp:coreProperties>
</file>