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331\Documents\GitHub\NutOpt\"/>
    </mc:Choice>
  </mc:AlternateContent>
  <xr:revisionPtr revIDLastSave="0" documentId="13_ncr:1_{9199500A-63B2-42DC-8863-8CCC5FFF5A92}" xr6:coauthVersionLast="47" xr6:coauthVersionMax="47" xr10:uidLastSave="{00000000-0000-0000-0000-000000000000}"/>
  <bookViews>
    <workbookView xWindow="-120" yWindow="-120" windowWidth="29040" windowHeight="15720" xr2:uid="{AE3DB3F5-8CE3-47D1-9B0D-E02976CDA87A}"/>
  </bookViews>
  <sheets>
    <sheet name="Sheet1" sheetId="1" r:id="rId1"/>
  </sheets>
  <definedNames>
    <definedName name="solver_adj" localSheetId="0" hidden="1">Sheet1!$Y$16:$Y$165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Sheet1!$AB$7</definedName>
    <definedName name="solver_lhs10" localSheetId="0" hidden="1">Sheet1!$AI$7</definedName>
    <definedName name="solver_lhs11" localSheetId="0" hidden="1">Sheet1!$AJ$7</definedName>
    <definedName name="solver_lhs12" localSheetId="0" hidden="1">Sheet1!$AK$7</definedName>
    <definedName name="solver_lhs13" localSheetId="0" hidden="1">Sheet1!$AL$7</definedName>
    <definedName name="solver_lhs14" localSheetId="0" hidden="1">Sheet1!$AM$7</definedName>
    <definedName name="solver_lhs15" localSheetId="0" hidden="1">Sheet1!$AM$7</definedName>
    <definedName name="solver_lhs16" localSheetId="0" hidden="1">Sheet1!$AN$7</definedName>
    <definedName name="solver_lhs17" localSheetId="0" hidden="1">Sheet1!$AN$7</definedName>
    <definedName name="solver_lhs18" localSheetId="0" hidden="1">Sheet1!$AO$7</definedName>
    <definedName name="solver_lhs19" localSheetId="0" hidden="1">Sheet1!$AP$7</definedName>
    <definedName name="solver_lhs2" localSheetId="0" hidden="1">Sheet1!$AB$7</definedName>
    <definedName name="solver_lhs20" localSheetId="0" hidden="1">Sheet1!$AP$7</definedName>
    <definedName name="solver_lhs21" localSheetId="0" hidden="1">Sheet1!$AQ$7</definedName>
    <definedName name="solver_lhs22" localSheetId="0" hidden="1">Sheet1!$AQ$7</definedName>
    <definedName name="solver_lhs3" localSheetId="0" hidden="1">Sheet1!$AC$7</definedName>
    <definedName name="solver_lhs4" localSheetId="0" hidden="1">Sheet1!$AD$7</definedName>
    <definedName name="solver_lhs5" localSheetId="0" hidden="1">Sheet1!$AF$7</definedName>
    <definedName name="solver_lhs6" localSheetId="0" hidden="1">Sheet1!$AG$7</definedName>
    <definedName name="solver_lhs7" localSheetId="0" hidden="1">Sheet1!$AH$7</definedName>
    <definedName name="solver_lhs8" localSheetId="0" hidden="1">Sheet1!$AH$7</definedName>
    <definedName name="solver_lhs9" localSheetId="0" hidden="1">Sheet1!$AI$7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22</definedName>
    <definedName name="solver_nwt" localSheetId="0" hidden="1">1</definedName>
    <definedName name="solver_opt" localSheetId="0" hidden="1">Sheet1!$AB$16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2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3</definedName>
    <definedName name="solver_rel16" localSheetId="0" hidden="1">1</definedName>
    <definedName name="solver_rel17" localSheetId="0" hidden="1">3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Sheet1!$AB$11</definedName>
    <definedName name="solver_rhs10" localSheetId="0" hidden="1">Sheet1!$AI$10</definedName>
    <definedName name="solver_rhs11" localSheetId="0" hidden="1">Sheet1!$AJ$11</definedName>
    <definedName name="solver_rhs12" localSheetId="0" hidden="1">Sheet1!$AK$11</definedName>
    <definedName name="solver_rhs13" localSheetId="0" hidden="1">Sheet1!$AL$11</definedName>
    <definedName name="solver_rhs14" localSheetId="0" hidden="1">Sheet1!$AM$11</definedName>
    <definedName name="solver_rhs15" localSheetId="0" hidden="1">Sheet1!$AM$10</definedName>
    <definedName name="solver_rhs16" localSheetId="0" hidden="1">Sheet1!$AN$11</definedName>
    <definedName name="solver_rhs17" localSheetId="0" hidden="1">Sheet1!$AN$10</definedName>
    <definedName name="solver_rhs18" localSheetId="0" hidden="1">Sheet1!$AO$10</definedName>
    <definedName name="solver_rhs19" localSheetId="0" hidden="1">Sheet1!$AP$11</definedName>
    <definedName name="solver_rhs2" localSheetId="0" hidden="1">Sheet1!$AB$10</definedName>
    <definedName name="solver_rhs20" localSheetId="0" hidden="1">Sheet1!$AP$10</definedName>
    <definedName name="solver_rhs21" localSheetId="0" hidden="1">Sheet1!$AQ$11</definedName>
    <definedName name="solver_rhs22" localSheetId="0" hidden="1">Sheet1!$AQ$10</definedName>
    <definedName name="solver_rhs3" localSheetId="0" hidden="1">Sheet1!$AC$11</definedName>
    <definedName name="solver_rhs4" localSheetId="0" hidden="1">Sheet1!$AD$10</definedName>
    <definedName name="solver_rhs5" localSheetId="0" hidden="1">Sheet1!$AF$10</definedName>
    <definedName name="solver_rhs6" localSheetId="0" hidden="1">Sheet1!$AG$11</definedName>
    <definedName name="solver_rhs7" localSheetId="0" hidden="1">Sheet1!$AH$11</definedName>
    <definedName name="solver_rhs8" localSheetId="0" hidden="1">Sheet1!$AH$10</definedName>
    <definedName name="solver_rhs9" localSheetId="0" hidden="1">Sheet1!$AI$11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K7" i="1"/>
  <c r="AJ11" i="1"/>
  <c r="AS7" i="1" l="1"/>
  <c r="AR7" i="1"/>
  <c r="AQ7" i="1"/>
  <c r="AP7" i="1"/>
  <c r="AO7" i="1"/>
  <c r="AN7" i="1"/>
  <c r="AM7" i="1"/>
  <c r="AL7" i="1"/>
  <c r="AJ7" i="1"/>
  <c r="AI7" i="1"/>
  <c r="AH7" i="1"/>
  <c r="AG7" i="1"/>
  <c r="AF7" i="1"/>
  <c r="AE7" i="1"/>
  <c r="AD7" i="1"/>
  <c r="AC7" i="1"/>
  <c r="AQ11" i="1"/>
  <c r="AQ10" i="1"/>
  <c r="AP11" i="1"/>
  <c r="AP10" i="1"/>
  <c r="AI11" i="1"/>
  <c r="AI10" i="1"/>
  <c r="AH11" i="1"/>
  <c r="AI6" i="1"/>
  <c r="AB7" i="1"/>
  <c r="AB16" i="1" s="1"/>
  <c r="AC6" i="1"/>
  <c r="AD6" i="1"/>
  <c r="AE6" i="1"/>
  <c r="AF6" i="1"/>
  <c r="AG6" i="1"/>
  <c r="AH6" i="1"/>
  <c r="AJ6" i="1"/>
  <c r="AK6" i="1"/>
  <c r="AL6" i="1"/>
  <c r="AM6" i="1"/>
  <c r="AN6" i="1"/>
  <c r="AO6" i="1"/>
  <c r="AP6" i="1"/>
  <c r="AQ6" i="1"/>
  <c r="AR6" i="1"/>
  <c r="AS6" i="1"/>
  <c r="AB6" i="1"/>
</calcChain>
</file>

<file path=xl/sharedStrings.xml><?xml version="1.0" encoding="utf-8"?>
<sst xmlns="http://schemas.openxmlformats.org/spreadsheetml/2006/main" count="354" uniqueCount="202">
  <si>
    <t>FOOD_NAME</t>
  </si>
  <si>
    <t>Protein(G)</t>
  </si>
  <si>
    <t>Energy(KCAL)</t>
  </si>
  <si>
    <t>Fatty acids, total saturated(G)</t>
  </si>
  <si>
    <t>Oil, coconut</t>
  </si>
  <si>
    <t>Oil, olive, salad or cooking</t>
  </si>
  <si>
    <t>Oil, avocado</t>
  </si>
  <si>
    <t>Apples, raw, fuji, with skin (Includes foods for USDA's Food Distribution Program)</t>
  </si>
  <si>
    <t>Apples, raw, gala, with skin (Includes foods for USDA's Food Distribution Program)</t>
  </si>
  <si>
    <t>Cornstarch</t>
  </si>
  <si>
    <t>Apples, raw, red delicious, with skin (Includes foods for USDA's Food Distribution Program)</t>
  </si>
  <si>
    <t>Apples, raw, golden delicious, with skin</t>
  </si>
  <si>
    <t>Pears, raw, red anjou</t>
  </si>
  <si>
    <t>Pickles, cucumber, sour</t>
  </si>
  <si>
    <t>Lemon juice, raw</t>
  </si>
  <si>
    <t>Pears, raw</t>
  </si>
  <si>
    <t>Passion-fruit juice, purple, raw</t>
  </si>
  <si>
    <t>Apples, raw, granny smith, with skin (Includes foods for USDA's Food Distribution Program)</t>
  </si>
  <si>
    <t>Pears, raw, green anjou (Includes foods for USDA's Food Distribution Program)</t>
  </si>
  <si>
    <t>Cranberries, raw</t>
  </si>
  <si>
    <t>Pineapple, raw, extra sweet variety</t>
  </si>
  <si>
    <t>Watermelon, raw</t>
  </si>
  <si>
    <t>Grapefruit, raw, pink and red and white, all areas</t>
  </si>
  <si>
    <t>Carrots, baby, raw</t>
  </si>
  <si>
    <t>Salad dressing, mayonnaise type, regular, with salt</t>
  </si>
  <si>
    <t>Cucumber, with peel, raw</t>
  </si>
  <si>
    <t>Strawberries, raw</t>
  </si>
  <si>
    <t>Passion-fruit juice, yellow, raw</t>
  </si>
  <si>
    <t>Radishes, raw</t>
  </si>
  <si>
    <t>Celery, raw</t>
  </si>
  <si>
    <t>Plums, raw</t>
  </si>
  <si>
    <t>Grapes, red or green (European type, such as Thompson seedless), raw</t>
  </si>
  <si>
    <t>Blueberries, raw</t>
  </si>
  <si>
    <t>Figs, raw</t>
  </si>
  <si>
    <t>Peppers, hungarian, raw</t>
  </si>
  <si>
    <t>Tangerines, (mandarin oranges), raw</t>
  </si>
  <si>
    <t>Mangos, raw</t>
  </si>
  <si>
    <t>Melons, cantaloupe, raw</t>
  </si>
  <si>
    <t>Butter, without salt</t>
  </si>
  <si>
    <t>Peppers, sweet, green, raw</t>
  </si>
  <si>
    <t>Tomatoes, red, ripe, raw, year round average</t>
  </si>
  <si>
    <t>Peaches, yellow, raw</t>
  </si>
  <si>
    <t>Peppers, jalapeno, raw</t>
  </si>
  <si>
    <t>Carrots, raw</t>
  </si>
  <si>
    <t>Oranges, raw, all commercial varieties</t>
  </si>
  <si>
    <t>Eggplant, raw</t>
  </si>
  <si>
    <t>Peppers, sweet, red, raw</t>
  </si>
  <si>
    <t>Pumpkin, raw</t>
  </si>
  <si>
    <t>Peppers, sweet, yellow, raw</t>
  </si>
  <si>
    <t>Olives, pickled, canned or bottled, green</t>
  </si>
  <si>
    <t>Cherries, sweet, raw</t>
  </si>
  <si>
    <t>Nectarines, raw</t>
  </si>
  <si>
    <t>Bananas, raw</t>
  </si>
  <si>
    <t>Onions, raw</t>
  </si>
  <si>
    <t>Kiwifruit, green, raw</t>
  </si>
  <si>
    <t>Raspberries, raw</t>
  </si>
  <si>
    <t>Squash, summer, zucchini, includes skin, raw</t>
  </si>
  <si>
    <t>Cabbage, raw</t>
  </si>
  <si>
    <t>Lettuce, red leaf, raw</t>
  </si>
  <si>
    <t>Lettuce, green leaf, raw</t>
  </si>
  <si>
    <t>Blackberries, raw</t>
  </si>
  <si>
    <t>Apricots, raw</t>
  </si>
  <si>
    <t>Cabbage, red, raw</t>
  </si>
  <si>
    <t>Mushrooms, Chanterelle, raw</t>
  </si>
  <si>
    <t>Leeks, (bulb and lower leaf-portion), raw</t>
  </si>
  <si>
    <t>Sweet potato, raw, unprepared (Includes foods for USDA's Food Distribution Program)</t>
  </si>
  <si>
    <t>Beets, raw</t>
  </si>
  <si>
    <t>Pepper, banana, raw</t>
  </si>
  <si>
    <t>Pomegranates, raw</t>
  </si>
  <si>
    <t>Peppers, serrano, raw</t>
  </si>
  <si>
    <t>Dates, medjool</t>
  </si>
  <si>
    <t>Peppers, hot chili, red, raw</t>
  </si>
  <si>
    <t>Cauliflower, raw</t>
  </si>
  <si>
    <t>Avocados, raw, all commercial varieties</t>
  </si>
  <si>
    <t>Peppers, hot chili, green, raw</t>
  </si>
  <si>
    <t>Mushrooms, portabella, raw</t>
  </si>
  <si>
    <t>Asparagus, raw</t>
  </si>
  <si>
    <t>Nuts, coconut milk, raw (liquid expressed from grated meat and water)</t>
  </si>
  <si>
    <t>Dates, deglet noor</t>
  </si>
  <si>
    <t>Mushrooms, brown, italian, or crimini, raw</t>
  </si>
  <si>
    <t>Potatoes, raw, skin</t>
  </si>
  <si>
    <t>Arugula, raw</t>
  </si>
  <si>
    <t>Broccoli, raw</t>
  </si>
  <si>
    <t>Spinach, raw</t>
  </si>
  <si>
    <t>Kale, raw</t>
  </si>
  <si>
    <t>Mushrooms, white, raw</t>
  </si>
  <si>
    <t>Milk, producer, fluid, 3.7% milkfat</t>
  </si>
  <si>
    <t>Milk, reduced fat, fluid, 2% milkfat, without added vitamin A and vitamin D</t>
  </si>
  <si>
    <t>Nuts, coconut meat, raw</t>
  </si>
  <si>
    <t>Brussels sprouts, raw</t>
  </si>
  <si>
    <t>Alfalfa seeds, sprouted, raw</t>
  </si>
  <si>
    <t>Hummus, home prepared</t>
  </si>
  <si>
    <t>Yogurt, plain, low fat</t>
  </si>
  <si>
    <t>Peas, green, raw</t>
  </si>
  <si>
    <t>Cheese, cream</t>
  </si>
  <si>
    <t>Rice, white, short-grain, raw, unenriched</t>
  </si>
  <si>
    <t>Rice, white, medium-grain, raw, unenriched</t>
  </si>
  <si>
    <t>Bread, cinnamon</t>
  </si>
  <si>
    <t>Crackers, wheat, regular</t>
  </si>
  <si>
    <t>Chocolate, dark, 70-85% cacao solids</t>
  </si>
  <si>
    <t>Nuts, macadamia nuts, raw</t>
  </si>
  <si>
    <t>Croissants, butter</t>
  </si>
  <si>
    <t>Bread, whole-wheat, prepared from recipe</t>
  </si>
  <si>
    <t>Bread, oatmeal</t>
  </si>
  <si>
    <t>Yogurt, Greek, plain, whole milk</t>
  </si>
  <si>
    <t>Corn grain, yellow</t>
  </si>
  <si>
    <t>Bread, Italian</t>
  </si>
  <si>
    <t>Wheat flour, white, tortilla mix, enriched</t>
  </si>
  <si>
    <t>Bagels, multigrain</t>
  </si>
  <si>
    <t>Bread, oat bran</t>
  </si>
  <si>
    <t>Cheese, cottage, creamed, large or small curd</t>
  </si>
  <si>
    <t>Croutons, plain</t>
  </si>
  <si>
    <t>Bread, potato</t>
  </si>
  <si>
    <t>Egg, whole, raw, fresh</t>
  </si>
  <si>
    <t>Miso</t>
  </si>
  <si>
    <t>Snacks, popcorn, air-popped</t>
  </si>
  <si>
    <t>Soybeans, green, raw</t>
  </si>
  <si>
    <t>Pasta, dry, unenriched</t>
  </si>
  <si>
    <t>Soybeans, mature seeds, sprouted, raw</t>
  </si>
  <si>
    <t>Bread, wheat, sprouted</t>
  </si>
  <si>
    <t>Amaranth grain, uncooked</t>
  </si>
  <si>
    <t>Quinoa, uncooked</t>
  </si>
  <si>
    <t>Cheese, feta</t>
  </si>
  <si>
    <t>Mollusks, clam, mixed species, raw</t>
  </si>
  <si>
    <t>Chicken breast tenders, breaded, uncooked</t>
  </si>
  <si>
    <t>Wild rice, raw</t>
  </si>
  <si>
    <t>Mollusks, octopus, common, raw</t>
  </si>
  <si>
    <t>Nuts, hazelnuts or filberts</t>
  </si>
  <si>
    <t>Sausage, turkey, hot, smoked</t>
  </si>
  <si>
    <t>Seeds, chia seeds, dried</t>
  </si>
  <si>
    <t>Oats (Includes foods for USDA's Food Distribution Program)</t>
  </si>
  <si>
    <t>Nuts, cashew nuts, raw</t>
  </si>
  <si>
    <t>Seeds, flaxseed</t>
  </si>
  <si>
    <t>Cheese, goat, soft type</t>
  </si>
  <si>
    <t>Fish, tilapia, raw</t>
  </si>
  <si>
    <t>Crustaceans, shrimp, raw</t>
  </si>
  <si>
    <t>Nuts, pistachio nuts, raw</t>
  </si>
  <si>
    <t>Chickpeas (garbanzo beans, bengal gram), mature seeds, raw</t>
  </si>
  <si>
    <t>Fish, salmon, pink, raw</t>
  </si>
  <si>
    <t>Beans, small white, mature seeds, raw</t>
  </si>
  <si>
    <t>Nuts, almonds</t>
  </si>
  <si>
    <t>Cheese, blue</t>
  </si>
  <si>
    <t>Cheese, roquefort</t>
  </si>
  <si>
    <t>Turkey, all classes, breast, meat and skin, raw</t>
  </si>
  <si>
    <t>Beans, yellow, mature seeds, raw</t>
  </si>
  <si>
    <t>Cheese, mozzarella, whole milk</t>
  </si>
  <si>
    <t>Cheese, cheddar (Includes foods for USDA's Food Distribution Program)</t>
  </si>
  <si>
    <t>Fish, tuna, fresh, bluefin, raw</t>
  </si>
  <si>
    <t>Beans, white, mature seeds, raw</t>
  </si>
  <si>
    <t>Fish, tuna, white, canned in water, drained solids</t>
  </si>
  <si>
    <t>Lentils, pink or red, raw</t>
  </si>
  <si>
    <t>Nuts, walnuts, black, dried</t>
  </si>
  <si>
    <t>Peanuts, all types, dry-roasted, without salt</t>
  </si>
  <si>
    <t>Fish, sardine, Atlantic, canned in oil, drained solids with bone</t>
  </si>
  <si>
    <t>Lentils, raw</t>
  </si>
  <si>
    <t>Cheese, gouda</t>
  </si>
  <si>
    <t>Fish, tuna, white, canned in oil, drained solids</t>
  </si>
  <si>
    <t>Beef, rib eye steak, bone-in, lip-on, separable lean only, trimmed to 1/8" fat, select, cooked, grilled</t>
  </si>
  <si>
    <t>Cheese, parmesan, grated</t>
  </si>
  <si>
    <t>Pork, fresh, loin, center rib (chops), bone-in, separable lean only, cooked, pan-fried</t>
  </si>
  <si>
    <t>Beef, round, bottom round, steak, separable lean only, trimmed to 1/8" fat, select, cooked, braised</t>
  </si>
  <si>
    <t>Beef, round, bottom round, steak, separable lean only, trimmed to 0" fat, select, cooked, braised</t>
  </si>
  <si>
    <t>Pork, cured, bacon, cooked, baked</t>
  </si>
  <si>
    <t>IDX</t>
  </si>
  <si>
    <t>CATEGORY</t>
  </si>
  <si>
    <t>Cholesterol(MG)</t>
  </si>
  <si>
    <t>Fiber, total dietary(G)</t>
  </si>
  <si>
    <t>Fatty acids, total trans(G)</t>
  </si>
  <si>
    <t>Iron, Fe(MG)</t>
  </si>
  <si>
    <t>Sodium, Na(MG)</t>
  </si>
  <si>
    <t>Carbohydrate, by difference(G)</t>
  </si>
  <si>
    <t>Water(G)</t>
  </si>
  <si>
    <t>Sugars, Total(G)</t>
  </si>
  <si>
    <t>Vitamin A, IU(IU)</t>
  </si>
  <si>
    <t>Vitamin C, total ascorbic acid(MG)</t>
  </si>
  <si>
    <t>Calcium, Ca(MG)</t>
  </si>
  <si>
    <t>Fatty acids, total monounsaturated(G)</t>
  </si>
  <si>
    <t>Fatty acids, total polyunsaturated(G)</t>
  </si>
  <si>
    <t>Thiamin(MG)</t>
  </si>
  <si>
    <t>Total lipid (fat)(G)</t>
  </si>
  <si>
    <t>Legumes and Legume Products</t>
  </si>
  <si>
    <t>Vegetables and Vegetable Products</t>
  </si>
  <si>
    <t>Dairy and Egg Products</t>
  </si>
  <si>
    <t>Beef Products</t>
  </si>
  <si>
    <t>Pork Products</t>
  </si>
  <si>
    <t>Finfish and Shellfish Products</t>
  </si>
  <si>
    <t>Sausages and Luncheon Meats</t>
  </si>
  <si>
    <t>Poultry Products</t>
  </si>
  <si>
    <t>Fats and Oils</t>
  </si>
  <si>
    <t>Fruits and Fruit Juices</t>
  </si>
  <si>
    <t>Nut and Seed Products</t>
  </si>
  <si>
    <t>Sweets</t>
  </si>
  <si>
    <t>Cereal Grains and Pasta</t>
  </si>
  <si>
    <t>Baked Products</t>
  </si>
  <si>
    <t>Snacks</t>
  </si>
  <si>
    <t>Amounts</t>
  </si>
  <si>
    <t>Limits</t>
  </si>
  <si>
    <t>Calorias recomendadas</t>
  </si>
  <si>
    <t>Total weight of diet</t>
  </si>
  <si>
    <t>kg/ dia</t>
  </si>
  <si>
    <t>Pareto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</si>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</sst>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F4F22-D1A2-47C0-9586-51D5DA4A2449}" name="Table1" displayName="Table1" ref="C2:Z165" totalsRowShown="0">
  <autoFilter ref="C2:Z165" xr:uid="{692F4F22-D1A2-47C0-9586-51D5DA4A2449}"/>
  <sortState xmlns:xlrd2="http://schemas.microsoft.com/office/spreadsheetml/2017/richdata2" ref="C3:Z165">
    <sortCondition descending="1" ref="D2:D165"/>
  </sortState>
  <tableColumns count="24">
    <tableColumn id="1" xr3:uid="{F295029B-14A9-4AC6-ACF0-EA2AE2DA91EA}" name="IDX"/>
    <tableColumn id="20" xr3:uid="{54D5CC1B-A69B-4A22-9F43-EA5E90F73630}" name="Fixed"/>
    <tableColumn id="2" xr3:uid="{E0FA2547-168D-4104-A954-C085C7C9109B}" name="CATEGORY"/>
    <tableColumn id="3" xr3:uid="{8DE3A834-B297-48B3-866B-F71B16050790}" name="FOOD_NAME"/>
    <tableColumn id="4" xr3:uid="{EBFBEB96-6633-407A-AACB-C0AFBFB963DB}" name="Protein(G)"/>
    <tableColumn id="5" xr3:uid="{6F7FF01D-F1C9-409D-A1D4-436BF321E4D5}" name="Cholesterol(MG)"/>
    <tableColumn id="6" xr3:uid="{29967693-701C-4264-AD1A-DA229566AA9F}" name="Fiber, total dietary(G)"/>
    <tableColumn id="7" xr3:uid="{15674CEB-95C1-42C7-9935-BAA722293201}" name="Fatty acids, total trans(G)"/>
    <tableColumn id="8" xr3:uid="{B579DCEB-2A43-4CA7-91C5-56630280985F}" name="Iron, Fe(MG)"/>
    <tableColumn id="9" xr3:uid="{435B60A0-BAFC-4205-8A05-5F8BC1412C62}" name="Sodium, Na(MG)"/>
    <tableColumn id="10" xr3:uid="{1B6A0117-E6CA-481C-B2AF-96035D8CAAEA}" name="Fatty acids, total saturated(G)"/>
    <tableColumn id="11" xr3:uid="{545E02FB-C1B1-4B0B-B805-3F36ACFC020C}" name="Carbohydrate, by difference(G)"/>
    <tableColumn id="12" xr3:uid="{9F07CF48-E68D-409A-ABE7-A04E9CEABD4D}" name="Energy(KCAL)"/>
    <tableColumn id="13" xr3:uid="{072020B6-32D3-4A5F-A1FC-557C6F7D8748}" name="Water(G)"/>
    <tableColumn id="14" xr3:uid="{F67173C8-A667-4128-94DF-130D5B959472}" name="Sugars, Total(G)"/>
    <tableColumn id="15" xr3:uid="{FF5DDDA1-BE8D-40BF-BFA7-8D2B05180DE6}" name="Vitamin A, IU(IU)"/>
    <tableColumn id="16" xr3:uid="{AA72F187-6A83-4DCC-9D73-725FDF8B3411}" name="Vitamin C, total ascorbic acid(MG)"/>
    <tableColumn id="17" xr3:uid="{966BE7A6-5F36-4995-9857-06A5BB19F881}" name="Calcium, Ca(MG)"/>
    <tableColumn id="18" xr3:uid="{FF728F52-6FFB-4E17-B967-A106F2ABBDEB}" name="Fatty acids, total monounsaturated(G)"/>
    <tableColumn id="19" xr3:uid="{E387E474-E7A3-443B-A7F4-D057461509A9}" name="Fatty acids, total polyunsaturated(G)"/>
    <tableColumn id="21" xr3:uid="{B9F4B540-2BEE-433F-8622-E2F00ED4E196}" name="Thiamin(MG)"/>
    <tableColumn id="22" xr3:uid="{58664E08-99BC-4543-B222-65FCB830B247}" name="Total lipid (fat)(G)"/>
    <tableColumn id="23" xr3:uid="{0DCFCF03-39EC-4232-AB74-57DD54529064}" name="Amounts"/>
    <tableColumn id="25" xr3:uid="{0F20A42C-D75C-4288-9D3E-9E4B08C08AEE}" name="Pareto" dataDxfId="0">
      <calculatedColumnFormula>Table1[[#This Row],[Amounts]]/$AB$14/10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41BD-30AD-4B05-A22F-B9F4CE0FB338}">
  <dimension ref="C1:AS165"/>
  <sheetViews>
    <sheetView tabSelected="1" topLeftCell="J1" zoomScale="60" zoomScaleNormal="85" workbookViewId="0">
      <selection activeCell="W22" sqref="W22"/>
    </sheetView>
  </sheetViews>
  <sheetFormatPr defaultRowHeight="15" x14ac:dyDescent="0.25"/>
  <cols>
    <col min="3" max="4" width="9.140625" customWidth="1"/>
    <col min="5" max="5" width="42.85546875" customWidth="1"/>
    <col min="6" max="6" width="88.140625" customWidth="1"/>
    <col min="7" max="7" width="14.5703125" customWidth="1"/>
    <col min="8" max="8" width="28.7109375" customWidth="1"/>
    <col min="9" max="9" width="8" customWidth="1"/>
    <col min="10" max="10" width="25.7109375" customWidth="1"/>
    <col min="11" max="11" width="17.140625" customWidth="1"/>
    <col min="12" max="12" width="15.28515625" bestFit="1" customWidth="1"/>
    <col min="13" max="13" width="33" customWidth="1"/>
    <col min="14" max="14" width="32.5703125" bestFit="1" customWidth="1"/>
    <col min="15" max="15" width="16.7109375" customWidth="1"/>
    <col min="21" max="21" width="13" customWidth="1"/>
    <col min="25" max="25" width="12" bestFit="1" customWidth="1"/>
    <col min="26" max="26" width="10.140625" customWidth="1"/>
    <col min="28" max="28" width="21.42578125" customWidth="1"/>
    <col min="29" max="29" width="22.7109375" bestFit="1" customWidth="1"/>
    <col min="30" max="30" width="16.28515625" customWidth="1"/>
    <col min="31" max="31" width="30.28515625" bestFit="1" customWidth="1"/>
    <col min="32" max="33" width="16.28515625" customWidth="1"/>
    <col min="34" max="34" width="34.42578125" bestFit="1" customWidth="1"/>
    <col min="35" max="35" width="30.42578125" customWidth="1"/>
    <col min="36" max="37" width="16.28515625" customWidth="1"/>
    <col min="38" max="38" width="21.85546875" bestFit="1" customWidth="1"/>
    <col min="39" max="39" width="16.28515625" customWidth="1"/>
    <col min="40" max="40" width="38.28515625" bestFit="1" customWidth="1"/>
    <col min="41" max="41" width="23.7109375" customWidth="1"/>
    <col min="42" max="42" width="42.140625" bestFit="1" customWidth="1"/>
    <col min="43" max="44" width="16.28515625" customWidth="1"/>
    <col min="45" max="45" width="23.140625" customWidth="1"/>
    <col min="46" max="46" width="16.28515625" customWidth="1"/>
  </cols>
  <sheetData>
    <row r="1" spans="3:45" ht="15.75" thickBot="1" x14ac:dyDescent="0.3"/>
    <row r="2" spans="3:45" ht="15.75" thickBot="1" x14ac:dyDescent="0.3">
      <c r="C2" t="s">
        <v>163</v>
      </c>
      <c r="D2" t="s">
        <v>201</v>
      </c>
      <c r="E2" t="s">
        <v>164</v>
      </c>
      <c r="F2" t="s">
        <v>0</v>
      </c>
      <c r="G2" t="s">
        <v>1</v>
      </c>
      <c r="H2" t="s">
        <v>165</v>
      </c>
      <c r="I2" t="s">
        <v>166</v>
      </c>
      <c r="J2" t="s">
        <v>167</v>
      </c>
      <c r="K2" t="s">
        <v>168</v>
      </c>
      <c r="L2" t="s">
        <v>169</v>
      </c>
      <c r="M2" t="s">
        <v>3</v>
      </c>
      <c r="N2" t="s">
        <v>170</v>
      </c>
      <c r="O2" t="s">
        <v>2</v>
      </c>
      <c r="P2" t="s">
        <v>171</v>
      </c>
      <c r="Q2" t="s">
        <v>172</v>
      </c>
      <c r="R2" t="s">
        <v>173</v>
      </c>
      <c r="S2" t="s">
        <v>174</v>
      </c>
      <c r="T2" t="s">
        <v>175</v>
      </c>
      <c r="U2" t="s">
        <v>176</v>
      </c>
      <c r="V2" t="s">
        <v>177</v>
      </c>
      <c r="W2" t="s">
        <v>178</v>
      </c>
      <c r="X2" t="s">
        <v>179</v>
      </c>
      <c r="Y2" t="s">
        <v>195</v>
      </c>
      <c r="Z2" t="s">
        <v>200</v>
      </c>
      <c r="AB2" s="8" t="s">
        <v>197</v>
      </c>
      <c r="AC2" s="9">
        <v>1800</v>
      </c>
    </row>
    <row r="3" spans="3:45" x14ac:dyDescent="0.25">
      <c r="C3">
        <v>6979</v>
      </c>
      <c r="D3">
        <v>1</v>
      </c>
      <c r="E3" t="s">
        <v>181</v>
      </c>
      <c r="F3" t="s">
        <v>90</v>
      </c>
      <c r="G3">
        <v>3.99</v>
      </c>
      <c r="H3">
        <v>0</v>
      </c>
      <c r="I3">
        <v>1.9</v>
      </c>
      <c r="J3">
        <v>0</v>
      </c>
      <c r="K3">
        <v>0.96</v>
      </c>
      <c r="L3">
        <v>6</v>
      </c>
      <c r="M3">
        <v>6.9000000000000006E-2</v>
      </c>
      <c r="N3">
        <v>2.1</v>
      </c>
      <c r="O3">
        <v>23</v>
      </c>
      <c r="P3">
        <v>92.82</v>
      </c>
      <c r="Q3">
        <v>0.2</v>
      </c>
      <c r="R3">
        <v>155</v>
      </c>
      <c r="S3">
        <v>8.1999999999999993</v>
      </c>
      <c r="T3">
        <v>32</v>
      </c>
      <c r="U3">
        <v>5.6000000000000001E-2</v>
      </c>
      <c r="V3">
        <v>0.40899999999999997</v>
      </c>
      <c r="W3">
        <v>7.5999999999999998E-2</v>
      </c>
      <c r="X3">
        <v>0.69</v>
      </c>
      <c r="Y3">
        <v>2</v>
      </c>
    </row>
    <row r="4" spans="3:45" x14ac:dyDescent="0.25">
      <c r="C4">
        <v>7347</v>
      </c>
      <c r="D4">
        <v>1</v>
      </c>
      <c r="E4" t="s">
        <v>181</v>
      </c>
      <c r="F4" t="s">
        <v>85</v>
      </c>
      <c r="G4">
        <v>3.09</v>
      </c>
      <c r="H4">
        <v>0</v>
      </c>
      <c r="I4">
        <v>1</v>
      </c>
      <c r="J4">
        <v>0</v>
      </c>
      <c r="K4">
        <v>0.5</v>
      </c>
      <c r="L4">
        <v>5</v>
      </c>
      <c r="M4">
        <v>0.05</v>
      </c>
      <c r="N4">
        <v>3.26</v>
      </c>
      <c r="O4">
        <v>22</v>
      </c>
      <c r="P4">
        <v>92.45</v>
      </c>
      <c r="Q4">
        <v>1.98</v>
      </c>
      <c r="R4">
        <v>0</v>
      </c>
      <c r="S4">
        <v>2.1</v>
      </c>
      <c r="T4">
        <v>3</v>
      </c>
      <c r="U4">
        <v>0</v>
      </c>
      <c r="V4">
        <v>0.16</v>
      </c>
      <c r="W4">
        <v>8.1000000000000003E-2</v>
      </c>
      <c r="X4">
        <v>0.34</v>
      </c>
      <c r="Y4">
        <v>1</v>
      </c>
    </row>
    <row r="5" spans="3:45" ht="15.75" thickBot="1" x14ac:dyDescent="0.3">
      <c r="C5">
        <v>7328</v>
      </c>
      <c r="D5">
        <v>1</v>
      </c>
      <c r="E5" t="s">
        <v>181</v>
      </c>
      <c r="F5" t="s">
        <v>79</v>
      </c>
      <c r="G5">
        <v>2.5</v>
      </c>
      <c r="H5">
        <v>0</v>
      </c>
      <c r="I5">
        <v>0.6</v>
      </c>
      <c r="J5">
        <v>0</v>
      </c>
      <c r="K5">
        <v>0.4</v>
      </c>
      <c r="L5">
        <v>6</v>
      </c>
      <c r="M5">
        <v>1.4E-2</v>
      </c>
      <c r="N5">
        <v>4.3</v>
      </c>
      <c r="O5">
        <v>22</v>
      </c>
      <c r="P5">
        <v>92.12</v>
      </c>
      <c r="Q5">
        <v>1.72</v>
      </c>
      <c r="R5">
        <v>0</v>
      </c>
      <c r="S5">
        <v>0</v>
      </c>
      <c r="T5">
        <v>18</v>
      </c>
      <c r="U5">
        <v>2E-3</v>
      </c>
      <c r="V5">
        <v>4.2000000000000003E-2</v>
      </c>
      <c r="W5">
        <v>9.5000000000000001E-2</v>
      </c>
      <c r="X5">
        <v>0.1</v>
      </c>
      <c r="Y5">
        <v>1</v>
      </c>
    </row>
    <row r="6" spans="3:45" x14ac:dyDescent="0.25">
      <c r="C6">
        <v>7002</v>
      </c>
      <c r="D6">
        <v>1</v>
      </c>
      <c r="E6" t="s">
        <v>181</v>
      </c>
      <c r="F6" t="s">
        <v>76</v>
      </c>
      <c r="G6">
        <v>2.2000000000000002</v>
      </c>
      <c r="H6">
        <v>0</v>
      </c>
      <c r="I6">
        <v>2.1</v>
      </c>
      <c r="J6">
        <v>0</v>
      </c>
      <c r="K6">
        <v>2.14</v>
      </c>
      <c r="L6">
        <v>2</v>
      </c>
      <c r="M6">
        <v>0.04</v>
      </c>
      <c r="N6">
        <v>3.88</v>
      </c>
      <c r="O6">
        <v>20</v>
      </c>
      <c r="P6">
        <v>93.22</v>
      </c>
      <c r="Q6">
        <v>1.88</v>
      </c>
      <c r="R6">
        <v>756</v>
      </c>
      <c r="S6">
        <v>5.6</v>
      </c>
      <c r="T6">
        <v>24</v>
      </c>
      <c r="U6">
        <v>0</v>
      </c>
      <c r="V6">
        <v>0.05</v>
      </c>
      <c r="W6">
        <v>0.14299999999999999</v>
      </c>
      <c r="X6">
        <v>0.12</v>
      </c>
      <c r="Y6">
        <v>0</v>
      </c>
      <c r="AB6" s="1" t="str">
        <f>_xlfn.CONCAT("Sum of ",Table1[[#Headers],[Protein(G)]])</f>
        <v>Sum of Protein(G)</v>
      </c>
      <c r="AC6" s="2" t="str">
        <f>_xlfn.CONCAT("Sum of ",Table1[[#Headers],[Cholesterol(MG)]])</f>
        <v>Sum of Cholesterol(MG)</v>
      </c>
      <c r="AD6" s="2" t="str">
        <f>_xlfn.CONCAT("Sum of ",Table1[[#Headers],[Fiber, total dietary(G)]])</f>
        <v>Sum of Fiber, total dietary(G)</v>
      </c>
      <c r="AE6" s="2" t="str">
        <f>_xlfn.CONCAT("Sum of ",Table1[[#Headers],[Fatty acids, total trans(G)]])</f>
        <v>Sum of Fatty acids, total trans(G)</v>
      </c>
      <c r="AF6" s="2" t="str">
        <f>_xlfn.CONCAT("Sum of ",Table1[[#Headers],[Iron, Fe(MG)]])</f>
        <v>Sum of Iron, Fe(MG)</v>
      </c>
      <c r="AG6" s="2" t="str">
        <f>_xlfn.CONCAT("Sum of ",Table1[[#Headers],[Sodium, Na(MG)]])</f>
        <v>Sum of Sodium, Na(MG)</v>
      </c>
      <c r="AH6" s="2" t="str">
        <f>_xlfn.CONCAT("Sum of ",Table1[[#Headers],[Fatty acids, total saturated(G)]])</f>
        <v>Sum of Fatty acids, total saturated(G)</v>
      </c>
      <c r="AI6" s="2" t="str">
        <f>_xlfn.CONCAT("Sum of ",Table1[[#Headers],[Carbohydrate, by difference(G)]])</f>
        <v>Sum of Carbohydrate, by difference(G)</v>
      </c>
      <c r="AJ6" s="2" t="str">
        <f>_xlfn.CONCAT("Sum of ",Table1[[#Headers],[Energy(KCAL)]])</f>
        <v>Sum of Energy(KCAL)</v>
      </c>
      <c r="AK6" s="2" t="str">
        <f>_xlfn.CONCAT("Sum of ",Table1[[#Headers],[Water(G)]])</f>
        <v>Sum of Water(G)</v>
      </c>
      <c r="AL6" s="2" t="str">
        <f>_xlfn.CONCAT("Sum of ",Table1[[#Headers],[Sugars, Total(G)]])</f>
        <v>Sum of Sugars, Total(G)</v>
      </c>
      <c r="AM6" s="2" t="str">
        <f>_xlfn.CONCAT("Sum of ",Table1[[#Headers],[Vitamin A, IU(IU)]])</f>
        <v>Sum of Vitamin A, IU(IU)</v>
      </c>
      <c r="AN6" s="2" t="str">
        <f>_xlfn.CONCAT("Sum of ",Table1[[#Headers],[Vitamin C, total ascorbic acid(MG)]])</f>
        <v>Sum of Vitamin C, total ascorbic acid(MG)</v>
      </c>
      <c r="AO6" s="2" t="str">
        <f>_xlfn.CONCAT("Sum of ",Table1[[#Headers],[Calcium, Ca(MG)]])</f>
        <v>Sum of Calcium, Ca(MG)</v>
      </c>
      <c r="AP6" s="2" t="str">
        <f>_xlfn.CONCAT("Sum of ",Table1[[#Headers],[Fatty acids, total monounsaturated(G)]])</f>
        <v>Sum of Fatty acids, total monounsaturated(G)</v>
      </c>
      <c r="AQ6" s="2" t="str">
        <f>_xlfn.CONCAT("Sum of ",Table1[[#Headers],[Fatty acids, total polyunsaturated(G)]])</f>
        <v>Sum of Fatty acids, total polyunsaturated(G)</v>
      </c>
      <c r="AR6" s="2" t="str">
        <f>_xlfn.CONCAT("Sum of ",Table1[[#Headers],[Thiamin(MG)]])</f>
        <v>Sum of Thiamin(MG)</v>
      </c>
      <c r="AS6" s="3" t="str">
        <f>_xlfn.CONCAT("Sum of ",Table1[[#Headers],[Total lipid (fat)(G)]])</f>
        <v>Sum of Total lipid (fat)(G)</v>
      </c>
    </row>
    <row r="7" spans="3:45" ht="15.75" thickBot="1" x14ac:dyDescent="0.3">
      <c r="C7">
        <v>7337</v>
      </c>
      <c r="D7">
        <v>1</v>
      </c>
      <c r="E7" t="s">
        <v>181</v>
      </c>
      <c r="F7" t="s">
        <v>75</v>
      </c>
      <c r="G7">
        <v>2.11</v>
      </c>
      <c r="H7">
        <v>0</v>
      </c>
      <c r="I7">
        <v>1.3</v>
      </c>
      <c r="J7">
        <v>0</v>
      </c>
      <c r="K7">
        <v>0.31</v>
      </c>
      <c r="L7">
        <v>9</v>
      </c>
      <c r="M7">
        <v>0.01</v>
      </c>
      <c r="N7">
        <v>3.87</v>
      </c>
      <c r="O7">
        <v>22</v>
      </c>
      <c r="P7">
        <v>92.82</v>
      </c>
      <c r="Q7">
        <v>2.5</v>
      </c>
      <c r="R7">
        <v>0</v>
      </c>
      <c r="S7">
        <v>0</v>
      </c>
      <c r="T7">
        <v>3</v>
      </c>
      <c r="U7">
        <v>4.3999999999999997E-2</v>
      </c>
      <c r="V7">
        <v>0.29599999999999999</v>
      </c>
      <c r="W7">
        <v>5.8999999999999997E-2</v>
      </c>
      <c r="X7">
        <v>0.35</v>
      </c>
      <c r="Y7">
        <v>0</v>
      </c>
      <c r="AB7" s="4">
        <f>SUMPRODUCT(Table1[Protein(G)],Table1[Amounts])</f>
        <v>162.39464427110775</v>
      </c>
      <c r="AC7" s="5">
        <f>SUMPRODUCT(Table1[Cholesterol(MG)],Table1[Amounts])</f>
        <v>176.7806589878476</v>
      </c>
      <c r="AD7" s="5">
        <f>SUMPRODUCT(Table1[Fiber, total dietary(G)],Table1[Amounts])</f>
        <v>53.783043853016366</v>
      </c>
      <c r="AE7" s="5">
        <f>SUMPRODUCT(Table1[Fatty acids, total trans(G)],Table1[Amounts])</f>
        <v>0</v>
      </c>
      <c r="AF7" s="5">
        <f>SUMPRODUCT(Table1[Iron, Fe(MG)],Table1[Amounts])</f>
        <v>38.558773715622927</v>
      </c>
      <c r="AG7" s="5">
        <f>SUMPRODUCT(Table1[Sodium, Na(MG)],Table1[Amounts])</f>
        <v>448.67649389596937</v>
      </c>
      <c r="AH7" s="5">
        <f>SUMPRODUCT(Table1[Fatty acids, total saturated(G)],Table1[Amounts])</f>
        <v>6.0000000000000346</v>
      </c>
      <c r="AI7" s="5">
        <f>SUMPRODUCT(Table1[Carbohydrate, by difference(G)],Table1[Amounts])</f>
        <v>202.49999999999983</v>
      </c>
      <c r="AJ7" s="5">
        <f>SUMPRODUCT(Table1[Energy(KCAL)],Table1[Amounts])</f>
        <v>1799.9999999999993</v>
      </c>
      <c r="AK7" s="5">
        <f>SUMPRODUCT(Table1[Water(G)],Table1[Amounts])</f>
        <v>999.99999999999989</v>
      </c>
      <c r="AL7" s="5">
        <f>SUMPRODUCT(Table1[Sugars, Total(G)],Table1[Amounts])</f>
        <v>24.874241495679417</v>
      </c>
      <c r="AM7" s="5">
        <f>SUMPRODUCT(Table1[Vitamin A, IU(IU)],Table1[Amounts])</f>
        <v>7000</v>
      </c>
      <c r="AN7" s="5">
        <f>SUMPRODUCT(Table1[Vitamin C, total ascorbic acid(MG)],Table1[Amounts])</f>
        <v>199.99999999999994</v>
      </c>
      <c r="AO7" s="5">
        <f>SUMPRODUCT(Table1[Calcium, Ca(MG)],Table1[Amounts])</f>
        <v>999.99999999999966</v>
      </c>
      <c r="AP7" s="5">
        <f>SUMPRODUCT(Table1[Fatty acids, total monounsaturated(G)],Table1[Amounts])</f>
        <v>29.99999999999994</v>
      </c>
      <c r="AQ7" s="5">
        <f>SUMPRODUCT(Table1[Fatty acids, total polyunsaturated(G)],Table1[Amounts])</f>
        <v>9.9999999999999822</v>
      </c>
      <c r="AR7" s="5">
        <f>SUMPRODUCT(Table1[Thiamin(MG)],Table1[Amounts])</f>
        <v>2.4641238534449892</v>
      </c>
      <c r="AS7" s="6">
        <f>SUMPRODUCT(Table1[Total lipid (fat)(G)],Table1[Amounts])</f>
        <v>50.280324861127632</v>
      </c>
    </row>
    <row r="8" spans="3:45" ht="15.75" thickBot="1" x14ac:dyDescent="0.3">
      <c r="C8">
        <v>3731</v>
      </c>
      <c r="D8">
        <v>1</v>
      </c>
      <c r="E8" t="s">
        <v>185</v>
      </c>
      <c r="F8" t="s">
        <v>134</v>
      </c>
      <c r="G8">
        <v>20.079999999999998</v>
      </c>
      <c r="H8">
        <v>50</v>
      </c>
      <c r="I8">
        <v>0</v>
      </c>
      <c r="J8">
        <v>0</v>
      </c>
      <c r="K8">
        <v>0.56000000000000005</v>
      </c>
      <c r="L8">
        <v>52</v>
      </c>
      <c r="M8">
        <v>0.58499999999999996</v>
      </c>
      <c r="N8">
        <v>0</v>
      </c>
      <c r="O8">
        <v>96</v>
      </c>
      <c r="P8">
        <v>78.08</v>
      </c>
      <c r="Q8">
        <v>0</v>
      </c>
      <c r="R8">
        <v>0</v>
      </c>
      <c r="S8">
        <v>0</v>
      </c>
      <c r="T8">
        <v>10</v>
      </c>
      <c r="U8">
        <v>0.498</v>
      </c>
      <c r="V8">
        <v>0.36299999999999999</v>
      </c>
      <c r="W8">
        <v>4.1000000000000002E-2</v>
      </c>
      <c r="X8">
        <v>1.7</v>
      </c>
      <c r="Y8">
        <v>3</v>
      </c>
    </row>
    <row r="9" spans="3:45" ht="15.75" thickBot="1" x14ac:dyDescent="0.3">
      <c r="C9">
        <v>4698</v>
      </c>
      <c r="D9">
        <v>1</v>
      </c>
      <c r="E9" t="s">
        <v>180</v>
      </c>
      <c r="F9" t="s">
        <v>148</v>
      </c>
      <c r="G9">
        <v>23.36</v>
      </c>
      <c r="H9">
        <v>0</v>
      </c>
      <c r="I9">
        <v>15.2</v>
      </c>
      <c r="J9">
        <v>0</v>
      </c>
      <c r="K9">
        <v>10.44</v>
      </c>
      <c r="L9">
        <v>16</v>
      </c>
      <c r="M9">
        <v>0.219</v>
      </c>
      <c r="N9">
        <v>60.27</v>
      </c>
      <c r="O9">
        <v>333</v>
      </c>
      <c r="P9">
        <v>11.32</v>
      </c>
      <c r="Q9">
        <v>2.11</v>
      </c>
      <c r="R9">
        <v>0</v>
      </c>
      <c r="S9">
        <v>0</v>
      </c>
      <c r="T9">
        <v>240</v>
      </c>
      <c r="U9">
        <v>7.3999999999999996E-2</v>
      </c>
      <c r="V9">
        <v>0.36399999999999999</v>
      </c>
      <c r="W9">
        <v>0.437</v>
      </c>
      <c r="X9">
        <v>0.85</v>
      </c>
      <c r="Y9">
        <v>2</v>
      </c>
      <c r="AB9" s="7" t="s">
        <v>196</v>
      </c>
    </row>
    <row r="10" spans="3:45" x14ac:dyDescent="0.25">
      <c r="C10">
        <v>3992</v>
      </c>
      <c r="D10">
        <v>1</v>
      </c>
      <c r="E10" t="s">
        <v>189</v>
      </c>
      <c r="F10" t="s">
        <v>14</v>
      </c>
      <c r="G10">
        <v>0.35</v>
      </c>
      <c r="H10">
        <v>0</v>
      </c>
      <c r="I10">
        <v>0.3</v>
      </c>
      <c r="J10">
        <v>0</v>
      </c>
      <c r="K10">
        <v>0.08</v>
      </c>
      <c r="L10">
        <v>1</v>
      </c>
      <c r="M10">
        <v>0.04</v>
      </c>
      <c r="N10">
        <v>6.9</v>
      </c>
      <c r="O10">
        <v>22</v>
      </c>
      <c r="P10">
        <v>92.31</v>
      </c>
      <c r="Q10">
        <v>2.52</v>
      </c>
      <c r="R10">
        <v>6</v>
      </c>
      <c r="S10">
        <v>38.700000000000003</v>
      </c>
      <c r="T10">
        <v>6</v>
      </c>
      <c r="U10">
        <v>6.0000000000000001E-3</v>
      </c>
      <c r="V10">
        <v>2.1000000000000001E-2</v>
      </c>
      <c r="W10">
        <v>2.4E-2</v>
      </c>
      <c r="X10">
        <v>0.24</v>
      </c>
      <c r="Y10">
        <v>0.5</v>
      </c>
      <c r="AB10" s="1">
        <v>100</v>
      </c>
      <c r="AC10" s="2"/>
      <c r="AD10" s="2">
        <v>25</v>
      </c>
      <c r="AE10" s="2"/>
      <c r="AF10" s="2">
        <v>18</v>
      </c>
      <c r="AG10" s="2"/>
      <c r="AH10" s="2">
        <v>6</v>
      </c>
      <c r="AI10" s="2">
        <f>0.45/4*AC2</f>
        <v>202.5</v>
      </c>
      <c r="AJ10" s="2"/>
      <c r="AK10" s="2"/>
      <c r="AL10" s="2"/>
      <c r="AM10" s="2">
        <v>2300</v>
      </c>
      <c r="AN10" s="2">
        <v>90</v>
      </c>
      <c r="AO10" s="2">
        <v>1000</v>
      </c>
      <c r="AP10" s="2">
        <f>AC2*0.15/9</f>
        <v>30</v>
      </c>
      <c r="AQ10" s="2">
        <f>AC2*0.05/9</f>
        <v>10</v>
      </c>
      <c r="AR10" s="2"/>
      <c r="AS10" s="3"/>
    </row>
    <row r="11" spans="3:45" ht="15.75" thickBot="1" x14ac:dyDescent="0.3">
      <c r="C11">
        <v>7246</v>
      </c>
      <c r="D11">
        <v>1</v>
      </c>
      <c r="E11" t="s">
        <v>181</v>
      </c>
      <c r="F11" t="s">
        <v>45</v>
      </c>
      <c r="G11">
        <v>0.98</v>
      </c>
      <c r="H11">
        <v>0</v>
      </c>
      <c r="I11">
        <v>3</v>
      </c>
      <c r="J11">
        <v>0</v>
      </c>
      <c r="K11">
        <v>0.23</v>
      </c>
      <c r="L11">
        <v>2</v>
      </c>
      <c r="M11">
        <v>3.4000000000000002E-2</v>
      </c>
      <c r="N11">
        <v>5.88</v>
      </c>
      <c r="O11">
        <v>25</v>
      </c>
      <c r="P11">
        <v>92.3</v>
      </c>
      <c r="Q11">
        <v>3.53</v>
      </c>
      <c r="R11">
        <v>23</v>
      </c>
      <c r="S11">
        <v>2.2000000000000002</v>
      </c>
      <c r="T11">
        <v>9</v>
      </c>
      <c r="U11">
        <v>1.6E-2</v>
      </c>
      <c r="V11">
        <v>7.5999999999999998E-2</v>
      </c>
      <c r="W11">
        <v>3.9E-2</v>
      </c>
      <c r="X11">
        <v>0.18</v>
      </c>
      <c r="Y11">
        <v>0</v>
      </c>
      <c r="AB11" s="4">
        <v>200</v>
      </c>
      <c r="AC11" s="5">
        <v>300</v>
      </c>
      <c r="AD11" s="5"/>
      <c r="AE11" s="5"/>
      <c r="AF11" s="5"/>
      <c r="AG11" s="5">
        <v>1800</v>
      </c>
      <c r="AH11" s="5">
        <f>0.06/9*AC2</f>
        <v>12</v>
      </c>
      <c r="AI11" s="5">
        <f>0.65*AC2/4</f>
        <v>292.5</v>
      </c>
      <c r="AJ11" s="5">
        <f>AC2</f>
        <v>1800</v>
      </c>
      <c r="AK11" s="5">
        <v>1000</v>
      </c>
      <c r="AL11" s="5">
        <v>50</v>
      </c>
      <c r="AM11" s="5">
        <v>7000</v>
      </c>
      <c r="AN11" s="5">
        <v>200</v>
      </c>
      <c r="AO11" s="5"/>
      <c r="AP11" s="5">
        <f>AC2*0.2/9</f>
        <v>40</v>
      </c>
      <c r="AQ11" s="5">
        <f>0.1/9*AC2</f>
        <v>20</v>
      </c>
      <c r="AR11" s="5"/>
      <c r="AS11" s="6"/>
    </row>
    <row r="12" spans="3:45" x14ac:dyDescent="0.25">
      <c r="C12">
        <v>7326</v>
      </c>
      <c r="D12">
        <v>1</v>
      </c>
      <c r="E12" t="s">
        <v>181</v>
      </c>
      <c r="F12" t="s">
        <v>63</v>
      </c>
      <c r="G12">
        <v>1.49</v>
      </c>
      <c r="H12">
        <v>0</v>
      </c>
      <c r="I12">
        <v>3.8</v>
      </c>
      <c r="J12">
        <v>0</v>
      </c>
      <c r="K12">
        <v>3.47</v>
      </c>
      <c r="L12">
        <v>9</v>
      </c>
      <c r="M12">
        <v>0</v>
      </c>
      <c r="N12">
        <v>6.86</v>
      </c>
      <c r="O12">
        <v>32</v>
      </c>
      <c r="P12">
        <v>89.85</v>
      </c>
      <c r="Q12">
        <v>1.1599999999999999</v>
      </c>
      <c r="R12">
        <v>0</v>
      </c>
      <c r="S12">
        <v>0</v>
      </c>
      <c r="T12">
        <v>15</v>
      </c>
      <c r="U12">
        <v>0</v>
      </c>
      <c r="V12">
        <v>0</v>
      </c>
      <c r="W12">
        <v>1.4999999999999999E-2</v>
      </c>
      <c r="X12">
        <v>0.53</v>
      </c>
      <c r="Y12">
        <v>0</v>
      </c>
    </row>
    <row r="13" spans="3:45" x14ac:dyDescent="0.25">
      <c r="C13">
        <v>7089</v>
      </c>
      <c r="D13">
        <v>1</v>
      </c>
      <c r="E13" t="s">
        <v>181</v>
      </c>
      <c r="F13" t="s">
        <v>89</v>
      </c>
      <c r="G13">
        <v>3.38</v>
      </c>
      <c r="H13">
        <v>0</v>
      </c>
      <c r="I13">
        <v>3.8</v>
      </c>
      <c r="J13">
        <v>0</v>
      </c>
      <c r="K13">
        <v>1.4</v>
      </c>
      <c r="L13">
        <v>25</v>
      </c>
      <c r="M13">
        <v>6.2E-2</v>
      </c>
      <c r="N13">
        <v>8.9499999999999993</v>
      </c>
      <c r="O13">
        <v>43</v>
      </c>
      <c r="P13">
        <v>86</v>
      </c>
      <c r="Q13">
        <v>2.2000000000000002</v>
      </c>
      <c r="R13">
        <v>754</v>
      </c>
      <c r="S13">
        <v>85</v>
      </c>
      <c r="T13">
        <v>42</v>
      </c>
      <c r="U13">
        <v>2.3E-2</v>
      </c>
      <c r="V13">
        <v>0.153</v>
      </c>
      <c r="W13">
        <v>0.13900000000000001</v>
      </c>
      <c r="X13">
        <v>0.3</v>
      </c>
      <c r="Y13">
        <v>0</v>
      </c>
      <c r="AB13" t="s">
        <v>198</v>
      </c>
    </row>
    <row r="14" spans="3:45" x14ac:dyDescent="0.25">
      <c r="C14">
        <v>7228</v>
      </c>
      <c r="D14">
        <v>1</v>
      </c>
      <c r="E14" t="s">
        <v>181</v>
      </c>
      <c r="F14" t="s">
        <v>25</v>
      </c>
      <c r="G14">
        <v>0.65</v>
      </c>
      <c r="H14">
        <v>0</v>
      </c>
      <c r="I14">
        <v>0.5</v>
      </c>
      <c r="J14">
        <v>0</v>
      </c>
      <c r="K14">
        <v>0.28000000000000003</v>
      </c>
      <c r="L14">
        <v>2</v>
      </c>
      <c r="M14">
        <v>3.6999999999999998E-2</v>
      </c>
      <c r="N14">
        <v>3.63</v>
      </c>
      <c r="O14">
        <v>15</v>
      </c>
      <c r="P14">
        <v>95.23</v>
      </c>
      <c r="Q14">
        <v>1.67</v>
      </c>
      <c r="R14">
        <v>105</v>
      </c>
      <c r="S14">
        <v>2.8</v>
      </c>
      <c r="T14">
        <v>16</v>
      </c>
      <c r="U14">
        <v>5.0000000000000001E-3</v>
      </c>
      <c r="V14">
        <v>3.2000000000000001E-2</v>
      </c>
      <c r="W14">
        <v>2.7E-2</v>
      </c>
      <c r="X14">
        <v>0.11</v>
      </c>
      <c r="Y14">
        <v>0</v>
      </c>
      <c r="AB14">
        <f>SUM(Table1[Amounts])/10</f>
        <v>1.4342562731662429</v>
      </c>
      <c r="AC14" t="s">
        <v>199</v>
      </c>
    </row>
    <row r="15" spans="3:45" x14ac:dyDescent="0.25">
      <c r="C15">
        <v>3565</v>
      </c>
      <c r="D15">
        <v>0</v>
      </c>
      <c r="E15" t="s">
        <v>185</v>
      </c>
      <c r="F15" t="s">
        <v>135</v>
      </c>
      <c r="G15">
        <v>20.100000000000001</v>
      </c>
      <c r="H15">
        <v>161</v>
      </c>
      <c r="I15">
        <v>0</v>
      </c>
      <c r="J15">
        <v>4.0000000000000001E-3</v>
      </c>
      <c r="K15">
        <v>0.52</v>
      </c>
      <c r="L15">
        <v>119</v>
      </c>
      <c r="M15">
        <v>0.10100000000000001</v>
      </c>
      <c r="N15">
        <v>0</v>
      </c>
      <c r="O15">
        <v>85</v>
      </c>
      <c r="P15">
        <v>78.45</v>
      </c>
      <c r="Q15">
        <v>0</v>
      </c>
      <c r="R15">
        <v>0</v>
      </c>
      <c r="S15">
        <v>0</v>
      </c>
      <c r="T15">
        <v>64</v>
      </c>
      <c r="U15">
        <v>8.5999999999999993E-2</v>
      </c>
      <c r="V15">
        <v>0.152</v>
      </c>
      <c r="W15">
        <v>0</v>
      </c>
      <c r="X15">
        <v>0.51</v>
      </c>
      <c r="Y15">
        <v>0</v>
      </c>
    </row>
    <row r="16" spans="3:45" x14ac:dyDescent="0.25">
      <c r="C16">
        <v>5053</v>
      </c>
      <c r="D16">
        <v>0</v>
      </c>
      <c r="E16" t="s">
        <v>190</v>
      </c>
      <c r="F16" t="s">
        <v>127</v>
      </c>
      <c r="G16">
        <v>14.95</v>
      </c>
      <c r="H16">
        <v>0</v>
      </c>
      <c r="I16">
        <v>9.6999999999999993</v>
      </c>
      <c r="J16">
        <v>0</v>
      </c>
      <c r="K16">
        <v>4.7</v>
      </c>
      <c r="L16">
        <v>0</v>
      </c>
      <c r="M16">
        <v>4.4640000000000004</v>
      </c>
      <c r="N16">
        <v>16.7</v>
      </c>
      <c r="O16">
        <v>628</v>
      </c>
      <c r="P16">
        <v>5.31</v>
      </c>
      <c r="Q16">
        <v>4.34</v>
      </c>
      <c r="R16">
        <v>20</v>
      </c>
      <c r="S16">
        <v>6.3</v>
      </c>
      <c r="T16">
        <v>114</v>
      </c>
      <c r="U16">
        <v>45.652000000000001</v>
      </c>
      <c r="V16">
        <v>7.92</v>
      </c>
      <c r="W16">
        <v>0.64300000000000002</v>
      </c>
      <c r="X16">
        <v>60.75</v>
      </c>
      <c r="Y16">
        <v>0.5862125845815207</v>
      </c>
      <c r="AB16">
        <f>AB14+AB7/80</f>
        <v>3.4641893265550898</v>
      </c>
    </row>
    <row r="17" spans="3:25" x14ac:dyDescent="0.25">
      <c r="C17">
        <v>7615</v>
      </c>
      <c r="D17">
        <v>0</v>
      </c>
      <c r="E17" t="s">
        <v>181</v>
      </c>
      <c r="F17" t="s">
        <v>118</v>
      </c>
      <c r="G17">
        <v>13.09</v>
      </c>
      <c r="H17">
        <v>0</v>
      </c>
      <c r="I17">
        <v>1.1000000000000001</v>
      </c>
      <c r="J17">
        <v>0</v>
      </c>
      <c r="K17">
        <v>2.1</v>
      </c>
      <c r="L17">
        <v>14</v>
      </c>
      <c r="M17">
        <v>0.92900000000000005</v>
      </c>
      <c r="N17">
        <v>9.57</v>
      </c>
      <c r="O17">
        <v>122</v>
      </c>
      <c r="P17">
        <v>69.05</v>
      </c>
      <c r="Q17">
        <v>0</v>
      </c>
      <c r="R17">
        <v>11</v>
      </c>
      <c r="S17">
        <v>15.3</v>
      </c>
      <c r="T17">
        <v>67</v>
      </c>
      <c r="U17">
        <v>1.518</v>
      </c>
      <c r="V17">
        <v>3.7829999999999999</v>
      </c>
      <c r="W17">
        <v>0.34</v>
      </c>
      <c r="X17">
        <v>6.7</v>
      </c>
      <c r="Y17">
        <v>0.42297504369366606</v>
      </c>
    </row>
    <row r="18" spans="3:25" x14ac:dyDescent="0.25">
      <c r="C18">
        <v>5059</v>
      </c>
      <c r="D18">
        <v>0</v>
      </c>
      <c r="E18" t="s">
        <v>190</v>
      </c>
      <c r="F18" t="s">
        <v>100</v>
      </c>
      <c r="G18">
        <v>7.91</v>
      </c>
      <c r="H18">
        <v>0</v>
      </c>
      <c r="I18">
        <v>8.6</v>
      </c>
      <c r="J18">
        <v>0</v>
      </c>
      <c r="K18">
        <v>3.69</v>
      </c>
      <c r="L18">
        <v>5</v>
      </c>
      <c r="M18">
        <v>12.061</v>
      </c>
      <c r="N18">
        <v>13.82</v>
      </c>
      <c r="O18">
        <v>718</v>
      </c>
      <c r="P18">
        <v>1.36</v>
      </c>
      <c r="Q18">
        <v>4.57</v>
      </c>
      <c r="R18">
        <v>0</v>
      </c>
      <c r="S18">
        <v>1.2</v>
      </c>
      <c r="T18">
        <v>85</v>
      </c>
      <c r="U18">
        <v>58.877000000000002</v>
      </c>
      <c r="V18">
        <v>1.502</v>
      </c>
      <c r="W18">
        <v>1.1950000000000001</v>
      </c>
      <c r="X18">
        <v>75.77</v>
      </c>
      <c r="Y18">
        <v>9.5861744053075317E-3</v>
      </c>
    </row>
    <row r="19" spans="3:25" x14ac:dyDescent="0.25">
      <c r="C19">
        <v>3910</v>
      </c>
      <c r="D19">
        <v>0</v>
      </c>
      <c r="E19" t="s">
        <v>189</v>
      </c>
      <c r="F19" t="s">
        <v>70</v>
      </c>
      <c r="G19">
        <v>1.81</v>
      </c>
      <c r="H19">
        <v>0</v>
      </c>
      <c r="I19">
        <v>6.7</v>
      </c>
      <c r="J19">
        <v>0</v>
      </c>
      <c r="K19">
        <v>0.9</v>
      </c>
      <c r="L19">
        <v>1</v>
      </c>
      <c r="M19">
        <v>0</v>
      </c>
      <c r="N19">
        <v>74.97</v>
      </c>
      <c r="O19">
        <v>277</v>
      </c>
      <c r="P19">
        <v>21.32</v>
      </c>
      <c r="Q19">
        <v>66.47</v>
      </c>
      <c r="R19">
        <v>149</v>
      </c>
      <c r="S19">
        <v>0</v>
      </c>
      <c r="T19">
        <v>64</v>
      </c>
      <c r="U19">
        <v>0</v>
      </c>
      <c r="V19">
        <v>0</v>
      </c>
      <c r="W19">
        <v>0.05</v>
      </c>
      <c r="X19">
        <v>0.15</v>
      </c>
      <c r="Y19">
        <v>0.11019582372076575</v>
      </c>
    </row>
    <row r="20" spans="3:25" x14ac:dyDescent="0.25">
      <c r="C20">
        <v>6993</v>
      </c>
      <c r="D20">
        <v>0</v>
      </c>
      <c r="E20" t="s">
        <v>181</v>
      </c>
      <c r="F20" t="s">
        <v>81</v>
      </c>
      <c r="G20">
        <v>2.58</v>
      </c>
      <c r="H20">
        <v>0</v>
      </c>
      <c r="I20">
        <v>1.6</v>
      </c>
      <c r="J20">
        <v>0</v>
      </c>
      <c r="K20">
        <v>1.46</v>
      </c>
      <c r="L20">
        <v>27</v>
      </c>
      <c r="M20">
        <v>8.5999999999999993E-2</v>
      </c>
      <c r="N20">
        <v>3.65</v>
      </c>
      <c r="O20">
        <v>25</v>
      </c>
      <c r="P20">
        <v>91.71</v>
      </c>
      <c r="Q20">
        <v>2.0499999999999998</v>
      </c>
      <c r="R20">
        <v>2373</v>
      </c>
      <c r="S20">
        <v>15</v>
      </c>
      <c r="T20">
        <v>160</v>
      </c>
      <c r="U20">
        <v>4.9000000000000002E-2</v>
      </c>
      <c r="V20">
        <v>0.31900000000000001</v>
      </c>
      <c r="W20">
        <v>4.3999999999999997E-2</v>
      </c>
      <c r="X20">
        <v>0.66</v>
      </c>
      <c r="Y20">
        <v>0.95201711340940731</v>
      </c>
    </row>
    <row r="21" spans="3:25" x14ac:dyDescent="0.25">
      <c r="C21">
        <v>7151</v>
      </c>
      <c r="D21">
        <v>0</v>
      </c>
      <c r="E21" t="s">
        <v>181</v>
      </c>
      <c r="F21" t="s">
        <v>29</v>
      </c>
      <c r="G21">
        <v>0.69</v>
      </c>
      <c r="H21">
        <v>0</v>
      </c>
      <c r="I21">
        <v>1.6</v>
      </c>
      <c r="J21">
        <v>0</v>
      </c>
      <c r="K21">
        <v>0.2</v>
      </c>
      <c r="L21">
        <v>80</v>
      </c>
      <c r="M21">
        <v>4.2000000000000003E-2</v>
      </c>
      <c r="N21">
        <v>2.97</v>
      </c>
      <c r="O21">
        <v>14</v>
      </c>
      <c r="P21">
        <v>95.43</v>
      </c>
      <c r="Q21">
        <v>1.34</v>
      </c>
      <c r="R21">
        <v>449</v>
      </c>
      <c r="S21">
        <v>3.1</v>
      </c>
      <c r="T21">
        <v>40</v>
      </c>
      <c r="U21">
        <v>3.2000000000000001E-2</v>
      </c>
      <c r="V21">
        <v>7.9000000000000001E-2</v>
      </c>
      <c r="W21">
        <v>2.1000000000000001E-2</v>
      </c>
      <c r="X21">
        <v>0.17</v>
      </c>
      <c r="Y21">
        <v>0</v>
      </c>
    </row>
    <row r="22" spans="3:25" x14ac:dyDescent="0.25">
      <c r="C22">
        <v>7548</v>
      </c>
      <c r="D22">
        <v>0</v>
      </c>
      <c r="E22" t="s">
        <v>181</v>
      </c>
      <c r="F22" t="s">
        <v>80</v>
      </c>
      <c r="G22">
        <v>2.57</v>
      </c>
      <c r="H22">
        <v>0</v>
      </c>
      <c r="I22">
        <v>2.5</v>
      </c>
      <c r="J22">
        <v>0</v>
      </c>
      <c r="K22">
        <v>3.24</v>
      </c>
      <c r="L22">
        <v>10</v>
      </c>
      <c r="M22">
        <v>2.5999999999999999E-2</v>
      </c>
      <c r="N22">
        <v>12.44</v>
      </c>
      <c r="O22">
        <v>58</v>
      </c>
      <c r="P22">
        <v>83.29</v>
      </c>
      <c r="Q22">
        <v>0</v>
      </c>
      <c r="R22">
        <v>0</v>
      </c>
      <c r="S22">
        <v>11.4</v>
      </c>
      <c r="T22">
        <v>30</v>
      </c>
      <c r="U22">
        <v>2E-3</v>
      </c>
      <c r="V22">
        <v>4.2999999999999997E-2</v>
      </c>
      <c r="W22">
        <v>2.1000000000000001E-2</v>
      </c>
      <c r="X22">
        <v>0.1</v>
      </c>
      <c r="Y22">
        <v>0</v>
      </c>
    </row>
    <row r="23" spans="3:25" x14ac:dyDescent="0.25">
      <c r="C23">
        <v>7584</v>
      </c>
      <c r="D23">
        <v>0</v>
      </c>
      <c r="E23" t="s">
        <v>181</v>
      </c>
      <c r="F23" t="s">
        <v>28</v>
      </c>
      <c r="G23">
        <v>0.68</v>
      </c>
      <c r="H23">
        <v>0</v>
      </c>
      <c r="I23">
        <v>1.6</v>
      </c>
      <c r="J23">
        <v>0</v>
      </c>
      <c r="K23">
        <v>0.34</v>
      </c>
      <c r="L23">
        <v>39</v>
      </c>
      <c r="M23">
        <v>3.2000000000000001E-2</v>
      </c>
      <c r="N23">
        <v>3.4</v>
      </c>
      <c r="O23">
        <v>16</v>
      </c>
      <c r="P23">
        <v>95.27</v>
      </c>
      <c r="Q23">
        <v>1.86</v>
      </c>
      <c r="R23">
        <v>7</v>
      </c>
      <c r="S23">
        <v>14.8</v>
      </c>
      <c r="T23">
        <v>25</v>
      </c>
      <c r="U23">
        <v>1.7000000000000001E-2</v>
      </c>
      <c r="V23">
        <v>4.8000000000000001E-2</v>
      </c>
      <c r="W23">
        <v>1.2E-2</v>
      </c>
      <c r="X23">
        <v>0.1</v>
      </c>
      <c r="Y23">
        <v>0</v>
      </c>
    </row>
    <row r="24" spans="3:25" x14ac:dyDescent="0.25">
      <c r="C24">
        <v>7461</v>
      </c>
      <c r="D24">
        <v>0</v>
      </c>
      <c r="E24" t="s">
        <v>181</v>
      </c>
      <c r="F24" t="s">
        <v>13</v>
      </c>
      <c r="G24">
        <v>0.33</v>
      </c>
      <c r="H24">
        <v>0</v>
      </c>
      <c r="I24">
        <v>1.2</v>
      </c>
      <c r="J24">
        <v>0</v>
      </c>
      <c r="K24">
        <v>0.4</v>
      </c>
      <c r="L24">
        <v>1208</v>
      </c>
      <c r="M24">
        <v>5.1999999999999998E-2</v>
      </c>
      <c r="N24">
        <v>2.2599999999999998</v>
      </c>
      <c r="O24">
        <v>11</v>
      </c>
      <c r="P24">
        <v>94.08</v>
      </c>
      <c r="Q24">
        <v>1.06</v>
      </c>
      <c r="R24">
        <v>191</v>
      </c>
      <c r="S24">
        <v>1</v>
      </c>
      <c r="T24">
        <v>0</v>
      </c>
      <c r="U24">
        <v>3.0000000000000001E-3</v>
      </c>
      <c r="V24">
        <v>8.1000000000000003E-2</v>
      </c>
      <c r="W24">
        <v>0</v>
      </c>
      <c r="X24">
        <v>0.2</v>
      </c>
      <c r="Y24">
        <v>0</v>
      </c>
    </row>
    <row r="25" spans="3:25" x14ac:dyDescent="0.25">
      <c r="C25">
        <v>7111</v>
      </c>
      <c r="D25">
        <v>0</v>
      </c>
      <c r="E25" t="s">
        <v>181</v>
      </c>
      <c r="F25" t="s">
        <v>57</v>
      </c>
      <c r="G25">
        <v>1.28</v>
      </c>
      <c r="H25">
        <v>0</v>
      </c>
      <c r="I25">
        <v>2.5</v>
      </c>
      <c r="J25">
        <v>0</v>
      </c>
      <c r="K25">
        <v>0.47</v>
      </c>
      <c r="L25">
        <v>18</v>
      </c>
      <c r="M25">
        <v>3.4000000000000002E-2</v>
      </c>
      <c r="N25">
        <v>5.8</v>
      </c>
      <c r="O25">
        <v>25</v>
      </c>
      <c r="P25">
        <v>92.18</v>
      </c>
      <c r="Q25">
        <v>3.2</v>
      </c>
      <c r="R25">
        <v>98</v>
      </c>
      <c r="S25">
        <v>36.6</v>
      </c>
      <c r="T25">
        <v>40</v>
      </c>
      <c r="U25">
        <v>1.7000000000000001E-2</v>
      </c>
      <c r="V25">
        <v>1.7000000000000001E-2</v>
      </c>
      <c r="W25">
        <v>6.0999999999999999E-2</v>
      </c>
      <c r="X25">
        <v>0.1</v>
      </c>
      <c r="Y25">
        <v>0</v>
      </c>
    </row>
    <row r="26" spans="3:25" x14ac:dyDescent="0.25">
      <c r="C26">
        <v>7644</v>
      </c>
      <c r="D26">
        <v>0</v>
      </c>
      <c r="E26" t="s">
        <v>181</v>
      </c>
      <c r="F26" t="s">
        <v>56</v>
      </c>
      <c r="G26">
        <v>1.21</v>
      </c>
      <c r="H26">
        <v>0</v>
      </c>
      <c r="I26">
        <v>1</v>
      </c>
      <c r="J26">
        <v>0</v>
      </c>
      <c r="K26">
        <v>0.37</v>
      </c>
      <c r="L26">
        <v>8</v>
      </c>
      <c r="M26">
        <v>8.4000000000000005E-2</v>
      </c>
      <c r="N26">
        <v>3.11</v>
      </c>
      <c r="O26">
        <v>17</v>
      </c>
      <c r="P26">
        <v>94.79</v>
      </c>
      <c r="Q26">
        <v>2.5</v>
      </c>
      <c r="R26">
        <v>200</v>
      </c>
      <c r="S26">
        <v>17.899999999999999</v>
      </c>
      <c r="T26">
        <v>16</v>
      </c>
      <c r="U26">
        <v>1.0999999999999999E-2</v>
      </c>
      <c r="V26">
        <v>9.0999999999999998E-2</v>
      </c>
      <c r="W26">
        <v>4.4999999999999998E-2</v>
      </c>
      <c r="X26">
        <v>0.32</v>
      </c>
      <c r="Y26">
        <v>0</v>
      </c>
    </row>
    <row r="27" spans="3:25" x14ac:dyDescent="0.25">
      <c r="C27">
        <v>7734</v>
      </c>
      <c r="D27">
        <v>0</v>
      </c>
      <c r="E27" t="s">
        <v>181</v>
      </c>
      <c r="F27" t="s">
        <v>40</v>
      </c>
      <c r="G27">
        <v>0.88</v>
      </c>
      <c r="H27">
        <v>0</v>
      </c>
      <c r="I27">
        <v>1.2</v>
      </c>
      <c r="J27">
        <v>0</v>
      </c>
      <c r="K27">
        <v>0.27</v>
      </c>
      <c r="L27">
        <v>5</v>
      </c>
      <c r="M27">
        <v>2.8000000000000001E-2</v>
      </c>
      <c r="N27">
        <v>3.89</v>
      </c>
      <c r="O27">
        <v>18</v>
      </c>
      <c r="P27">
        <v>94.52</v>
      </c>
      <c r="Q27">
        <v>2.63</v>
      </c>
      <c r="R27">
        <v>833</v>
      </c>
      <c r="S27">
        <v>13.7</v>
      </c>
      <c r="T27">
        <v>10</v>
      </c>
      <c r="U27">
        <v>3.1E-2</v>
      </c>
      <c r="V27">
        <v>8.3000000000000004E-2</v>
      </c>
      <c r="W27">
        <v>3.6999999999999998E-2</v>
      </c>
      <c r="X27">
        <v>0.2</v>
      </c>
      <c r="Y27">
        <v>0</v>
      </c>
    </row>
    <row r="28" spans="3:25" x14ac:dyDescent="0.25">
      <c r="C28">
        <v>7145</v>
      </c>
      <c r="D28">
        <v>0</v>
      </c>
      <c r="E28" t="s">
        <v>181</v>
      </c>
      <c r="F28" t="s">
        <v>72</v>
      </c>
      <c r="G28">
        <v>1.92</v>
      </c>
      <c r="H28">
        <v>0</v>
      </c>
      <c r="I28">
        <v>2</v>
      </c>
      <c r="J28">
        <v>0</v>
      </c>
      <c r="K28">
        <v>0.42</v>
      </c>
      <c r="L28">
        <v>30</v>
      </c>
      <c r="M28">
        <v>0.13</v>
      </c>
      <c r="N28">
        <v>4.97</v>
      </c>
      <c r="O28">
        <v>25</v>
      </c>
      <c r="P28">
        <v>92.07</v>
      </c>
      <c r="Q28">
        <v>1.91</v>
      </c>
      <c r="R28">
        <v>0</v>
      </c>
      <c r="S28">
        <v>48.2</v>
      </c>
      <c r="T28">
        <v>22</v>
      </c>
      <c r="U28">
        <v>3.4000000000000002E-2</v>
      </c>
      <c r="V28">
        <v>3.1E-2</v>
      </c>
      <c r="W28">
        <v>0.05</v>
      </c>
      <c r="X28">
        <v>0.28000000000000003</v>
      </c>
      <c r="Y28">
        <v>0</v>
      </c>
    </row>
    <row r="29" spans="3:25" x14ac:dyDescent="0.25">
      <c r="C29">
        <v>7381</v>
      </c>
      <c r="D29">
        <v>0</v>
      </c>
      <c r="E29" t="s">
        <v>181</v>
      </c>
      <c r="F29" t="s">
        <v>53</v>
      </c>
      <c r="G29">
        <v>1.1000000000000001</v>
      </c>
      <c r="H29">
        <v>0</v>
      </c>
      <c r="I29">
        <v>1.7</v>
      </c>
      <c r="J29">
        <v>0</v>
      </c>
      <c r="K29">
        <v>0.21</v>
      </c>
      <c r="L29">
        <v>4</v>
      </c>
      <c r="M29">
        <v>4.2000000000000003E-2</v>
      </c>
      <c r="N29">
        <v>9.34</v>
      </c>
      <c r="O29">
        <v>40</v>
      </c>
      <c r="P29">
        <v>89.11</v>
      </c>
      <c r="Q29">
        <v>4.24</v>
      </c>
      <c r="R29">
        <v>2</v>
      </c>
      <c r="S29">
        <v>7.4</v>
      </c>
      <c r="T29">
        <v>23</v>
      </c>
      <c r="U29">
        <v>1.2999999999999999E-2</v>
      </c>
      <c r="V29">
        <v>1.7000000000000001E-2</v>
      </c>
      <c r="W29">
        <v>4.5999999999999999E-2</v>
      </c>
      <c r="X29">
        <v>0.1</v>
      </c>
      <c r="Y29">
        <v>0</v>
      </c>
    </row>
    <row r="30" spans="3:25" x14ac:dyDescent="0.25">
      <c r="C30">
        <v>3898</v>
      </c>
      <c r="D30">
        <v>0</v>
      </c>
      <c r="E30" t="s">
        <v>189</v>
      </c>
      <c r="F30" t="s">
        <v>19</v>
      </c>
      <c r="G30">
        <v>0.46</v>
      </c>
      <c r="H30">
        <v>0</v>
      </c>
      <c r="I30">
        <v>3.6</v>
      </c>
      <c r="J30">
        <v>0</v>
      </c>
      <c r="K30">
        <v>0.23</v>
      </c>
      <c r="L30">
        <v>2</v>
      </c>
      <c r="M30">
        <v>8.0000000000000002E-3</v>
      </c>
      <c r="N30">
        <v>11.97</v>
      </c>
      <c r="O30">
        <v>46</v>
      </c>
      <c r="P30">
        <v>87.32</v>
      </c>
      <c r="Q30">
        <v>4.2699999999999996</v>
      </c>
      <c r="R30">
        <v>63</v>
      </c>
      <c r="S30">
        <v>14</v>
      </c>
      <c r="T30">
        <v>8</v>
      </c>
      <c r="U30">
        <v>1.7999999999999999E-2</v>
      </c>
      <c r="V30">
        <v>5.5E-2</v>
      </c>
      <c r="W30">
        <v>1.2E-2</v>
      </c>
      <c r="X30">
        <v>0.13</v>
      </c>
      <c r="Y30">
        <v>0</v>
      </c>
    </row>
    <row r="31" spans="3:25" x14ac:dyDescent="0.25">
      <c r="C31">
        <v>7292</v>
      </c>
      <c r="D31">
        <v>0</v>
      </c>
      <c r="E31" t="s">
        <v>181</v>
      </c>
      <c r="F31" t="s">
        <v>64</v>
      </c>
      <c r="G31">
        <v>1.5</v>
      </c>
      <c r="H31">
        <v>0</v>
      </c>
      <c r="I31">
        <v>1.8</v>
      </c>
      <c r="J31">
        <v>0</v>
      </c>
      <c r="K31">
        <v>2.1</v>
      </c>
      <c r="L31">
        <v>20</v>
      </c>
      <c r="M31">
        <v>0.04</v>
      </c>
      <c r="N31">
        <v>14.15</v>
      </c>
      <c r="O31">
        <v>61</v>
      </c>
      <c r="P31">
        <v>83</v>
      </c>
      <c r="Q31">
        <v>3.9</v>
      </c>
      <c r="R31">
        <v>1667</v>
      </c>
      <c r="S31">
        <v>12</v>
      </c>
      <c r="T31">
        <v>59</v>
      </c>
      <c r="U31">
        <v>4.0000000000000001E-3</v>
      </c>
      <c r="V31">
        <v>0.16600000000000001</v>
      </c>
      <c r="W31">
        <v>0.06</v>
      </c>
      <c r="X31">
        <v>0.3</v>
      </c>
      <c r="Y31">
        <v>0</v>
      </c>
    </row>
    <row r="32" spans="3:25" x14ac:dyDescent="0.25">
      <c r="C32">
        <v>3862</v>
      </c>
      <c r="D32">
        <v>0</v>
      </c>
      <c r="E32" t="s">
        <v>189</v>
      </c>
      <c r="F32" t="s">
        <v>60</v>
      </c>
      <c r="G32">
        <v>1.39</v>
      </c>
      <c r="H32">
        <v>0</v>
      </c>
      <c r="I32">
        <v>5.3</v>
      </c>
      <c r="J32">
        <v>0</v>
      </c>
      <c r="K32">
        <v>0.62</v>
      </c>
      <c r="L32">
        <v>1</v>
      </c>
      <c r="M32">
        <v>1.4E-2</v>
      </c>
      <c r="N32">
        <v>9.61</v>
      </c>
      <c r="O32">
        <v>43</v>
      </c>
      <c r="P32">
        <v>88.15</v>
      </c>
      <c r="Q32">
        <v>4.88</v>
      </c>
      <c r="R32">
        <v>214</v>
      </c>
      <c r="S32">
        <v>21</v>
      </c>
      <c r="T32">
        <v>29</v>
      </c>
      <c r="U32">
        <v>4.7E-2</v>
      </c>
      <c r="V32">
        <v>0.28000000000000003</v>
      </c>
      <c r="W32">
        <v>0.02</v>
      </c>
      <c r="X32">
        <v>0.49</v>
      </c>
      <c r="Y32">
        <v>0</v>
      </c>
    </row>
    <row r="33" spans="3:25" x14ac:dyDescent="0.25">
      <c r="C33">
        <v>4136</v>
      </c>
      <c r="D33">
        <v>0</v>
      </c>
      <c r="E33" t="s">
        <v>189</v>
      </c>
      <c r="F33" t="s">
        <v>55</v>
      </c>
      <c r="G33">
        <v>1.2</v>
      </c>
      <c r="H33">
        <v>0</v>
      </c>
      <c r="I33">
        <v>6.5</v>
      </c>
      <c r="J33">
        <v>0</v>
      </c>
      <c r="K33">
        <v>0.69</v>
      </c>
      <c r="L33">
        <v>1</v>
      </c>
      <c r="M33">
        <v>1.9E-2</v>
      </c>
      <c r="N33">
        <v>11.94</v>
      </c>
      <c r="O33">
        <v>52</v>
      </c>
      <c r="P33">
        <v>85.75</v>
      </c>
      <c r="Q33">
        <v>4.42</v>
      </c>
      <c r="R33">
        <v>33</v>
      </c>
      <c r="S33">
        <v>26.2</v>
      </c>
      <c r="T33">
        <v>25</v>
      </c>
      <c r="U33">
        <v>6.4000000000000001E-2</v>
      </c>
      <c r="V33">
        <v>0.375</v>
      </c>
      <c r="W33">
        <v>3.2000000000000001E-2</v>
      </c>
      <c r="X33">
        <v>0.65</v>
      </c>
      <c r="Y33">
        <v>0</v>
      </c>
    </row>
    <row r="34" spans="3:25" x14ac:dyDescent="0.25">
      <c r="C34">
        <v>7114</v>
      </c>
      <c r="D34">
        <v>0</v>
      </c>
      <c r="E34" t="s">
        <v>181</v>
      </c>
      <c r="F34" t="s">
        <v>62</v>
      </c>
      <c r="G34">
        <v>1.43</v>
      </c>
      <c r="H34">
        <v>0</v>
      </c>
      <c r="I34">
        <v>2.1</v>
      </c>
      <c r="J34">
        <v>0</v>
      </c>
      <c r="K34">
        <v>0.8</v>
      </c>
      <c r="L34">
        <v>27</v>
      </c>
      <c r="M34">
        <v>2.1000000000000001E-2</v>
      </c>
      <c r="N34">
        <v>7.37</v>
      </c>
      <c r="O34">
        <v>31</v>
      </c>
      <c r="P34">
        <v>90.39</v>
      </c>
      <c r="Q34">
        <v>3.83</v>
      </c>
      <c r="R34">
        <v>1116</v>
      </c>
      <c r="S34">
        <v>57</v>
      </c>
      <c r="T34">
        <v>45</v>
      </c>
      <c r="U34">
        <v>1.2E-2</v>
      </c>
      <c r="V34">
        <v>0.08</v>
      </c>
      <c r="W34">
        <v>6.4000000000000001E-2</v>
      </c>
      <c r="X34">
        <v>0.16</v>
      </c>
      <c r="Y34">
        <v>0</v>
      </c>
    </row>
    <row r="35" spans="3:25" x14ac:dyDescent="0.25">
      <c r="C35">
        <v>4020</v>
      </c>
      <c r="D35">
        <v>0</v>
      </c>
      <c r="E35" t="s">
        <v>189</v>
      </c>
      <c r="F35" t="s">
        <v>49</v>
      </c>
      <c r="G35">
        <v>1.03</v>
      </c>
      <c r="H35">
        <v>0</v>
      </c>
      <c r="I35">
        <v>3.3</v>
      </c>
      <c r="J35">
        <v>0</v>
      </c>
      <c r="K35">
        <v>0.49</v>
      </c>
      <c r="L35">
        <v>1556</v>
      </c>
      <c r="M35">
        <v>2.0289999999999999</v>
      </c>
      <c r="N35">
        <v>3.84</v>
      </c>
      <c r="O35">
        <v>145</v>
      </c>
      <c r="P35">
        <v>75.28</v>
      </c>
      <c r="Q35">
        <v>0.54</v>
      </c>
      <c r="R35">
        <v>393</v>
      </c>
      <c r="S35">
        <v>0</v>
      </c>
      <c r="T35">
        <v>52</v>
      </c>
      <c r="U35">
        <v>11.314</v>
      </c>
      <c r="V35">
        <v>1.3069999999999999</v>
      </c>
      <c r="W35">
        <v>2.1000000000000001E-2</v>
      </c>
      <c r="X35">
        <v>15.32</v>
      </c>
      <c r="Y35">
        <v>0</v>
      </c>
    </row>
    <row r="36" spans="3:25" x14ac:dyDescent="0.25">
      <c r="C36">
        <v>7282</v>
      </c>
      <c r="D36">
        <v>0</v>
      </c>
      <c r="E36" t="s">
        <v>181</v>
      </c>
      <c r="F36" t="s">
        <v>84</v>
      </c>
      <c r="G36">
        <v>2.92</v>
      </c>
      <c r="H36">
        <v>0</v>
      </c>
      <c r="I36">
        <v>4.0999999999999996</v>
      </c>
      <c r="J36">
        <v>0</v>
      </c>
      <c r="K36">
        <v>1.6</v>
      </c>
      <c r="L36">
        <v>53</v>
      </c>
      <c r="M36">
        <v>0.17799999999999999</v>
      </c>
      <c r="N36">
        <v>4.42</v>
      </c>
      <c r="O36">
        <v>35</v>
      </c>
      <c r="P36">
        <v>89.63</v>
      </c>
      <c r="Q36">
        <v>0.99</v>
      </c>
      <c r="R36">
        <v>4812</v>
      </c>
      <c r="S36">
        <v>93.4</v>
      </c>
      <c r="T36">
        <v>254</v>
      </c>
      <c r="U36">
        <v>0.104</v>
      </c>
      <c r="V36">
        <v>0.67300000000000004</v>
      </c>
      <c r="W36">
        <v>0.113</v>
      </c>
      <c r="X36">
        <v>1.49</v>
      </c>
      <c r="Y36">
        <v>0</v>
      </c>
    </row>
    <row r="37" spans="3:25" x14ac:dyDescent="0.25">
      <c r="C37">
        <v>4160</v>
      </c>
      <c r="D37">
        <v>0</v>
      </c>
      <c r="E37" t="s">
        <v>189</v>
      </c>
      <c r="F37" t="s">
        <v>21</v>
      </c>
      <c r="G37">
        <v>0.61</v>
      </c>
      <c r="H37">
        <v>0</v>
      </c>
      <c r="I37">
        <v>0.4</v>
      </c>
      <c r="J37">
        <v>0</v>
      </c>
      <c r="K37">
        <v>0.24</v>
      </c>
      <c r="L37">
        <v>1</v>
      </c>
      <c r="M37">
        <v>1.6E-2</v>
      </c>
      <c r="N37">
        <v>7.55</v>
      </c>
      <c r="O37">
        <v>30</v>
      </c>
      <c r="P37">
        <v>91.45</v>
      </c>
      <c r="Q37">
        <v>6.2</v>
      </c>
      <c r="R37">
        <v>569</v>
      </c>
      <c r="S37">
        <v>8.1</v>
      </c>
      <c r="T37">
        <v>7</v>
      </c>
      <c r="U37">
        <v>3.6999999999999998E-2</v>
      </c>
      <c r="V37">
        <v>0.05</v>
      </c>
      <c r="W37">
        <v>3.3000000000000002E-2</v>
      </c>
      <c r="X37">
        <v>0.15</v>
      </c>
      <c r="Y37">
        <v>0</v>
      </c>
    </row>
    <row r="38" spans="3:25" x14ac:dyDescent="0.25">
      <c r="C38">
        <v>3005</v>
      </c>
      <c r="D38">
        <v>0</v>
      </c>
      <c r="E38" t="s">
        <v>182</v>
      </c>
      <c r="F38" t="s">
        <v>92</v>
      </c>
      <c r="G38">
        <v>5.25</v>
      </c>
      <c r="H38">
        <v>6</v>
      </c>
      <c r="I38">
        <v>0</v>
      </c>
      <c r="J38">
        <v>0</v>
      </c>
      <c r="K38">
        <v>0.08</v>
      </c>
      <c r="L38">
        <v>70</v>
      </c>
      <c r="M38">
        <v>1</v>
      </c>
      <c r="N38">
        <v>7.04</v>
      </c>
      <c r="O38">
        <v>63</v>
      </c>
      <c r="P38">
        <v>85.07</v>
      </c>
      <c r="Q38">
        <v>7.04</v>
      </c>
      <c r="R38">
        <v>51</v>
      </c>
      <c r="S38">
        <v>0.8</v>
      </c>
      <c r="T38">
        <v>183</v>
      </c>
      <c r="U38">
        <v>0.42599999999999999</v>
      </c>
      <c r="V38">
        <v>4.3999999999999997E-2</v>
      </c>
      <c r="W38">
        <v>4.3999999999999997E-2</v>
      </c>
      <c r="X38">
        <v>1.55</v>
      </c>
      <c r="Y38">
        <v>0</v>
      </c>
    </row>
    <row r="39" spans="3:25" x14ac:dyDescent="0.25">
      <c r="C39">
        <v>7061</v>
      </c>
      <c r="D39">
        <v>0</v>
      </c>
      <c r="E39" t="s">
        <v>181</v>
      </c>
      <c r="F39" t="s">
        <v>66</v>
      </c>
      <c r="G39">
        <v>1.61</v>
      </c>
      <c r="H39">
        <v>0</v>
      </c>
      <c r="I39">
        <v>2.8</v>
      </c>
      <c r="J39">
        <v>0</v>
      </c>
      <c r="K39">
        <v>0.8</v>
      </c>
      <c r="L39">
        <v>78</v>
      </c>
      <c r="M39">
        <v>2.7E-2</v>
      </c>
      <c r="N39">
        <v>9.56</v>
      </c>
      <c r="O39">
        <v>43</v>
      </c>
      <c r="P39">
        <v>87.58</v>
      </c>
      <c r="Q39">
        <v>6.76</v>
      </c>
      <c r="R39">
        <v>33</v>
      </c>
      <c r="S39">
        <v>4.9000000000000004</v>
      </c>
      <c r="T39">
        <v>16</v>
      </c>
      <c r="U39">
        <v>3.2000000000000001E-2</v>
      </c>
      <c r="V39">
        <v>0.06</v>
      </c>
      <c r="W39">
        <v>3.1E-2</v>
      </c>
      <c r="X39">
        <v>0.17</v>
      </c>
      <c r="Y39">
        <v>0</v>
      </c>
    </row>
    <row r="40" spans="3:25" x14ac:dyDescent="0.25">
      <c r="C40">
        <v>7436</v>
      </c>
      <c r="D40">
        <v>0</v>
      </c>
      <c r="E40" t="s">
        <v>181</v>
      </c>
      <c r="F40" t="s">
        <v>69</v>
      </c>
      <c r="G40">
        <v>1.74</v>
      </c>
      <c r="H40">
        <v>0</v>
      </c>
      <c r="I40">
        <v>3.7</v>
      </c>
      <c r="J40">
        <v>0</v>
      </c>
      <c r="K40">
        <v>0.86</v>
      </c>
      <c r="L40">
        <v>10</v>
      </c>
      <c r="M40">
        <v>5.8999999999999997E-2</v>
      </c>
      <c r="N40">
        <v>6.7</v>
      </c>
      <c r="O40">
        <v>32</v>
      </c>
      <c r="P40">
        <v>90.25</v>
      </c>
      <c r="Q40">
        <v>3.83</v>
      </c>
      <c r="R40">
        <v>937</v>
      </c>
      <c r="S40">
        <v>44.9</v>
      </c>
      <c r="T40">
        <v>11</v>
      </c>
      <c r="U40">
        <v>2.3E-2</v>
      </c>
      <c r="V40">
        <v>0.222</v>
      </c>
      <c r="W40">
        <v>5.3999999999999999E-2</v>
      </c>
      <c r="X40">
        <v>0.44</v>
      </c>
      <c r="Y40">
        <v>0</v>
      </c>
    </row>
    <row r="41" spans="3:25" x14ac:dyDescent="0.25">
      <c r="C41">
        <v>7423</v>
      </c>
      <c r="D41">
        <v>0</v>
      </c>
      <c r="E41" t="s">
        <v>181</v>
      </c>
      <c r="F41" t="s">
        <v>67</v>
      </c>
      <c r="G41">
        <v>1.66</v>
      </c>
      <c r="H41">
        <v>0</v>
      </c>
      <c r="I41">
        <v>3.4</v>
      </c>
      <c r="J41">
        <v>0</v>
      </c>
      <c r="K41">
        <v>0.46</v>
      </c>
      <c r="L41">
        <v>13</v>
      </c>
      <c r="M41">
        <v>4.8000000000000001E-2</v>
      </c>
      <c r="N41">
        <v>5.35</v>
      </c>
      <c r="O41">
        <v>27</v>
      </c>
      <c r="P41">
        <v>91.81</v>
      </c>
      <c r="Q41">
        <v>1.95</v>
      </c>
      <c r="R41">
        <v>340</v>
      </c>
      <c r="S41">
        <v>82.7</v>
      </c>
      <c r="T41">
        <v>14</v>
      </c>
      <c r="U41">
        <v>2.7E-2</v>
      </c>
      <c r="V41">
        <v>0.24299999999999999</v>
      </c>
      <c r="W41">
        <v>8.1000000000000003E-2</v>
      </c>
      <c r="X41">
        <v>0.45</v>
      </c>
      <c r="Y41">
        <v>0</v>
      </c>
    </row>
    <row r="42" spans="3:25" x14ac:dyDescent="0.25">
      <c r="C42">
        <v>4077</v>
      </c>
      <c r="D42">
        <v>0</v>
      </c>
      <c r="E42" t="s">
        <v>189</v>
      </c>
      <c r="F42" t="s">
        <v>15</v>
      </c>
      <c r="G42">
        <v>0.36</v>
      </c>
      <c r="H42">
        <v>0</v>
      </c>
      <c r="I42">
        <v>3.1</v>
      </c>
      <c r="J42">
        <v>0</v>
      </c>
      <c r="K42">
        <v>0.18</v>
      </c>
      <c r="L42">
        <v>1</v>
      </c>
      <c r="M42">
        <v>2.1999999999999999E-2</v>
      </c>
      <c r="N42">
        <v>15.23</v>
      </c>
      <c r="O42">
        <v>57</v>
      </c>
      <c r="P42">
        <v>83.96</v>
      </c>
      <c r="Q42">
        <v>9.75</v>
      </c>
      <c r="R42">
        <v>25</v>
      </c>
      <c r="S42">
        <v>4.3</v>
      </c>
      <c r="T42">
        <v>9</v>
      </c>
      <c r="U42">
        <v>8.4000000000000005E-2</v>
      </c>
      <c r="V42">
        <v>9.4E-2</v>
      </c>
      <c r="W42">
        <v>1.2E-2</v>
      </c>
      <c r="X42">
        <v>0.14000000000000001</v>
      </c>
      <c r="Y42">
        <v>0</v>
      </c>
    </row>
    <row r="43" spans="3:25" x14ac:dyDescent="0.25">
      <c r="C43">
        <v>7443</v>
      </c>
      <c r="D43">
        <v>0</v>
      </c>
      <c r="E43" t="s">
        <v>181</v>
      </c>
      <c r="F43" t="s">
        <v>39</v>
      </c>
      <c r="G43">
        <v>0.86</v>
      </c>
      <c r="H43">
        <v>0</v>
      </c>
      <c r="I43">
        <v>1.7</v>
      </c>
      <c r="J43">
        <v>0</v>
      </c>
      <c r="K43">
        <v>0.34</v>
      </c>
      <c r="L43">
        <v>3</v>
      </c>
      <c r="M43">
        <v>5.8000000000000003E-2</v>
      </c>
      <c r="N43">
        <v>4.6399999999999997</v>
      </c>
      <c r="O43">
        <v>20</v>
      </c>
      <c r="P43">
        <v>93.89</v>
      </c>
      <c r="Q43">
        <v>2.4</v>
      </c>
      <c r="R43">
        <v>370</v>
      </c>
      <c r="S43">
        <v>80.400000000000006</v>
      </c>
      <c r="T43">
        <v>10</v>
      </c>
      <c r="U43">
        <v>8.0000000000000002E-3</v>
      </c>
      <c r="V43">
        <v>6.2E-2</v>
      </c>
      <c r="W43">
        <v>5.7000000000000002E-2</v>
      </c>
      <c r="X43">
        <v>0.17</v>
      </c>
      <c r="Y43">
        <v>0</v>
      </c>
    </row>
    <row r="44" spans="3:25" x14ac:dyDescent="0.25">
      <c r="C44">
        <v>4018</v>
      </c>
      <c r="D44">
        <v>0</v>
      </c>
      <c r="E44" t="s">
        <v>189</v>
      </c>
      <c r="F44" t="s">
        <v>51</v>
      </c>
      <c r="G44">
        <v>1.06</v>
      </c>
      <c r="H44">
        <v>0</v>
      </c>
      <c r="I44">
        <v>1.7</v>
      </c>
      <c r="J44">
        <v>0</v>
      </c>
      <c r="K44">
        <v>0.28000000000000003</v>
      </c>
      <c r="L44">
        <v>0</v>
      </c>
      <c r="M44">
        <v>2.5000000000000001E-2</v>
      </c>
      <c r="N44">
        <v>10.55</v>
      </c>
      <c r="O44">
        <v>44</v>
      </c>
      <c r="P44">
        <v>87.59</v>
      </c>
      <c r="Q44">
        <v>7.89</v>
      </c>
      <c r="R44">
        <v>332</v>
      </c>
      <c r="S44">
        <v>5.4</v>
      </c>
      <c r="T44">
        <v>6</v>
      </c>
      <c r="U44">
        <v>8.7999999999999995E-2</v>
      </c>
      <c r="V44">
        <v>0.113</v>
      </c>
      <c r="W44">
        <v>3.4000000000000002E-2</v>
      </c>
      <c r="X44">
        <v>0.32</v>
      </c>
      <c r="Y44">
        <v>0</v>
      </c>
    </row>
    <row r="45" spans="3:25" x14ac:dyDescent="0.25">
      <c r="C45">
        <v>4063</v>
      </c>
      <c r="D45">
        <v>0</v>
      </c>
      <c r="E45" t="s">
        <v>189</v>
      </c>
      <c r="F45" t="s">
        <v>41</v>
      </c>
      <c r="G45">
        <v>0.91</v>
      </c>
      <c r="H45">
        <v>0</v>
      </c>
      <c r="I45">
        <v>1.5</v>
      </c>
      <c r="J45">
        <v>0</v>
      </c>
      <c r="K45">
        <v>0.25</v>
      </c>
      <c r="L45">
        <v>0</v>
      </c>
      <c r="M45">
        <v>1.9E-2</v>
      </c>
      <c r="N45">
        <v>9.5399999999999991</v>
      </c>
      <c r="O45">
        <v>39</v>
      </c>
      <c r="P45">
        <v>88.87</v>
      </c>
      <c r="Q45">
        <v>8.39</v>
      </c>
      <c r="R45">
        <v>326</v>
      </c>
      <c r="S45">
        <v>6.6</v>
      </c>
      <c r="T45">
        <v>6</v>
      </c>
      <c r="U45">
        <v>6.7000000000000004E-2</v>
      </c>
      <c r="V45">
        <v>8.5999999999999993E-2</v>
      </c>
      <c r="W45">
        <v>2.4E-2</v>
      </c>
      <c r="X45">
        <v>0.25</v>
      </c>
      <c r="Y45">
        <v>0</v>
      </c>
    </row>
    <row r="46" spans="3:25" x14ac:dyDescent="0.25">
      <c r="C46">
        <v>4151</v>
      </c>
      <c r="D46">
        <v>0</v>
      </c>
      <c r="E46" t="s">
        <v>189</v>
      </c>
      <c r="F46" t="s">
        <v>26</v>
      </c>
      <c r="G46">
        <v>0.67</v>
      </c>
      <c r="H46">
        <v>0</v>
      </c>
      <c r="I46">
        <v>2</v>
      </c>
      <c r="J46">
        <v>0</v>
      </c>
      <c r="K46">
        <v>0.41</v>
      </c>
      <c r="L46">
        <v>1</v>
      </c>
      <c r="M46">
        <v>1.4999999999999999E-2</v>
      </c>
      <c r="N46">
        <v>7.68</v>
      </c>
      <c r="O46">
        <v>32</v>
      </c>
      <c r="P46">
        <v>90.95</v>
      </c>
      <c r="Q46">
        <v>4.8899999999999997</v>
      </c>
      <c r="R46">
        <v>12</v>
      </c>
      <c r="S46">
        <v>58.8</v>
      </c>
      <c r="T46">
        <v>16</v>
      </c>
      <c r="U46">
        <v>4.2999999999999997E-2</v>
      </c>
      <c r="V46">
        <v>0.155</v>
      </c>
      <c r="W46">
        <v>2.4E-2</v>
      </c>
      <c r="X46">
        <v>0.3</v>
      </c>
      <c r="Y46">
        <v>0</v>
      </c>
    </row>
    <row r="47" spans="3:25" x14ac:dyDescent="0.25">
      <c r="C47">
        <v>7302</v>
      </c>
      <c r="D47">
        <v>0</v>
      </c>
      <c r="E47" t="s">
        <v>181</v>
      </c>
      <c r="F47" t="s">
        <v>58</v>
      </c>
      <c r="G47">
        <v>1.33</v>
      </c>
      <c r="H47">
        <v>0</v>
      </c>
      <c r="I47">
        <v>0.9</v>
      </c>
      <c r="J47">
        <v>0</v>
      </c>
      <c r="K47">
        <v>1.2</v>
      </c>
      <c r="L47">
        <v>25</v>
      </c>
      <c r="M47">
        <v>2.8000000000000001E-2</v>
      </c>
      <c r="N47">
        <v>2.2599999999999998</v>
      </c>
      <c r="O47">
        <v>13</v>
      </c>
      <c r="P47">
        <v>95.64</v>
      </c>
      <c r="Q47">
        <v>0.48</v>
      </c>
      <c r="R47">
        <v>7492</v>
      </c>
      <c r="S47">
        <v>3.7</v>
      </c>
      <c r="T47">
        <v>33</v>
      </c>
      <c r="U47">
        <v>8.9999999999999993E-3</v>
      </c>
      <c r="V47">
        <v>0.115</v>
      </c>
      <c r="W47">
        <v>6.4000000000000001E-2</v>
      </c>
      <c r="X47">
        <v>0.22</v>
      </c>
      <c r="Y47">
        <v>0</v>
      </c>
    </row>
    <row r="48" spans="3:25" x14ac:dyDescent="0.25">
      <c r="C48">
        <v>2944</v>
      </c>
      <c r="D48">
        <v>0</v>
      </c>
      <c r="E48" t="s">
        <v>182</v>
      </c>
      <c r="F48" t="s">
        <v>87</v>
      </c>
      <c r="G48">
        <v>3.3</v>
      </c>
      <c r="H48">
        <v>8</v>
      </c>
      <c r="I48">
        <v>0</v>
      </c>
      <c r="J48">
        <v>8.5000000000000006E-2</v>
      </c>
      <c r="K48">
        <v>0.02</v>
      </c>
      <c r="L48">
        <v>47</v>
      </c>
      <c r="M48">
        <v>1.2569999999999999</v>
      </c>
      <c r="N48">
        <v>4.8</v>
      </c>
      <c r="O48">
        <v>50</v>
      </c>
      <c r="P48">
        <v>89.21</v>
      </c>
      <c r="Q48">
        <v>5.0599999999999996</v>
      </c>
      <c r="R48">
        <v>102</v>
      </c>
      <c r="S48">
        <v>0.2</v>
      </c>
      <c r="T48">
        <v>120</v>
      </c>
      <c r="U48">
        <v>0.56000000000000005</v>
      </c>
      <c r="V48">
        <v>7.2999999999999995E-2</v>
      </c>
      <c r="W48">
        <v>3.9E-2</v>
      </c>
      <c r="X48">
        <v>1.98</v>
      </c>
      <c r="Y48">
        <v>0</v>
      </c>
    </row>
    <row r="49" spans="3:25" x14ac:dyDescent="0.25">
      <c r="C49">
        <v>7300</v>
      </c>
      <c r="D49">
        <v>0</v>
      </c>
      <c r="E49" t="s">
        <v>181</v>
      </c>
      <c r="F49" t="s">
        <v>59</v>
      </c>
      <c r="G49">
        <v>1.36</v>
      </c>
      <c r="H49">
        <v>0</v>
      </c>
      <c r="I49">
        <v>1.3</v>
      </c>
      <c r="J49">
        <v>0</v>
      </c>
      <c r="K49">
        <v>0.86</v>
      </c>
      <c r="L49">
        <v>28</v>
      </c>
      <c r="M49">
        <v>0.02</v>
      </c>
      <c r="N49">
        <v>2.87</v>
      </c>
      <c r="O49">
        <v>15</v>
      </c>
      <c r="P49">
        <v>94.98</v>
      </c>
      <c r="Q49">
        <v>0.78</v>
      </c>
      <c r="R49">
        <v>7405</v>
      </c>
      <c r="S49">
        <v>9.1999999999999993</v>
      </c>
      <c r="T49">
        <v>36</v>
      </c>
      <c r="U49">
        <v>6.0000000000000001E-3</v>
      </c>
      <c r="V49">
        <v>8.2000000000000003E-2</v>
      </c>
      <c r="W49">
        <v>7.0000000000000007E-2</v>
      </c>
      <c r="X49">
        <v>0.15</v>
      </c>
      <c r="Y49">
        <v>0</v>
      </c>
    </row>
    <row r="50" spans="3:25" x14ac:dyDescent="0.25">
      <c r="C50">
        <v>3869</v>
      </c>
      <c r="D50">
        <v>0</v>
      </c>
      <c r="E50" t="s">
        <v>189</v>
      </c>
      <c r="F50" t="s">
        <v>32</v>
      </c>
      <c r="G50">
        <v>0.74</v>
      </c>
      <c r="H50">
        <v>0</v>
      </c>
      <c r="I50">
        <v>2.4</v>
      </c>
      <c r="J50">
        <v>0</v>
      </c>
      <c r="K50">
        <v>0.28000000000000003</v>
      </c>
      <c r="L50">
        <v>1</v>
      </c>
      <c r="M50">
        <v>2.8000000000000001E-2</v>
      </c>
      <c r="N50">
        <v>14.49</v>
      </c>
      <c r="O50">
        <v>57</v>
      </c>
      <c r="P50">
        <v>84.21</v>
      </c>
      <c r="Q50">
        <v>9.9600000000000009</v>
      </c>
      <c r="R50">
        <v>54</v>
      </c>
      <c r="S50">
        <v>9.6999999999999993</v>
      </c>
      <c r="T50">
        <v>6</v>
      </c>
      <c r="U50">
        <v>4.7E-2</v>
      </c>
      <c r="V50">
        <v>0.14599999999999999</v>
      </c>
      <c r="W50">
        <v>3.6999999999999998E-2</v>
      </c>
      <c r="X50">
        <v>0.33</v>
      </c>
      <c r="Y50">
        <v>0</v>
      </c>
    </row>
    <row r="51" spans="3:25" x14ac:dyDescent="0.25">
      <c r="C51">
        <v>3956</v>
      </c>
      <c r="D51">
        <v>0</v>
      </c>
      <c r="E51" t="s">
        <v>189</v>
      </c>
      <c r="F51" t="s">
        <v>22</v>
      </c>
      <c r="G51">
        <v>0.63</v>
      </c>
      <c r="H51">
        <v>0</v>
      </c>
      <c r="I51">
        <v>1.1000000000000001</v>
      </c>
      <c r="J51">
        <v>0</v>
      </c>
      <c r="K51">
        <v>0.09</v>
      </c>
      <c r="L51">
        <v>0</v>
      </c>
      <c r="M51">
        <v>1.4E-2</v>
      </c>
      <c r="N51">
        <v>8.08</v>
      </c>
      <c r="O51">
        <v>32</v>
      </c>
      <c r="P51">
        <v>90.89</v>
      </c>
      <c r="Q51">
        <v>6.98</v>
      </c>
      <c r="R51">
        <v>927</v>
      </c>
      <c r="S51">
        <v>34.4</v>
      </c>
      <c r="T51">
        <v>12</v>
      </c>
      <c r="U51">
        <v>1.2999999999999999E-2</v>
      </c>
      <c r="V51">
        <v>2.4E-2</v>
      </c>
      <c r="W51">
        <v>3.5999999999999997E-2</v>
      </c>
      <c r="X51">
        <v>0.1</v>
      </c>
      <c r="Y51">
        <v>0</v>
      </c>
    </row>
    <row r="52" spans="3:25" x14ac:dyDescent="0.25">
      <c r="C52">
        <v>7610</v>
      </c>
      <c r="D52">
        <v>0</v>
      </c>
      <c r="E52" t="s">
        <v>181</v>
      </c>
      <c r="F52" t="s">
        <v>116</v>
      </c>
      <c r="G52">
        <v>12.95</v>
      </c>
      <c r="H52">
        <v>0</v>
      </c>
      <c r="I52">
        <v>4.2</v>
      </c>
      <c r="J52">
        <v>0</v>
      </c>
      <c r="K52">
        <v>3.55</v>
      </c>
      <c r="L52">
        <v>15</v>
      </c>
      <c r="M52">
        <v>0.78600000000000003</v>
      </c>
      <c r="N52">
        <v>11.05</v>
      </c>
      <c r="O52">
        <v>147</v>
      </c>
      <c r="P52">
        <v>67.5</v>
      </c>
      <c r="Q52">
        <v>0</v>
      </c>
      <c r="R52">
        <v>180</v>
      </c>
      <c r="S52">
        <v>29</v>
      </c>
      <c r="T52">
        <v>197</v>
      </c>
      <c r="U52">
        <v>1.284</v>
      </c>
      <c r="V52">
        <v>3.2</v>
      </c>
      <c r="W52">
        <v>0.435</v>
      </c>
      <c r="X52">
        <v>6.8</v>
      </c>
      <c r="Y52">
        <v>0</v>
      </c>
    </row>
    <row r="53" spans="3:25" x14ac:dyDescent="0.25">
      <c r="C53">
        <v>4116</v>
      </c>
      <c r="D53">
        <v>0</v>
      </c>
      <c r="E53" t="s">
        <v>189</v>
      </c>
      <c r="F53" t="s">
        <v>30</v>
      </c>
      <c r="G53">
        <v>0.7</v>
      </c>
      <c r="H53">
        <v>0</v>
      </c>
      <c r="I53">
        <v>1.4</v>
      </c>
      <c r="J53">
        <v>0</v>
      </c>
      <c r="K53">
        <v>0.17</v>
      </c>
      <c r="L53">
        <v>0</v>
      </c>
      <c r="M53">
        <v>1.7000000000000001E-2</v>
      </c>
      <c r="N53">
        <v>11.42</v>
      </c>
      <c r="O53">
        <v>46</v>
      </c>
      <c r="P53">
        <v>87.23</v>
      </c>
      <c r="Q53">
        <v>9.92</v>
      </c>
      <c r="R53">
        <v>345</v>
      </c>
      <c r="S53">
        <v>9.5</v>
      </c>
      <c r="T53">
        <v>6</v>
      </c>
      <c r="U53">
        <v>0.13400000000000001</v>
      </c>
      <c r="V53">
        <v>4.3999999999999997E-2</v>
      </c>
      <c r="W53">
        <v>2.8000000000000001E-2</v>
      </c>
      <c r="X53">
        <v>0.28000000000000003</v>
      </c>
      <c r="Y53">
        <v>0</v>
      </c>
    </row>
    <row r="54" spans="3:25" x14ac:dyDescent="0.25">
      <c r="C54">
        <v>4038</v>
      </c>
      <c r="D54">
        <v>0</v>
      </c>
      <c r="E54" t="s">
        <v>189</v>
      </c>
      <c r="F54" t="s">
        <v>44</v>
      </c>
      <c r="G54">
        <v>0.94</v>
      </c>
      <c r="H54">
        <v>0</v>
      </c>
      <c r="I54">
        <v>2.4</v>
      </c>
      <c r="J54">
        <v>0</v>
      </c>
      <c r="K54">
        <v>0.1</v>
      </c>
      <c r="L54">
        <v>0</v>
      </c>
      <c r="M54">
        <v>1.4999999999999999E-2</v>
      </c>
      <c r="N54">
        <v>11.75</v>
      </c>
      <c r="O54">
        <v>47</v>
      </c>
      <c r="P54">
        <v>86.75</v>
      </c>
      <c r="Q54">
        <v>9.35</v>
      </c>
      <c r="R54">
        <v>225</v>
      </c>
      <c r="S54">
        <v>53.2</v>
      </c>
      <c r="T54">
        <v>40</v>
      </c>
      <c r="U54">
        <v>2.3E-2</v>
      </c>
      <c r="V54">
        <v>2.5000000000000001E-2</v>
      </c>
      <c r="W54">
        <v>8.6999999999999994E-2</v>
      </c>
      <c r="X54">
        <v>0.12</v>
      </c>
      <c r="Y54">
        <v>0</v>
      </c>
    </row>
    <row r="55" spans="3:25" x14ac:dyDescent="0.25">
      <c r="C55">
        <v>2939</v>
      </c>
      <c r="D55">
        <v>0</v>
      </c>
      <c r="E55" t="s">
        <v>182</v>
      </c>
      <c r="F55" t="s">
        <v>86</v>
      </c>
      <c r="G55">
        <v>3.28</v>
      </c>
      <c r="H55">
        <v>14</v>
      </c>
      <c r="I55">
        <v>0</v>
      </c>
      <c r="J55">
        <v>0</v>
      </c>
      <c r="K55">
        <v>0.05</v>
      </c>
      <c r="L55">
        <v>49</v>
      </c>
      <c r="M55">
        <v>2.278</v>
      </c>
      <c r="N55">
        <v>4.6500000000000004</v>
      </c>
      <c r="O55">
        <v>64</v>
      </c>
      <c r="P55">
        <v>87.69</v>
      </c>
      <c r="Q55">
        <v>0</v>
      </c>
      <c r="R55">
        <v>138</v>
      </c>
      <c r="S55">
        <v>1.5</v>
      </c>
      <c r="T55">
        <v>119</v>
      </c>
      <c r="U55">
        <v>1.0569999999999999</v>
      </c>
      <c r="V55">
        <v>0.13600000000000001</v>
      </c>
      <c r="W55">
        <v>3.7999999999999999E-2</v>
      </c>
      <c r="X55">
        <v>3.66</v>
      </c>
      <c r="Y55">
        <v>0</v>
      </c>
    </row>
    <row r="56" spans="3:25" x14ac:dyDescent="0.25">
      <c r="C56">
        <v>4694</v>
      </c>
      <c r="D56">
        <v>0</v>
      </c>
      <c r="E56" t="s">
        <v>180</v>
      </c>
      <c r="F56" t="s">
        <v>139</v>
      </c>
      <c r="G56">
        <v>21.11</v>
      </c>
      <c r="H56">
        <v>0</v>
      </c>
      <c r="I56">
        <v>24.9</v>
      </c>
      <c r="J56">
        <v>0</v>
      </c>
      <c r="K56">
        <v>7.73</v>
      </c>
      <c r="L56">
        <v>12</v>
      </c>
      <c r="M56">
        <v>0.30399999999999999</v>
      </c>
      <c r="N56">
        <v>62.25</v>
      </c>
      <c r="O56">
        <v>336</v>
      </c>
      <c r="P56">
        <v>11.71</v>
      </c>
      <c r="Q56">
        <v>0</v>
      </c>
      <c r="R56">
        <v>0</v>
      </c>
      <c r="S56">
        <v>0</v>
      </c>
      <c r="T56">
        <v>173</v>
      </c>
      <c r="U56">
        <v>0.10199999999999999</v>
      </c>
      <c r="V56">
        <v>0.50700000000000001</v>
      </c>
      <c r="W56">
        <v>0.74299999999999999</v>
      </c>
      <c r="X56">
        <v>1.18</v>
      </c>
      <c r="Y56">
        <v>0</v>
      </c>
    </row>
    <row r="57" spans="3:25" x14ac:dyDescent="0.25">
      <c r="C57">
        <v>3853</v>
      </c>
      <c r="D57">
        <v>0</v>
      </c>
      <c r="E57" t="s">
        <v>189</v>
      </c>
      <c r="F57" t="s">
        <v>61</v>
      </c>
      <c r="G57">
        <v>1.4</v>
      </c>
      <c r="H57">
        <v>0</v>
      </c>
      <c r="I57">
        <v>2</v>
      </c>
      <c r="J57">
        <v>0</v>
      </c>
      <c r="K57">
        <v>0.39</v>
      </c>
      <c r="L57">
        <v>1</v>
      </c>
      <c r="M57">
        <v>2.7E-2</v>
      </c>
      <c r="N57">
        <v>11.12</v>
      </c>
      <c r="O57">
        <v>48</v>
      </c>
      <c r="P57">
        <v>86.35</v>
      </c>
      <c r="Q57">
        <v>9.24</v>
      </c>
      <c r="R57">
        <v>1926</v>
      </c>
      <c r="S57">
        <v>10</v>
      </c>
      <c r="T57">
        <v>13</v>
      </c>
      <c r="U57">
        <v>0.17</v>
      </c>
      <c r="V57">
        <v>7.6999999999999999E-2</v>
      </c>
      <c r="W57">
        <v>0.03</v>
      </c>
      <c r="X57">
        <v>0.39</v>
      </c>
      <c r="Y57">
        <v>0</v>
      </c>
    </row>
    <row r="58" spans="3:25" x14ac:dyDescent="0.25">
      <c r="C58">
        <v>3856</v>
      </c>
      <c r="D58">
        <v>0</v>
      </c>
      <c r="E58" t="s">
        <v>189</v>
      </c>
      <c r="F58" t="s">
        <v>73</v>
      </c>
      <c r="G58">
        <v>2</v>
      </c>
      <c r="H58">
        <v>0</v>
      </c>
      <c r="I58">
        <v>6.7</v>
      </c>
      <c r="J58">
        <v>0</v>
      </c>
      <c r="K58">
        <v>0.55000000000000004</v>
      </c>
      <c r="L58">
        <v>7</v>
      </c>
      <c r="M58">
        <v>2.1259999999999999</v>
      </c>
      <c r="N58">
        <v>8.5299999999999994</v>
      </c>
      <c r="O58">
        <v>160</v>
      </c>
      <c r="P58">
        <v>73.23</v>
      </c>
      <c r="Q58">
        <v>0.66</v>
      </c>
      <c r="R58">
        <v>146</v>
      </c>
      <c r="S58">
        <v>10</v>
      </c>
      <c r="T58">
        <v>12</v>
      </c>
      <c r="U58">
        <v>9.7989999999999995</v>
      </c>
      <c r="V58">
        <v>1.8160000000000001</v>
      </c>
      <c r="W58">
        <v>6.7000000000000004E-2</v>
      </c>
      <c r="X58">
        <v>14.66</v>
      </c>
      <c r="Y58">
        <v>0</v>
      </c>
    </row>
    <row r="59" spans="3:25" x14ac:dyDescent="0.25">
      <c r="C59">
        <v>4081</v>
      </c>
      <c r="D59">
        <v>0</v>
      </c>
      <c r="E59" t="s">
        <v>189</v>
      </c>
      <c r="F59" t="s">
        <v>12</v>
      </c>
      <c r="G59">
        <v>0.33</v>
      </c>
      <c r="H59">
        <v>0</v>
      </c>
      <c r="I59">
        <v>3</v>
      </c>
      <c r="J59">
        <v>0</v>
      </c>
      <c r="K59">
        <v>0.19</v>
      </c>
      <c r="L59">
        <v>1</v>
      </c>
      <c r="M59">
        <v>0</v>
      </c>
      <c r="N59">
        <v>14.94</v>
      </c>
      <c r="O59">
        <v>62</v>
      </c>
      <c r="P59">
        <v>84.24</v>
      </c>
      <c r="Q59">
        <v>9.5399999999999991</v>
      </c>
      <c r="R59">
        <v>24</v>
      </c>
      <c r="S59">
        <v>5.2</v>
      </c>
      <c r="T59">
        <v>11</v>
      </c>
      <c r="U59">
        <v>0</v>
      </c>
      <c r="V59">
        <v>0</v>
      </c>
      <c r="W59">
        <v>1.2E-2</v>
      </c>
      <c r="X59">
        <v>0.14000000000000001</v>
      </c>
      <c r="Y59">
        <v>0</v>
      </c>
    </row>
    <row r="60" spans="3:25" x14ac:dyDescent="0.25">
      <c r="C60">
        <v>4080</v>
      </c>
      <c r="D60">
        <v>0</v>
      </c>
      <c r="E60" t="s">
        <v>189</v>
      </c>
      <c r="F60" t="s">
        <v>18</v>
      </c>
      <c r="G60">
        <v>0.44</v>
      </c>
      <c r="H60">
        <v>0</v>
      </c>
      <c r="I60">
        <v>3.1</v>
      </c>
      <c r="J60">
        <v>0</v>
      </c>
      <c r="K60">
        <v>0.24</v>
      </c>
      <c r="L60">
        <v>1</v>
      </c>
      <c r="M60">
        <v>0</v>
      </c>
      <c r="N60">
        <v>15.79</v>
      </c>
      <c r="O60">
        <v>66</v>
      </c>
      <c r="P60">
        <v>83.31</v>
      </c>
      <c r="Q60">
        <v>9.73</v>
      </c>
      <c r="R60">
        <v>25</v>
      </c>
      <c r="S60">
        <v>4.4000000000000004</v>
      </c>
      <c r="T60">
        <v>11</v>
      </c>
      <c r="U60">
        <v>0</v>
      </c>
      <c r="V60">
        <v>0</v>
      </c>
      <c r="W60">
        <v>0.01</v>
      </c>
      <c r="X60">
        <v>0.1</v>
      </c>
      <c r="Y60">
        <v>0</v>
      </c>
    </row>
    <row r="61" spans="3:25" x14ac:dyDescent="0.25">
      <c r="C61">
        <v>3827</v>
      </c>
      <c r="D61">
        <v>0</v>
      </c>
      <c r="E61" t="s">
        <v>189</v>
      </c>
      <c r="F61" t="s">
        <v>17</v>
      </c>
      <c r="G61">
        <v>0.44</v>
      </c>
      <c r="H61">
        <v>0</v>
      </c>
      <c r="I61">
        <v>2.8</v>
      </c>
      <c r="J61">
        <v>0</v>
      </c>
      <c r="K61">
        <v>0.15</v>
      </c>
      <c r="L61">
        <v>1</v>
      </c>
      <c r="M61">
        <v>0</v>
      </c>
      <c r="N61">
        <v>13.61</v>
      </c>
      <c r="O61">
        <v>58</v>
      </c>
      <c r="P61">
        <v>85.46</v>
      </c>
      <c r="Q61">
        <v>9.59</v>
      </c>
      <c r="R61">
        <v>100</v>
      </c>
      <c r="S61">
        <v>0</v>
      </c>
      <c r="T61">
        <v>5</v>
      </c>
      <c r="U61">
        <v>0</v>
      </c>
      <c r="V61">
        <v>0</v>
      </c>
      <c r="W61">
        <v>1.9E-2</v>
      </c>
      <c r="X61">
        <v>0.19</v>
      </c>
      <c r="Y61">
        <v>0</v>
      </c>
    </row>
    <row r="62" spans="3:25" x14ac:dyDescent="0.25">
      <c r="C62">
        <v>7418</v>
      </c>
      <c r="D62">
        <v>0</v>
      </c>
      <c r="E62" t="s">
        <v>181</v>
      </c>
      <c r="F62" t="s">
        <v>93</v>
      </c>
      <c r="G62">
        <v>5.42</v>
      </c>
      <c r="H62">
        <v>0</v>
      </c>
      <c r="I62">
        <v>5.7</v>
      </c>
      <c r="J62">
        <v>0</v>
      </c>
      <c r="K62">
        <v>1.47</v>
      </c>
      <c r="L62">
        <v>5</v>
      </c>
      <c r="M62">
        <v>7.0999999999999994E-2</v>
      </c>
      <c r="N62">
        <v>14.45</v>
      </c>
      <c r="O62">
        <v>81</v>
      </c>
      <c r="P62">
        <v>78.86</v>
      </c>
      <c r="Q62">
        <v>5.67</v>
      </c>
      <c r="R62">
        <v>765</v>
      </c>
      <c r="S62">
        <v>40</v>
      </c>
      <c r="T62">
        <v>25</v>
      </c>
      <c r="U62">
        <v>3.5000000000000003E-2</v>
      </c>
      <c r="V62">
        <v>0.187</v>
      </c>
      <c r="W62">
        <v>0.26600000000000001</v>
      </c>
      <c r="X62">
        <v>0.4</v>
      </c>
      <c r="Y62">
        <v>0</v>
      </c>
    </row>
    <row r="63" spans="3:25" x14ac:dyDescent="0.25">
      <c r="C63">
        <v>7573</v>
      </c>
      <c r="D63">
        <v>0</v>
      </c>
      <c r="E63" t="s">
        <v>181</v>
      </c>
      <c r="F63" t="s">
        <v>47</v>
      </c>
      <c r="G63">
        <v>1</v>
      </c>
      <c r="H63">
        <v>0</v>
      </c>
      <c r="I63">
        <v>0.5</v>
      </c>
      <c r="J63">
        <v>0</v>
      </c>
      <c r="K63">
        <v>0.8</v>
      </c>
      <c r="L63">
        <v>1</v>
      </c>
      <c r="M63">
        <v>5.1999999999999998E-2</v>
      </c>
      <c r="N63">
        <v>6.5</v>
      </c>
      <c r="O63">
        <v>26</v>
      </c>
      <c r="P63">
        <v>91.6</v>
      </c>
      <c r="Q63">
        <v>2.76</v>
      </c>
      <c r="R63">
        <v>8513</v>
      </c>
      <c r="S63">
        <v>9</v>
      </c>
      <c r="T63">
        <v>21</v>
      </c>
      <c r="U63">
        <v>1.2999999999999999E-2</v>
      </c>
      <c r="V63">
        <v>5.0000000000000001E-3</v>
      </c>
      <c r="W63">
        <v>0.05</v>
      </c>
      <c r="X63">
        <v>0.1</v>
      </c>
      <c r="Y63">
        <v>0</v>
      </c>
    </row>
    <row r="64" spans="3:25" x14ac:dyDescent="0.25">
      <c r="C64">
        <v>2722</v>
      </c>
      <c r="D64">
        <v>0</v>
      </c>
      <c r="E64" t="s">
        <v>192</v>
      </c>
      <c r="F64" t="s">
        <v>125</v>
      </c>
      <c r="G64">
        <v>14.73</v>
      </c>
      <c r="H64">
        <v>0</v>
      </c>
      <c r="I64">
        <v>6.2</v>
      </c>
      <c r="J64">
        <v>0</v>
      </c>
      <c r="K64">
        <v>1.96</v>
      </c>
      <c r="L64">
        <v>7</v>
      </c>
      <c r="M64">
        <v>0.156</v>
      </c>
      <c r="N64">
        <v>74.900000000000006</v>
      </c>
      <c r="O64">
        <v>357</v>
      </c>
      <c r="P64">
        <v>7.76</v>
      </c>
      <c r="Q64">
        <v>2.5</v>
      </c>
      <c r="R64">
        <v>19</v>
      </c>
      <c r="S64">
        <v>0</v>
      </c>
      <c r="T64">
        <v>21</v>
      </c>
      <c r="U64">
        <v>0.159</v>
      </c>
      <c r="V64">
        <v>0.67600000000000005</v>
      </c>
      <c r="W64">
        <v>0.115</v>
      </c>
      <c r="X64">
        <v>1.08</v>
      </c>
      <c r="Y64">
        <v>0</v>
      </c>
    </row>
    <row r="65" spans="3:25" x14ac:dyDescent="0.25">
      <c r="C65">
        <v>4011</v>
      </c>
      <c r="D65">
        <v>0</v>
      </c>
      <c r="E65" t="s">
        <v>189</v>
      </c>
      <c r="F65" t="s">
        <v>37</v>
      </c>
      <c r="G65">
        <v>0.84</v>
      </c>
      <c r="H65">
        <v>0</v>
      </c>
      <c r="I65">
        <v>0.9</v>
      </c>
      <c r="J65">
        <v>0</v>
      </c>
      <c r="K65">
        <v>0.21</v>
      </c>
      <c r="L65">
        <v>16</v>
      </c>
      <c r="M65">
        <v>5.0999999999999997E-2</v>
      </c>
      <c r="N65">
        <v>8.16</v>
      </c>
      <c r="O65">
        <v>34</v>
      </c>
      <c r="P65">
        <v>90.15</v>
      </c>
      <c r="Q65">
        <v>7.86</v>
      </c>
      <c r="R65">
        <v>3382</v>
      </c>
      <c r="S65">
        <v>36.700000000000003</v>
      </c>
      <c r="T65">
        <v>9</v>
      </c>
      <c r="U65">
        <v>3.0000000000000001E-3</v>
      </c>
      <c r="V65">
        <v>8.1000000000000003E-2</v>
      </c>
      <c r="W65">
        <v>4.1000000000000002E-2</v>
      </c>
      <c r="X65">
        <v>0.19</v>
      </c>
      <c r="Y65">
        <v>0</v>
      </c>
    </row>
    <row r="66" spans="3:25" x14ac:dyDescent="0.25">
      <c r="C66">
        <v>3782</v>
      </c>
      <c r="D66">
        <v>0</v>
      </c>
      <c r="E66" t="s">
        <v>185</v>
      </c>
      <c r="F66" t="s">
        <v>126</v>
      </c>
      <c r="G66">
        <v>14.91</v>
      </c>
      <c r="H66">
        <v>48</v>
      </c>
      <c r="I66">
        <v>0</v>
      </c>
      <c r="J66">
        <v>0</v>
      </c>
      <c r="K66">
        <v>5.3</v>
      </c>
      <c r="L66">
        <v>230</v>
      </c>
      <c r="M66">
        <v>0.22700000000000001</v>
      </c>
      <c r="N66">
        <v>2.2000000000000002</v>
      </c>
      <c r="O66">
        <v>82</v>
      </c>
      <c r="P66">
        <v>80.25</v>
      </c>
      <c r="Q66">
        <v>0</v>
      </c>
      <c r="R66">
        <v>150</v>
      </c>
      <c r="S66">
        <v>5</v>
      </c>
      <c r="T66">
        <v>53</v>
      </c>
      <c r="U66">
        <v>0.16200000000000001</v>
      </c>
      <c r="V66">
        <v>0.23899999999999999</v>
      </c>
      <c r="W66">
        <v>0.03</v>
      </c>
      <c r="X66">
        <v>1.04</v>
      </c>
      <c r="Y66">
        <v>0.55793039558015833</v>
      </c>
    </row>
    <row r="67" spans="3:25" x14ac:dyDescent="0.25">
      <c r="C67">
        <v>613</v>
      </c>
      <c r="D67">
        <v>0</v>
      </c>
      <c r="E67" t="s">
        <v>193</v>
      </c>
      <c r="F67" t="s">
        <v>119</v>
      </c>
      <c r="G67">
        <v>13.16</v>
      </c>
      <c r="H67">
        <v>0</v>
      </c>
      <c r="I67">
        <v>5.3</v>
      </c>
      <c r="J67">
        <v>0</v>
      </c>
      <c r="K67">
        <v>1.89</v>
      </c>
      <c r="L67">
        <v>474</v>
      </c>
      <c r="M67">
        <v>0</v>
      </c>
      <c r="N67">
        <v>33.880000000000003</v>
      </c>
      <c r="O67">
        <v>188</v>
      </c>
      <c r="P67">
        <v>50.88</v>
      </c>
      <c r="Q67">
        <v>2.63</v>
      </c>
      <c r="R67">
        <v>4</v>
      </c>
      <c r="S67">
        <v>0</v>
      </c>
      <c r="T67">
        <v>0</v>
      </c>
      <c r="U67">
        <v>0</v>
      </c>
      <c r="V67">
        <v>0</v>
      </c>
      <c r="W67">
        <v>0.23300000000000001</v>
      </c>
      <c r="X67">
        <v>0</v>
      </c>
      <c r="Y67">
        <v>0</v>
      </c>
    </row>
    <row r="68" spans="3:25" x14ac:dyDescent="0.25">
      <c r="C68">
        <v>4732</v>
      </c>
      <c r="D68">
        <v>0</v>
      </c>
      <c r="E68" t="s">
        <v>180</v>
      </c>
      <c r="F68" t="s">
        <v>91</v>
      </c>
      <c r="G68">
        <v>4.8600000000000003</v>
      </c>
      <c r="H68">
        <v>0</v>
      </c>
      <c r="I68">
        <v>4</v>
      </c>
      <c r="J68">
        <v>0</v>
      </c>
      <c r="K68">
        <v>1.56</v>
      </c>
      <c r="L68">
        <v>242</v>
      </c>
      <c r="M68">
        <v>1.141</v>
      </c>
      <c r="N68">
        <v>20.12</v>
      </c>
      <c r="O68">
        <v>177</v>
      </c>
      <c r="P68">
        <v>64.87</v>
      </c>
      <c r="Q68">
        <v>0.27</v>
      </c>
      <c r="R68">
        <v>5</v>
      </c>
      <c r="S68">
        <v>7.9</v>
      </c>
      <c r="T68">
        <v>49</v>
      </c>
      <c r="U68">
        <v>4.8650000000000002</v>
      </c>
      <c r="V68">
        <v>2.109</v>
      </c>
      <c r="W68">
        <v>8.8999999999999996E-2</v>
      </c>
      <c r="X68">
        <v>8.59</v>
      </c>
      <c r="Y68">
        <v>0</v>
      </c>
    </row>
    <row r="69" spans="3:25" x14ac:dyDescent="0.25">
      <c r="C69">
        <v>4701</v>
      </c>
      <c r="D69">
        <v>0</v>
      </c>
      <c r="E69" t="s">
        <v>180</v>
      </c>
      <c r="F69" t="s">
        <v>144</v>
      </c>
      <c r="G69">
        <v>22</v>
      </c>
      <c r="H69">
        <v>0</v>
      </c>
      <c r="I69">
        <v>25.1</v>
      </c>
      <c r="J69">
        <v>0</v>
      </c>
      <c r="K69">
        <v>7.01</v>
      </c>
      <c r="L69">
        <v>12</v>
      </c>
      <c r="M69">
        <v>0.67100000000000004</v>
      </c>
      <c r="N69">
        <v>60.7</v>
      </c>
      <c r="O69">
        <v>345</v>
      </c>
      <c r="P69">
        <v>11.1</v>
      </c>
      <c r="Q69">
        <v>0</v>
      </c>
      <c r="R69">
        <v>6</v>
      </c>
      <c r="S69">
        <v>0</v>
      </c>
      <c r="T69">
        <v>166</v>
      </c>
      <c r="U69">
        <v>0.22600000000000001</v>
      </c>
      <c r="V69">
        <v>1.1180000000000001</v>
      </c>
      <c r="W69">
        <v>0.69</v>
      </c>
      <c r="X69">
        <v>2.6</v>
      </c>
      <c r="Y69">
        <v>0</v>
      </c>
    </row>
    <row r="70" spans="3:25" x14ac:dyDescent="0.25">
      <c r="C70">
        <v>3826</v>
      </c>
      <c r="D70">
        <v>0</v>
      </c>
      <c r="E70" t="s">
        <v>189</v>
      </c>
      <c r="F70" t="s">
        <v>11</v>
      </c>
      <c r="G70">
        <v>0.28000000000000003</v>
      </c>
      <c r="H70">
        <v>0</v>
      </c>
      <c r="I70">
        <v>2.4</v>
      </c>
      <c r="J70">
        <v>0</v>
      </c>
      <c r="K70">
        <v>0.13</v>
      </c>
      <c r="L70">
        <v>2</v>
      </c>
      <c r="M70">
        <v>0</v>
      </c>
      <c r="N70">
        <v>13.6</v>
      </c>
      <c r="O70">
        <v>57</v>
      </c>
      <c r="P70">
        <v>85.81</v>
      </c>
      <c r="Q70">
        <v>10.039999999999999</v>
      </c>
      <c r="R70">
        <v>51</v>
      </c>
      <c r="S70">
        <v>0</v>
      </c>
      <c r="T70">
        <v>6</v>
      </c>
      <c r="U70">
        <v>0</v>
      </c>
      <c r="V70">
        <v>0</v>
      </c>
      <c r="W70">
        <v>1.7999999999999999E-2</v>
      </c>
      <c r="X70">
        <v>0.15</v>
      </c>
      <c r="Y70">
        <v>0</v>
      </c>
    </row>
    <row r="71" spans="3:25" x14ac:dyDescent="0.25">
      <c r="C71">
        <v>5090</v>
      </c>
      <c r="D71">
        <v>0</v>
      </c>
      <c r="E71" t="s">
        <v>190</v>
      </c>
      <c r="F71" t="s">
        <v>129</v>
      </c>
      <c r="G71">
        <v>16.54</v>
      </c>
      <c r="H71">
        <v>0</v>
      </c>
      <c r="I71">
        <v>34.4</v>
      </c>
      <c r="J71">
        <v>0.14000000000000001</v>
      </c>
      <c r="K71">
        <v>7.72</v>
      </c>
      <c r="L71">
        <v>16</v>
      </c>
      <c r="M71">
        <v>3.33</v>
      </c>
      <c r="N71">
        <v>42.12</v>
      </c>
      <c r="O71">
        <v>486</v>
      </c>
      <c r="P71">
        <v>5.8</v>
      </c>
      <c r="Q71">
        <v>0</v>
      </c>
      <c r="R71">
        <v>54</v>
      </c>
      <c r="S71">
        <v>1.6</v>
      </c>
      <c r="T71">
        <v>631</v>
      </c>
      <c r="U71">
        <v>2.3090000000000002</v>
      </c>
      <c r="V71">
        <v>23.664999999999999</v>
      </c>
      <c r="W71">
        <v>0.62</v>
      </c>
      <c r="X71">
        <v>30.74</v>
      </c>
      <c r="Y71">
        <v>0</v>
      </c>
    </row>
    <row r="72" spans="3:25" x14ac:dyDescent="0.25">
      <c r="C72">
        <v>3892</v>
      </c>
      <c r="D72">
        <v>0</v>
      </c>
      <c r="E72" t="s">
        <v>189</v>
      </c>
      <c r="F72" t="s">
        <v>50</v>
      </c>
      <c r="G72">
        <v>1.06</v>
      </c>
      <c r="H72">
        <v>0</v>
      </c>
      <c r="I72">
        <v>2.1</v>
      </c>
      <c r="J72">
        <v>0</v>
      </c>
      <c r="K72">
        <v>0.36</v>
      </c>
      <c r="L72">
        <v>0</v>
      </c>
      <c r="M72">
        <v>3.7999999999999999E-2</v>
      </c>
      <c r="N72">
        <v>16.010000000000002</v>
      </c>
      <c r="O72">
        <v>63</v>
      </c>
      <c r="P72">
        <v>82.25</v>
      </c>
      <c r="Q72">
        <v>12.82</v>
      </c>
      <c r="R72">
        <v>64</v>
      </c>
      <c r="S72">
        <v>7</v>
      </c>
      <c r="T72">
        <v>13</v>
      </c>
      <c r="U72">
        <v>4.7E-2</v>
      </c>
      <c r="V72">
        <v>5.1999999999999998E-2</v>
      </c>
      <c r="W72">
        <v>2.7E-2</v>
      </c>
      <c r="X72">
        <v>0.2</v>
      </c>
      <c r="Y72">
        <v>0</v>
      </c>
    </row>
    <row r="73" spans="3:25" x14ac:dyDescent="0.25">
      <c r="C73">
        <v>3858</v>
      </c>
      <c r="D73">
        <v>0</v>
      </c>
      <c r="E73" t="s">
        <v>189</v>
      </c>
      <c r="F73" t="s">
        <v>52</v>
      </c>
      <c r="G73">
        <v>1.0900000000000001</v>
      </c>
      <c r="H73">
        <v>0</v>
      </c>
      <c r="I73">
        <v>2.6</v>
      </c>
      <c r="J73">
        <v>0</v>
      </c>
      <c r="K73">
        <v>0.26</v>
      </c>
      <c r="L73">
        <v>1</v>
      </c>
      <c r="M73">
        <v>0.112</v>
      </c>
      <c r="N73">
        <v>22.84</v>
      </c>
      <c r="O73">
        <v>89</v>
      </c>
      <c r="P73">
        <v>74.91</v>
      </c>
      <c r="Q73">
        <v>12.23</v>
      </c>
      <c r="R73">
        <v>64</v>
      </c>
      <c r="S73">
        <v>8.6999999999999993</v>
      </c>
      <c r="T73">
        <v>5</v>
      </c>
      <c r="U73">
        <v>3.2000000000000001E-2</v>
      </c>
      <c r="V73">
        <v>7.2999999999999995E-2</v>
      </c>
      <c r="W73">
        <v>3.1E-2</v>
      </c>
      <c r="X73">
        <v>0.33</v>
      </c>
      <c r="Y73">
        <v>0</v>
      </c>
    </row>
    <row r="74" spans="3:25" x14ac:dyDescent="0.25">
      <c r="C74">
        <v>3825</v>
      </c>
      <c r="D74">
        <v>0</v>
      </c>
      <c r="E74" t="s">
        <v>189</v>
      </c>
      <c r="F74" t="s">
        <v>8</v>
      </c>
      <c r="G74">
        <v>0.25</v>
      </c>
      <c r="H74">
        <v>0</v>
      </c>
      <c r="I74">
        <v>2.2999999999999998</v>
      </c>
      <c r="J74">
        <v>0</v>
      </c>
      <c r="K74">
        <v>0.12</v>
      </c>
      <c r="L74">
        <v>1</v>
      </c>
      <c r="M74">
        <v>0</v>
      </c>
      <c r="N74">
        <v>13.68</v>
      </c>
      <c r="O74">
        <v>57</v>
      </c>
      <c r="P74">
        <v>85.76</v>
      </c>
      <c r="Q74">
        <v>10.37</v>
      </c>
      <c r="R74">
        <v>28</v>
      </c>
      <c r="S74">
        <v>0</v>
      </c>
      <c r="T74">
        <v>7</v>
      </c>
      <c r="U74">
        <v>0</v>
      </c>
      <c r="V74">
        <v>0</v>
      </c>
      <c r="W74">
        <v>1.7000000000000001E-2</v>
      </c>
      <c r="X74">
        <v>0.12</v>
      </c>
      <c r="Y74">
        <v>0</v>
      </c>
    </row>
    <row r="75" spans="3:25" x14ac:dyDescent="0.25">
      <c r="C75">
        <v>3828</v>
      </c>
      <c r="D75">
        <v>0</v>
      </c>
      <c r="E75" t="s">
        <v>189</v>
      </c>
      <c r="F75" t="s">
        <v>10</v>
      </c>
      <c r="G75">
        <v>0.27</v>
      </c>
      <c r="H75">
        <v>0</v>
      </c>
      <c r="I75">
        <v>2.2999999999999998</v>
      </c>
      <c r="J75">
        <v>0</v>
      </c>
      <c r="K75">
        <v>0.11</v>
      </c>
      <c r="L75">
        <v>1</v>
      </c>
      <c r="M75">
        <v>0</v>
      </c>
      <c r="N75">
        <v>14.06</v>
      </c>
      <c r="O75">
        <v>59</v>
      </c>
      <c r="P75">
        <v>85.33</v>
      </c>
      <c r="Q75">
        <v>10.48</v>
      </c>
      <c r="R75">
        <v>55</v>
      </c>
      <c r="S75">
        <v>0</v>
      </c>
      <c r="T75">
        <v>6</v>
      </c>
      <c r="U75">
        <v>0</v>
      </c>
      <c r="V75">
        <v>0</v>
      </c>
      <c r="W75">
        <v>1.4999999999999999E-2</v>
      </c>
      <c r="X75">
        <v>0.2</v>
      </c>
      <c r="Y75">
        <v>0</v>
      </c>
    </row>
    <row r="76" spans="3:25" x14ac:dyDescent="0.25">
      <c r="C76">
        <v>3824</v>
      </c>
      <c r="D76">
        <v>0</v>
      </c>
      <c r="E76" t="s">
        <v>189</v>
      </c>
      <c r="F76" t="s">
        <v>7</v>
      </c>
      <c r="G76">
        <v>0.2</v>
      </c>
      <c r="H76">
        <v>0</v>
      </c>
      <c r="I76">
        <v>2.1</v>
      </c>
      <c r="J76">
        <v>0</v>
      </c>
      <c r="K76">
        <v>0.1</v>
      </c>
      <c r="L76">
        <v>1</v>
      </c>
      <c r="M76">
        <v>0</v>
      </c>
      <c r="N76">
        <v>15.22</v>
      </c>
      <c r="O76">
        <v>63</v>
      </c>
      <c r="P76">
        <v>84.16</v>
      </c>
      <c r="Q76">
        <v>11.68</v>
      </c>
      <c r="R76">
        <v>38</v>
      </c>
      <c r="S76">
        <v>0</v>
      </c>
      <c r="T76">
        <v>7</v>
      </c>
      <c r="U76">
        <v>0</v>
      </c>
      <c r="V76">
        <v>0</v>
      </c>
      <c r="W76">
        <v>1.2999999999999999E-2</v>
      </c>
      <c r="X76">
        <v>0.18</v>
      </c>
      <c r="Y76">
        <v>0</v>
      </c>
    </row>
    <row r="77" spans="3:25" x14ac:dyDescent="0.25">
      <c r="C77">
        <v>4159</v>
      </c>
      <c r="D77">
        <v>0</v>
      </c>
      <c r="E77" t="s">
        <v>189</v>
      </c>
      <c r="F77" t="s">
        <v>35</v>
      </c>
      <c r="G77">
        <v>0.81</v>
      </c>
      <c r="H77">
        <v>0</v>
      </c>
      <c r="I77">
        <v>1.8</v>
      </c>
      <c r="J77">
        <v>0</v>
      </c>
      <c r="K77">
        <v>0.15</v>
      </c>
      <c r="L77">
        <v>2</v>
      </c>
      <c r="M77">
        <v>3.9E-2</v>
      </c>
      <c r="N77">
        <v>13.34</v>
      </c>
      <c r="O77">
        <v>53</v>
      </c>
      <c r="P77">
        <v>85.17</v>
      </c>
      <c r="Q77">
        <v>10.58</v>
      </c>
      <c r="R77">
        <v>681</v>
      </c>
      <c r="S77">
        <v>26.7</v>
      </c>
      <c r="T77">
        <v>37</v>
      </c>
      <c r="U77">
        <v>0.06</v>
      </c>
      <c r="V77">
        <v>6.5000000000000002E-2</v>
      </c>
      <c r="W77">
        <v>5.8000000000000003E-2</v>
      </c>
      <c r="X77">
        <v>0.31</v>
      </c>
      <c r="Y77">
        <v>0</v>
      </c>
    </row>
    <row r="78" spans="3:25" x14ac:dyDescent="0.25">
      <c r="C78">
        <v>3400</v>
      </c>
      <c r="D78">
        <v>0</v>
      </c>
      <c r="E78" t="s">
        <v>188</v>
      </c>
      <c r="F78" t="s">
        <v>4</v>
      </c>
      <c r="G78">
        <v>0</v>
      </c>
      <c r="H78">
        <v>0</v>
      </c>
      <c r="I78">
        <v>0</v>
      </c>
      <c r="J78">
        <v>2.8000000000000001E-2</v>
      </c>
      <c r="K78">
        <v>0.05</v>
      </c>
      <c r="L78">
        <v>0</v>
      </c>
      <c r="M78">
        <v>82.474999999999994</v>
      </c>
      <c r="N78">
        <v>0</v>
      </c>
      <c r="O78">
        <v>892</v>
      </c>
      <c r="P78">
        <v>0.03</v>
      </c>
      <c r="Q78">
        <v>0</v>
      </c>
      <c r="R78">
        <v>0</v>
      </c>
      <c r="S78">
        <v>0</v>
      </c>
      <c r="T78">
        <v>1</v>
      </c>
      <c r="U78">
        <v>6.3319999999999999</v>
      </c>
      <c r="V78">
        <v>1.702</v>
      </c>
      <c r="W78">
        <v>0</v>
      </c>
      <c r="X78">
        <v>99.06</v>
      </c>
      <c r="Y78">
        <v>0</v>
      </c>
    </row>
    <row r="79" spans="3:25" x14ac:dyDescent="0.25">
      <c r="C79">
        <v>3400</v>
      </c>
      <c r="D79">
        <v>0</v>
      </c>
      <c r="E79" t="s">
        <v>188</v>
      </c>
      <c r="F79" t="s">
        <v>4</v>
      </c>
      <c r="G79">
        <v>0</v>
      </c>
      <c r="H79">
        <v>0</v>
      </c>
      <c r="I79">
        <v>0</v>
      </c>
      <c r="J79">
        <v>2.8000000000000001E-2</v>
      </c>
      <c r="K79">
        <v>0.05</v>
      </c>
      <c r="L79">
        <v>0</v>
      </c>
      <c r="M79">
        <v>82.474999999999994</v>
      </c>
      <c r="N79">
        <v>0</v>
      </c>
      <c r="O79">
        <v>892</v>
      </c>
      <c r="P79">
        <v>0.03</v>
      </c>
      <c r="Q79">
        <v>0</v>
      </c>
      <c r="R79">
        <v>0</v>
      </c>
      <c r="S79">
        <v>0</v>
      </c>
      <c r="T79">
        <v>1</v>
      </c>
      <c r="U79">
        <v>6.3319999999999999</v>
      </c>
      <c r="V79">
        <v>1.702</v>
      </c>
      <c r="W79">
        <v>0</v>
      </c>
      <c r="X79">
        <v>99.06</v>
      </c>
      <c r="Y79">
        <v>0</v>
      </c>
    </row>
    <row r="80" spans="3:25" x14ac:dyDescent="0.25">
      <c r="C80">
        <v>4044</v>
      </c>
      <c r="D80">
        <v>0</v>
      </c>
      <c r="E80" t="s">
        <v>189</v>
      </c>
      <c r="F80" t="s">
        <v>16</v>
      </c>
      <c r="G80">
        <v>0.39</v>
      </c>
      <c r="H80">
        <v>0</v>
      </c>
      <c r="I80">
        <v>0.2</v>
      </c>
      <c r="J80">
        <v>0</v>
      </c>
      <c r="K80">
        <v>0.24</v>
      </c>
      <c r="L80">
        <v>6</v>
      </c>
      <c r="M80">
        <v>4.0000000000000001E-3</v>
      </c>
      <c r="N80">
        <v>13.6</v>
      </c>
      <c r="O80">
        <v>51</v>
      </c>
      <c r="P80">
        <v>85.62</v>
      </c>
      <c r="Q80">
        <v>13.4</v>
      </c>
      <c r="R80">
        <v>717</v>
      </c>
      <c r="S80">
        <v>29.8</v>
      </c>
      <c r="T80">
        <v>4</v>
      </c>
      <c r="U80">
        <v>6.0000000000000001E-3</v>
      </c>
      <c r="V80">
        <v>2.9000000000000001E-2</v>
      </c>
      <c r="W80">
        <v>0</v>
      </c>
      <c r="X80">
        <v>0.05</v>
      </c>
      <c r="Y80">
        <v>0</v>
      </c>
    </row>
    <row r="81" spans="3:25" x14ac:dyDescent="0.25">
      <c r="C81">
        <v>2729</v>
      </c>
      <c r="D81">
        <v>0</v>
      </c>
      <c r="E81" t="s">
        <v>182</v>
      </c>
      <c r="F81" t="s">
        <v>38</v>
      </c>
      <c r="G81">
        <v>0.85</v>
      </c>
      <c r="H81">
        <v>215</v>
      </c>
      <c r="I81">
        <v>0</v>
      </c>
      <c r="J81">
        <v>0</v>
      </c>
      <c r="K81">
        <v>0.02</v>
      </c>
      <c r="L81">
        <v>11</v>
      </c>
      <c r="M81">
        <v>50.488999999999997</v>
      </c>
      <c r="N81">
        <v>0.06</v>
      </c>
      <c r="O81">
        <v>717</v>
      </c>
      <c r="P81">
        <v>16.170000000000002</v>
      </c>
      <c r="Q81">
        <v>0.06</v>
      </c>
      <c r="R81">
        <v>2499</v>
      </c>
      <c r="S81">
        <v>0</v>
      </c>
      <c r="T81">
        <v>24</v>
      </c>
      <c r="U81">
        <v>23.43</v>
      </c>
      <c r="V81">
        <v>3.01</v>
      </c>
      <c r="W81">
        <v>5.0000000000000001E-3</v>
      </c>
      <c r="X81">
        <v>81.11</v>
      </c>
      <c r="Y81">
        <v>0</v>
      </c>
    </row>
    <row r="82" spans="3:25" x14ac:dyDescent="0.25">
      <c r="C82">
        <v>3753</v>
      </c>
      <c r="D82">
        <v>0</v>
      </c>
      <c r="E82" t="s">
        <v>185</v>
      </c>
      <c r="F82" t="s">
        <v>149</v>
      </c>
      <c r="G82">
        <v>23.62</v>
      </c>
      <c r="H82">
        <v>42</v>
      </c>
      <c r="I82">
        <v>0</v>
      </c>
      <c r="J82">
        <v>0</v>
      </c>
      <c r="K82">
        <v>0.97</v>
      </c>
      <c r="L82">
        <v>377</v>
      </c>
      <c r="M82">
        <v>0.79200000000000004</v>
      </c>
      <c r="N82">
        <v>0</v>
      </c>
      <c r="O82">
        <v>128</v>
      </c>
      <c r="P82">
        <v>73.19</v>
      </c>
      <c r="Q82">
        <v>0</v>
      </c>
      <c r="R82">
        <v>20</v>
      </c>
      <c r="S82">
        <v>0</v>
      </c>
      <c r="T82">
        <v>14</v>
      </c>
      <c r="U82">
        <v>0.78400000000000003</v>
      </c>
      <c r="V82">
        <v>1.109</v>
      </c>
      <c r="W82">
        <v>8.0000000000000002E-3</v>
      </c>
      <c r="X82">
        <v>2.97</v>
      </c>
      <c r="Y82">
        <v>0</v>
      </c>
    </row>
    <row r="83" spans="3:25" x14ac:dyDescent="0.25">
      <c r="C83">
        <v>4098</v>
      </c>
      <c r="D83">
        <v>0</v>
      </c>
      <c r="E83" t="s">
        <v>189</v>
      </c>
      <c r="F83" t="s">
        <v>20</v>
      </c>
      <c r="G83">
        <v>0.53</v>
      </c>
      <c r="H83">
        <v>0</v>
      </c>
      <c r="I83">
        <v>1.4</v>
      </c>
      <c r="J83">
        <v>0</v>
      </c>
      <c r="K83">
        <v>0.28000000000000003</v>
      </c>
      <c r="L83">
        <v>1</v>
      </c>
      <c r="M83">
        <v>0</v>
      </c>
      <c r="N83">
        <v>13.5</v>
      </c>
      <c r="O83">
        <v>51</v>
      </c>
      <c r="P83">
        <v>85.66</v>
      </c>
      <c r="Q83">
        <v>10.32</v>
      </c>
      <c r="R83">
        <v>57</v>
      </c>
      <c r="S83">
        <v>56.4</v>
      </c>
      <c r="T83">
        <v>13</v>
      </c>
      <c r="U83">
        <v>0</v>
      </c>
      <c r="V83">
        <v>0</v>
      </c>
      <c r="W83">
        <v>0.08</v>
      </c>
      <c r="X83">
        <v>0.11</v>
      </c>
      <c r="Y83">
        <v>0</v>
      </c>
    </row>
    <row r="84" spans="3:25" x14ac:dyDescent="0.25">
      <c r="C84">
        <v>3775</v>
      </c>
      <c r="D84">
        <v>0</v>
      </c>
      <c r="E84" t="s">
        <v>185</v>
      </c>
      <c r="F84" t="s">
        <v>123</v>
      </c>
      <c r="G84">
        <v>14.67</v>
      </c>
      <c r="H84">
        <v>30</v>
      </c>
      <c r="I84">
        <v>0</v>
      </c>
      <c r="J84">
        <v>1.4999999999999999E-2</v>
      </c>
      <c r="K84">
        <v>1.62</v>
      </c>
      <c r="L84">
        <v>601</v>
      </c>
      <c r="M84">
        <v>0.187</v>
      </c>
      <c r="N84">
        <v>3.57</v>
      </c>
      <c r="O84">
        <v>86</v>
      </c>
      <c r="P84">
        <v>78.98</v>
      </c>
      <c r="Q84">
        <v>0</v>
      </c>
      <c r="R84">
        <v>300</v>
      </c>
      <c r="S84">
        <v>0</v>
      </c>
      <c r="T84">
        <v>39</v>
      </c>
      <c r="U84">
        <v>0.12</v>
      </c>
      <c r="V84">
        <v>0.192</v>
      </c>
      <c r="W84">
        <v>1.4999999999999999E-2</v>
      </c>
      <c r="X84">
        <v>0.96</v>
      </c>
      <c r="Y84">
        <v>0</v>
      </c>
    </row>
    <row r="85" spans="3:25" x14ac:dyDescent="0.25">
      <c r="C85">
        <v>5043</v>
      </c>
      <c r="D85">
        <v>0</v>
      </c>
      <c r="E85" t="s">
        <v>190</v>
      </c>
      <c r="F85" t="s">
        <v>88</v>
      </c>
      <c r="G85">
        <v>3.33</v>
      </c>
      <c r="H85">
        <v>0</v>
      </c>
      <c r="I85">
        <v>9</v>
      </c>
      <c r="J85">
        <v>0</v>
      </c>
      <c r="K85">
        <v>2.4300000000000002</v>
      </c>
      <c r="L85">
        <v>20</v>
      </c>
      <c r="M85">
        <v>29.698</v>
      </c>
      <c r="N85">
        <v>15.23</v>
      </c>
      <c r="O85">
        <v>354</v>
      </c>
      <c r="P85">
        <v>46.99</v>
      </c>
      <c r="Q85">
        <v>6.23</v>
      </c>
      <c r="R85">
        <v>0</v>
      </c>
      <c r="S85">
        <v>3.3</v>
      </c>
      <c r="T85">
        <v>14</v>
      </c>
      <c r="U85">
        <v>1.425</v>
      </c>
      <c r="V85">
        <v>0.36599999999999999</v>
      </c>
      <c r="W85">
        <v>6.6000000000000003E-2</v>
      </c>
      <c r="X85">
        <v>33.49</v>
      </c>
      <c r="Y85">
        <v>0</v>
      </c>
    </row>
    <row r="86" spans="3:25" x14ac:dyDescent="0.25">
      <c r="C86">
        <v>1694</v>
      </c>
      <c r="D86">
        <v>0</v>
      </c>
      <c r="E86" t="s">
        <v>183</v>
      </c>
      <c r="F86" t="s">
        <v>161</v>
      </c>
      <c r="G86">
        <v>34.93</v>
      </c>
      <c r="H86">
        <v>91</v>
      </c>
      <c r="I86">
        <v>0</v>
      </c>
      <c r="J86">
        <v>0</v>
      </c>
      <c r="K86">
        <v>2.85</v>
      </c>
      <c r="L86">
        <v>46</v>
      </c>
      <c r="M86">
        <v>2.198</v>
      </c>
      <c r="N86">
        <v>0</v>
      </c>
      <c r="O86">
        <v>206</v>
      </c>
      <c r="P86">
        <v>58.82</v>
      </c>
      <c r="Q86">
        <v>0</v>
      </c>
      <c r="R86">
        <v>0</v>
      </c>
      <c r="S86">
        <v>0</v>
      </c>
      <c r="T86">
        <v>7</v>
      </c>
      <c r="U86">
        <v>2.6549999999999998</v>
      </c>
      <c r="V86">
        <v>0.23499999999999999</v>
      </c>
      <c r="W86">
        <v>8.4000000000000005E-2</v>
      </c>
      <c r="X86">
        <v>6.3</v>
      </c>
      <c r="Y86">
        <v>0</v>
      </c>
    </row>
    <row r="87" spans="3:25" x14ac:dyDescent="0.25">
      <c r="C87">
        <v>1697</v>
      </c>
      <c r="D87">
        <v>0</v>
      </c>
      <c r="E87" t="s">
        <v>183</v>
      </c>
      <c r="F87" t="s">
        <v>160</v>
      </c>
      <c r="G87">
        <v>34.46</v>
      </c>
      <c r="H87">
        <v>92</v>
      </c>
      <c r="I87">
        <v>0</v>
      </c>
      <c r="J87">
        <v>0</v>
      </c>
      <c r="K87">
        <v>2.85</v>
      </c>
      <c r="L87">
        <v>46</v>
      </c>
      <c r="M87">
        <v>2.2160000000000002</v>
      </c>
      <c r="N87">
        <v>0</v>
      </c>
      <c r="O87">
        <v>205</v>
      </c>
      <c r="P87">
        <v>58.64</v>
      </c>
      <c r="Q87">
        <v>0</v>
      </c>
      <c r="R87">
        <v>0</v>
      </c>
      <c r="S87">
        <v>0</v>
      </c>
      <c r="T87">
        <v>7</v>
      </c>
      <c r="U87">
        <v>2.6880000000000002</v>
      </c>
      <c r="V87">
        <v>0.26</v>
      </c>
      <c r="W87">
        <v>8.2000000000000003E-2</v>
      </c>
      <c r="X87">
        <v>6.43</v>
      </c>
      <c r="Y87">
        <v>0</v>
      </c>
    </row>
    <row r="88" spans="3:25" x14ac:dyDescent="0.25">
      <c r="C88">
        <v>6765</v>
      </c>
      <c r="D88">
        <v>0</v>
      </c>
      <c r="E88" t="s">
        <v>191</v>
      </c>
      <c r="F88" t="s">
        <v>99</v>
      </c>
      <c r="G88">
        <v>7.79</v>
      </c>
      <c r="H88">
        <v>3</v>
      </c>
      <c r="I88">
        <v>10.9</v>
      </c>
      <c r="J88">
        <v>0.03</v>
      </c>
      <c r="K88">
        <v>11.9</v>
      </c>
      <c r="L88">
        <v>20</v>
      </c>
      <c r="M88">
        <v>24.489000000000001</v>
      </c>
      <c r="N88">
        <v>45.9</v>
      </c>
      <c r="O88">
        <v>598</v>
      </c>
      <c r="P88">
        <v>1.37</v>
      </c>
      <c r="Q88">
        <v>23.99</v>
      </c>
      <c r="R88">
        <v>39</v>
      </c>
      <c r="S88">
        <v>0</v>
      </c>
      <c r="T88">
        <v>73</v>
      </c>
      <c r="U88">
        <v>12.781000000000001</v>
      </c>
      <c r="V88">
        <v>1.2569999999999999</v>
      </c>
      <c r="W88">
        <v>3.4000000000000002E-2</v>
      </c>
      <c r="X88">
        <v>42.63</v>
      </c>
      <c r="Y88">
        <v>0</v>
      </c>
    </row>
    <row r="89" spans="3:25" x14ac:dyDescent="0.25">
      <c r="C89">
        <v>5046</v>
      </c>
      <c r="D89">
        <v>0</v>
      </c>
      <c r="E89" t="s">
        <v>190</v>
      </c>
      <c r="F89" t="s">
        <v>77</v>
      </c>
      <c r="G89">
        <v>2.29</v>
      </c>
      <c r="H89">
        <v>0</v>
      </c>
      <c r="I89">
        <v>2.2000000000000002</v>
      </c>
      <c r="J89">
        <v>0</v>
      </c>
      <c r="K89">
        <v>1.64</v>
      </c>
      <c r="L89">
        <v>15</v>
      </c>
      <c r="M89">
        <v>21.14</v>
      </c>
      <c r="N89">
        <v>5.54</v>
      </c>
      <c r="O89">
        <v>230</v>
      </c>
      <c r="P89">
        <v>67.62</v>
      </c>
      <c r="Q89">
        <v>3.34</v>
      </c>
      <c r="R89">
        <v>0</v>
      </c>
      <c r="S89">
        <v>2.8</v>
      </c>
      <c r="T89">
        <v>16</v>
      </c>
      <c r="U89">
        <v>1.014</v>
      </c>
      <c r="V89">
        <v>0.26100000000000001</v>
      </c>
      <c r="W89">
        <v>2.5999999999999999E-2</v>
      </c>
      <c r="X89">
        <v>23.84</v>
      </c>
      <c r="Y89">
        <v>0</v>
      </c>
    </row>
    <row r="90" spans="3:25" x14ac:dyDescent="0.25">
      <c r="C90">
        <v>7082</v>
      </c>
      <c r="D90">
        <v>0</v>
      </c>
      <c r="E90" t="s">
        <v>181</v>
      </c>
      <c r="F90" t="s">
        <v>82</v>
      </c>
      <c r="G90">
        <v>2.82</v>
      </c>
      <c r="H90">
        <v>0</v>
      </c>
      <c r="I90">
        <v>2.6</v>
      </c>
      <c r="J90">
        <v>0</v>
      </c>
      <c r="K90">
        <v>0.73</v>
      </c>
      <c r="L90">
        <v>33</v>
      </c>
      <c r="M90">
        <v>0.114</v>
      </c>
      <c r="N90">
        <v>6.64</v>
      </c>
      <c r="O90">
        <v>34</v>
      </c>
      <c r="P90">
        <v>89.3</v>
      </c>
      <c r="Q90">
        <v>1.7</v>
      </c>
      <c r="R90">
        <v>623</v>
      </c>
      <c r="S90">
        <v>89.2</v>
      </c>
      <c r="T90">
        <v>47</v>
      </c>
      <c r="U90">
        <v>3.1E-2</v>
      </c>
      <c r="V90">
        <v>0.112</v>
      </c>
      <c r="W90">
        <v>7.0999999999999994E-2</v>
      </c>
      <c r="X90">
        <v>0.37</v>
      </c>
      <c r="Y90">
        <v>1.3735037671150028</v>
      </c>
    </row>
    <row r="91" spans="3:25" x14ac:dyDescent="0.25">
      <c r="C91">
        <v>2766</v>
      </c>
      <c r="D91">
        <v>0</v>
      </c>
      <c r="E91" t="s">
        <v>182</v>
      </c>
      <c r="F91" t="s">
        <v>94</v>
      </c>
      <c r="G91">
        <v>6.15</v>
      </c>
      <c r="H91">
        <v>101</v>
      </c>
      <c r="I91">
        <v>0</v>
      </c>
      <c r="J91">
        <v>1.173</v>
      </c>
      <c r="K91">
        <v>0.11</v>
      </c>
      <c r="L91">
        <v>314</v>
      </c>
      <c r="M91">
        <v>20.213000000000001</v>
      </c>
      <c r="N91">
        <v>5.52</v>
      </c>
      <c r="O91">
        <v>350</v>
      </c>
      <c r="P91">
        <v>52.62</v>
      </c>
      <c r="Q91">
        <v>3.76</v>
      </c>
      <c r="R91">
        <v>1111</v>
      </c>
      <c r="S91">
        <v>0</v>
      </c>
      <c r="T91">
        <v>97</v>
      </c>
      <c r="U91">
        <v>8.907</v>
      </c>
      <c r="V91">
        <v>1.4830000000000001</v>
      </c>
      <c r="W91">
        <v>2.3E-2</v>
      </c>
      <c r="X91">
        <v>34.44</v>
      </c>
      <c r="Y91">
        <v>0</v>
      </c>
    </row>
    <row r="92" spans="3:25" x14ac:dyDescent="0.25">
      <c r="C92">
        <v>2816</v>
      </c>
      <c r="D92">
        <v>0</v>
      </c>
      <c r="E92" t="s">
        <v>182</v>
      </c>
      <c r="F92" t="s">
        <v>142</v>
      </c>
      <c r="G92">
        <v>21.54</v>
      </c>
      <c r="H92">
        <v>90</v>
      </c>
      <c r="I92">
        <v>0</v>
      </c>
      <c r="J92">
        <v>0</v>
      </c>
      <c r="K92">
        <v>0.56000000000000005</v>
      </c>
      <c r="L92">
        <v>1809</v>
      </c>
      <c r="M92">
        <v>19.263000000000002</v>
      </c>
      <c r="N92">
        <v>2</v>
      </c>
      <c r="O92">
        <v>369</v>
      </c>
      <c r="P92">
        <v>39.380000000000003</v>
      </c>
      <c r="Q92">
        <v>0</v>
      </c>
      <c r="R92">
        <v>1047</v>
      </c>
      <c r="S92">
        <v>0</v>
      </c>
      <c r="T92">
        <v>662</v>
      </c>
      <c r="U92">
        <v>8.4740000000000002</v>
      </c>
      <c r="V92">
        <v>1.32</v>
      </c>
      <c r="W92">
        <v>0.04</v>
      </c>
      <c r="X92">
        <v>30.64</v>
      </c>
      <c r="Y92">
        <v>0</v>
      </c>
    </row>
    <row r="93" spans="3:25" x14ac:dyDescent="0.25">
      <c r="C93">
        <v>2751</v>
      </c>
      <c r="D93">
        <v>0</v>
      </c>
      <c r="E93" t="s">
        <v>182</v>
      </c>
      <c r="F93" t="s">
        <v>146</v>
      </c>
      <c r="G93">
        <v>22.87</v>
      </c>
      <c r="H93">
        <v>99</v>
      </c>
      <c r="I93">
        <v>0</v>
      </c>
      <c r="J93">
        <v>0</v>
      </c>
      <c r="K93">
        <v>0.14000000000000001</v>
      </c>
      <c r="L93">
        <v>653</v>
      </c>
      <c r="M93">
        <v>18.867000000000001</v>
      </c>
      <c r="N93">
        <v>3.37</v>
      </c>
      <c r="O93">
        <v>403</v>
      </c>
      <c r="P93">
        <v>36.75</v>
      </c>
      <c r="Q93">
        <v>0.48</v>
      </c>
      <c r="R93">
        <v>1242</v>
      </c>
      <c r="S93">
        <v>0</v>
      </c>
      <c r="T93">
        <v>710</v>
      </c>
      <c r="U93">
        <v>9.391</v>
      </c>
      <c r="V93">
        <v>0.94199999999999995</v>
      </c>
      <c r="W93">
        <v>2.9000000000000001E-2</v>
      </c>
      <c r="X93">
        <v>33.31</v>
      </c>
      <c r="Y93">
        <v>0</v>
      </c>
    </row>
    <row r="94" spans="3:25" x14ac:dyDescent="0.25">
      <c r="C94">
        <v>2746</v>
      </c>
      <c r="D94">
        <v>0</v>
      </c>
      <c r="E94" t="s">
        <v>182</v>
      </c>
      <c r="F94" t="s">
        <v>141</v>
      </c>
      <c r="G94">
        <v>21.4</v>
      </c>
      <c r="H94">
        <v>75</v>
      </c>
      <c r="I94">
        <v>0</v>
      </c>
      <c r="J94">
        <v>0</v>
      </c>
      <c r="K94">
        <v>0.31</v>
      </c>
      <c r="L94">
        <v>1146</v>
      </c>
      <c r="M94">
        <v>18.669</v>
      </c>
      <c r="N94">
        <v>2.34</v>
      </c>
      <c r="O94">
        <v>353</v>
      </c>
      <c r="P94">
        <v>42.41</v>
      </c>
      <c r="Q94">
        <v>0.5</v>
      </c>
      <c r="R94">
        <v>721</v>
      </c>
      <c r="S94">
        <v>0</v>
      </c>
      <c r="T94">
        <v>528</v>
      </c>
      <c r="U94">
        <v>7.7779999999999996</v>
      </c>
      <c r="V94">
        <v>0.8</v>
      </c>
      <c r="W94">
        <v>2.9000000000000001E-2</v>
      </c>
      <c r="X94">
        <v>28.74</v>
      </c>
      <c r="Y94">
        <v>0</v>
      </c>
    </row>
    <row r="95" spans="3:25" x14ac:dyDescent="0.25">
      <c r="C95">
        <v>2778</v>
      </c>
      <c r="D95">
        <v>0</v>
      </c>
      <c r="E95" t="s">
        <v>182</v>
      </c>
      <c r="F95" t="s">
        <v>155</v>
      </c>
      <c r="G95">
        <v>24.94</v>
      </c>
      <c r="H95">
        <v>114</v>
      </c>
      <c r="I95">
        <v>0</v>
      </c>
      <c r="J95">
        <v>0</v>
      </c>
      <c r="K95">
        <v>0.24</v>
      </c>
      <c r="L95">
        <v>819</v>
      </c>
      <c r="M95">
        <v>17.614000000000001</v>
      </c>
      <c r="N95">
        <v>2.2200000000000002</v>
      </c>
      <c r="O95">
        <v>356</v>
      </c>
      <c r="P95">
        <v>41.46</v>
      </c>
      <c r="Q95">
        <v>2.2200000000000002</v>
      </c>
      <c r="R95">
        <v>563</v>
      </c>
      <c r="S95">
        <v>0</v>
      </c>
      <c r="T95">
        <v>700</v>
      </c>
      <c r="U95">
        <v>7.7469999999999999</v>
      </c>
      <c r="V95">
        <v>0.65700000000000003</v>
      </c>
      <c r="W95">
        <v>0.03</v>
      </c>
      <c r="X95">
        <v>27.44</v>
      </c>
      <c r="Y95">
        <v>0</v>
      </c>
    </row>
    <row r="96" spans="3:25" x14ac:dyDescent="0.25">
      <c r="C96">
        <v>5002</v>
      </c>
      <c r="D96">
        <v>0</v>
      </c>
      <c r="E96" t="s">
        <v>190</v>
      </c>
      <c r="F96" t="s">
        <v>140</v>
      </c>
      <c r="G96">
        <v>21.15</v>
      </c>
      <c r="H96">
        <v>0</v>
      </c>
      <c r="I96">
        <v>12.5</v>
      </c>
      <c r="J96">
        <v>1.4999999999999999E-2</v>
      </c>
      <c r="K96">
        <v>3.71</v>
      </c>
      <c r="L96">
        <v>1</v>
      </c>
      <c r="M96">
        <v>3.802</v>
      </c>
      <c r="N96">
        <v>21.55</v>
      </c>
      <c r="O96">
        <v>579</v>
      </c>
      <c r="P96">
        <v>4.41</v>
      </c>
      <c r="Q96">
        <v>4.3499999999999996</v>
      </c>
      <c r="R96">
        <v>2</v>
      </c>
      <c r="S96">
        <v>0</v>
      </c>
      <c r="T96">
        <v>269</v>
      </c>
      <c r="U96">
        <v>31.550999999999998</v>
      </c>
      <c r="V96">
        <v>12.329000000000001</v>
      </c>
      <c r="W96">
        <v>0.20499999999999999</v>
      </c>
      <c r="X96">
        <v>49.93</v>
      </c>
      <c r="Y96">
        <v>0</v>
      </c>
    </row>
    <row r="97" spans="3:25" x14ac:dyDescent="0.25">
      <c r="C97">
        <v>7432</v>
      </c>
      <c r="D97">
        <v>0</v>
      </c>
      <c r="E97" t="s">
        <v>181</v>
      </c>
      <c r="F97" t="s">
        <v>34</v>
      </c>
      <c r="G97">
        <v>0.8</v>
      </c>
      <c r="H97">
        <v>0</v>
      </c>
      <c r="I97">
        <v>1</v>
      </c>
      <c r="J97">
        <v>0</v>
      </c>
      <c r="K97">
        <v>0.46</v>
      </c>
      <c r="L97">
        <v>1</v>
      </c>
      <c r="M97">
        <v>4.5999999999999999E-2</v>
      </c>
      <c r="N97">
        <v>6.7</v>
      </c>
      <c r="O97">
        <v>29</v>
      </c>
      <c r="P97">
        <v>91.51</v>
      </c>
      <c r="Q97">
        <v>3.53</v>
      </c>
      <c r="R97">
        <v>816</v>
      </c>
      <c r="S97">
        <v>92.9</v>
      </c>
      <c r="T97">
        <v>12</v>
      </c>
      <c r="U97">
        <v>2.4E-2</v>
      </c>
      <c r="V97">
        <v>0.24</v>
      </c>
      <c r="W97">
        <v>7.9000000000000001E-2</v>
      </c>
      <c r="X97">
        <v>0.41</v>
      </c>
      <c r="Y97">
        <v>0</v>
      </c>
    </row>
    <row r="98" spans="3:25" x14ac:dyDescent="0.25">
      <c r="C98">
        <v>3920</v>
      </c>
      <c r="D98">
        <v>0</v>
      </c>
      <c r="E98" t="s">
        <v>189</v>
      </c>
      <c r="F98" t="s">
        <v>33</v>
      </c>
      <c r="G98">
        <v>0.75</v>
      </c>
      <c r="H98">
        <v>0</v>
      </c>
      <c r="I98">
        <v>2.9</v>
      </c>
      <c r="J98">
        <v>0</v>
      </c>
      <c r="K98">
        <v>0.37</v>
      </c>
      <c r="L98">
        <v>1</v>
      </c>
      <c r="M98">
        <v>0.06</v>
      </c>
      <c r="N98">
        <v>19.18</v>
      </c>
      <c r="O98">
        <v>74</v>
      </c>
      <c r="P98">
        <v>79.11</v>
      </c>
      <c r="Q98">
        <v>16.260000000000002</v>
      </c>
      <c r="R98">
        <v>142</v>
      </c>
      <c r="S98">
        <v>2</v>
      </c>
      <c r="T98">
        <v>35</v>
      </c>
      <c r="U98">
        <v>6.6000000000000003E-2</v>
      </c>
      <c r="V98">
        <v>0.14399999999999999</v>
      </c>
      <c r="W98">
        <v>0.06</v>
      </c>
      <c r="X98">
        <v>0.3</v>
      </c>
      <c r="Y98">
        <v>0</v>
      </c>
    </row>
    <row r="99" spans="3:25" x14ac:dyDescent="0.25">
      <c r="C99">
        <v>3970</v>
      </c>
      <c r="D99">
        <v>0</v>
      </c>
      <c r="E99" t="s">
        <v>189</v>
      </c>
      <c r="F99" t="s">
        <v>31</v>
      </c>
      <c r="G99">
        <v>0.72</v>
      </c>
      <c r="H99">
        <v>0</v>
      </c>
      <c r="I99">
        <v>0.9</v>
      </c>
      <c r="J99">
        <v>0</v>
      </c>
      <c r="K99">
        <v>0.36</v>
      </c>
      <c r="L99">
        <v>2</v>
      </c>
      <c r="M99">
        <v>5.3999999999999999E-2</v>
      </c>
      <c r="N99">
        <v>18.100000000000001</v>
      </c>
      <c r="O99">
        <v>69</v>
      </c>
      <c r="P99">
        <v>80.540000000000006</v>
      </c>
      <c r="Q99">
        <v>15.48</v>
      </c>
      <c r="R99">
        <v>66</v>
      </c>
      <c r="S99">
        <v>3.2</v>
      </c>
      <c r="T99">
        <v>10</v>
      </c>
      <c r="U99">
        <v>7.0000000000000001E-3</v>
      </c>
      <c r="V99">
        <v>4.8000000000000001E-2</v>
      </c>
      <c r="W99">
        <v>6.9000000000000006E-2</v>
      </c>
      <c r="X99">
        <v>0.16</v>
      </c>
      <c r="Y99">
        <v>0</v>
      </c>
    </row>
    <row r="100" spans="3:25" x14ac:dyDescent="0.25">
      <c r="C100">
        <v>7133</v>
      </c>
      <c r="D100">
        <v>0</v>
      </c>
      <c r="E100" t="s">
        <v>181</v>
      </c>
      <c r="F100" t="s">
        <v>43</v>
      </c>
      <c r="G100">
        <v>0.93</v>
      </c>
      <c r="H100">
        <v>0</v>
      </c>
      <c r="I100">
        <v>2.8</v>
      </c>
      <c r="J100">
        <v>0</v>
      </c>
      <c r="K100">
        <v>0.3</v>
      </c>
      <c r="L100">
        <v>69</v>
      </c>
      <c r="M100">
        <v>3.2000000000000001E-2</v>
      </c>
      <c r="N100">
        <v>9.58</v>
      </c>
      <c r="O100">
        <v>41</v>
      </c>
      <c r="P100">
        <v>88.29</v>
      </c>
      <c r="Q100">
        <v>4.74</v>
      </c>
      <c r="R100">
        <v>16706</v>
      </c>
      <c r="S100">
        <v>5.9</v>
      </c>
      <c r="T100">
        <v>33</v>
      </c>
      <c r="U100">
        <v>1.2E-2</v>
      </c>
      <c r="V100">
        <v>0.10199999999999999</v>
      </c>
      <c r="W100">
        <v>6.6000000000000003E-2</v>
      </c>
      <c r="X100">
        <v>0.24</v>
      </c>
      <c r="Y100">
        <v>0</v>
      </c>
    </row>
    <row r="101" spans="3:25" x14ac:dyDescent="0.25">
      <c r="C101">
        <v>4118</v>
      </c>
      <c r="D101">
        <v>0</v>
      </c>
      <c r="E101" t="s">
        <v>189</v>
      </c>
      <c r="F101" t="s">
        <v>68</v>
      </c>
      <c r="G101">
        <v>1.67</v>
      </c>
      <c r="H101">
        <v>0</v>
      </c>
      <c r="I101">
        <v>4</v>
      </c>
      <c r="J101">
        <v>0</v>
      </c>
      <c r="K101">
        <v>0.3</v>
      </c>
      <c r="L101">
        <v>3</v>
      </c>
      <c r="M101">
        <v>0.12</v>
      </c>
      <c r="N101">
        <v>18.7</v>
      </c>
      <c r="O101">
        <v>83</v>
      </c>
      <c r="P101">
        <v>77.930000000000007</v>
      </c>
      <c r="Q101">
        <v>13.67</v>
      </c>
      <c r="R101">
        <v>0</v>
      </c>
      <c r="S101">
        <v>10.199999999999999</v>
      </c>
      <c r="T101">
        <v>10</v>
      </c>
      <c r="U101">
        <v>9.2999999999999999E-2</v>
      </c>
      <c r="V101">
        <v>7.9000000000000001E-2</v>
      </c>
      <c r="W101">
        <v>6.7000000000000004E-2</v>
      </c>
      <c r="X101">
        <v>1.17</v>
      </c>
      <c r="Y101">
        <v>0</v>
      </c>
    </row>
    <row r="102" spans="3:25" x14ac:dyDescent="0.25">
      <c r="C102">
        <v>2565</v>
      </c>
      <c r="D102">
        <v>0</v>
      </c>
      <c r="E102" t="s">
        <v>192</v>
      </c>
      <c r="F102" t="s">
        <v>105</v>
      </c>
      <c r="G102">
        <v>9.42</v>
      </c>
      <c r="H102">
        <v>0</v>
      </c>
      <c r="I102">
        <v>7.3</v>
      </c>
      <c r="J102">
        <v>0</v>
      </c>
      <c r="K102">
        <v>2.71</v>
      </c>
      <c r="L102">
        <v>35</v>
      </c>
      <c r="M102">
        <v>0.66700000000000004</v>
      </c>
      <c r="N102">
        <v>74.260000000000005</v>
      </c>
      <c r="O102">
        <v>365</v>
      </c>
      <c r="P102">
        <v>10.37</v>
      </c>
      <c r="Q102">
        <v>0.64</v>
      </c>
      <c r="R102">
        <v>214</v>
      </c>
      <c r="S102">
        <v>0</v>
      </c>
      <c r="T102">
        <v>7</v>
      </c>
      <c r="U102">
        <v>1.2509999999999999</v>
      </c>
      <c r="V102">
        <v>2.1629999999999998</v>
      </c>
      <c r="W102">
        <v>0.38500000000000001</v>
      </c>
      <c r="X102">
        <v>4.74</v>
      </c>
      <c r="Y102">
        <v>0</v>
      </c>
    </row>
    <row r="103" spans="3:25" x14ac:dyDescent="0.25">
      <c r="C103">
        <v>3909</v>
      </c>
      <c r="D103">
        <v>0</v>
      </c>
      <c r="E103" t="s">
        <v>189</v>
      </c>
      <c r="F103" t="s">
        <v>78</v>
      </c>
      <c r="G103">
        <v>2.4500000000000002</v>
      </c>
      <c r="H103">
        <v>0</v>
      </c>
      <c r="I103">
        <v>8</v>
      </c>
      <c r="J103">
        <v>0</v>
      </c>
      <c r="K103">
        <v>1.02</v>
      </c>
      <c r="L103">
        <v>2</v>
      </c>
      <c r="M103">
        <v>3.2000000000000001E-2</v>
      </c>
      <c r="N103">
        <v>75.03</v>
      </c>
      <c r="O103">
        <v>282</v>
      </c>
      <c r="P103">
        <v>20.53</v>
      </c>
      <c r="Q103">
        <v>63.35</v>
      </c>
      <c r="R103">
        <v>10</v>
      </c>
      <c r="S103">
        <v>0.4</v>
      </c>
      <c r="T103">
        <v>39</v>
      </c>
      <c r="U103">
        <v>3.5999999999999997E-2</v>
      </c>
      <c r="V103">
        <v>1.9E-2</v>
      </c>
      <c r="W103">
        <v>5.1999999999999998E-2</v>
      </c>
      <c r="X103">
        <v>0.39</v>
      </c>
      <c r="Y103">
        <v>0</v>
      </c>
    </row>
    <row r="104" spans="3:25" x14ac:dyDescent="0.25">
      <c r="C104">
        <v>4739</v>
      </c>
      <c r="D104">
        <v>0</v>
      </c>
      <c r="E104" t="s">
        <v>180</v>
      </c>
      <c r="F104" t="s">
        <v>154</v>
      </c>
      <c r="G104">
        <v>24.63</v>
      </c>
      <c r="H104">
        <v>0</v>
      </c>
      <c r="I104">
        <v>10.7</v>
      </c>
      <c r="J104">
        <v>0</v>
      </c>
      <c r="K104">
        <v>6.51</v>
      </c>
      <c r="L104">
        <v>6</v>
      </c>
      <c r="M104">
        <v>0.154</v>
      </c>
      <c r="N104">
        <v>63.35</v>
      </c>
      <c r="O104">
        <v>352</v>
      </c>
      <c r="P104">
        <v>8.26</v>
      </c>
      <c r="Q104">
        <v>2.0299999999999998</v>
      </c>
      <c r="R104">
        <v>39</v>
      </c>
      <c r="S104">
        <v>4.5</v>
      </c>
      <c r="T104">
        <v>35</v>
      </c>
      <c r="U104">
        <v>0.193</v>
      </c>
      <c r="V104">
        <v>0.52600000000000002</v>
      </c>
      <c r="W104">
        <v>0.873</v>
      </c>
      <c r="X104">
        <v>1.06</v>
      </c>
      <c r="Y104">
        <v>0.46354199007049751</v>
      </c>
    </row>
    <row r="105" spans="3:25" x14ac:dyDescent="0.25">
      <c r="C105">
        <v>4739</v>
      </c>
      <c r="D105">
        <v>0</v>
      </c>
      <c r="E105" t="s">
        <v>180</v>
      </c>
      <c r="F105" t="s">
        <v>154</v>
      </c>
      <c r="G105">
        <v>24.63</v>
      </c>
      <c r="H105">
        <v>0</v>
      </c>
      <c r="I105">
        <v>10.7</v>
      </c>
      <c r="J105">
        <v>0</v>
      </c>
      <c r="K105">
        <v>6.51</v>
      </c>
      <c r="L105">
        <v>6</v>
      </c>
      <c r="M105">
        <v>0.154</v>
      </c>
      <c r="N105">
        <v>63.35</v>
      </c>
      <c r="O105">
        <v>352</v>
      </c>
      <c r="P105">
        <v>8.26</v>
      </c>
      <c r="Q105">
        <v>2.0299999999999998</v>
      </c>
      <c r="R105">
        <v>39</v>
      </c>
      <c r="S105">
        <v>4.5</v>
      </c>
      <c r="T105">
        <v>35</v>
      </c>
      <c r="U105">
        <v>0.193</v>
      </c>
      <c r="V105">
        <v>0.52600000000000002</v>
      </c>
      <c r="W105">
        <v>0.873</v>
      </c>
      <c r="X105">
        <v>1.06</v>
      </c>
      <c r="Y105">
        <v>0</v>
      </c>
    </row>
    <row r="106" spans="3:25" x14ac:dyDescent="0.25">
      <c r="C106">
        <v>556</v>
      </c>
      <c r="D106">
        <v>0</v>
      </c>
      <c r="E106" t="s">
        <v>193</v>
      </c>
      <c r="F106" t="s">
        <v>97</v>
      </c>
      <c r="G106">
        <v>7.05</v>
      </c>
      <c r="H106">
        <v>0</v>
      </c>
      <c r="I106">
        <v>3.5</v>
      </c>
      <c r="J106">
        <v>0</v>
      </c>
      <c r="K106">
        <v>2.54</v>
      </c>
      <c r="L106">
        <v>388</v>
      </c>
      <c r="M106">
        <v>0</v>
      </c>
      <c r="N106">
        <v>44.38</v>
      </c>
      <c r="O106">
        <v>253</v>
      </c>
      <c r="P106">
        <v>41.93</v>
      </c>
      <c r="Q106">
        <v>14.11</v>
      </c>
      <c r="R106">
        <v>4</v>
      </c>
      <c r="S106">
        <v>0</v>
      </c>
      <c r="T106">
        <v>71</v>
      </c>
      <c r="U106">
        <v>0</v>
      </c>
      <c r="V106">
        <v>3.5270000000000001</v>
      </c>
      <c r="W106">
        <v>0.317</v>
      </c>
      <c r="X106">
        <v>5.29</v>
      </c>
      <c r="Y106">
        <v>0</v>
      </c>
    </row>
    <row r="107" spans="3:25" x14ac:dyDescent="0.25">
      <c r="C107">
        <v>2565</v>
      </c>
      <c r="D107">
        <v>0</v>
      </c>
      <c r="E107" t="s">
        <v>192</v>
      </c>
      <c r="F107" t="s">
        <v>105</v>
      </c>
      <c r="G107">
        <v>9.42</v>
      </c>
      <c r="H107">
        <v>0</v>
      </c>
      <c r="I107">
        <v>7.3</v>
      </c>
      <c r="J107">
        <v>0</v>
      </c>
      <c r="K107">
        <v>2.71</v>
      </c>
      <c r="L107">
        <v>35</v>
      </c>
      <c r="M107">
        <v>0.66700000000000004</v>
      </c>
      <c r="N107">
        <v>74.260000000000005</v>
      </c>
      <c r="O107">
        <v>365</v>
      </c>
      <c r="P107">
        <v>10.37</v>
      </c>
      <c r="Q107">
        <v>0.64</v>
      </c>
      <c r="R107">
        <v>214</v>
      </c>
      <c r="S107">
        <v>0</v>
      </c>
      <c r="T107">
        <v>7</v>
      </c>
      <c r="U107">
        <v>1.2509999999999999</v>
      </c>
      <c r="V107">
        <v>2.1629999999999998</v>
      </c>
      <c r="W107">
        <v>0.38500000000000001</v>
      </c>
      <c r="X107">
        <v>4.74</v>
      </c>
      <c r="Y107">
        <v>0</v>
      </c>
    </row>
    <row r="108" spans="3:25" x14ac:dyDescent="0.25">
      <c r="C108">
        <v>7454</v>
      </c>
      <c r="D108">
        <v>0</v>
      </c>
      <c r="E108" t="s">
        <v>181</v>
      </c>
      <c r="F108" t="s">
        <v>48</v>
      </c>
      <c r="G108">
        <v>1</v>
      </c>
      <c r="H108">
        <v>0</v>
      </c>
      <c r="I108">
        <v>0.9</v>
      </c>
      <c r="J108">
        <v>0</v>
      </c>
      <c r="K108">
        <v>0.46</v>
      </c>
      <c r="L108">
        <v>2</v>
      </c>
      <c r="M108">
        <v>3.1E-2</v>
      </c>
      <c r="N108">
        <v>6.32</v>
      </c>
      <c r="O108">
        <v>27</v>
      </c>
      <c r="P108">
        <v>92.02</v>
      </c>
      <c r="Q108">
        <v>0</v>
      </c>
      <c r="R108">
        <v>200</v>
      </c>
      <c r="S108">
        <v>183.5</v>
      </c>
      <c r="T108">
        <v>11</v>
      </c>
      <c r="U108">
        <v>0</v>
      </c>
      <c r="V108">
        <v>0</v>
      </c>
      <c r="W108">
        <v>2.8000000000000001E-2</v>
      </c>
      <c r="X108">
        <v>0.21</v>
      </c>
      <c r="Y108">
        <v>0</v>
      </c>
    </row>
    <row r="109" spans="3:25" x14ac:dyDescent="0.25">
      <c r="C109">
        <v>7625</v>
      </c>
      <c r="D109">
        <v>0</v>
      </c>
      <c r="E109" t="s">
        <v>181</v>
      </c>
      <c r="F109" t="s">
        <v>83</v>
      </c>
      <c r="G109">
        <v>2.86</v>
      </c>
      <c r="H109">
        <v>0</v>
      </c>
      <c r="I109">
        <v>2.2000000000000002</v>
      </c>
      <c r="J109">
        <v>0</v>
      </c>
      <c r="K109">
        <v>2.71</v>
      </c>
      <c r="L109">
        <v>79</v>
      </c>
      <c r="M109">
        <v>6.3E-2</v>
      </c>
      <c r="N109">
        <v>3.63</v>
      </c>
      <c r="O109">
        <v>23</v>
      </c>
      <c r="P109">
        <v>91.4</v>
      </c>
      <c r="Q109">
        <v>0.42</v>
      </c>
      <c r="R109">
        <v>9377</v>
      </c>
      <c r="S109">
        <v>28.1</v>
      </c>
      <c r="T109">
        <v>99</v>
      </c>
      <c r="U109">
        <v>0.01</v>
      </c>
      <c r="V109">
        <v>0.16500000000000001</v>
      </c>
      <c r="W109">
        <v>7.8E-2</v>
      </c>
      <c r="X109">
        <v>0.39</v>
      </c>
      <c r="Y109">
        <v>0.3665998390861045</v>
      </c>
    </row>
    <row r="110" spans="3:25" x14ac:dyDescent="0.25">
      <c r="C110">
        <v>7428</v>
      </c>
      <c r="D110">
        <v>0</v>
      </c>
      <c r="E110" t="s">
        <v>181</v>
      </c>
      <c r="F110" t="s">
        <v>74</v>
      </c>
      <c r="G110">
        <v>2</v>
      </c>
      <c r="H110">
        <v>0</v>
      </c>
      <c r="I110">
        <v>1.5</v>
      </c>
      <c r="J110">
        <v>0</v>
      </c>
      <c r="K110">
        <v>1.2</v>
      </c>
      <c r="L110">
        <v>7</v>
      </c>
      <c r="M110">
        <v>2.1000000000000001E-2</v>
      </c>
      <c r="N110">
        <v>9.4600000000000009</v>
      </c>
      <c r="O110">
        <v>40</v>
      </c>
      <c r="P110">
        <v>87.74</v>
      </c>
      <c r="Q110">
        <v>5.0999999999999996</v>
      </c>
      <c r="R110">
        <v>1179</v>
      </c>
      <c r="S110">
        <v>242.5</v>
      </c>
      <c r="T110">
        <v>18</v>
      </c>
      <c r="U110">
        <v>1.0999999999999999E-2</v>
      </c>
      <c r="V110">
        <v>0.109</v>
      </c>
      <c r="W110">
        <v>0.09</v>
      </c>
      <c r="X110">
        <v>0.2</v>
      </c>
      <c r="Y110">
        <v>0</v>
      </c>
    </row>
    <row r="111" spans="3:25" x14ac:dyDescent="0.25">
      <c r="C111">
        <v>4758</v>
      </c>
      <c r="D111">
        <v>0</v>
      </c>
      <c r="E111" t="s">
        <v>180</v>
      </c>
      <c r="F111" t="s">
        <v>114</v>
      </c>
      <c r="G111">
        <v>12.79</v>
      </c>
      <c r="H111">
        <v>0</v>
      </c>
      <c r="I111">
        <v>5.4</v>
      </c>
      <c r="J111">
        <v>0</v>
      </c>
      <c r="K111">
        <v>2.4900000000000002</v>
      </c>
      <c r="L111">
        <v>3728</v>
      </c>
      <c r="M111">
        <v>1.0249999999999999</v>
      </c>
      <c r="N111">
        <v>25.37</v>
      </c>
      <c r="O111">
        <v>198</v>
      </c>
      <c r="P111">
        <v>43.02</v>
      </c>
      <c r="Q111">
        <v>6.2</v>
      </c>
      <c r="R111">
        <v>87</v>
      </c>
      <c r="S111">
        <v>0</v>
      </c>
      <c r="T111">
        <v>57</v>
      </c>
      <c r="U111">
        <v>1.1180000000000001</v>
      </c>
      <c r="V111">
        <v>2.8839999999999999</v>
      </c>
      <c r="W111">
        <v>9.8000000000000004E-2</v>
      </c>
      <c r="X111">
        <v>6.01</v>
      </c>
      <c r="Y111">
        <v>0</v>
      </c>
    </row>
    <row r="112" spans="3:25" x14ac:dyDescent="0.25">
      <c r="C112">
        <v>2605</v>
      </c>
      <c r="D112">
        <v>0</v>
      </c>
      <c r="E112" t="s">
        <v>192</v>
      </c>
      <c r="F112" t="s">
        <v>130</v>
      </c>
      <c r="G112">
        <v>16.89</v>
      </c>
      <c r="H112">
        <v>0</v>
      </c>
      <c r="I112">
        <v>10.6</v>
      </c>
      <c r="J112">
        <v>0</v>
      </c>
      <c r="K112">
        <v>4.72</v>
      </c>
      <c r="L112">
        <v>2</v>
      </c>
      <c r="M112">
        <v>1.2170000000000001</v>
      </c>
      <c r="N112">
        <v>66.27</v>
      </c>
      <c r="O112">
        <v>389</v>
      </c>
      <c r="P112">
        <v>8.2200000000000006</v>
      </c>
      <c r="Q112">
        <v>0</v>
      </c>
      <c r="R112">
        <v>0</v>
      </c>
      <c r="S112">
        <v>0</v>
      </c>
      <c r="T112">
        <v>54</v>
      </c>
      <c r="U112">
        <v>2.1779999999999999</v>
      </c>
      <c r="V112">
        <v>2.5350000000000001</v>
      </c>
      <c r="W112">
        <v>0.76300000000000001</v>
      </c>
      <c r="X112">
        <v>6.9</v>
      </c>
      <c r="Y112">
        <v>0</v>
      </c>
    </row>
    <row r="113" spans="3:25" x14ac:dyDescent="0.25">
      <c r="C113">
        <v>7430</v>
      </c>
      <c r="D113">
        <v>0</v>
      </c>
      <c r="E113" t="s">
        <v>181</v>
      </c>
      <c r="F113" t="s">
        <v>71</v>
      </c>
      <c r="G113">
        <v>1.87</v>
      </c>
      <c r="H113">
        <v>0</v>
      </c>
      <c r="I113">
        <v>1.5</v>
      </c>
      <c r="J113">
        <v>0</v>
      </c>
      <c r="K113">
        <v>1.03</v>
      </c>
      <c r="L113">
        <v>9</v>
      </c>
      <c r="M113">
        <v>4.2000000000000003E-2</v>
      </c>
      <c r="N113">
        <v>8.81</v>
      </c>
      <c r="O113">
        <v>40</v>
      </c>
      <c r="P113">
        <v>88.02</v>
      </c>
      <c r="Q113">
        <v>5.3</v>
      </c>
      <c r="R113">
        <v>952</v>
      </c>
      <c r="S113">
        <v>143.69999999999999</v>
      </c>
      <c r="T113">
        <v>14</v>
      </c>
      <c r="U113">
        <v>2.4E-2</v>
      </c>
      <c r="V113">
        <v>0.23899999999999999</v>
      </c>
      <c r="W113">
        <v>7.1999999999999995E-2</v>
      </c>
      <c r="X113">
        <v>0.44</v>
      </c>
      <c r="Y113">
        <v>0</v>
      </c>
    </row>
    <row r="114" spans="3:25" x14ac:dyDescent="0.25">
      <c r="C114">
        <v>7430</v>
      </c>
      <c r="D114">
        <v>0</v>
      </c>
      <c r="E114" t="s">
        <v>181</v>
      </c>
      <c r="F114" t="s">
        <v>71</v>
      </c>
      <c r="G114">
        <v>1.87</v>
      </c>
      <c r="H114">
        <v>0</v>
      </c>
      <c r="I114">
        <v>1.5</v>
      </c>
      <c r="J114">
        <v>0</v>
      </c>
      <c r="K114">
        <v>1.03</v>
      </c>
      <c r="L114">
        <v>9</v>
      </c>
      <c r="M114">
        <v>4.2000000000000003E-2</v>
      </c>
      <c r="N114">
        <v>8.81</v>
      </c>
      <c r="O114">
        <v>40</v>
      </c>
      <c r="P114">
        <v>88.02</v>
      </c>
      <c r="Q114">
        <v>5.3</v>
      </c>
      <c r="R114">
        <v>952</v>
      </c>
      <c r="S114">
        <v>143.69999999999999</v>
      </c>
      <c r="T114">
        <v>14</v>
      </c>
      <c r="U114">
        <v>2.4E-2</v>
      </c>
      <c r="V114">
        <v>0.23899999999999999</v>
      </c>
      <c r="W114">
        <v>7.1999999999999995E-2</v>
      </c>
      <c r="X114">
        <v>0.44</v>
      </c>
      <c r="Y114">
        <v>0</v>
      </c>
    </row>
    <row r="115" spans="3:25" x14ac:dyDescent="0.25">
      <c r="C115">
        <v>7434</v>
      </c>
      <c r="D115">
        <v>0</v>
      </c>
      <c r="E115" t="s">
        <v>181</v>
      </c>
      <c r="F115" t="s">
        <v>42</v>
      </c>
      <c r="G115">
        <v>0.91</v>
      </c>
      <c r="H115">
        <v>0</v>
      </c>
      <c r="I115">
        <v>2.8</v>
      </c>
      <c r="J115">
        <v>0</v>
      </c>
      <c r="K115">
        <v>0.25</v>
      </c>
      <c r="L115">
        <v>3</v>
      </c>
      <c r="M115">
        <v>9.1999999999999998E-2</v>
      </c>
      <c r="N115">
        <v>6.5</v>
      </c>
      <c r="O115">
        <v>29</v>
      </c>
      <c r="P115">
        <v>91.69</v>
      </c>
      <c r="Q115">
        <v>4.12</v>
      </c>
      <c r="R115">
        <v>1078</v>
      </c>
      <c r="S115">
        <v>118.6</v>
      </c>
      <c r="T115">
        <v>12</v>
      </c>
      <c r="U115">
        <v>2.9000000000000001E-2</v>
      </c>
      <c r="V115">
        <v>0.112</v>
      </c>
      <c r="W115">
        <v>0.04</v>
      </c>
      <c r="X115">
        <v>0.37</v>
      </c>
      <c r="Y115">
        <v>0</v>
      </c>
    </row>
    <row r="116" spans="3:25" x14ac:dyDescent="0.25">
      <c r="C116">
        <v>1545</v>
      </c>
      <c r="D116">
        <v>0</v>
      </c>
      <c r="E116" t="s">
        <v>183</v>
      </c>
      <c r="F116" t="s">
        <v>157</v>
      </c>
      <c r="G116">
        <v>27.96</v>
      </c>
      <c r="H116">
        <v>78</v>
      </c>
      <c r="I116">
        <v>0</v>
      </c>
      <c r="J116">
        <v>0.58699999999999997</v>
      </c>
      <c r="K116">
        <v>2.63</v>
      </c>
      <c r="L116">
        <v>67</v>
      </c>
      <c r="M116">
        <v>4.6390000000000002</v>
      </c>
      <c r="N116">
        <v>0</v>
      </c>
      <c r="O116">
        <v>210</v>
      </c>
      <c r="P116">
        <v>60.51</v>
      </c>
      <c r="Q116">
        <v>0</v>
      </c>
      <c r="R116">
        <v>7</v>
      </c>
      <c r="S116">
        <v>0</v>
      </c>
      <c r="T116">
        <v>22</v>
      </c>
      <c r="U116">
        <v>5.327</v>
      </c>
      <c r="V116">
        <v>0.57299999999999995</v>
      </c>
      <c r="W116">
        <v>0.11</v>
      </c>
      <c r="X116">
        <v>10.91</v>
      </c>
      <c r="Y116">
        <v>0</v>
      </c>
    </row>
    <row r="117" spans="3:25" x14ac:dyDescent="0.25">
      <c r="C117">
        <v>3695</v>
      </c>
      <c r="D117">
        <v>0</v>
      </c>
      <c r="E117" t="s">
        <v>185</v>
      </c>
      <c r="F117" t="s">
        <v>138</v>
      </c>
      <c r="G117">
        <v>20.5</v>
      </c>
      <c r="H117">
        <v>46</v>
      </c>
      <c r="I117">
        <v>0</v>
      </c>
      <c r="J117">
        <v>3.4000000000000002E-2</v>
      </c>
      <c r="K117">
        <v>0.38</v>
      </c>
      <c r="L117">
        <v>75</v>
      </c>
      <c r="M117">
        <v>0.81</v>
      </c>
      <c r="N117">
        <v>0</v>
      </c>
      <c r="O117">
        <v>127</v>
      </c>
      <c r="P117">
        <v>75.52</v>
      </c>
      <c r="Q117">
        <v>0</v>
      </c>
      <c r="R117">
        <v>117</v>
      </c>
      <c r="S117">
        <v>0</v>
      </c>
      <c r="T117">
        <v>7</v>
      </c>
      <c r="U117">
        <v>1.3480000000000001</v>
      </c>
      <c r="V117">
        <v>0.81100000000000005</v>
      </c>
      <c r="W117">
        <v>0.08</v>
      </c>
      <c r="X117">
        <v>4.4000000000000004</v>
      </c>
      <c r="Y117">
        <v>0</v>
      </c>
    </row>
    <row r="118" spans="3:25" x14ac:dyDescent="0.25">
      <c r="C118">
        <v>3751</v>
      </c>
      <c r="D118">
        <v>0</v>
      </c>
      <c r="E118" t="s">
        <v>185</v>
      </c>
      <c r="F118" t="s">
        <v>156</v>
      </c>
      <c r="G118">
        <v>26.53</v>
      </c>
      <c r="H118">
        <v>31</v>
      </c>
      <c r="I118">
        <v>0</v>
      </c>
      <c r="J118">
        <v>0</v>
      </c>
      <c r="K118">
        <v>0.65</v>
      </c>
      <c r="L118">
        <v>396</v>
      </c>
      <c r="M118">
        <v>1.28</v>
      </c>
      <c r="N118">
        <v>0</v>
      </c>
      <c r="O118">
        <v>186</v>
      </c>
      <c r="P118">
        <v>64.02</v>
      </c>
      <c r="Q118">
        <v>0</v>
      </c>
      <c r="R118">
        <v>16</v>
      </c>
      <c r="S118">
        <v>0</v>
      </c>
      <c r="T118">
        <v>4</v>
      </c>
      <c r="U118">
        <v>3.262</v>
      </c>
      <c r="V118">
        <v>2.972</v>
      </c>
      <c r="W118">
        <v>1.7000000000000001E-2</v>
      </c>
      <c r="X118">
        <v>8.08</v>
      </c>
      <c r="Y118">
        <v>0</v>
      </c>
    </row>
    <row r="119" spans="3:25" x14ac:dyDescent="0.25">
      <c r="C119">
        <v>3987</v>
      </c>
      <c r="D119">
        <v>0</v>
      </c>
      <c r="E119" t="s">
        <v>189</v>
      </c>
      <c r="F119" t="s">
        <v>54</v>
      </c>
      <c r="G119">
        <v>1.1399999999999999</v>
      </c>
      <c r="H119">
        <v>0</v>
      </c>
      <c r="I119">
        <v>3</v>
      </c>
      <c r="J119">
        <v>0</v>
      </c>
      <c r="K119">
        <v>0.31</v>
      </c>
      <c r="L119">
        <v>3</v>
      </c>
      <c r="M119">
        <v>2.9000000000000001E-2</v>
      </c>
      <c r="N119">
        <v>14.66</v>
      </c>
      <c r="O119">
        <v>61</v>
      </c>
      <c r="P119">
        <v>83.07</v>
      </c>
      <c r="Q119">
        <v>8.99</v>
      </c>
      <c r="R119">
        <v>87</v>
      </c>
      <c r="S119">
        <v>92.7</v>
      </c>
      <c r="T119">
        <v>34</v>
      </c>
      <c r="U119">
        <v>4.7E-2</v>
      </c>
      <c r="V119">
        <v>0.28699999999999998</v>
      </c>
      <c r="W119">
        <v>2.7E-2</v>
      </c>
      <c r="X119">
        <v>0.52</v>
      </c>
      <c r="Y119">
        <v>0</v>
      </c>
    </row>
    <row r="120" spans="3:25" x14ac:dyDescent="0.25">
      <c r="C120">
        <v>7452</v>
      </c>
      <c r="D120">
        <v>0</v>
      </c>
      <c r="E120" t="s">
        <v>181</v>
      </c>
      <c r="F120" t="s">
        <v>46</v>
      </c>
      <c r="G120">
        <v>0.99</v>
      </c>
      <c r="H120">
        <v>0</v>
      </c>
      <c r="I120">
        <v>2.1</v>
      </c>
      <c r="J120">
        <v>0</v>
      </c>
      <c r="K120">
        <v>0.43</v>
      </c>
      <c r="L120">
        <v>4</v>
      </c>
      <c r="M120">
        <v>5.8999999999999997E-2</v>
      </c>
      <c r="N120">
        <v>6.03</v>
      </c>
      <c r="O120">
        <v>26</v>
      </c>
      <c r="P120">
        <v>92.21</v>
      </c>
      <c r="Q120">
        <v>4.2</v>
      </c>
      <c r="R120">
        <v>3131</v>
      </c>
      <c r="S120">
        <v>127.7</v>
      </c>
      <c r="T120">
        <v>7</v>
      </c>
      <c r="U120">
        <v>7.0000000000000001E-3</v>
      </c>
      <c r="V120">
        <v>0.156</v>
      </c>
      <c r="W120">
        <v>5.3999999999999999E-2</v>
      </c>
      <c r="X120">
        <v>0.3</v>
      </c>
      <c r="Y120">
        <v>0</v>
      </c>
    </row>
    <row r="121" spans="3:25" x14ac:dyDescent="0.25">
      <c r="C121">
        <v>7695</v>
      </c>
      <c r="D121">
        <v>0</v>
      </c>
      <c r="E121" t="s">
        <v>181</v>
      </c>
      <c r="F121" t="s">
        <v>65</v>
      </c>
      <c r="G121">
        <v>1.57</v>
      </c>
      <c r="H121">
        <v>0</v>
      </c>
      <c r="I121">
        <v>3</v>
      </c>
      <c r="J121">
        <v>0</v>
      </c>
      <c r="K121">
        <v>0.61</v>
      </c>
      <c r="L121">
        <v>55</v>
      </c>
      <c r="M121">
        <v>1.7999999999999999E-2</v>
      </c>
      <c r="N121">
        <v>20.12</v>
      </c>
      <c r="O121">
        <v>86</v>
      </c>
      <c r="P121">
        <v>77.28</v>
      </c>
      <c r="Q121">
        <v>4.18</v>
      </c>
      <c r="R121">
        <v>14187</v>
      </c>
      <c r="S121">
        <v>2.4</v>
      </c>
      <c r="T121">
        <v>30</v>
      </c>
      <c r="U121">
        <v>1E-3</v>
      </c>
      <c r="V121">
        <v>1.4E-2</v>
      </c>
      <c r="W121">
        <v>7.8E-2</v>
      </c>
      <c r="X121">
        <v>0.05</v>
      </c>
      <c r="Y121">
        <v>0</v>
      </c>
    </row>
    <row r="122" spans="3:25" x14ac:dyDescent="0.25">
      <c r="C122">
        <v>578</v>
      </c>
      <c r="D122">
        <v>0</v>
      </c>
      <c r="E122" t="s">
        <v>193</v>
      </c>
      <c r="F122" t="s">
        <v>109</v>
      </c>
      <c r="G122">
        <v>10.4</v>
      </c>
      <c r="H122">
        <v>0</v>
      </c>
      <c r="I122">
        <v>4.5</v>
      </c>
      <c r="J122">
        <v>0</v>
      </c>
      <c r="K122">
        <v>3.12</v>
      </c>
      <c r="L122">
        <v>353</v>
      </c>
      <c r="M122">
        <v>0.69699999999999995</v>
      </c>
      <c r="N122">
        <v>39.799999999999997</v>
      </c>
      <c r="O122">
        <v>236</v>
      </c>
      <c r="P122">
        <v>44</v>
      </c>
      <c r="Q122">
        <v>7.7</v>
      </c>
      <c r="R122">
        <v>5</v>
      </c>
      <c r="S122">
        <v>0</v>
      </c>
      <c r="T122">
        <v>65</v>
      </c>
      <c r="U122">
        <v>1.59</v>
      </c>
      <c r="V122">
        <v>1.694</v>
      </c>
      <c r="W122">
        <v>0.504</v>
      </c>
      <c r="X122">
        <v>4.4000000000000004</v>
      </c>
      <c r="Y122">
        <v>0</v>
      </c>
    </row>
    <row r="123" spans="3:25" x14ac:dyDescent="0.25">
      <c r="C123">
        <v>3743</v>
      </c>
      <c r="D123">
        <v>0</v>
      </c>
      <c r="E123" t="s">
        <v>185</v>
      </c>
      <c r="F123" t="s">
        <v>147</v>
      </c>
      <c r="G123">
        <v>23.33</v>
      </c>
      <c r="H123">
        <v>38</v>
      </c>
      <c r="I123">
        <v>0</v>
      </c>
      <c r="J123">
        <v>0</v>
      </c>
      <c r="K123">
        <v>1.02</v>
      </c>
      <c r="L123">
        <v>39</v>
      </c>
      <c r="M123">
        <v>1.2569999999999999</v>
      </c>
      <c r="N123">
        <v>0</v>
      </c>
      <c r="O123">
        <v>144</v>
      </c>
      <c r="P123">
        <v>68.09</v>
      </c>
      <c r="Q123">
        <v>0</v>
      </c>
      <c r="R123">
        <v>2183</v>
      </c>
      <c r="S123">
        <v>0</v>
      </c>
      <c r="T123">
        <v>8</v>
      </c>
      <c r="U123">
        <v>1.6</v>
      </c>
      <c r="V123">
        <v>1.4330000000000001</v>
      </c>
      <c r="W123">
        <v>0.24099999999999999</v>
      </c>
      <c r="X123">
        <v>4.9000000000000004</v>
      </c>
      <c r="Y123">
        <v>0</v>
      </c>
    </row>
    <row r="124" spans="3:25" x14ac:dyDescent="0.25">
      <c r="C124">
        <v>3700</v>
      </c>
      <c r="D124">
        <v>0</v>
      </c>
      <c r="E124" t="s">
        <v>185</v>
      </c>
      <c r="F124" t="s">
        <v>153</v>
      </c>
      <c r="G124">
        <v>24.62</v>
      </c>
      <c r="H124">
        <v>142</v>
      </c>
      <c r="I124">
        <v>0</v>
      </c>
      <c r="J124">
        <v>0</v>
      </c>
      <c r="K124">
        <v>2.92</v>
      </c>
      <c r="L124">
        <v>307</v>
      </c>
      <c r="M124">
        <v>1.528</v>
      </c>
      <c r="N124">
        <v>0</v>
      </c>
      <c r="O124">
        <v>208</v>
      </c>
      <c r="P124">
        <v>59.61</v>
      </c>
      <c r="Q124">
        <v>0</v>
      </c>
      <c r="R124">
        <v>108</v>
      </c>
      <c r="S124">
        <v>0</v>
      </c>
      <c r="T124">
        <v>382</v>
      </c>
      <c r="U124">
        <v>3.8690000000000002</v>
      </c>
      <c r="V124">
        <v>5.1479999999999997</v>
      </c>
      <c r="W124">
        <v>0.08</v>
      </c>
      <c r="X124">
        <v>11.45</v>
      </c>
      <c r="Y124">
        <v>0</v>
      </c>
    </row>
    <row r="125" spans="3:25" x14ac:dyDescent="0.25">
      <c r="C125">
        <v>580</v>
      </c>
      <c r="D125">
        <v>0</v>
      </c>
      <c r="E125" t="s">
        <v>193</v>
      </c>
      <c r="F125" t="s">
        <v>103</v>
      </c>
      <c r="G125">
        <v>8.4</v>
      </c>
      <c r="H125">
        <v>0</v>
      </c>
      <c r="I125">
        <v>4</v>
      </c>
      <c r="J125">
        <v>0</v>
      </c>
      <c r="K125">
        <v>2.7</v>
      </c>
      <c r="L125">
        <v>447</v>
      </c>
      <c r="M125">
        <v>0.70299999999999996</v>
      </c>
      <c r="N125">
        <v>48.5</v>
      </c>
      <c r="O125">
        <v>269</v>
      </c>
      <c r="P125">
        <v>36.700000000000003</v>
      </c>
      <c r="Q125">
        <v>8.14</v>
      </c>
      <c r="R125">
        <v>16</v>
      </c>
      <c r="S125">
        <v>0</v>
      </c>
      <c r="T125">
        <v>66</v>
      </c>
      <c r="U125">
        <v>1.5780000000000001</v>
      </c>
      <c r="V125">
        <v>1.702</v>
      </c>
      <c r="W125">
        <v>0.39900000000000002</v>
      </c>
      <c r="X125">
        <v>4.4000000000000004</v>
      </c>
      <c r="Y125">
        <v>0</v>
      </c>
    </row>
    <row r="126" spans="3:25" x14ac:dyDescent="0.25">
      <c r="C126">
        <v>7123</v>
      </c>
      <c r="D126">
        <v>0</v>
      </c>
      <c r="E126" t="s">
        <v>181</v>
      </c>
      <c r="F126" t="s">
        <v>23</v>
      </c>
      <c r="G126">
        <v>0.64</v>
      </c>
      <c r="H126">
        <v>0</v>
      </c>
      <c r="I126">
        <v>2.9</v>
      </c>
      <c r="J126">
        <v>0</v>
      </c>
      <c r="K126">
        <v>0.89</v>
      </c>
      <c r="L126">
        <v>78</v>
      </c>
      <c r="M126">
        <v>2.3E-2</v>
      </c>
      <c r="N126">
        <v>8.24</v>
      </c>
      <c r="O126">
        <v>35</v>
      </c>
      <c r="P126">
        <v>90.35</v>
      </c>
      <c r="Q126">
        <v>4.76</v>
      </c>
      <c r="R126">
        <v>13790</v>
      </c>
      <c r="S126">
        <v>2.6</v>
      </c>
      <c r="T126">
        <v>32</v>
      </c>
      <c r="U126">
        <v>7.0000000000000001E-3</v>
      </c>
      <c r="V126">
        <v>6.5000000000000002E-2</v>
      </c>
      <c r="W126">
        <v>0.03</v>
      </c>
      <c r="X126">
        <v>0.13</v>
      </c>
      <c r="Y126">
        <v>0</v>
      </c>
    </row>
    <row r="127" spans="3:25" x14ac:dyDescent="0.25">
      <c r="C127">
        <v>625</v>
      </c>
      <c r="D127">
        <v>0</v>
      </c>
      <c r="E127" t="s">
        <v>193</v>
      </c>
      <c r="F127" t="s">
        <v>102</v>
      </c>
      <c r="G127">
        <v>8.4</v>
      </c>
      <c r="H127">
        <v>0</v>
      </c>
      <c r="I127">
        <v>6</v>
      </c>
      <c r="J127">
        <v>0</v>
      </c>
      <c r="K127">
        <v>3.1</v>
      </c>
      <c r="L127">
        <v>346</v>
      </c>
      <c r="M127">
        <v>0.79600000000000004</v>
      </c>
      <c r="N127">
        <v>51.4</v>
      </c>
      <c r="O127">
        <v>278</v>
      </c>
      <c r="P127">
        <v>32.700000000000003</v>
      </c>
      <c r="Q127">
        <v>3.84</v>
      </c>
      <c r="R127">
        <v>3</v>
      </c>
      <c r="S127">
        <v>0</v>
      </c>
      <c r="T127">
        <v>33</v>
      </c>
      <c r="U127">
        <v>1.1579999999999999</v>
      </c>
      <c r="V127">
        <v>2.9390000000000001</v>
      </c>
      <c r="W127">
        <v>0.30299999999999999</v>
      </c>
      <c r="X127">
        <v>5.4</v>
      </c>
      <c r="Y127">
        <v>0</v>
      </c>
    </row>
    <row r="128" spans="3:25" x14ac:dyDescent="0.25">
      <c r="C128">
        <v>5020</v>
      </c>
      <c r="D128">
        <v>0</v>
      </c>
      <c r="E128" t="s">
        <v>190</v>
      </c>
      <c r="F128" t="s">
        <v>131</v>
      </c>
      <c r="G128">
        <v>18.22</v>
      </c>
      <c r="H128">
        <v>0</v>
      </c>
      <c r="I128">
        <v>3.3</v>
      </c>
      <c r="J128">
        <v>0</v>
      </c>
      <c r="K128">
        <v>6.68</v>
      </c>
      <c r="L128">
        <v>12</v>
      </c>
      <c r="M128">
        <v>7.7830000000000004</v>
      </c>
      <c r="N128">
        <v>30.19</v>
      </c>
      <c r="O128">
        <v>553</v>
      </c>
      <c r="P128">
        <v>5.2</v>
      </c>
      <c r="Q128">
        <v>5.91</v>
      </c>
      <c r="R128">
        <v>0</v>
      </c>
      <c r="S128">
        <v>0.5</v>
      </c>
      <c r="T128">
        <v>37</v>
      </c>
      <c r="U128">
        <v>23.797000000000001</v>
      </c>
      <c r="V128">
        <v>7.8449999999999998</v>
      </c>
      <c r="W128">
        <v>0.42299999999999999</v>
      </c>
      <c r="X128">
        <v>43.85</v>
      </c>
      <c r="Y128">
        <v>0</v>
      </c>
    </row>
    <row r="129" spans="3:25" x14ac:dyDescent="0.25">
      <c r="C129">
        <v>5327</v>
      </c>
      <c r="D129">
        <v>0</v>
      </c>
      <c r="E129" t="s">
        <v>184</v>
      </c>
      <c r="F129" t="s">
        <v>159</v>
      </c>
      <c r="G129">
        <v>28.84</v>
      </c>
      <c r="H129">
        <v>77</v>
      </c>
      <c r="I129">
        <v>0</v>
      </c>
      <c r="J129">
        <v>2.5000000000000001E-2</v>
      </c>
      <c r="K129">
        <v>0.88</v>
      </c>
      <c r="L129">
        <v>88</v>
      </c>
      <c r="M129">
        <v>2.5630000000000002</v>
      </c>
      <c r="N129">
        <v>0</v>
      </c>
      <c r="O129">
        <v>211</v>
      </c>
      <c r="P129">
        <v>61.14</v>
      </c>
      <c r="Q129">
        <v>0</v>
      </c>
      <c r="R129">
        <v>10</v>
      </c>
      <c r="S129">
        <v>0</v>
      </c>
      <c r="T129">
        <v>45</v>
      </c>
      <c r="U129">
        <v>5.7590000000000003</v>
      </c>
      <c r="V129">
        <v>1.4079999999999999</v>
      </c>
      <c r="W129">
        <v>0.55300000000000005</v>
      </c>
      <c r="X129">
        <v>9.73</v>
      </c>
      <c r="Y129">
        <v>0</v>
      </c>
    </row>
    <row r="130" spans="3:25" x14ac:dyDescent="0.25">
      <c r="C130">
        <v>4045</v>
      </c>
      <c r="D130">
        <v>0</v>
      </c>
      <c r="E130" t="s">
        <v>189</v>
      </c>
      <c r="F130" t="s">
        <v>27</v>
      </c>
      <c r="G130">
        <v>0.67</v>
      </c>
      <c r="H130">
        <v>0</v>
      </c>
      <c r="I130">
        <v>0.2</v>
      </c>
      <c r="J130">
        <v>0</v>
      </c>
      <c r="K130">
        <v>0.36</v>
      </c>
      <c r="L130">
        <v>6</v>
      </c>
      <c r="M130">
        <v>1.4999999999999999E-2</v>
      </c>
      <c r="N130">
        <v>14.45</v>
      </c>
      <c r="O130">
        <v>60</v>
      </c>
      <c r="P130">
        <v>84.21</v>
      </c>
      <c r="Q130">
        <v>14.25</v>
      </c>
      <c r="R130">
        <v>943</v>
      </c>
      <c r="S130">
        <v>18.2</v>
      </c>
      <c r="T130">
        <v>4</v>
      </c>
      <c r="U130">
        <v>2.1999999999999999E-2</v>
      </c>
      <c r="V130">
        <v>0.106</v>
      </c>
      <c r="W130">
        <v>0</v>
      </c>
      <c r="X130">
        <v>0.18</v>
      </c>
      <c r="Y130">
        <v>0</v>
      </c>
    </row>
    <row r="131" spans="3:25" x14ac:dyDescent="0.25">
      <c r="C131">
        <v>4007</v>
      </c>
      <c r="D131">
        <v>0</v>
      </c>
      <c r="E131" t="s">
        <v>189</v>
      </c>
      <c r="F131" t="s">
        <v>36</v>
      </c>
      <c r="G131">
        <v>0.82</v>
      </c>
      <c r="H131">
        <v>0</v>
      </c>
      <c r="I131">
        <v>1.6</v>
      </c>
      <c r="J131">
        <v>0</v>
      </c>
      <c r="K131">
        <v>0.16</v>
      </c>
      <c r="L131">
        <v>1</v>
      </c>
      <c r="M131">
        <v>9.1999999999999998E-2</v>
      </c>
      <c r="N131">
        <v>14.98</v>
      </c>
      <c r="O131">
        <v>60</v>
      </c>
      <c r="P131">
        <v>83.46</v>
      </c>
      <c r="Q131">
        <v>13.66</v>
      </c>
      <c r="R131">
        <v>1082</v>
      </c>
      <c r="S131">
        <v>36.4</v>
      </c>
      <c r="T131">
        <v>11</v>
      </c>
      <c r="U131">
        <v>0.14000000000000001</v>
      </c>
      <c r="V131">
        <v>7.0999999999999994E-2</v>
      </c>
      <c r="W131">
        <v>2.8000000000000001E-2</v>
      </c>
      <c r="X131">
        <v>0.38</v>
      </c>
      <c r="Y131">
        <v>0</v>
      </c>
    </row>
    <row r="132" spans="3:25" x14ac:dyDescent="0.25">
      <c r="C132">
        <v>4787</v>
      </c>
      <c r="D132">
        <v>0</v>
      </c>
      <c r="E132" t="s">
        <v>180</v>
      </c>
      <c r="F132" t="s">
        <v>152</v>
      </c>
      <c r="G132">
        <v>24.35</v>
      </c>
      <c r="H132">
        <v>0</v>
      </c>
      <c r="I132">
        <v>8.4</v>
      </c>
      <c r="J132">
        <v>2.7E-2</v>
      </c>
      <c r="K132">
        <v>1.58</v>
      </c>
      <c r="L132">
        <v>6</v>
      </c>
      <c r="M132">
        <v>7.7229999999999999</v>
      </c>
      <c r="N132">
        <v>21.26</v>
      </c>
      <c r="O132">
        <v>587</v>
      </c>
      <c r="P132">
        <v>1.81</v>
      </c>
      <c r="Q132">
        <v>4.9000000000000004</v>
      </c>
      <c r="R132">
        <v>0</v>
      </c>
      <c r="S132">
        <v>0</v>
      </c>
      <c r="T132">
        <v>58</v>
      </c>
      <c r="U132">
        <v>26.181000000000001</v>
      </c>
      <c r="V132">
        <v>9.7729999999999997</v>
      </c>
      <c r="W132">
        <v>0.152</v>
      </c>
      <c r="X132">
        <v>49.66</v>
      </c>
      <c r="Y132">
        <v>0</v>
      </c>
    </row>
    <row r="133" spans="3:25" x14ac:dyDescent="0.25">
      <c r="C133">
        <v>5080</v>
      </c>
      <c r="D133">
        <v>0</v>
      </c>
      <c r="E133" t="s">
        <v>190</v>
      </c>
      <c r="F133" t="s">
        <v>136</v>
      </c>
      <c r="G133">
        <v>20.16</v>
      </c>
      <c r="H133">
        <v>0</v>
      </c>
      <c r="I133">
        <v>10.6</v>
      </c>
      <c r="J133">
        <v>0</v>
      </c>
      <c r="K133">
        <v>3.92</v>
      </c>
      <c r="L133">
        <v>1</v>
      </c>
      <c r="M133">
        <v>5.907</v>
      </c>
      <c r="N133">
        <v>27.17</v>
      </c>
      <c r="O133">
        <v>560</v>
      </c>
      <c r="P133">
        <v>4.37</v>
      </c>
      <c r="Q133">
        <v>7.66</v>
      </c>
      <c r="R133">
        <v>516</v>
      </c>
      <c r="S133">
        <v>5.6</v>
      </c>
      <c r="T133">
        <v>105</v>
      </c>
      <c r="U133">
        <v>23.257000000000001</v>
      </c>
      <c r="V133">
        <v>14.38</v>
      </c>
      <c r="W133">
        <v>0.87</v>
      </c>
      <c r="X133">
        <v>45.32</v>
      </c>
      <c r="Y133">
        <v>0</v>
      </c>
    </row>
    <row r="134" spans="3:25" x14ac:dyDescent="0.25">
      <c r="C134">
        <v>3396</v>
      </c>
      <c r="D134">
        <v>0</v>
      </c>
      <c r="E134" t="s">
        <v>188</v>
      </c>
      <c r="F134" t="s">
        <v>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11.56</v>
      </c>
      <c r="N134">
        <v>0</v>
      </c>
      <c r="O134">
        <v>884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70.554000000000002</v>
      </c>
      <c r="V134">
        <v>13.486000000000001</v>
      </c>
      <c r="W134">
        <v>0</v>
      </c>
      <c r="X134">
        <v>100</v>
      </c>
      <c r="Y134">
        <v>0</v>
      </c>
    </row>
    <row r="135" spans="3:25" x14ac:dyDescent="0.25">
      <c r="C135">
        <v>798</v>
      </c>
      <c r="D135">
        <v>0</v>
      </c>
      <c r="E135" t="s">
        <v>193</v>
      </c>
      <c r="F135" t="s">
        <v>98</v>
      </c>
      <c r="G135">
        <v>7.3</v>
      </c>
      <c r="H135">
        <v>0</v>
      </c>
      <c r="I135">
        <v>6.9</v>
      </c>
      <c r="J135">
        <v>3.4000000000000002E-2</v>
      </c>
      <c r="K135">
        <v>2.64</v>
      </c>
      <c r="L135">
        <v>699</v>
      </c>
      <c r="M135">
        <v>3.21</v>
      </c>
      <c r="N135">
        <v>70.73</v>
      </c>
      <c r="O135">
        <v>455</v>
      </c>
      <c r="P135">
        <v>2.75</v>
      </c>
      <c r="Q135">
        <v>15.48</v>
      </c>
      <c r="R135">
        <v>7</v>
      </c>
      <c r="S135">
        <v>0</v>
      </c>
      <c r="T135">
        <v>92</v>
      </c>
      <c r="U135">
        <v>3.47</v>
      </c>
      <c r="V135">
        <v>8.4740000000000002</v>
      </c>
      <c r="W135">
        <v>0.28399999999999997</v>
      </c>
      <c r="X135">
        <v>16.399999999999999</v>
      </c>
      <c r="Y135">
        <v>0</v>
      </c>
    </row>
    <row r="136" spans="3:25" x14ac:dyDescent="0.25">
      <c r="C136">
        <v>3498</v>
      </c>
      <c r="D136">
        <v>0</v>
      </c>
      <c r="E136" t="s">
        <v>188</v>
      </c>
      <c r="F136" t="s">
        <v>24</v>
      </c>
      <c r="G136">
        <v>0.65</v>
      </c>
      <c r="H136">
        <v>19</v>
      </c>
      <c r="I136">
        <v>0</v>
      </c>
      <c r="J136">
        <v>7.8E-2</v>
      </c>
      <c r="K136">
        <v>0.12</v>
      </c>
      <c r="L136">
        <v>653</v>
      </c>
      <c r="M136">
        <v>3.3959999999999999</v>
      </c>
      <c r="N136">
        <v>14.78</v>
      </c>
      <c r="O136">
        <v>250</v>
      </c>
      <c r="P136">
        <v>61.22</v>
      </c>
      <c r="Q136">
        <v>10.02</v>
      </c>
      <c r="R136">
        <v>29</v>
      </c>
      <c r="S136">
        <v>0</v>
      </c>
      <c r="T136">
        <v>5</v>
      </c>
      <c r="U136">
        <v>5.0529999999999999</v>
      </c>
      <c r="V136">
        <v>12.186999999999999</v>
      </c>
      <c r="W136">
        <v>0.01</v>
      </c>
      <c r="X136">
        <v>21.6</v>
      </c>
      <c r="Y136">
        <v>0</v>
      </c>
    </row>
    <row r="137" spans="3:25" x14ac:dyDescent="0.25">
      <c r="C137">
        <v>2800</v>
      </c>
      <c r="D137">
        <v>0</v>
      </c>
      <c r="E137" t="s">
        <v>182</v>
      </c>
      <c r="F137" t="s">
        <v>158</v>
      </c>
      <c r="G137">
        <v>28.42</v>
      </c>
      <c r="H137">
        <v>86</v>
      </c>
      <c r="I137">
        <v>0</v>
      </c>
      <c r="J137">
        <v>0.876</v>
      </c>
      <c r="K137">
        <v>0.49</v>
      </c>
      <c r="L137">
        <v>1804</v>
      </c>
      <c r="M137">
        <v>15.371</v>
      </c>
      <c r="N137">
        <v>13.91</v>
      </c>
      <c r="O137">
        <v>420</v>
      </c>
      <c r="P137">
        <v>22.65</v>
      </c>
      <c r="Q137">
        <v>7.0000000000000007E-2</v>
      </c>
      <c r="R137">
        <v>974</v>
      </c>
      <c r="S137">
        <v>0</v>
      </c>
      <c r="T137">
        <v>853</v>
      </c>
      <c r="U137">
        <v>7.13</v>
      </c>
      <c r="V137">
        <v>1.3859999999999999</v>
      </c>
      <c r="W137">
        <v>2.5999999999999999E-2</v>
      </c>
      <c r="X137">
        <v>27.84</v>
      </c>
      <c r="Y137">
        <v>0</v>
      </c>
    </row>
    <row r="138" spans="3:25" x14ac:dyDescent="0.25">
      <c r="C138">
        <v>5081</v>
      </c>
      <c r="D138">
        <v>0</v>
      </c>
      <c r="E138" t="s">
        <v>190</v>
      </c>
      <c r="F138" t="s">
        <v>151</v>
      </c>
      <c r="G138">
        <v>24.06</v>
      </c>
      <c r="H138">
        <v>0</v>
      </c>
      <c r="I138">
        <v>6.8</v>
      </c>
      <c r="J138">
        <v>0</v>
      </c>
      <c r="K138">
        <v>3.12</v>
      </c>
      <c r="L138">
        <v>2</v>
      </c>
      <c r="M138">
        <v>3.4830000000000001</v>
      </c>
      <c r="N138">
        <v>9.58</v>
      </c>
      <c r="O138">
        <v>619</v>
      </c>
      <c r="P138">
        <v>4.5599999999999996</v>
      </c>
      <c r="Q138">
        <v>1.1000000000000001</v>
      </c>
      <c r="R138">
        <v>40</v>
      </c>
      <c r="S138">
        <v>1.7</v>
      </c>
      <c r="T138">
        <v>61</v>
      </c>
      <c r="U138">
        <v>15.442</v>
      </c>
      <c r="V138">
        <v>36.436999999999998</v>
      </c>
      <c r="W138">
        <v>5.7000000000000002E-2</v>
      </c>
      <c r="X138">
        <v>59.33</v>
      </c>
      <c r="Y138">
        <v>0</v>
      </c>
    </row>
    <row r="139" spans="3:25" x14ac:dyDescent="0.25">
      <c r="C139">
        <v>2794</v>
      </c>
      <c r="D139">
        <v>0</v>
      </c>
      <c r="E139" t="s">
        <v>182</v>
      </c>
      <c r="F139" t="s">
        <v>145</v>
      </c>
      <c r="G139">
        <v>22.17</v>
      </c>
      <c r="H139">
        <v>79</v>
      </c>
      <c r="I139">
        <v>0</v>
      </c>
      <c r="J139">
        <v>0</v>
      </c>
      <c r="K139">
        <v>0.44</v>
      </c>
      <c r="L139">
        <v>486</v>
      </c>
      <c r="M139">
        <v>13.9</v>
      </c>
      <c r="N139">
        <v>2.4</v>
      </c>
      <c r="O139">
        <v>299</v>
      </c>
      <c r="P139">
        <v>50.01</v>
      </c>
      <c r="Q139">
        <v>0</v>
      </c>
      <c r="R139">
        <v>676</v>
      </c>
      <c r="S139">
        <v>0</v>
      </c>
      <c r="T139">
        <v>505</v>
      </c>
      <c r="U139">
        <v>6.5730000000000004</v>
      </c>
      <c r="V139">
        <v>0.76500000000000001</v>
      </c>
      <c r="W139">
        <v>0.03</v>
      </c>
      <c r="X139">
        <v>22.14</v>
      </c>
      <c r="Y139">
        <v>0</v>
      </c>
    </row>
    <row r="140" spans="3:25" x14ac:dyDescent="0.25">
      <c r="C140">
        <v>2777</v>
      </c>
      <c r="D140">
        <v>0</v>
      </c>
      <c r="E140" t="s">
        <v>182</v>
      </c>
      <c r="F140" t="s">
        <v>133</v>
      </c>
      <c r="G140">
        <v>18.52</v>
      </c>
      <c r="H140">
        <v>46</v>
      </c>
      <c r="I140">
        <v>0</v>
      </c>
      <c r="J140">
        <v>0</v>
      </c>
      <c r="K140">
        <v>1.9</v>
      </c>
      <c r="L140">
        <v>459</v>
      </c>
      <c r="M140">
        <v>14.574999999999999</v>
      </c>
      <c r="N140">
        <v>0</v>
      </c>
      <c r="O140">
        <v>264</v>
      </c>
      <c r="P140">
        <v>60.75</v>
      </c>
      <c r="Q140">
        <v>0</v>
      </c>
      <c r="R140">
        <v>1033</v>
      </c>
      <c r="S140">
        <v>0</v>
      </c>
      <c r="T140">
        <v>140</v>
      </c>
      <c r="U140">
        <v>4.8070000000000004</v>
      </c>
      <c r="V140">
        <v>0.501</v>
      </c>
      <c r="W140">
        <v>7.0000000000000007E-2</v>
      </c>
      <c r="X140">
        <v>21.08</v>
      </c>
      <c r="Y140">
        <v>0</v>
      </c>
    </row>
    <row r="141" spans="3:25" x14ac:dyDescent="0.25">
      <c r="C141">
        <v>5752</v>
      </c>
      <c r="D141">
        <v>0</v>
      </c>
      <c r="E141" t="s">
        <v>187</v>
      </c>
      <c r="F141" t="s">
        <v>143</v>
      </c>
      <c r="G141">
        <v>21.89</v>
      </c>
      <c r="H141">
        <v>65</v>
      </c>
      <c r="I141">
        <v>0</v>
      </c>
      <c r="J141">
        <v>0</v>
      </c>
      <c r="K141">
        <v>1.2</v>
      </c>
      <c r="L141">
        <v>59</v>
      </c>
      <c r="M141">
        <v>1.91</v>
      </c>
      <c r="N141">
        <v>0</v>
      </c>
      <c r="O141">
        <v>157</v>
      </c>
      <c r="P141">
        <v>70.05</v>
      </c>
      <c r="Q141">
        <v>0</v>
      </c>
      <c r="R141">
        <v>6</v>
      </c>
      <c r="S141">
        <v>0</v>
      </c>
      <c r="T141">
        <v>13</v>
      </c>
      <c r="U141">
        <v>2.66</v>
      </c>
      <c r="V141">
        <v>1.66</v>
      </c>
      <c r="W141">
        <v>5.8000000000000003E-2</v>
      </c>
      <c r="X141">
        <v>7.02</v>
      </c>
      <c r="Y141">
        <v>0</v>
      </c>
    </row>
    <row r="142" spans="3:25" x14ac:dyDescent="0.25">
      <c r="C142">
        <v>2985</v>
      </c>
      <c r="D142">
        <v>0</v>
      </c>
      <c r="E142" t="s">
        <v>182</v>
      </c>
      <c r="F142" t="s">
        <v>104</v>
      </c>
      <c r="G142">
        <v>9</v>
      </c>
      <c r="H142">
        <v>13</v>
      </c>
      <c r="I142">
        <v>0</v>
      </c>
      <c r="J142">
        <v>0</v>
      </c>
      <c r="K142">
        <v>0</v>
      </c>
      <c r="L142">
        <v>35</v>
      </c>
      <c r="M142">
        <v>2.395</v>
      </c>
      <c r="N142">
        <v>3.98</v>
      </c>
      <c r="O142">
        <v>97</v>
      </c>
      <c r="P142">
        <v>81.3</v>
      </c>
      <c r="Q142">
        <v>4</v>
      </c>
      <c r="R142">
        <v>15</v>
      </c>
      <c r="S142">
        <v>0</v>
      </c>
      <c r="T142">
        <v>100</v>
      </c>
      <c r="U142">
        <v>2.1360000000000001</v>
      </c>
      <c r="V142">
        <v>0.46899999999999997</v>
      </c>
      <c r="W142">
        <v>2.3E-2</v>
      </c>
      <c r="X142">
        <v>5</v>
      </c>
      <c r="Y142">
        <v>0</v>
      </c>
    </row>
    <row r="143" spans="3:25" x14ac:dyDescent="0.25">
      <c r="C143">
        <v>2757</v>
      </c>
      <c r="D143">
        <v>0</v>
      </c>
      <c r="E143" t="s">
        <v>182</v>
      </c>
      <c r="F143" t="s">
        <v>110</v>
      </c>
      <c r="G143">
        <v>11.12</v>
      </c>
      <c r="H143">
        <v>17</v>
      </c>
      <c r="I143">
        <v>0</v>
      </c>
      <c r="J143">
        <v>0</v>
      </c>
      <c r="K143">
        <v>7.0000000000000007E-2</v>
      </c>
      <c r="L143">
        <v>315</v>
      </c>
      <c r="M143">
        <v>1.718</v>
      </c>
      <c r="N143">
        <v>3.38</v>
      </c>
      <c r="O143">
        <v>98</v>
      </c>
      <c r="P143">
        <v>79.790000000000006</v>
      </c>
      <c r="Q143">
        <v>2.67</v>
      </c>
      <c r="R143">
        <v>140</v>
      </c>
      <c r="S143">
        <v>0</v>
      </c>
      <c r="T143">
        <v>83</v>
      </c>
      <c r="U143">
        <v>0.77800000000000002</v>
      </c>
      <c r="V143">
        <v>0.123</v>
      </c>
      <c r="W143">
        <v>2.7E-2</v>
      </c>
      <c r="X143">
        <v>4.3</v>
      </c>
      <c r="Y143">
        <v>0</v>
      </c>
    </row>
    <row r="144" spans="3:25" x14ac:dyDescent="0.25">
      <c r="C144">
        <v>4738</v>
      </c>
      <c r="D144">
        <v>0</v>
      </c>
      <c r="E144" t="s">
        <v>180</v>
      </c>
      <c r="F144" t="s">
        <v>150</v>
      </c>
      <c r="G144">
        <v>23.91</v>
      </c>
      <c r="H144">
        <v>0</v>
      </c>
      <c r="I144">
        <v>10.8</v>
      </c>
      <c r="J144">
        <v>0</v>
      </c>
      <c r="K144">
        <v>7.39</v>
      </c>
      <c r="L144">
        <v>7</v>
      </c>
      <c r="M144">
        <v>0.379</v>
      </c>
      <c r="N144">
        <v>63.1</v>
      </c>
      <c r="O144">
        <v>358</v>
      </c>
      <c r="P144">
        <v>7.82</v>
      </c>
      <c r="Q144">
        <v>0</v>
      </c>
      <c r="R144">
        <v>58</v>
      </c>
      <c r="S144">
        <v>1.7</v>
      </c>
      <c r="T144">
        <v>48</v>
      </c>
      <c r="U144">
        <v>0.5</v>
      </c>
      <c r="V144">
        <v>1.137</v>
      </c>
      <c r="W144">
        <v>0.51</v>
      </c>
      <c r="X144">
        <v>2.17</v>
      </c>
      <c r="Y144">
        <v>0</v>
      </c>
    </row>
    <row r="145" spans="3:25" x14ac:dyDescent="0.25">
      <c r="C145">
        <v>2862</v>
      </c>
      <c r="D145">
        <v>0</v>
      </c>
      <c r="E145" t="s">
        <v>182</v>
      </c>
      <c r="F145" t="s">
        <v>113</v>
      </c>
      <c r="G145">
        <v>12.56</v>
      </c>
      <c r="H145">
        <v>372</v>
      </c>
      <c r="I145">
        <v>0</v>
      </c>
      <c r="J145">
        <v>3.7999999999999999E-2</v>
      </c>
      <c r="K145">
        <v>1.75</v>
      </c>
      <c r="L145">
        <v>142</v>
      </c>
      <c r="M145">
        <v>3.1259999999999999</v>
      </c>
      <c r="N145">
        <v>0.72</v>
      </c>
      <c r="O145">
        <v>143</v>
      </c>
      <c r="P145">
        <v>76.150000000000006</v>
      </c>
      <c r="Q145">
        <v>0.37</v>
      </c>
      <c r="R145">
        <v>540</v>
      </c>
      <c r="S145">
        <v>0</v>
      </c>
      <c r="T145">
        <v>56</v>
      </c>
      <c r="U145">
        <v>3.6579999999999999</v>
      </c>
      <c r="V145">
        <v>1.911</v>
      </c>
      <c r="W145">
        <v>0.04</v>
      </c>
      <c r="X145">
        <v>9.51</v>
      </c>
      <c r="Y145">
        <v>0</v>
      </c>
    </row>
    <row r="146" spans="3:25" x14ac:dyDescent="0.25">
      <c r="C146">
        <v>3439</v>
      </c>
      <c r="D146">
        <v>0</v>
      </c>
      <c r="E146" t="s">
        <v>188</v>
      </c>
      <c r="F146" t="s">
        <v>5</v>
      </c>
      <c r="G146">
        <v>0</v>
      </c>
      <c r="H146">
        <v>0</v>
      </c>
      <c r="I146">
        <v>0</v>
      </c>
      <c r="J146">
        <v>0</v>
      </c>
      <c r="K146">
        <v>0.56000000000000005</v>
      </c>
      <c r="L146">
        <v>2</v>
      </c>
      <c r="M146">
        <v>13.808</v>
      </c>
      <c r="N146">
        <v>0</v>
      </c>
      <c r="O146">
        <v>884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72.960999999999999</v>
      </c>
      <c r="V146">
        <v>10.523</v>
      </c>
      <c r="W146">
        <v>0</v>
      </c>
      <c r="X146">
        <v>100</v>
      </c>
      <c r="Y146">
        <v>0</v>
      </c>
    </row>
    <row r="147" spans="3:25" x14ac:dyDescent="0.25">
      <c r="C147">
        <v>587</v>
      </c>
      <c r="D147">
        <v>0</v>
      </c>
      <c r="E147" t="s">
        <v>193</v>
      </c>
      <c r="F147" t="s">
        <v>112</v>
      </c>
      <c r="G147">
        <v>12.5</v>
      </c>
      <c r="H147">
        <v>0</v>
      </c>
      <c r="I147">
        <v>6.3</v>
      </c>
      <c r="J147">
        <v>0</v>
      </c>
      <c r="K147">
        <v>2.25</v>
      </c>
      <c r="L147">
        <v>375</v>
      </c>
      <c r="M147">
        <v>0</v>
      </c>
      <c r="N147">
        <v>47.07</v>
      </c>
      <c r="O147">
        <v>266</v>
      </c>
      <c r="P147">
        <v>33.549999999999997</v>
      </c>
      <c r="Q147">
        <v>9.3800000000000008</v>
      </c>
      <c r="R147">
        <v>89</v>
      </c>
      <c r="S147">
        <v>0</v>
      </c>
      <c r="T147">
        <v>188</v>
      </c>
      <c r="U147">
        <v>0</v>
      </c>
      <c r="V147">
        <v>0</v>
      </c>
      <c r="W147">
        <v>0.188</v>
      </c>
      <c r="X147">
        <v>3.13</v>
      </c>
      <c r="Y147">
        <v>0</v>
      </c>
    </row>
    <row r="148" spans="3:25" x14ac:dyDescent="0.25">
      <c r="C148">
        <v>2631</v>
      </c>
      <c r="D148">
        <v>0</v>
      </c>
      <c r="E148" t="s">
        <v>192</v>
      </c>
      <c r="F148" t="s">
        <v>121</v>
      </c>
      <c r="G148">
        <v>14.12</v>
      </c>
      <c r="H148">
        <v>0</v>
      </c>
      <c r="I148">
        <v>7</v>
      </c>
      <c r="J148">
        <v>0</v>
      </c>
      <c r="K148">
        <v>4.57</v>
      </c>
      <c r="L148">
        <v>5</v>
      </c>
      <c r="M148">
        <v>0.70599999999999996</v>
      </c>
      <c r="N148">
        <v>64.16</v>
      </c>
      <c r="O148">
        <v>368</v>
      </c>
      <c r="P148">
        <v>13.28</v>
      </c>
      <c r="Q148">
        <v>0</v>
      </c>
      <c r="R148">
        <v>14</v>
      </c>
      <c r="S148">
        <v>0</v>
      </c>
      <c r="T148">
        <v>47</v>
      </c>
      <c r="U148">
        <v>1.613</v>
      </c>
      <c r="V148">
        <v>3.2919999999999998</v>
      </c>
      <c r="W148">
        <v>0.36</v>
      </c>
      <c r="X148">
        <v>6.07</v>
      </c>
      <c r="Y148">
        <v>0</v>
      </c>
    </row>
    <row r="149" spans="3:25" x14ac:dyDescent="0.25">
      <c r="C149">
        <v>2611</v>
      </c>
      <c r="D149">
        <v>0</v>
      </c>
      <c r="E149" t="s">
        <v>192</v>
      </c>
      <c r="F149" t="s">
        <v>117</v>
      </c>
      <c r="G149">
        <v>13.04</v>
      </c>
      <c r="H149">
        <v>0</v>
      </c>
      <c r="I149">
        <v>3.2</v>
      </c>
      <c r="J149">
        <v>0</v>
      </c>
      <c r="K149">
        <v>1.3</v>
      </c>
      <c r="L149">
        <v>6</v>
      </c>
      <c r="M149">
        <v>0.27700000000000002</v>
      </c>
      <c r="N149">
        <v>74.67</v>
      </c>
      <c r="O149">
        <v>371</v>
      </c>
      <c r="P149">
        <v>9.9</v>
      </c>
      <c r="Q149">
        <v>2.67</v>
      </c>
      <c r="R149">
        <v>0</v>
      </c>
      <c r="S149">
        <v>0</v>
      </c>
      <c r="T149">
        <v>21</v>
      </c>
      <c r="U149">
        <v>0.17100000000000001</v>
      </c>
      <c r="V149">
        <v>0.56399999999999995</v>
      </c>
      <c r="W149">
        <v>0.09</v>
      </c>
      <c r="X149">
        <v>1.51</v>
      </c>
      <c r="Y149">
        <v>0</v>
      </c>
    </row>
    <row r="150" spans="3:25" x14ac:dyDescent="0.25">
      <c r="C150">
        <v>2660</v>
      </c>
      <c r="D150">
        <v>0</v>
      </c>
      <c r="E150" t="s">
        <v>192</v>
      </c>
      <c r="F150" t="s">
        <v>96</v>
      </c>
      <c r="G150">
        <v>6.61</v>
      </c>
      <c r="H150">
        <v>0</v>
      </c>
      <c r="I150">
        <v>0</v>
      </c>
      <c r="J150">
        <v>0</v>
      </c>
      <c r="K150">
        <v>0.8</v>
      </c>
      <c r="L150">
        <v>1</v>
      </c>
      <c r="M150">
        <v>0.158</v>
      </c>
      <c r="N150">
        <v>79.34</v>
      </c>
      <c r="O150">
        <v>360</v>
      </c>
      <c r="P150">
        <v>12.89</v>
      </c>
      <c r="Q150">
        <v>0</v>
      </c>
      <c r="R150">
        <v>0</v>
      </c>
      <c r="S150">
        <v>0</v>
      </c>
      <c r="T150">
        <v>9</v>
      </c>
      <c r="U150">
        <v>0.18099999999999999</v>
      </c>
      <c r="V150">
        <v>0.155</v>
      </c>
      <c r="W150">
        <v>7.0000000000000007E-2</v>
      </c>
      <c r="X150">
        <v>0.57999999999999996</v>
      </c>
      <c r="Y150">
        <v>0</v>
      </c>
    </row>
    <row r="151" spans="3:25" x14ac:dyDescent="0.25">
      <c r="C151">
        <v>2664</v>
      </c>
      <c r="D151">
        <v>0</v>
      </c>
      <c r="E151" t="s">
        <v>192</v>
      </c>
      <c r="F151" t="s">
        <v>95</v>
      </c>
      <c r="G151">
        <v>6.5</v>
      </c>
      <c r="H151">
        <v>0</v>
      </c>
      <c r="I151">
        <v>0</v>
      </c>
      <c r="J151">
        <v>0</v>
      </c>
      <c r="K151">
        <v>0.8</v>
      </c>
      <c r="L151">
        <v>1</v>
      </c>
      <c r="M151">
        <v>0.14000000000000001</v>
      </c>
      <c r="N151">
        <v>79.150000000000006</v>
      </c>
      <c r="O151">
        <v>358</v>
      </c>
      <c r="P151">
        <v>13.29</v>
      </c>
      <c r="Q151">
        <v>0</v>
      </c>
      <c r="R151">
        <v>0</v>
      </c>
      <c r="S151">
        <v>0</v>
      </c>
      <c r="T151">
        <v>3</v>
      </c>
      <c r="U151">
        <v>0.161</v>
      </c>
      <c r="V151">
        <v>0.13800000000000001</v>
      </c>
      <c r="W151">
        <v>7.0000000000000007E-2</v>
      </c>
      <c r="X151">
        <v>0.52</v>
      </c>
      <c r="Y151">
        <v>0</v>
      </c>
    </row>
    <row r="152" spans="3:25" x14ac:dyDescent="0.25">
      <c r="C152">
        <v>6230</v>
      </c>
      <c r="D152">
        <v>0</v>
      </c>
      <c r="E152" t="s">
        <v>194</v>
      </c>
      <c r="F152" t="s">
        <v>115</v>
      </c>
      <c r="G152">
        <v>12.94</v>
      </c>
      <c r="H152">
        <v>0</v>
      </c>
      <c r="I152">
        <v>14.5</v>
      </c>
      <c r="J152">
        <v>0</v>
      </c>
      <c r="K152">
        <v>3.19</v>
      </c>
      <c r="L152">
        <v>8</v>
      </c>
      <c r="M152">
        <v>0.63700000000000001</v>
      </c>
      <c r="N152">
        <v>77.78</v>
      </c>
      <c r="O152">
        <v>387</v>
      </c>
      <c r="P152">
        <v>3.32</v>
      </c>
      <c r="Q152">
        <v>0.87</v>
      </c>
      <c r="R152">
        <v>196</v>
      </c>
      <c r="S152">
        <v>0</v>
      </c>
      <c r="T152">
        <v>7</v>
      </c>
      <c r="U152">
        <v>0.95</v>
      </c>
      <c r="V152">
        <v>2.3180000000000001</v>
      </c>
      <c r="W152">
        <v>0.104</v>
      </c>
      <c r="X152">
        <v>4.54</v>
      </c>
      <c r="Y152">
        <v>0</v>
      </c>
    </row>
    <row r="153" spans="3:25" x14ac:dyDescent="0.25">
      <c r="C153">
        <v>532</v>
      </c>
      <c r="D153">
        <v>0</v>
      </c>
      <c r="E153" t="s">
        <v>193</v>
      </c>
      <c r="F153" t="s">
        <v>108</v>
      </c>
      <c r="G153">
        <v>9.9</v>
      </c>
      <c r="H153">
        <v>6</v>
      </c>
      <c r="I153">
        <v>6.2</v>
      </c>
      <c r="J153">
        <v>0</v>
      </c>
      <c r="K153">
        <v>2.23</v>
      </c>
      <c r="L153">
        <v>359</v>
      </c>
      <c r="M153">
        <v>0</v>
      </c>
      <c r="N153">
        <v>47.47</v>
      </c>
      <c r="O153">
        <v>241</v>
      </c>
      <c r="P153">
        <v>39.4</v>
      </c>
      <c r="Q153">
        <v>8.66</v>
      </c>
      <c r="R153">
        <v>2</v>
      </c>
      <c r="S153">
        <v>0</v>
      </c>
      <c r="T153">
        <v>124</v>
      </c>
      <c r="U153">
        <v>0.314</v>
      </c>
      <c r="V153">
        <v>0.7</v>
      </c>
      <c r="W153">
        <v>0.42199999999999999</v>
      </c>
      <c r="X153">
        <v>1.24</v>
      </c>
      <c r="Y153">
        <v>0</v>
      </c>
    </row>
    <row r="154" spans="3:25" x14ac:dyDescent="0.25">
      <c r="C154">
        <v>4716</v>
      </c>
      <c r="D154">
        <v>0</v>
      </c>
      <c r="E154" t="s">
        <v>180</v>
      </c>
      <c r="F154" t="s">
        <v>137</v>
      </c>
      <c r="G154">
        <v>20.47</v>
      </c>
      <c r="H154">
        <v>0</v>
      </c>
      <c r="I154">
        <v>12.2</v>
      </c>
      <c r="J154">
        <v>0</v>
      </c>
      <c r="K154">
        <v>4.3099999999999996</v>
      </c>
      <c r="L154">
        <v>24</v>
      </c>
      <c r="M154">
        <v>0.60299999999999998</v>
      </c>
      <c r="N154">
        <v>62.95</v>
      </c>
      <c r="O154">
        <v>378</v>
      </c>
      <c r="P154">
        <v>7.68</v>
      </c>
      <c r="Q154">
        <v>10.7</v>
      </c>
      <c r="R154">
        <v>67</v>
      </c>
      <c r="S154">
        <v>4</v>
      </c>
      <c r="T154">
        <v>57</v>
      </c>
      <c r="U154">
        <v>1.377</v>
      </c>
      <c r="V154">
        <v>2.7309999999999999</v>
      </c>
      <c r="W154">
        <v>0.47699999999999998</v>
      </c>
      <c r="X154">
        <v>6.04</v>
      </c>
      <c r="Y154">
        <v>0</v>
      </c>
    </row>
    <row r="155" spans="3:25" x14ac:dyDescent="0.25">
      <c r="C155">
        <v>2543</v>
      </c>
      <c r="D155">
        <v>0</v>
      </c>
      <c r="E155" t="s">
        <v>192</v>
      </c>
      <c r="F155" t="s">
        <v>120</v>
      </c>
      <c r="G155">
        <v>13.56</v>
      </c>
      <c r="H155">
        <v>0</v>
      </c>
      <c r="I155">
        <v>6.7</v>
      </c>
      <c r="J155">
        <v>0</v>
      </c>
      <c r="K155">
        <v>7.61</v>
      </c>
      <c r="L155">
        <v>4</v>
      </c>
      <c r="M155">
        <v>1.4590000000000001</v>
      </c>
      <c r="N155">
        <v>65.25</v>
      </c>
      <c r="O155">
        <v>371</v>
      </c>
      <c r="P155">
        <v>11.29</v>
      </c>
      <c r="Q155">
        <v>1.69</v>
      </c>
      <c r="R155">
        <v>2</v>
      </c>
      <c r="S155">
        <v>4.2</v>
      </c>
      <c r="T155">
        <v>159</v>
      </c>
      <c r="U155">
        <v>1.6850000000000001</v>
      </c>
      <c r="V155">
        <v>2.778</v>
      </c>
      <c r="W155">
        <v>0.11600000000000001</v>
      </c>
      <c r="X155">
        <v>7.02</v>
      </c>
      <c r="Y155">
        <v>0</v>
      </c>
    </row>
    <row r="156" spans="3:25" x14ac:dyDescent="0.25">
      <c r="C156">
        <v>2771</v>
      </c>
      <c r="D156">
        <v>0</v>
      </c>
      <c r="E156" t="s">
        <v>182</v>
      </c>
      <c r="F156" t="s">
        <v>122</v>
      </c>
      <c r="G156">
        <v>14.21</v>
      </c>
      <c r="H156">
        <v>89</v>
      </c>
      <c r="I156">
        <v>0</v>
      </c>
      <c r="J156">
        <v>0</v>
      </c>
      <c r="K156">
        <v>0.65</v>
      </c>
      <c r="L156">
        <v>1139</v>
      </c>
      <c r="M156">
        <v>13.3</v>
      </c>
      <c r="N156">
        <v>3.88</v>
      </c>
      <c r="O156">
        <v>265</v>
      </c>
      <c r="P156">
        <v>55.22</v>
      </c>
      <c r="Q156">
        <v>0</v>
      </c>
      <c r="R156">
        <v>422</v>
      </c>
      <c r="S156">
        <v>0</v>
      </c>
      <c r="T156">
        <v>493</v>
      </c>
      <c r="U156">
        <v>4.6230000000000002</v>
      </c>
      <c r="V156">
        <v>0.59099999999999997</v>
      </c>
      <c r="W156">
        <v>0.154</v>
      </c>
      <c r="X156">
        <v>21.49</v>
      </c>
      <c r="Y156">
        <v>0</v>
      </c>
    </row>
    <row r="157" spans="3:25" x14ac:dyDescent="0.25">
      <c r="C157">
        <v>550</v>
      </c>
      <c r="D157">
        <v>0</v>
      </c>
      <c r="E157" t="s">
        <v>193</v>
      </c>
      <c r="F157" t="s">
        <v>106</v>
      </c>
      <c r="G157">
        <v>9.49</v>
      </c>
      <c r="H157">
        <v>0</v>
      </c>
      <c r="I157">
        <v>2.1</v>
      </c>
      <c r="J157">
        <v>1.7000000000000001E-2</v>
      </c>
      <c r="K157">
        <v>3.45</v>
      </c>
      <c r="L157">
        <v>618</v>
      </c>
      <c r="M157">
        <v>0.54400000000000004</v>
      </c>
      <c r="N157">
        <v>48.11</v>
      </c>
      <c r="O157">
        <v>259</v>
      </c>
      <c r="P157">
        <v>37.54</v>
      </c>
      <c r="Q157">
        <v>4.6900000000000004</v>
      </c>
      <c r="R157">
        <v>1</v>
      </c>
      <c r="S157">
        <v>0</v>
      </c>
      <c r="T157">
        <v>105</v>
      </c>
      <c r="U157">
        <v>0.49299999999999999</v>
      </c>
      <c r="V157">
        <v>1.3120000000000001</v>
      </c>
      <c r="W157">
        <v>0.58199999999999996</v>
      </c>
      <c r="X157">
        <v>2.73</v>
      </c>
      <c r="Y157">
        <v>0</v>
      </c>
    </row>
    <row r="158" spans="3:25" x14ac:dyDescent="0.25">
      <c r="C158">
        <v>810</v>
      </c>
      <c r="D158">
        <v>0</v>
      </c>
      <c r="E158" t="s">
        <v>193</v>
      </c>
      <c r="F158" t="s">
        <v>111</v>
      </c>
      <c r="G158">
        <v>11.9</v>
      </c>
      <c r="H158">
        <v>0</v>
      </c>
      <c r="I158">
        <v>5.0999999999999996</v>
      </c>
      <c r="J158">
        <v>0</v>
      </c>
      <c r="K158">
        <v>4.08</v>
      </c>
      <c r="L158">
        <v>698</v>
      </c>
      <c r="M158">
        <v>1.51</v>
      </c>
      <c r="N158">
        <v>73.5</v>
      </c>
      <c r="O158">
        <v>407</v>
      </c>
      <c r="P158">
        <v>5.5</v>
      </c>
      <c r="Q158">
        <v>0</v>
      </c>
      <c r="R158">
        <v>0</v>
      </c>
      <c r="S158">
        <v>0</v>
      </c>
      <c r="T158">
        <v>76</v>
      </c>
      <c r="U158">
        <v>3.0590000000000002</v>
      </c>
      <c r="V158">
        <v>1.2729999999999999</v>
      </c>
      <c r="W158">
        <v>0.623</v>
      </c>
      <c r="X158">
        <v>6.6</v>
      </c>
      <c r="Y158">
        <v>0</v>
      </c>
    </row>
    <row r="159" spans="3:25" x14ac:dyDescent="0.25">
      <c r="C159">
        <v>2578</v>
      </c>
      <c r="D159">
        <v>0</v>
      </c>
      <c r="E159" t="s">
        <v>192</v>
      </c>
      <c r="F159" t="s">
        <v>9</v>
      </c>
      <c r="G159">
        <v>0.26</v>
      </c>
      <c r="H159">
        <v>0</v>
      </c>
      <c r="I159">
        <v>0.9</v>
      </c>
      <c r="J159">
        <v>0</v>
      </c>
      <c r="K159">
        <v>0.47</v>
      </c>
      <c r="L159">
        <v>9</v>
      </c>
      <c r="M159">
        <v>8.9999999999999993E-3</v>
      </c>
      <c r="N159">
        <v>91.27</v>
      </c>
      <c r="O159">
        <v>381</v>
      </c>
      <c r="P159">
        <v>8.32</v>
      </c>
      <c r="Q159">
        <v>0</v>
      </c>
      <c r="R159">
        <v>0</v>
      </c>
      <c r="S159">
        <v>0</v>
      </c>
      <c r="T159">
        <v>2</v>
      </c>
      <c r="U159">
        <v>1.6E-2</v>
      </c>
      <c r="V159">
        <v>2.5000000000000001E-2</v>
      </c>
      <c r="W159">
        <v>0</v>
      </c>
      <c r="X159">
        <v>0.05</v>
      </c>
      <c r="Y159">
        <v>0</v>
      </c>
    </row>
    <row r="160" spans="3:25" x14ac:dyDescent="0.25">
      <c r="C160">
        <v>808</v>
      </c>
      <c r="D160">
        <v>0</v>
      </c>
      <c r="E160" t="s">
        <v>193</v>
      </c>
      <c r="F160" t="s">
        <v>101</v>
      </c>
      <c r="G160">
        <v>8.1999999999999993</v>
      </c>
      <c r="H160">
        <v>67</v>
      </c>
      <c r="I160">
        <v>2.6</v>
      </c>
      <c r="J160">
        <v>0</v>
      </c>
      <c r="K160">
        <v>2.0299999999999998</v>
      </c>
      <c r="L160">
        <v>384</v>
      </c>
      <c r="M160">
        <v>11.659000000000001</v>
      </c>
      <c r="N160">
        <v>45.8</v>
      </c>
      <c r="O160">
        <v>406</v>
      </c>
      <c r="P160">
        <v>23.2</v>
      </c>
      <c r="Q160">
        <v>11.26</v>
      </c>
      <c r="R160">
        <v>740</v>
      </c>
      <c r="S160">
        <v>0.2</v>
      </c>
      <c r="T160">
        <v>37</v>
      </c>
      <c r="U160">
        <v>5.5250000000000004</v>
      </c>
      <c r="V160">
        <v>1.0940000000000001</v>
      </c>
      <c r="W160">
        <v>0.38800000000000001</v>
      </c>
      <c r="X160">
        <v>21</v>
      </c>
      <c r="Y160">
        <v>0</v>
      </c>
    </row>
    <row r="161" spans="3:25" x14ac:dyDescent="0.25">
      <c r="C161">
        <v>2707</v>
      </c>
      <c r="D161">
        <v>0</v>
      </c>
      <c r="E161" t="s">
        <v>192</v>
      </c>
      <c r="F161" t="s">
        <v>107</v>
      </c>
      <c r="G161">
        <v>9.66</v>
      </c>
      <c r="H161">
        <v>0</v>
      </c>
      <c r="I161">
        <v>0</v>
      </c>
      <c r="J161">
        <v>0</v>
      </c>
      <c r="K161">
        <v>7.05</v>
      </c>
      <c r="L161">
        <v>677</v>
      </c>
      <c r="M161">
        <v>4.0999999999999996</v>
      </c>
      <c r="N161">
        <v>67.14</v>
      </c>
      <c r="O161">
        <v>405</v>
      </c>
      <c r="P161">
        <v>10.08</v>
      </c>
      <c r="Q161">
        <v>0</v>
      </c>
      <c r="R161">
        <v>0</v>
      </c>
      <c r="S161">
        <v>0</v>
      </c>
      <c r="T161">
        <v>205</v>
      </c>
      <c r="U161">
        <v>4.5410000000000004</v>
      </c>
      <c r="V161">
        <v>1.522</v>
      </c>
      <c r="W161">
        <v>0.73499999999999999</v>
      </c>
      <c r="X161">
        <v>10.63</v>
      </c>
      <c r="Y161">
        <v>0</v>
      </c>
    </row>
    <row r="162" spans="3:25" x14ac:dyDescent="0.25">
      <c r="C162">
        <v>5095</v>
      </c>
      <c r="D162">
        <v>0</v>
      </c>
      <c r="E162" t="s">
        <v>190</v>
      </c>
      <c r="F162" t="s">
        <v>132</v>
      </c>
      <c r="G162">
        <v>18.29</v>
      </c>
      <c r="H162">
        <v>0</v>
      </c>
      <c r="I162">
        <v>27.3</v>
      </c>
      <c r="J162">
        <v>0</v>
      </c>
      <c r="K162">
        <v>5.73</v>
      </c>
      <c r="L162">
        <v>30</v>
      </c>
      <c r="M162">
        <v>3.6629999999999998</v>
      </c>
      <c r="N162">
        <v>28.88</v>
      </c>
      <c r="O162">
        <v>534</v>
      </c>
      <c r="P162">
        <v>6.96</v>
      </c>
      <c r="Q162">
        <v>1.55</v>
      </c>
      <c r="R162">
        <v>0</v>
      </c>
      <c r="S162">
        <v>0.6</v>
      </c>
      <c r="T162">
        <v>255</v>
      </c>
      <c r="U162">
        <v>7.5270000000000001</v>
      </c>
      <c r="V162">
        <v>28.73</v>
      </c>
      <c r="W162">
        <v>1.6439999999999999</v>
      </c>
      <c r="X162">
        <v>42.16</v>
      </c>
      <c r="Y162">
        <v>0</v>
      </c>
    </row>
    <row r="163" spans="3:25" x14ac:dyDescent="0.25">
      <c r="C163">
        <v>5152</v>
      </c>
      <c r="D163">
        <v>0</v>
      </c>
      <c r="E163" t="s">
        <v>184</v>
      </c>
      <c r="F163" t="s">
        <v>162</v>
      </c>
      <c r="G163">
        <v>35.729999999999997</v>
      </c>
      <c r="H163">
        <v>107</v>
      </c>
      <c r="I163">
        <v>0</v>
      </c>
      <c r="J163">
        <v>0</v>
      </c>
      <c r="K163">
        <v>1.49</v>
      </c>
      <c r="L163">
        <v>2193</v>
      </c>
      <c r="M163">
        <v>14.186999999999999</v>
      </c>
      <c r="N163">
        <v>1.35</v>
      </c>
      <c r="O163">
        <v>548</v>
      </c>
      <c r="P163">
        <v>12.52</v>
      </c>
      <c r="Q163">
        <v>0</v>
      </c>
      <c r="R163">
        <v>37</v>
      </c>
      <c r="S163">
        <v>0</v>
      </c>
      <c r="T163">
        <v>10</v>
      </c>
      <c r="U163">
        <v>19.065000000000001</v>
      </c>
      <c r="V163">
        <v>4.859</v>
      </c>
      <c r="W163">
        <v>0.34799999999999998</v>
      </c>
      <c r="X163">
        <v>43.27</v>
      </c>
      <c r="Y163">
        <v>0</v>
      </c>
    </row>
    <row r="164" spans="3:25" x14ac:dyDescent="0.25">
      <c r="C164">
        <v>5471</v>
      </c>
      <c r="D164">
        <v>0</v>
      </c>
      <c r="E164" t="s">
        <v>187</v>
      </c>
      <c r="F164" t="s">
        <v>124</v>
      </c>
      <c r="G164">
        <v>14.73</v>
      </c>
      <c r="H164">
        <v>41</v>
      </c>
      <c r="I164">
        <v>1.1000000000000001</v>
      </c>
      <c r="J164">
        <v>0</v>
      </c>
      <c r="K164">
        <v>1.1100000000000001</v>
      </c>
      <c r="L164">
        <v>536</v>
      </c>
      <c r="M164">
        <v>3.26</v>
      </c>
      <c r="N164">
        <v>15.01</v>
      </c>
      <c r="O164">
        <v>263</v>
      </c>
      <c r="P164">
        <v>52.74</v>
      </c>
      <c r="Q164">
        <v>0.37</v>
      </c>
      <c r="R164">
        <v>0</v>
      </c>
      <c r="S164">
        <v>0.8</v>
      </c>
      <c r="T164">
        <v>19</v>
      </c>
      <c r="U164">
        <v>6.48</v>
      </c>
      <c r="V164">
        <v>3.34</v>
      </c>
      <c r="W164">
        <v>0.21099999999999999</v>
      </c>
      <c r="X164">
        <v>15.75</v>
      </c>
      <c r="Y164">
        <v>0</v>
      </c>
    </row>
    <row r="165" spans="3:25" x14ac:dyDescent="0.25">
      <c r="C165">
        <v>6117</v>
      </c>
      <c r="D165">
        <v>0</v>
      </c>
      <c r="E165" t="s">
        <v>186</v>
      </c>
      <c r="F165" t="s">
        <v>128</v>
      </c>
      <c r="G165">
        <v>15.05</v>
      </c>
      <c r="H165">
        <v>53</v>
      </c>
      <c r="I165">
        <v>0.3</v>
      </c>
      <c r="J165">
        <v>0</v>
      </c>
      <c r="K165">
        <v>9.6</v>
      </c>
      <c r="L165">
        <v>916</v>
      </c>
      <c r="M165">
        <v>3.4009999999999998</v>
      </c>
      <c r="N165">
        <v>4.6500000000000004</v>
      </c>
      <c r="O165">
        <v>158</v>
      </c>
      <c r="P165">
        <v>68.5</v>
      </c>
      <c r="Q165">
        <v>3.2</v>
      </c>
      <c r="R165">
        <v>144</v>
      </c>
      <c r="S165">
        <v>30.4</v>
      </c>
      <c r="T165">
        <v>21</v>
      </c>
      <c r="U165">
        <v>2.38</v>
      </c>
      <c r="V165">
        <v>1.5720000000000001</v>
      </c>
      <c r="W165">
        <v>7.0999999999999994E-2</v>
      </c>
      <c r="X165">
        <v>8.75</v>
      </c>
      <c r="Y165">
        <v>0</v>
      </c>
    </row>
  </sheetData>
  <conditionalFormatting sqref="G3:G1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{5AACBF0A-4908-4775-8B15-740D3A92111C}</x14:id>
        </ext>
      </extLst>
    </cfRule>
  </conditionalFormatting>
  <conditionalFormatting sqref="H3:H16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{3C3B0F2E-1784-401B-91FA-81678829F014}</x14:id>
        </ext>
      </extLst>
    </cfRule>
  </conditionalFormatting>
  <conditionalFormatting sqref="I2:I16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{B10EF414-4658-45CE-AE6D-35EA39252C11}</x14:id>
        </ext>
      </extLst>
    </cfRule>
  </conditionalFormatting>
  <conditionalFormatting sqref="J2:J16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{BCEDB6AD-E938-486B-9577-4703D739725F}</x14:id>
        </ext>
      </extLst>
    </cfRule>
  </conditionalFormatting>
  <conditionalFormatting sqref="K2:K16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{443ADC98-5BE4-4F7F-8EF3-D2F022255466}</x14:id>
        </ext>
      </extLst>
    </cfRule>
  </conditionalFormatting>
  <conditionalFormatting sqref="L3:L16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{483A328F-F1EB-4F9D-8862-877B9E680427}</x14:id>
        </ext>
      </extLst>
    </cfRule>
  </conditionalFormatting>
  <conditionalFormatting sqref="M2:M16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{6718EDB2-1B98-4051-91B6-0F1956DAFEDB}</x14:id>
        </ext>
      </extLst>
    </cfRule>
  </conditionalFormatting>
  <conditionalFormatting sqref="N2:N16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{32EFBBE6-F4DD-466C-8E3F-587A924A9A1F}</x14:id>
        </ext>
      </extLst>
    </cfRule>
  </conditionalFormatting>
  <conditionalFormatting sqref="O2:O16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{B22296D8-4182-4C29-9FCF-D3F647E00D2C}</x14:id>
        </ext>
      </extLst>
    </cfRule>
  </conditionalFormatting>
  <conditionalFormatting sqref="P2:P16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{FA24BBDB-4964-4DB7-AAB1-EF4B927AC1FA}</x14:id>
        </ext>
      </extLst>
    </cfRule>
  </conditionalFormatting>
  <conditionalFormatting sqref="Q2:Q16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{F63ADE6F-4313-469E-8227-E34F9BBF44D7}</x14:id>
        </ext>
      </extLst>
    </cfRule>
  </conditionalFormatting>
  <conditionalFormatting sqref="R2:R16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{4524E09B-8BD2-4D5A-9D49-530CFEC43F2F}</x14:id>
        </ext>
      </extLst>
    </cfRule>
  </conditionalFormatting>
  <conditionalFormatting sqref="S2:S16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{6F249A3F-99E0-46FA-B85B-B6272DCA3BF1}</x14:id>
        </ext>
      </extLst>
    </cfRule>
  </conditionalFormatting>
  <conditionalFormatting sqref="T2:T1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{12AAB0DC-DFA7-4684-9FD7-6967D75D1B8B}</x14:id>
        </ext>
      </extLst>
    </cfRule>
  </conditionalFormatting>
  <conditionalFormatting sqref="U2:U16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{5EB48D80-18B4-47AA-9D5F-CF19C4A7281D}</x14:id>
        </ext>
      </extLst>
    </cfRule>
  </conditionalFormatting>
  <conditionalFormatting sqref="V2:V16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{A3DCED34-B4D0-4F1D-97EA-C79A3C616B7E}</x14:id>
        </ext>
      </extLst>
    </cfRule>
  </conditionalFormatting>
  <conditionalFormatting sqref="W2:W16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{54A1883F-9C8B-4151-BE0F-AD769330388A}</x14:id>
        </ext>
      </extLst>
    </cfRule>
  </conditionalFormatting>
  <conditionalFormatting sqref="X2:X1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{53A8EF4C-9816-4B7C-88C1-4CC3B824304C}</x14:id>
        </ext>
      </extLst>
    </cfRule>
  </conditionalFormatting>
  <conditionalFormatting sqref="Y3:Y1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{E9875345-DF7A-4631-82F3-893C3CC2A1B5}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ACBF0A-4908-4775-8B15-740D3A921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G3:G165</xm:sqref>
        </x14:conditionalFormatting>
        <x14:conditionalFormatting xmlns:xm="http://schemas.microsoft.com/office/excel/2006/main">
          <x14:cfRule type="dataBar" id="{3C3B0F2E-1784-401B-91FA-81678829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H3:H165</xm:sqref>
        </x14:conditionalFormatting>
        <x14:conditionalFormatting xmlns:xm="http://schemas.microsoft.com/office/excel/2006/main">
          <x14:cfRule type="dataBar" id="{B10EF414-4658-45CE-AE6D-35EA39252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I2:I165</xm:sqref>
        </x14:conditionalFormatting>
        <x14:conditionalFormatting xmlns:xm="http://schemas.microsoft.com/office/excel/2006/main">
          <x14:cfRule type="dataBar" id="{BCEDB6AD-E938-486B-9577-4703D7397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J2:J165</xm:sqref>
        </x14:conditionalFormatting>
        <x14:conditionalFormatting xmlns:xm="http://schemas.microsoft.com/office/excel/2006/main">
          <x14:cfRule type="dataBar" id="{443ADC98-5BE4-4F7F-8EF3-D2F022255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K2:K165</xm:sqref>
        </x14:conditionalFormatting>
        <x14:conditionalFormatting xmlns:xm="http://schemas.microsoft.com/office/excel/2006/main">
          <x14:cfRule type="dataBar" id="{483A328F-F1EB-4F9D-8862-877B9E680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L3:L165</xm:sqref>
        </x14:conditionalFormatting>
        <x14:conditionalFormatting xmlns:xm="http://schemas.microsoft.com/office/excel/2006/main">
          <x14:cfRule type="dataBar" id="{6718EDB2-1B98-4051-91B6-0F1956DAF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M2:M165</xm:sqref>
        </x14:conditionalFormatting>
        <x14:conditionalFormatting xmlns:xm="http://schemas.microsoft.com/office/excel/2006/main">
          <x14:cfRule type="dataBar" id="{32EFBBE6-F4DD-466C-8E3F-587A924A9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N2:N165</xm:sqref>
        </x14:conditionalFormatting>
        <x14:conditionalFormatting xmlns:xm="http://schemas.microsoft.com/office/excel/2006/main">
          <x14:cfRule type="dataBar" id="{B22296D8-4182-4C29-9FCF-D3F647E00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O2:O165</xm:sqref>
        </x14:conditionalFormatting>
        <x14:conditionalFormatting xmlns:xm="http://schemas.microsoft.com/office/excel/2006/main">
          <x14:cfRule type="dataBar" id="{FA24BBDB-4964-4DB7-AAB1-EF4B927AC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P2:P165</xm:sqref>
        </x14:conditionalFormatting>
        <x14:conditionalFormatting xmlns:xm="http://schemas.microsoft.com/office/excel/2006/main">
          <x14:cfRule type="dataBar" id="{F63ADE6F-4313-469E-8227-E34F9BBF4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Q2:Q165</xm:sqref>
        </x14:conditionalFormatting>
        <x14:conditionalFormatting xmlns:xm="http://schemas.microsoft.com/office/excel/2006/main">
          <x14:cfRule type="dataBar" id="{4524E09B-8BD2-4D5A-9D49-530CFEC43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R2:R165</xm:sqref>
        </x14:conditionalFormatting>
        <x14:conditionalFormatting xmlns:xm="http://schemas.microsoft.com/office/excel/2006/main">
          <x14:cfRule type="dataBar" id="{6F249A3F-99E0-46FA-B85B-B6272DCA3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S2:S165</xm:sqref>
        </x14:conditionalFormatting>
        <x14:conditionalFormatting xmlns:xm="http://schemas.microsoft.com/office/excel/2006/main">
          <x14:cfRule type="dataBar" id="{12AAB0DC-DFA7-4684-9FD7-6967D75D1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T2:T165</xm:sqref>
        </x14:conditionalFormatting>
        <x14:conditionalFormatting xmlns:xm="http://schemas.microsoft.com/office/excel/2006/main">
          <x14:cfRule type="dataBar" id="{5EB48D80-18B4-47AA-9D5F-CF19C4A72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U2:U165</xm:sqref>
        </x14:conditionalFormatting>
        <x14:conditionalFormatting xmlns:xm="http://schemas.microsoft.com/office/excel/2006/main">
          <x14:cfRule type="dataBar" id="{A3DCED34-B4D0-4F1D-97EA-C79A3C61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V2:V165</xm:sqref>
        </x14:conditionalFormatting>
        <x14:conditionalFormatting xmlns:xm="http://schemas.microsoft.com/office/excel/2006/main">
          <x14:cfRule type="dataBar" id="{54A1883F-9C8B-4151-BE0F-AD769330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W2:W165</xm:sqref>
        </x14:conditionalFormatting>
        <x14:conditionalFormatting xmlns:xm="http://schemas.microsoft.com/office/excel/2006/main">
          <x14:cfRule type="dataBar" id="{53A8EF4C-9816-4B7C-88C1-4CC3B8243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X2:X165</xm:sqref>
        </x14:conditionalFormatting>
        <x14:conditionalFormatting xmlns:xm="http://schemas.microsoft.com/office/excel/2006/main">
          <x14:cfRule type="dataBar" id="{E9875345-DF7A-4631-82F3-893C3CC2A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tfb05d3hrt@goetheuniversitaet.onmicrosoft.com</dc:creator>
  <cp:lastModifiedBy>tfb05d3hrt@goetheuniversitaet.onmicrosoft.com</cp:lastModifiedBy>
  <dcterms:created xsi:type="dcterms:W3CDTF">2023-11-25T14:48:18Z</dcterms:created>
  <dcterms:modified xsi:type="dcterms:W3CDTF">2023-11-26T14:55:36Z</dcterms:modified>
</cp:coreProperties>
</file>