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SimCompanies\"/>
    </mc:Choice>
  </mc:AlternateContent>
  <bookViews>
    <workbookView xWindow="0" yWindow="0" windowWidth="20490" windowHeight="7650"/>
  </bookViews>
  <sheets>
    <sheet name="Hoja1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5" l="1"/>
  <c r="H43" i="5" s="1"/>
  <c r="G43" i="5"/>
  <c r="D42" i="5"/>
  <c r="D41" i="5"/>
  <c r="D40" i="5"/>
  <c r="D39" i="5"/>
  <c r="H39" i="5" s="1"/>
  <c r="D35" i="5"/>
  <c r="D34" i="5"/>
  <c r="H34" i="5" s="1"/>
  <c r="D33" i="5"/>
  <c r="D27" i="5"/>
  <c r="H27" i="5" s="1"/>
  <c r="D30" i="5" s="1"/>
  <c r="D26" i="5"/>
  <c r="H26" i="5" s="1"/>
  <c r="D25" i="5"/>
  <c r="D24" i="5"/>
  <c r="H25" i="5"/>
  <c r="H33" i="5"/>
  <c r="D36" i="5" s="1"/>
  <c r="H36" i="5" s="1"/>
  <c r="H35" i="5"/>
  <c r="H40" i="5"/>
  <c r="D29" i="5" s="1"/>
  <c r="H29" i="5" s="1"/>
  <c r="H41" i="5"/>
  <c r="H42" i="5"/>
  <c r="H24" i="5"/>
  <c r="G33" i="5"/>
  <c r="G34" i="5"/>
  <c r="G35" i="5"/>
  <c r="G36" i="5"/>
  <c r="G39" i="5"/>
  <c r="G40" i="5"/>
  <c r="G41" i="5"/>
  <c r="G42" i="5"/>
  <c r="G46" i="5"/>
  <c r="G47" i="5"/>
  <c r="G50" i="5"/>
  <c r="G51" i="5"/>
  <c r="G52" i="5"/>
  <c r="G30" i="5"/>
  <c r="G29" i="5"/>
  <c r="G26" i="5"/>
  <c r="G27" i="5"/>
  <c r="G28" i="5"/>
  <c r="G25" i="5"/>
  <c r="G24" i="5"/>
  <c r="D52" i="5" l="1"/>
  <c r="H52" i="5" s="1"/>
  <c r="D50" i="5"/>
  <c r="H50" i="5" s="1"/>
  <c r="D51" i="5"/>
  <c r="H51" i="5" s="1"/>
  <c r="D28" i="5"/>
  <c r="H28" i="5" s="1"/>
  <c r="D46" i="5" s="1"/>
  <c r="H46" i="5" s="1"/>
  <c r="H30" i="5"/>
  <c r="D47" i="5" s="1"/>
  <c r="H47" i="5" s="1"/>
</calcChain>
</file>

<file path=xl/sharedStrings.xml><?xml version="1.0" encoding="utf-8"?>
<sst xmlns="http://schemas.openxmlformats.org/spreadsheetml/2006/main" count="71" uniqueCount="71">
  <si>
    <t>Carbon composite</t>
  </si>
  <si>
    <t xml:space="preserve">RAW MATERIAL </t>
  </si>
  <si>
    <t>MARKET PRICE</t>
  </si>
  <si>
    <t xml:space="preserve">AEROSPACE FACTORY </t>
  </si>
  <si>
    <t>REQUIREMENTS</t>
  </si>
  <si>
    <t>Fuselage</t>
  </si>
  <si>
    <t>UNITS PER HOUR</t>
  </si>
  <si>
    <t>UNIT WORKER COST</t>
  </si>
  <si>
    <t>UNIT ADMIN COST</t>
  </si>
  <si>
    <t>ADMIN OVERHEAD</t>
  </si>
  <si>
    <t>Aluminium</t>
  </si>
  <si>
    <t>Wing</t>
  </si>
  <si>
    <t>30*Carbon composite + 5 Aluminium</t>
  </si>
  <si>
    <t>Propellant tank</t>
  </si>
  <si>
    <t>TRANSPORT UNITS</t>
  </si>
  <si>
    <t>40*Carbon composite</t>
  </si>
  <si>
    <t>50 Aluminium + 250 Rocket fuel</t>
  </si>
  <si>
    <t>Rocket fuel</t>
  </si>
  <si>
    <t>Heat shield</t>
  </si>
  <si>
    <t>20 Steel + 30 Silicon</t>
  </si>
  <si>
    <t>Sub orbital  2nd stage</t>
  </si>
  <si>
    <t xml:space="preserve">8 Fuselage + 2 Propellant tank + 2 Flight computer + 4 Ion drive + 2 Attitude control </t>
  </si>
  <si>
    <t xml:space="preserve">40 Fuselage + 16 Propellant tank + 34 Rocket engine </t>
  </si>
  <si>
    <t>Starship</t>
  </si>
  <si>
    <t>Orbital booster</t>
  </si>
  <si>
    <t>2 Cockpit + 10 Heat shield + 4 Attitude control + 6 Propellant tank + 7 Rocket engine</t>
  </si>
  <si>
    <t>AEROSPACE ELECTRONICS</t>
  </si>
  <si>
    <t>Flight computer</t>
  </si>
  <si>
    <t>4 High grade e-comps + 2 On-board computer</t>
  </si>
  <si>
    <t>Cockpit</t>
  </si>
  <si>
    <t>4 High grade e comps + 8 Displays + 1 basic interior</t>
  </si>
  <si>
    <t>Attitude control</t>
  </si>
  <si>
    <t xml:space="preserve">3 Steel + 5 batteries + 3 electric motor </t>
  </si>
  <si>
    <t>Satellite</t>
  </si>
  <si>
    <t xml:space="preserve">8 High grade e-comps + 4 flight computer + 1 ion drive + 2 Attitude control </t>
  </si>
  <si>
    <t>PROPULSION FACTORY</t>
  </si>
  <si>
    <t>Solid fuel booster</t>
  </si>
  <si>
    <t xml:space="preserve">30 Aluminium + 100 Rocket fuel + 50 Chemicals </t>
  </si>
  <si>
    <t>Rocket engine</t>
  </si>
  <si>
    <t>20 Steel + 8 High grade e-comps + 10 Aluminium</t>
  </si>
  <si>
    <t>Ion drive</t>
  </si>
  <si>
    <t xml:space="preserve">8 High grade e-comps + 30 Batteries + 15 Chemicals </t>
  </si>
  <si>
    <t>Jet engine</t>
  </si>
  <si>
    <t>4 High grade e-comps + 5 Aluminium</t>
  </si>
  <si>
    <t>VERTICAL INTEGRATION FACILITY</t>
  </si>
  <si>
    <t>Sub-orbital rocket</t>
  </si>
  <si>
    <t>1 Solid fuel booster + 1 Sub-orbital 2nd stage</t>
  </si>
  <si>
    <t>BFR</t>
  </si>
  <si>
    <t>1 Orbital booster + 1 Starship</t>
  </si>
  <si>
    <t>HANGAR</t>
  </si>
  <si>
    <t>Jumbo jet</t>
  </si>
  <si>
    <t>40 Fuselage + 10 Wing + 2 Cockpit + 140 Basic interior + 4 Jet engine</t>
  </si>
  <si>
    <t>Luxury jet</t>
  </si>
  <si>
    <t xml:space="preserve">14 Fuselage + 2 Wing + 1 Cockpit + 2 Golden bars + 2 Jet engine </t>
  </si>
  <si>
    <t xml:space="preserve">Single engine plane </t>
  </si>
  <si>
    <t xml:space="preserve">TOTAL COST </t>
  </si>
  <si>
    <t>Basic interior</t>
  </si>
  <si>
    <t>Golden bars</t>
  </si>
  <si>
    <t>Steel</t>
  </si>
  <si>
    <t>Silicon</t>
  </si>
  <si>
    <t>High grade e-comps</t>
  </si>
  <si>
    <t>On-board computer</t>
  </si>
  <si>
    <t>Displays</t>
  </si>
  <si>
    <t>Batteries</t>
  </si>
  <si>
    <t>Electric motor</t>
  </si>
  <si>
    <t>Chemicals</t>
  </si>
  <si>
    <t>Combustion engine</t>
  </si>
  <si>
    <t>6 Steel + 5 Chemicals + 5 Electronic components</t>
  </si>
  <si>
    <t>Electronic components</t>
  </si>
  <si>
    <t>8 Fuselage + 2 Wing + 1 Cockpit + 1 Combustion engine</t>
  </si>
  <si>
    <t>In order to become an Aerospacial supplier/ retailer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</si>
</sst>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2" xfId="0" applyBorder="1"/>
    <xf numFmtId="0" fontId="0" fillId="2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2"/>
  <sheetViews>
    <sheetView tabSelected="1" workbookViewId="0">
      <selection activeCell="B12" sqref="B12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t="s">
        <v>10</v>
      </c>
      <c r="B4">
        <v>19</v>
      </c>
    </row>
    <row r="5" spans="1:5" x14ac:dyDescent="0.25">
      <c r="A5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2" spans="1:8" x14ac:dyDescent="0.25">
      <c r="A22" s="3"/>
      <c r="B22" s="3" t="s">
        <v>14</v>
      </c>
      <c r="C22" s="3" t="s">
        <v>4</v>
      </c>
      <c r="D22" s="3"/>
      <c r="E22" s="3" t="s">
        <v>6</v>
      </c>
      <c r="F22" s="3" t="s">
        <v>7</v>
      </c>
      <c r="G22" s="3" t="s">
        <v>8</v>
      </c>
      <c r="H22" s="5" t="s">
        <v>55</v>
      </c>
    </row>
    <row r="23" spans="1:8" x14ac:dyDescent="0.25">
      <c r="A23" s="4" t="s">
        <v>3</v>
      </c>
      <c r="B23" s="1"/>
      <c r="C23" s="1"/>
      <c r="D23" s="1"/>
      <c r="E23" s="1"/>
      <c r="F23" s="1"/>
      <c r="G23" s="1"/>
    </row>
    <row r="24" spans="1:8" x14ac:dyDescent="0.25">
      <c r="A24" s="1" t="s">
        <v>5</v>
      </c>
      <c r="B24" s="1">
        <v>2</v>
      </c>
      <c r="C24" s="2" t="s">
        <v>15</v>
      </c>
      <c r="D24" s="1">
        <f>40*B3</f>
        <v>2640</v>
      </c>
      <c r="E24" s="1">
        <v>3.67</v>
      </c>
      <c r="F24" s="1">
        <v>159.84</v>
      </c>
      <c r="G24" s="1">
        <f t="shared" ref="G24:G30" si="0">$E$2*F24</f>
        <v>46.065888000000001</v>
      </c>
      <c r="H24">
        <f>D24+F24+G24</f>
        <v>2845.9058880000002</v>
      </c>
    </row>
    <row r="25" spans="1:8" x14ac:dyDescent="0.25">
      <c r="A25" s="1" t="s">
        <v>11</v>
      </c>
      <c r="B25" s="1">
        <v>2</v>
      </c>
      <c r="C25" s="2" t="s">
        <v>12</v>
      </c>
      <c r="D25" s="1">
        <f>30*B3+5*B4</f>
        <v>2075</v>
      </c>
      <c r="E25" s="1">
        <v>9.01</v>
      </c>
      <c r="F25" s="1">
        <v>65.12</v>
      </c>
      <c r="G25" s="1">
        <f t="shared" si="0"/>
        <v>18.767584000000003</v>
      </c>
      <c r="H25">
        <f t="shared" ref="H25:H52" si="1">D25+F25+G25</f>
        <v>2158.8875840000001</v>
      </c>
    </row>
    <row r="26" spans="1:8" x14ac:dyDescent="0.25">
      <c r="A26" s="1" t="s">
        <v>13</v>
      </c>
      <c r="B26" s="1">
        <v>1</v>
      </c>
      <c r="C26" s="2" t="s">
        <v>16</v>
      </c>
      <c r="D26" s="1">
        <f>50*B4+250*B5</f>
        <v>9450</v>
      </c>
      <c r="E26" s="1">
        <v>5</v>
      </c>
      <c r="F26" s="1">
        <v>117.22</v>
      </c>
      <c r="G26" s="1">
        <f t="shared" si="0"/>
        <v>33.782803999999999</v>
      </c>
      <c r="H26">
        <f t="shared" si="1"/>
        <v>9601.0028039999997</v>
      </c>
    </row>
    <row r="27" spans="1:8" x14ac:dyDescent="0.25">
      <c r="A27" s="1" t="s">
        <v>18</v>
      </c>
      <c r="B27" s="1">
        <v>1</v>
      </c>
      <c r="C27" s="2" t="s">
        <v>19</v>
      </c>
      <c r="D27" s="1">
        <f>20*B8+30*B9</f>
        <v>454</v>
      </c>
      <c r="E27" s="1">
        <v>13.34</v>
      </c>
      <c r="F27" s="1">
        <v>43.96</v>
      </c>
      <c r="G27" s="1">
        <f t="shared" si="0"/>
        <v>12.669272000000001</v>
      </c>
      <c r="H27">
        <f t="shared" si="1"/>
        <v>510.62927199999996</v>
      </c>
    </row>
    <row r="28" spans="1:8" x14ac:dyDescent="0.25">
      <c r="A28" s="1" t="s">
        <v>20</v>
      </c>
      <c r="B28" s="1">
        <v>20</v>
      </c>
      <c r="C28" s="2" t="s">
        <v>21</v>
      </c>
      <c r="D28" s="1">
        <f>8*H24+2*H26+2*H33+4*H41+2*H35</f>
        <v>100316.59010000002</v>
      </c>
      <c r="E28" s="1">
        <v>3.34</v>
      </c>
      <c r="F28" s="1">
        <v>175.82</v>
      </c>
      <c r="G28" s="1">
        <f t="shared" si="0"/>
        <v>50.671323999999998</v>
      </c>
      <c r="H28">
        <f t="shared" si="1"/>
        <v>100543.08142400002</v>
      </c>
    </row>
    <row r="29" spans="1:8" x14ac:dyDescent="0.25">
      <c r="A29" s="1" t="s">
        <v>24</v>
      </c>
      <c r="B29" s="1">
        <v>100</v>
      </c>
      <c r="C29" s="2" t="s">
        <v>22</v>
      </c>
      <c r="D29" s="1">
        <f>40*H24+16*H26+34*H40</f>
        <v>618766.05109199998</v>
      </c>
      <c r="E29" s="1">
        <v>1.67</v>
      </c>
      <c r="F29" s="1">
        <v>351.65</v>
      </c>
      <c r="G29" s="1">
        <f t="shared" si="0"/>
        <v>101.34553</v>
      </c>
      <c r="H29">
        <f t="shared" si="1"/>
        <v>619219.04662200005</v>
      </c>
    </row>
    <row r="30" spans="1:8" x14ac:dyDescent="0.25">
      <c r="A30" s="1" t="s">
        <v>23</v>
      </c>
      <c r="B30" s="1">
        <v>100</v>
      </c>
      <c r="C30" s="2" t="s">
        <v>25</v>
      </c>
      <c r="D30" s="1">
        <f>2*H34+10*H27+4*H35+6*H26+7*H40</f>
        <v>151183.570198</v>
      </c>
      <c r="E30" s="1">
        <v>0.33</v>
      </c>
      <c r="F30" s="1">
        <v>1758.23</v>
      </c>
      <c r="G30" s="1">
        <f t="shared" si="0"/>
        <v>506.72188600000004</v>
      </c>
      <c r="H30">
        <f t="shared" si="1"/>
        <v>153448.52208400003</v>
      </c>
    </row>
    <row r="31" spans="1:8" x14ac:dyDescent="0.25">
      <c r="A31" s="1"/>
      <c r="B31" s="1"/>
      <c r="C31" s="1"/>
      <c r="D31" s="1"/>
      <c r="E31" s="1"/>
      <c r="F31" s="1"/>
      <c r="G31" s="1"/>
    </row>
    <row r="32" spans="1:8" x14ac:dyDescent="0.25">
      <c r="A32" s="4" t="s">
        <v>26</v>
      </c>
      <c r="B32" s="1"/>
      <c r="C32" s="1"/>
      <c r="D32" s="1"/>
      <c r="E32" s="1"/>
      <c r="F32" s="1"/>
      <c r="G32" s="1"/>
    </row>
    <row r="33" spans="1:8" x14ac:dyDescent="0.25">
      <c r="A33" s="1" t="s">
        <v>27</v>
      </c>
      <c r="B33" s="1">
        <v>1</v>
      </c>
      <c r="C33" s="2" t="s">
        <v>28</v>
      </c>
      <c r="D33" s="1">
        <f>4*B10+2*B11</f>
        <v>4596</v>
      </c>
      <c r="E33" s="1">
        <v>2.56</v>
      </c>
      <c r="F33" s="1">
        <v>283.24</v>
      </c>
      <c r="G33" s="1">
        <f>$E$2*F33</f>
        <v>81.629768000000013</v>
      </c>
      <c r="H33">
        <f t="shared" si="1"/>
        <v>4960.8697679999996</v>
      </c>
    </row>
    <row r="34" spans="1:8" x14ac:dyDescent="0.25">
      <c r="A34" s="1" t="s">
        <v>29</v>
      </c>
      <c r="B34" s="1">
        <v>1</v>
      </c>
      <c r="C34" s="2" t="s">
        <v>30</v>
      </c>
      <c r="D34" s="1">
        <f>4*B10+8*B12+B6</f>
        <v>4922</v>
      </c>
      <c r="E34" s="1">
        <v>2.56</v>
      </c>
      <c r="F34" s="1">
        <v>283.24</v>
      </c>
      <c r="G34" s="1">
        <f>$E$2*F34</f>
        <v>81.629768000000013</v>
      </c>
      <c r="H34">
        <f t="shared" si="1"/>
        <v>5286.8697679999996</v>
      </c>
    </row>
    <row r="35" spans="1:8" x14ac:dyDescent="0.25">
      <c r="A35" s="1" t="s">
        <v>31</v>
      </c>
      <c r="B35" s="1">
        <v>1</v>
      </c>
      <c r="C35" s="2" t="s">
        <v>32</v>
      </c>
      <c r="D35" s="1">
        <f>3*B8+5*B13+3*B14</f>
        <v>1088</v>
      </c>
      <c r="E35" s="1">
        <v>3.07</v>
      </c>
      <c r="F35" s="1">
        <v>236.03</v>
      </c>
      <c r="G35" s="1">
        <f>$E$2*F35</f>
        <v>68.023846000000006</v>
      </c>
      <c r="H35">
        <f t="shared" si="1"/>
        <v>1392.053846</v>
      </c>
    </row>
    <row r="36" spans="1:8" x14ac:dyDescent="0.25">
      <c r="A36" s="1" t="s">
        <v>33</v>
      </c>
      <c r="B36" s="1">
        <v>10</v>
      </c>
      <c r="C36" s="2" t="s">
        <v>34</v>
      </c>
      <c r="D36" s="1">
        <f>8*B10+4*H33+H41+2*H35</f>
        <v>41397.959303999996</v>
      </c>
      <c r="E36" s="1">
        <v>0.13</v>
      </c>
      <c r="F36" s="1">
        <v>5664.7</v>
      </c>
      <c r="G36" s="1">
        <f>$E$2*F36</f>
        <v>1632.56654</v>
      </c>
      <c r="H36">
        <f t="shared" si="1"/>
        <v>48695.225843999993</v>
      </c>
    </row>
    <row r="37" spans="1:8" x14ac:dyDescent="0.25">
      <c r="A37" s="1"/>
      <c r="B37" s="1"/>
      <c r="C37" s="1"/>
      <c r="D37" s="1"/>
      <c r="E37" s="1"/>
      <c r="F37" s="1"/>
      <c r="G37" s="1"/>
    </row>
    <row r="38" spans="1:8" x14ac:dyDescent="0.25">
      <c r="A38" s="4" t="s">
        <v>35</v>
      </c>
      <c r="B38" s="1"/>
      <c r="C38" s="1"/>
      <c r="D38" s="1"/>
      <c r="E38" s="1"/>
      <c r="F38" s="1"/>
      <c r="G38" s="1"/>
    </row>
    <row r="39" spans="1:8" x14ac:dyDescent="0.25">
      <c r="A39" s="1" t="s">
        <v>36</v>
      </c>
      <c r="B39" s="1">
        <v>1</v>
      </c>
      <c r="C39" s="2" t="s">
        <v>37</v>
      </c>
      <c r="D39" s="1">
        <f>30*B4+100*B5+50*B15</f>
        <v>4700</v>
      </c>
      <c r="E39" s="1">
        <v>0.31</v>
      </c>
      <c r="F39" s="1">
        <v>1989.41</v>
      </c>
      <c r="G39" s="1">
        <f>$E$2*F39</f>
        <v>573.34796200000005</v>
      </c>
      <c r="H39">
        <f t="shared" si="1"/>
        <v>7262.7579619999997</v>
      </c>
    </row>
    <row r="40" spans="1:8" x14ac:dyDescent="0.25">
      <c r="A40" s="1" t="s">
        <v>38</v>
      </c>
      <c r="B40" s="1">
        <v>1</v>
      </c>
      <c r="C40" s="2" t="s">
        <v>39</v>
      </c>
      <c r="D40" s="1">
        <f>20*B8+8*B10+10*B4</f>
        <v>7770</v>
      </c>
      <c r="E40" s="1">
        <v>0.31</v>
      </c>
      <c r="F40" s="1">
        <v>1989.41</v>
      </c>
      <c r="G40" s="1">
        <f>$E$2*F40</f>
        <v>573.34796200000005</v>
      </c>
      <c r="H40">
        <f t="shared" si="1"/>
        <v>10332.757962</v>
      </c>
    </row>
    <row r="41" spans="1:8" x14ac:dyDescent="0.25">
      <c r="A41" s="1" t="s">
        <v>40</v>
      </c>
      <c r="B41" s="1">
        <v>1</v>
      </c>
      <c r="C41" s="2" t="s">
        <v>41</v>
      </c>
      <c r="D41" s="1">
        <f>8*B10+30*B13+15*B15</f>
        <v>10129</v>
      </c>
      <c r="E41" s="1">
        <v>0.62</v>
      </c>
      <c r="F41" s="1">
        <v>994.7</v>
      </c>
      <c r="G41" s="1">
        <f>$E$2*F41</f>
        <v>286.67254000000003</v>
      </c>
      <c r="H41">
        <f t="shared" si="1"/>
        <v>11410.37254</v>
      </c>
    </row>
    <row r="42" spans="1:8" x14ac:dyDescent="0.25">
      <c r="A42" s="1" t="s">
        <v>42</v>
      </c>
      <c r="B42" s="1">
        <v>1</v>
      </c>
      <c r="C42" s="2" t="s">
        <v>43</v>
      </c>
      <c r="D42" s="1">
        <f>4*B10+5*B4</f>
        <v>3775</v>
      </c>
      <c r="E42" s="1">
        <v>0.94</v>
      </c>
      <c r="F42" s="1">
        <v>663.14</v>
      </c>
      <c r="G42" s="1">
        <f>$E$2*F42</f>
        <v>191.11694800000001</v>
      </c>
      <c r="H42">
        <f t="shared" si="1"/>
        <v>4629.2569480000002</v>
      </c>
    </row>
    <row r="43" spans="1:8" x14ac:dyDescent="0.25">
      <c r="A43" s="1" t="s">
        <v>66</v>
      </c>
      <c r="B43" s="1">
        <v>2</v>
      </c>
      <c r="C43" s="2" t="s">
        <v>67</v>
      </c>
      <c r="D43" s="1">
        <f>6*B8+5*B15+5*B16</f>
        <v>421.5</v>
      </c>
      <c r="E43" s="1">
        <v>6.24</v>
      </c>
      <c r="F43" s="1">
        <v>99.47</v>
      </c>
      <c r="G43" s="1">
        <f>$E$2*F43</f>
        <v>28.667254</v>
      </c>
      <c r="H43">
        <f t="shared" si="1"/>
        <v>549.63725399999998</v>
      </c>
    </row>
    <row r="44" spans="1:8" x14ac:dyDescent="0.25">
      <c r="A44" s="1"/>
      <c r="B44" s="1"/>
      <c r="C44" s="1"/>
      <c r="D44" s="1"/>
      <c r="E44" s="1"/>
      <c r="F44" s="1"/>
      <c r="G44" s="1"/>
    </row>
    <row r="45" spans="1:8" x14ac:dyDescent="0.25">
      <c r="A45" s="4" t="s">
        <v>44</v>
      </c>
      <c r="B45" s="1"/>
      <c r="C45" s="1"/>
      <c r="D45" s="1"/>
      <c r="E45" s="1"/>
      <c r="F45" s="1"/>
      <c r="G45" s="1"/>
    </row>
    <row r="46" spans="1:8" x14ac:dyDescent="0.25">
      <c r="A46" s="1" t="s">
        <v>45</v>
      </c>
      <c r="B46" s="1">
        <v>20</v>
      </c>
      <c r="C46" s="2" t="s">
        <v>46</v>
      </c>
      <c r="D46" s="1">
        <f>H39+H28</f>
        <v>107805.83938600002</v>
      </c>
      <c r="E46" s="1">
        <v>0.72</v>
      </c>
      <c r="F46" s="1">
        <v>1056.95</v>
      </c>
      <c r="G46" s="1">
        <f>$E$2*F46</f>
        <v>304.61299000000002</v>
      </c>
      <c r="H46">
        <f t="shared" si="1"/>
        <v>109167.40237600001</v>
      </c>
    </row>
    <row r="47" spans="1:8" x14ac:dyDescent="0.25">
      <c r="A47" s="1" t="s">
        <v>47</v>
      </c>
      <c r="B47" s="1">
        <v>2000</v>
      </c>
      <c r="C47" s="2" t="s">
        <v>48</v>
      </c>
      <c r="D47" s="1">
        <f>H29+H30</f>
        <v>772667.56870600011</v>
      </c>
      <c r="E47" s="1">
        <v>0.24</v>
      </c>
      <c r="F47" s="1">
        <v>3170.85</v>
      </c>
      <c r="G47" s="1">
        <f>$E$2*F47</f>
        <v>913.83897000000002</v>
      </c>
      <c r="H47">
        <f t="shared" si="1"/>
        <v>776752.25767600012</v>
      </c>
    </row>
    <row r="48" spans="1:8" x14ac:dyDescent="0.25">
      <c r="A48" s="1"/>
      <c r="B48" s="1"/>
      <c r="C48" s="1"/>
      <c r="D48" s="1"/>
      <c r="E48" s="1"/>
      <c r="F48" s="1"/>
      <c r="G48" s="1"/>
    </row>
    <row r="49" spans="1:8" x14ac:dyDescent="0.25">
      <c r="A49" s="4" t="s">
        <v>49</v>
      </c>
      <c r="B49" s="1"/>
      <c r="C49" s="1"/>
      <c r="D49" s="1"/>
      <c r="E49" s="1"/>
      <c r="F49" s="1"/>
      <c r="G49" s="1"/>
    </row>
    <row r="50" spans="1:8" x14ac:dyDescent="0.25">
      <c r="A50" s="1" t="s">
        <v>50</v>
      </c>
      <c r="B50" s="1">
        <v>2000</v>
      </c>
      <c r="C50" s="2" t="s">
        <v>51</v>
      </c>
      <c r="D50" s="1">
        <f>40*H24+10*H25+2*H34+140*B6+4*H42</f>
        <v>207355.87868800003</v>
      </c>
      <c r="E50" s="1">
        <v>7.0000000000000007E-2</v>
      </c>
      <c r="F50" s="1">
        <v>10569.51</v>
      </c>
      <c r="G50" s="1">
        <f>$E$2*F50</f>
        <v>3046.1327820000001</v>
      </c>
      <c r="H50">
        <f t="shared" si="1"/>
        <v>220971.52147000004</v>
      </c>
    </row>
    <row r="51" spans="1:8" x14ac:dyDescent="0.25">
      <c r="A51" s="1" t="s">
        <v>52</v>
      </c>
      <c r="B51" s="1">
        <v>1000</v>
      </c>
      <c r="C51" s="2" t="s">
        <v>53</v>
      </c>
      <c r="D51" s="1">
        <f>14*H24+2*H25+H34+2*B7+2*H42</f>
        <v>70705.841264000002</v>
      </c>
      <c r="E51" s="1">
        <v>0.19</v>
      </c>
      <c r="F51" s="1">
        <v>3963.57</v>
      </c>
      <c r="G51" s="1">
        <f>$E$2*F51</f>
        <v>1142.300874</v>
      </c>
      <c r="H51">
        <f t="shared" si="1"/>
        <v>75811.712138000003</v>
      </c>
    </row>
    <row r="52" spans="1:8" x14ac:dyDescent="0.25">
      <c r="A52" s="1" t="s">
        <v>54</v>
      </c>
      <c r="B52" s="5">
        <v>100</v>
      </c>
      <c r="C52" s="2" t="s">
        <v>69</v>
      </c>
      <c r="D52" s="1">
        <f>8*H24+2*H25+H34+H43</f>
        <v>32921.529294</v>
      </c>
      <c r="E52" s="1">
        <v>1.68</v>
      </c>
      <c r="F52" s="1">
        <v>452.98</v>
      </c>
      <c r="G52" s="1">
        <f>$E$2*F52</f>
        <v>130.54883600000002</v>
      </c>
      <c r="H52">
        <f t="shared" si="1"/>
        <v>33505.058130000005</v>
      </c>
    </row>
  </sheetData>
  <sheetProtection sheet="1" objects="1" scenarios="1"/>
  <conditionalFormatting sqref="H24:H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2021-02-02T03:42:33Z</dcterms:created>
  <dcterms:modified xsi:type="dcterms:W3CDTF">2021-03-07T00:41:22Z</dcterms:modified>
</cp:coreProperties>
</file>