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3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1" l="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J25" i="9" l="1"/>
  <c r="L33" i="9" l="1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K27" i="5" l="1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H28" i="11" l="1"/>
  <c r="H25" i="11"/>
  <c r="H31" i="11"/>
  <c r="H28" i="7"/>
  <c r="H25" i="7"/>
  <c r="H24" i="7"/>
  <c r="D34" i="7" s="1"/>
  <c r="H34" i="7" s="1"/>
  <c r="H25" i="8"/>
  <c r="H28" i="8"/>
  <c r="H24" i="8"/>
  <c r="H31" i="8"/>
  <c r="H24" i="9"/>
  <c r="H25" i="9"/>
  <c r="H31" i="9"/>
  <c r="H32" i="9"/>
  <c r="H35" i="9"/>
  <c r="H26" i="9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D27" i="9"/>
  <c r="H27" i="9" s="1"/>
  <c r="D28" i="9"/>
  <c r="H28" i="9" s="1"/>
  <c r="H33" i="5"/>
  <c r="H30" i="5"/>
  <c r="H34" i="5"/>
  <c r="H29" i="5"/>
  <c r="H24" i="5"/>
  <c r="H25" i="5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<sst xmlns="http://schemas.openxmlformats.org/spreadsheetml/2006/main" count="294" uniqueCount="88">
  <si>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</si>
  <si>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</si>
  <si>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</si>
  <si>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</si>
  <si>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</si>
  <si>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</si>
  <si>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</si>
  <si>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</si>
  <si>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</si>
  <si>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</si>
  <si>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</si>
  <si>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</si>
  <si>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</si>
  <si>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</si>
  <si>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</si>
  <si>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</si>
  <si>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</si>
  <si>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</si>
  <si>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</si>
  <si>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</si>
  <si>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</si>
  <si>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</si>
  <si>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</si>
  <si>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</si>
  <si>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</si>
  <si>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</si>
  <si>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</si>
  <si>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</si>
  <si>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</si>
  <si>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</si>
  <si>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</si>
  <si>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</si>
  <si>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</si>
  <si>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</si>
  <si>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</si>
  <si>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</si>
  <si>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</si>
  <si>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</si>
  <si>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</si>
  <si>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</si>
  <si>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</si>
  <si>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</si>
  <si>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</si>
  <si>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</si>
  <si>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</si>
  <si>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</si>
  <si>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</si>
  <si>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</si>
  <si>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</si>
  <si>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</si>
  <si>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</si>
  <si>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</si>
  <si>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</si>
  <si>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</si>
  <si>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</si>
  <si>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</si>
  <si>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</si>
  <si>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</si>
  <si>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</si>
  <si>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</si>
  <si>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</si>
  <si>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</si>
  <si>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</si>
  <si>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</si>
  <si>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</si>
  <si>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</si>
  <si>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</si>
  <si>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</si>
  <si>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</si>
  <si>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</si>
  <si>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</si>
  <si>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</si>
  <si>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</si>
  <si>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</si>
  <si>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</si>
  <si>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</si>
  <si>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</si>
  <si>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</si>
  <si>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</si>
  <si>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</si>
  <si>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</si>
  <si>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</si>
  <si>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</si>
  <si>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(141,450 per lvl)</t>
  </si>
  <si>
    <t>(103,500 per lvl)</t>
  </si>
  <si>
    <t>(106,059 per lvl)</t>
  </si>
  <si>
    <t>(113,850 per lvl)</t>
  </si>
  <si>
    <t>total required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</si>
</sst>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/>
    <xf numFmtId="0" fontId="0" fillId="0" borderId="3" xfId="0" applyBorder="1"/>
    <xf numFmtId="0" fontId="0" fillId="4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6" borderId="1" xfId="0" applyFill="1" applyBorder="1"/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33" zoomScale="70" zoomScaleNormal="70" workbookViewId="0">
      <selection activeCell="B55" sqref="B55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7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7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7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7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7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2"/>
    </row>
    <row r="54" spans="1:8" x14ac:dyDescent="0.25">
      <c r="A54" s="12"/>
    </row>
    <row r="55" spans="1:8" x14ac:dyDescent="0.25">
      <c r="A55" s="12"/>
    </row>
    <row r="56" spans="1:8" x14ac:dyDescent="0.25">
      <c r="A56" s="12"/>
    </row>
    <row r="57" spans="1:8" x14ac:dyDescent="0.25">
      <c r="A57" s="12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N32" sqref="N3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5" t="s">
        <v>0</v>
      </c>
      <c r="B3" s="25">
        <v>66</v>
      </c>
    </row>
    <row r="4" spans="1:5" x14ac:dyDescent="0.25">
      <c r="A4" s="25" t="s">
        <v>10</v>
      </c>
      <c r="B4" s="25">
        <v>19</v>
      </c>
    </row>
    <row r="5" spans="1:5" x14ac:dyDescent="0.25">
      <c r="A5" t="s">
        <v>17</v>
      </c>
      <c r="B5">
        <v>34</v>
      </c>
    </row>
    <row r="6" spans="1:5" x14ac:dyDescent="0.25">
      <c r="A6" s="23" t="s">
        <v>56</v>
      </c>
      <c r="B6" s="23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5" t="s">
        <v>60</v>
      </c>
      <c r="B10" s="25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5" t="s">
        <v>62</v>
      </c>
      <c r="B12" s="25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40/E24</f>
        <v>10.899182561307903</v>
      </c>
      <c r="K24">
        <f>J24/$K$36</f>
        <v>0.3478683389014206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1">D25+F25+G25</f>
        <v>2158.8875840000001</v>
      </c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1"/>
        <v>5286.8697679999996</v>
      </c>
      <c r="J28">
        <f>2/E28</f>
        <v>0.78125</v>
      </c>
      <c r="K28">
        <f t="shared" si="2"/>
        <v>2.4935093823597921E-2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1"/>
        <v>4629.2569480000002</v>
      </c>
      <c r="J31">
        <f>4/E31</f>
        <v>4.2553191489361701</v>
      </c>
      <c r="K31">
        <f t="shared" si="2"/>
        <v>0.1358166812519376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50</v>
      </c>
      <c r="B34" s="1">
        <v>2000</v>
      </c>
      <c r="C34" s="2" t="s">
        <v>51</v>
      </c>
      <c r="D34" s="1">
        <f>40*H24+10*H25+2*H28+140*B6+4*H31</f>
        <v>207355.87868800003</v>
      </c>
      <c r="E34" s="1">
        <v>7.0000000000000007E-2</v>
      </c>
      <c r="F34" s="1">
        <v>10569.51</v>
      </c>
      <c r="G34" s="1">
        <f>$E$2*F34</f>
        <v>3046.1327820000001</v>
      </c>
      <c r="H34">
        <f t="shared" si="1"/>
        <v>220971.52147000004</v>
      </c>
      <c r="J34">
        <f>1/E34</f>
        <v>14.285714285714285</v>
      </c>
      <c r="K34">
        <f t="shared" si="2"/>
        <v>0.45595600134579051</v>
      </c>
    </row>
    <row r="36" spans="1:11" x14ac:dyDescent="0.25">
      <c r="J36" t="s">
        <v>87</v>
      </c>
      <c r="K36">
        <f>SUM(J34,J31,J28,J24,J25)</f>
        <v>31.331343909387879</v>
      </c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21" zoomScale="70" zoomScaleNormal="70" workbookViewId="0">
      <selection activeCell="N36" sqref="N3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 s="24">
        <v>66</v>
      </c>
    </row>
    <row r="4" spans="1:5" x14ac:dyDescent="0.25">
      <c r="A4" s="24" t="s">
        <v>10</v>
      </c>
      <c r="B4" s="2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 s="24">
        <v>306</v>
      </c>
      <c r="D6" t="s">
        <v>70</v>
      </c>
    </row>
    <row r="7" spans="1:5" x14ac:dyDescent="0.25">
      <c r="A7" s="23" t="s">
        <v>57</v>
      </c>
      <c r="B7" s="23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 s="24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 s="24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14/E24</f>
        <v>3.8147138964577656</v>
      </c>
      <c r="K24">
        <f t="shared" ref="K24:K33" si="1">J24/$K$36</f>
        <v>0.32278484561943088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1.8782628562284943E-2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3.3053024091052215E-2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2"/>
        <v>4629.2569480000002</v>
      </c>
      <c r="J31">
        <f>2/E31</f>
        <v>2.1276595744680851</v>
      </c>
      <c r="K31">
        <f t="shared" si="1"/>
        <v>0.18003349292147589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52</v>
      </c>
      <c r="B34" s="1">
        <v>1000</v>
      </c>
      <c r="C34" s="2" t="s">
        <v>53</v>
      </c>
      <c r="D34" s="1">
        <f>14*H24+2*H25+H28+2*B7+2*H31</f>
        <v>70705.841264000002</v>
      </c>
      <c r="E34" s="1">
        <v>0.19</v>
      </c>
      <c r="F34" s="1">
        <v>3963.57</v>
      </c>
      <c r="G34" s="1">
        <f>$E$2*F34</f>
        <v>1142.300874</v>
      </c>
      <c r="H34">
        <f t="shared" si="2"/>
        <v>75811.712138000003</v>
      </c>
      <c r="J34">
        <f>1/E34</f>
        <v>5.2631578947368425</v>
      </c>
      <c r="K34">
        <f>J34/$K$36</f>
        <v>0.44534600880575614</v>
      </c>
    </row>
    <row r="36" spans="1:11" x14ac:dyDescent="0.25">
      <c r="J36" t="s">
        <v>87</v>
      </c>
      <c r="K36">
        <f>SUM(J24:J34)</f>
        <v>11.818131948348597</v>
      </c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topLeftCell="A13" zoomScale="70" zoomScaleNormal="70" workbookViewId="0">
      <selection activeCell="L38" sqref="L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>
        <v>66</v>
      </c>
    </row>
    <row r="4" spans="1:5" x14ac:dyDescent="0.25">
      <c r="A4" s="2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24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4" t="s">
        <v>65</v>
      </c>
      <c r="B15">
        <v>14.6</v>
      </c>
    </row>
    <row r="16" spans="1:5" x14ac:dyDescent="0.25">
      <c r="A16" s="24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8/E24</f>
        <v>2.1798365122615806</v>
      </c>
      <c r="K24">
        <f t="shared" ref="K24:K33" si="1">J24/$K$36</f>
        <v>0.46680175492536063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66</v>
      </c>
      <c r="B31" s="1">
        <v>2</v>
      </c>
      <c r="C31" s="2" t="s">
        <v>67</v>
      </c>
      <c r="D31" s="1">
        <f>6*B8+5*B15+5*B16</f>
        <v>421.5</v>
      </c>
      <c r="E31" s="1">
        <v>6.24</v>
      </c>
      <c r="F31" s="1">
        <v>99.47</v>
      </c>
      <c r="G31" s="1">
        <f>$E$2*F31</f>
        <v>28.667254</v>
      </c>
      <c r="H31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54</v>
      </c>
      <c r="B34" s="5">
        <v>100</v>
      </c>
      <c r="C34" s="2" t="s">
        <v>69</v>
      </c>
      <c r="D34" s="1">
        <f>8*H24+2*H25+H28+H31</f>
        <v>32921.529294</v>
      </c>
      <c r="E34" s="1">
        <v>1.68</v>
      </c>
      <c r="F34" s="1">
        <v>452.98</v>
      </c>
      <c r="G34" s="1">
        <f>$E$2*F34</f>
        <v>130.54883600000002</v>
      </c>
      <c r="H34">
        <f t="shared" si="2"/>
        <v>33505.058130000005</v>
      </c>
      <c r="J34">
        <f>1/E34</f>
        <v>0.59523809523809523</v>
      </c>
      <c r="K34">
        <f>J34/$K$36</f>
        <v>0.12746744349524355</v>
      </c>
    </row>
    <row r="36" spans="1:11" x14ac:dyDescent="0.25">
      <c r="J36" t="s">
        <v>87</v>
      </c>
      <c r="K36">
        <f>SUM(J24:J34)</f>
        <v>4.6697264722368619</v>
      </c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17" zoomScale="70" zoomScaleNormal="70" workbookViewId="0">
      <selection activeCell="C48" sqref="C4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18.5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10.5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830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7" t="s">
        <v>3</v>
      </c>
      <c r="B23" s="1" t="s">
        <v>85</v>
      </c>
      <c r="C23" s="1"/>
      <c r="D23" s="1"/>
      <c r="E23" s="1"/>
      <c r="F23" s="1"/>
      <c r="G23" s="1"/>
    </row>
    <row r="24" spans="1:12" x14ac:dyDescent="0.25">
      <c r="A24" s="19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19" t="s">
        <v>13</v>
      </c>
      <c r="B25" s="20">
        <v>1</v>
      </c>
      <c r="C25" s="2" t="s">
        <v>16</v>
      </c>
      <c r="D25" s="1">
        <f>50*B4+250*B5</f>
        <v>9425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9576.0028039999997</v>
      </c>
      <c r="J25">
        <f>1/E25*(16+6)</f>
        <v>4.4000000000000004</v>
      </c>
    </row>
    <row r="26" spans="1:12" x14ac:dyDescent="0.25">
      <c r="A26" s="20" t="s">
        <v>18</v>
      </c>
      <c r="B26" s="1">
        <v>1</v>
      </c>
      <c r="C26" s="2" t="s">
        <v>19</v>
      </c>
      <c r="D26" s="1">
        <f>20*B8+30*B9</f>
        <v>444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500.62927199999996</v>
      </c>
      <c r="J26">
        <f>1/E26*10</f>
        <v>0.74962518740629691</v>
      </c>
      <c r="L26" s="16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593376.05109199998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593829.04662200005</v>
      </c>
      <c r="J27">
        <f>1/E27</f>
        <v>0.5988023952095809</v>
      </c>
      <c r="L27" s="16"/>
    </row>
    <row r="28" spans="1:12" x14ac:dyDescent="0.25">
      <c r="A28" s="10" t="s">
        <v>23</v>
      </c>
      <c r="B28" s="1">
        <v>100</v>
      </c>
      <c r="C28" s="2" t="s">
        <v>25</v>
      </c>
      <c r="D28" s="1">
        <f>2*H31+10*H26+4*H32+6*H25+7*H35</f>
        <v>145062.570198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147327.52208400003</v>
      </c>
      <c r="J28" s="14">
        <f>1/E28</f>
        <v>3.0303030303030303</v>
      </c>
      <c r="K28" s="14"/>
      <c r="L28" s="16"/>
    </row>
    <row r="29" spans="1:12" x14ac:dyDescent="0.25">
      <c r="A29" s="5"/>
      <c r="B29" s="1"/>
      <c r="C29" s="1"/>
      <c r="D29" s="1"/>
      <c r="E29" s="1"/>
      <c r="F29" s="1"/>
      <c r="G29" s="1"/>
      <c r="J29" s="13" t="s">
        <v>78</v>
      </c>
      <c r="K29" s="16">
        <f>SUM(J24:J28)</f>
        <v>19.677913174226813</v>
      </c>
      <c r="L29">
        <f>K29/$K$41</f>
        <v>0.12439666233684535</v>
      </c>
    </row>
    <row r="30" spans="1:12" x14ac:dyDescent="0.25">
      <c r="A30" s="7" t="s">
        <v>26</v>
      </c>
      <c r="B30" s="1" t="s">
        <v>83</v>
      </c>
      <c r="C30" s="1"/>
      <c r="D30" s="1"/>
      <c r="E30" s="1"/>
      <c r="F30" s="1"/>
      <c r="G30" s="1"/>
      <c r="K30" s="17"/>
    </row>
    <row r="31" spans="1:12" x14ac:dyDescent="0.25">
      <c r="A31" s="20" t="s">
        <v>29</v>
      </c>
      <c r="B31" s="1">
        <v>1</v>
      </c>
      <c r="C31" s="2" t="s">
        <v>30</v>
      </c>
      <c r="D31" s="1">
        <f>4*B10+8*B12+B6</f>
        <v>4562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4926.8697679999996</v>
      </c>
      <c r="J31">
        <f>1/E31*2</f>
        <v>0.78125</v>
      </c>
      <c r="K31" s="16"/>
    </row>
    <row r="32" spans="1:12" x14ac:dyDescent="0.25">
      <c r="A32" s="20" t="s">
        <v>31</v>
      </c>
      <c r="B32" s="1">
        <v>1</v>
      </c>
      <c r="C32" s="2" t="s">
        <v>32</v>
      </c>
      <c r="D32" s="1">
        <f>3*B8+5*B13+3*B14</f>
        <v>1086.5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1390.553846</v>
      </c>
      <c r="J32" s="14">
        <f>1/E32*4</f>
        <v>1.3029315960912053</v>
      </c>
      <c r="K32" s="14"/>
    </row>
    <row r="33" spans="1:12" x14ac:dyDescent="0.25">
      <c r="A33" s="5"/>
      <c r="B33" s="1"/>
      <c r="C33" s="1"/>
      <c r="D33" s="1"/>
      <c r="E33" s="1"/>
      <c r="F33" s="1"/>
      <c r="G33" s="1"/>
      <c r="J33" s="13" t="s">
        <v>79</v>
      </c>
      <c r="K33" s="16">
        <f>SUM(J31:J32)</f>
        <v>2.0841815960912053</v>
      </c>
      <c r="L33">
        <f t="shared" ref="L33:L39" si="2">K33/$K$41</f>
        <v>1.3175443552479855E-2</v>
      </c>
    </row>
    <row r="34" spans="1:12" x14ac:dyDescent="0.25">
      <c r="A34" s="7" t="s">
        <v>35</v>
      </c>
      <c r="B34" s="1" t="s">
        <v>84</v>
      </c>
      <c r="C34" s="1"/>
      <c r="D34" s="1"/>
      <c r="E34" s="1"/>
      <c r="F34" s="1"/>
      <c r="G34" s="1"/>
      <c r="K34" s="16"/>
    </row>
    <row r="35" spans="1:12" x14ac:dyDescent="0.25">
      <c r="A35" s="19" t="s">
        <v>38</v>
      </c>
      <c r="B35" s="20">
        <v>1</v>
      </c>
      <c r="C35" s="2" t="s">
        <v>39</v>
      </c>
      <c r="D35" s="1">
        <f>20*B8+8*B10+10*B4</f>
        <v>7035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9597.7579619999997</v>
      </c>
      <c r="J35" s="14">
        <f>1/E35*(34+7)</f>
        <v>132.25806451612905</v>
      </c>
      <c r="K35" s="18"/>
    </row>
    <row r="36" spans="1:12" x14ac:dyDescent="0.25">
      <c r="A36" s="5"/>
      <c r="B36" s="1"/>
      <c r="C36" s="1"/>
      <c r="D36" s="1"/>
      <c r="E36" s="1"/>
      <c r="F36" s="1"/>
      <c r="G36" s="1"/>
      <c r="J36" s="13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7" t="s">
        <v>44</v>
      </c>
      <c r="B37" s="1" t="s">
        <v>86</v>
      </c>
      <c r="C37" s="1"/>
      <c r="D37" s="1"/>
      <c r="E37" s="1"/>
      <c r="F37" s="1"/>
      <c r="G37" s="1"/>
    </row>
    <row r="38" spans="1:12" x14ac:dyDescent="0.25">
      <c r="A38" s="15" t="s">
        <v>47</v>
      </c>
      <c r="B38" s="1">
        <v>2000</v>
      </c>
      <c r="C38" s="2" t="s">
        <v>48</v>
      </c>
      <c r="D38" s="1">
        <f>H27+H28</f>
        <v>741156.56870600011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745241.25767600012</v>
      </c>
      <c r="J38" s="14">
        <f>1/E38</f>
        <v>4.166666666666667</v>
      </c>
      <c r="K38" s="14"/>
    </row>
    <row r="39" spans="1:12" x14ac:dyDescent="0.25">
      <c r="J39" s="13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6"/>
    </row>
    <row r="41" spans="1:12" x14ac:dyDescent="0.25">
      <c r="J41" s="13" t="s">
        <v>80</v>
      </c>
      <c r="K41">
        <f>SUM(K29:K39)</f>
        <v>158.18682595311373</v>
      </c>
    </row>
  </sheetData>
  <conditionalFormatting sqref="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J24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J31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J31:J32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4" zoomScale="70" zoomScaleNormal="70" workbookViewId="0">
      <selection activeCell="D41" sqref="D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21" t="s">
        <v>10</v>
      </c>
      <c r="B4">
        <v>19</v>
      </c>
    </row>
    <row r="5" spans="1:5" x14ac:dyDescent="0.25">
      <c r="A5" s="21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1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7" t="s">
        <v>3</v>
      </c>
      <c r="B23" s="1"/>
      <c r="C23" s="1"/>
      <c r="D23" s="1"/>
      <c r="E23" s="1"/>
      <c r="F23" s="1"/>
      <c r="G23" s="1"/>
    </row>
    <row r="24" spans="1:12" x14ac:dyDescent="0.25">
      <c r="A24" s="20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20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0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4">
        <f>1/E26</f>
        <v>0.29940119760479045</v>
      </c>
      <c r="K26" s="14"/>
    </row>
    <row r="27" spans="1:12" x14ac:dyDescent="0.25">
      <c r="A27" s="1"/>
      <c r="B27" s="1"/>
      <c r="C27" s="1"/>
      <c r="D27" s="1"/>
      <c r="E27" s="1"/>
      <c r="F27" s="1"/>
      <c r="G27" s="1"/>
      <c r="J27" s="13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7" t="s">
        <v>26</v>
      </c>
      <c r="B28" s="1"/>
      <c r="C28" s="1"/>
      <c r="D28" s="1"/>
      <c r="E28" s="1"/>
      <c r="F28" s="1"/>
      <c r="G28" s="1"/>
    </row>
    <row r="29" spans="1:12" x14ac:dyDescent="0.25">
      <c r="A29" s="20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20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4">
        <f>1/E30*2</f>
        <v>0.65146579804560267</v>
      </c>
      <c r="K30" s="14"/>
    </row>
    <row r="31" spans="1:12" x14ac:dyDescent="0.25">
      <c r="A31" s="5"/>
      <c r="B31" s="1"/>
      <c r="C31" s="1"/>
      <c r="D31" s="1"/>
      <c r="E31" s="1"/>
      <c r="F31" s="1"/>
      <c r="G31" s="1"/>
      <c r="J31" s="13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7" t="s">
        <v>35</v>
      </c>
      <c r="B32" s="1"/>
      <c r="C32" s="1"/>
      <c r="D32" s="1"/>
      <c r="E32" s="1"/>
      <c r="F32" s="1"/>
      <c r="G32" s="1"/>
    </row>
    <row r="33" spans="1:12" x14ac:dyDescent="0.25">
      <c r="A33" s="9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20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4">
        <f>1/E34*4</f>
        <v>6.4516129032258069</v>
      </c>
      <c r="K34" s="14"/>
    </row>
    <row r="35" spans="1:12" x14ac:dyDescent="0.25">
      <c r="A35" s="1"/>
      <c r="B35" s="1"/>
      <c r="C35" s="1"/>
      <c r="D35" s="1"/>
      <c r="E35" s="1"/>
      <c r="F35" s="1"/>
      <c r="G35" s="1"/>
      <c r="J35" s="13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7" t="s">
        <v>44</v>
      </c>
      <c r="B36" s="1"/>
      <c r="C36" s="1"/>
      <c r="D36" s="1"/>
      <c r="E36" s="1"/>
      <c r="F36" s="1"/>
      <c r="G36" s="1"/>
    </row>
    <row r="37" spans="1:12" x14ac:dyDescent="0.25">
      <c r="A37" s="8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4">
        <f>1/E37</f>
        <v>1.3888888888888888</v>
      </c>
      <c r="K37" s="14"/>
    </row>
    <row r="38" spans="1:12" x14ac:dyDescent="0.25">
      <c r="J38" s="13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All of them</vt:lpstr>
      <vt:lpstr>Jumbo jet</vt:lpstr>
      <vt:lpstr>Luxury jet</vt:lpstr>
      <vt:lpstr>s. Engine</vt:lpstr>
      <vt:lpstr>BFRs</vt:lpstr>
      <vt:lpstr>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2021-03-19T23:42:35Z</dcterms:modified>
</cp:coreProperties>
</file>