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19" i="1"/>
  <c r="E16" i="1"/>
  <c r="E24" i="1" s="1"/>
  <c r="C24" i="1"/>
  <c r="B24" i="1"/>
  <c r="E19" i="1"/>
  <c r="D19" i="1"/>
  <c r="C19" i="1"/>
  <c r="D16" i="1"/>
  <c r="D24" i="1" s="1"/>
  <c r="C16" i="1"/>
  <c r="B26" i="1" l="1"/>
  <c r="C25" i="1" s="1"/>
  <c r="B20" i="1"/>
  <c r="B21" i="1"/>
  <c r="B41" i="1" l="1"/>
  <c r="E25" i="1"/>
  <c r="G25" i="1"/>
  <c r="H25" i="1"/>
  <c r="I25" i="1"/>
  <c r="J25" i="1"/>
  <c r="K25" i="1"/>
  <c r="D25" i="1"/>
  <c r="L25" i="1"/>
  <c r="B25" i="1"/>
  <c r="B31" i="1" s="1"/>
  <c r="B44" i="1" s="1"/>
  <c r="F25" i="1"/>
  <c r="B38" i="1" l="1"/>
</calcChain>
</file>

<file path=xl/sharedStrings.xml><?xml version="1.0" encoding="utf-8"?>
<sst xmlns="http://schemas.openxmlformats.org/spreadsheetml/2006/main" count="48" uniqueCount="48">
  <si>
    <t>Alphas</t>
  </si>
  <si>
    <t>Product Name</t>
  </si>
  <si>
    <t>BFR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</si>
  <si>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</si>
  <si>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</si>
  <si>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</si>
  <si>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</si>
  <si>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</si>
  <si>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Fuselage</t>
  </si>
  <si>
    <t>Propellant tank</t>
  </si>
  <si>
    <t>Cockpit</t>
  </si>
  <si>
    <t>HeatShield</t>
  </si>
  <si>
    <t xml:space="preserve">Attitude control </t>
  </si>
  <si>
    <t>Steel</t>
  </si>
  <si>
    <t>HGEC</t>
  </si>
  <si>
    <t xml:space="preserve">Aluminium </t>
  </si>
  <si>
    <t>Name</t>
  </si>
  <si>
    <t>Price</t>
  </si>
  <si>
    <t>(Rp) Retail price, of the final product</t>
  </si>
  <si>
    <t>(Bl) Building level</t>
  </si>
  <si>
    <t>Required per end product</t>
  </si>
  <si>
    <t>Required buildings to produce 1 end product</t>
  </si>
  <si>
    <t>End Product</t>
  </si>
  <si>
    <t>Total Alpha</t>
  </si>
  <si>
    <t xml:space="preserve">*Dependencies should be adjusted manually </t>
  </si>
  <si>
    <t>% required (alpha)</t>
  </si>
  <si>
    <t>Daily Profit</t>
  </si>
  <si>
    <t>Optimal Building level</t>
  </si>
  <si>
    <t>BFR-OB</t>
  </si>
  <si>
    <t>BFR-Starship</t>
  </si>
  <si>
    <t>OB-Rocket engine</t>
  </si>
  <si>
    <t>St-Rocket engine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</si>
  <si>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</si>
  <si>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</si>
  <si>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</si>
  <si>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</si>
  <si>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</si>
  <si>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</si>
  <si>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</si>
  <si>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</si>
  <si>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</si>
  <si>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</si>
  <si>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(In_T) Total Input Resources</t>
  </si>
  <si>
    <t>(Pb) Productivity bonus</t>
  </si>
  <si>
    <t>(Sk) Executives Management Skills</t>
  </si>
  <si>
    <t>(Pw_t) Total product wages, no Admin costs</t>
  </si>
  <si>
    <t>(Pu_T) Alpha End product</t>
  </si>
  <si>
    <t>Optimal Daily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</si>
</sst>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44" fontId="0" fillId="2" borderId="0" xfId="2" applyFont="1" applyFill="1" applyBorder="1"/>
    <xf numFmtId="44" fontId="0" fillId="2" borderId="6" xfId="2" applyFont="1" applyFill="1" applyBorder="1"/>
    <xf numFmtId="44" fontId="0" fillId="2" borderId="8" xfId="2" applyFont="1" applyFill="1" applyBorder="1"/>
    <xf numFmtId="44" fontId="0" fillId="2" borderId="9" xfId="2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4" borderId="4" xfId="2" applyFont="1" applyFill="1" applyBorder="1"/>
    <xf numFmtId="44" fontId="0" fillId="4" borderId="9" xfId="2" applyFont="1" applyFill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10" fontId="0" fillId="4" borderId="8" xfId="1" applyNumberFormat="1" applyFont="1" applyFill="1" applyBorder="1"/>
    <xf numFmtId="10" fontId="0" fillId="4" borderId="9" xfId="1" applyNumberFormat="1" applyFont="1" applyFill="1" applyBorder="1"/>
    <xf numFmtId="0" fontId="0" fillId="4" borderId="15" xfId="0" applyFill="1" applyBorder="1"/>
    <xf numFmtId="0" fontId="0" fillId="0" borderId="1" xfId="0" applyBorder="1"/>
    <xf numFmtId="0" fontId="0" fillId="0" borderId="5" xfId="0" applyBorder="1"/>
    <xf numFmtId="10" fontId="0" fillId="4" borderId="15" xfId="0" applyNumberFormat="1" applyFill="1" applyBorder="1"/>
    <xf numFmtId="10" fontId="0" fillId="2" borderId="4" xfId="0" applyNumberFormat="1" applyFill="1" applyBorder="1"/>
    <xf numFmtId="10" fontId="0" fillId="2" borderId="9" xfId="0" applyNumberFormat="1" applyFill="1" applyBorder="1"/>
    <xf numFmtId="44" fontId="0" fillId="5" borderId="4" xfId="2" applyFont="1" applyFill="1" applyBorder="1"/>
    <xf numFmtId="0" fontId="0" fillId="0" borderId="6" xfId="0" applyBorder="1"/>
    <xf numFmtId="0" fontId="0" fillId="5" borderId="6" xfId="0" applyFill="1" applyBorder="1"/>
    <xf numFmtId="44" fontId="0" fillId="5" borderId="9" xfId="2" applyFont="1" applyFill="1" applyBorder="1"/>
    <xf numFmtId="0" fontId="0" fillId="0" borderId="4" xfId="0" applyBorder="1"/>
    <xf numFmtId="0" fontId="0" fillId="2" borderId="7" xfId="0" applyFill="1" applyBorder="1"/>
    <xf numFmtId="44" fontId="0" fillId="2" borderId="4" xfId="2" applyFont="1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35</xdr:row>
      <xdr:rowOff>57150</xdr:rowOff>
    </xdr:from>
    <xdr:to>
      <xdr:col>6</xdr:col>
      <xdr:colOff>324337</xdr:colOff>
      <xdr:row>38</xdr:row>
      <xdr:rowOff>19124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5" y="520065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39</xdr:row>
      <xdr:rowOff>76200</xdr:rowOff>
    </xdr:from>
    <xdr:to>
      <xdr:col>5</xdr:col>
      <xdr:colOff>552810</xdr:colOff>
      <xdr:row>42</xdr:row>
      <xdr:rowOff>69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5725" y="5791200"/>
          <a:ext cx="2581635" cy="495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abSelected="1" workbookViewId="0">
      <selection activeCell="E10" sqref="E10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2" x14ac:dyDescent="0.25">
      <c r="A2" s="19" t="s">
        <v>6</v>
      </c>
      <c r="B2" s="35" t="s">
        <v>7</v>
      </c>
    </row>
    <row r="3" spans="1:12" x14ac:dyDescent="0.25">
      <c r="A3" s="27" t="s">
        <v>16</v>
      </c>
      <c r="B3" s="32" t="s">
        <v>17</v>
      </c>
    </row>
    <row r="4" spans="1:12" x14ac:dyDescent="0.25">
      <c r="A4" s="1" t="s">
        <v>8</v>
      </c>
      <c r="B4" s="37">
        <v>20</v>
      </c>
    </row>
    <row r="5" spans="1:12" x14ac:dyDescent="0.25">
      <c r="A5" s="4" t="s">
        <v>9</v>
      </c>
      <c r="B5" s="8">
        <v>35</v>
      </c>
    </row>
    <row r="6" spans="1:12" x14ac:dyDescent="0.25">
      <c r="A6" s="4" t="s">
        <v>10</v>
      </c>
      <c r="B6" s="8">
        <v>15</v>
      </c>
    </row>
    <row r="7" spans="1:12" x14ac:dyDescent="0.25">
      <c r="A7" s="4" t="s">
        <v>11</v>
      </c>
      <c r="B7" s="8">
        <v>56</v>
      </c>
    </row>
    <row r="8" spans="1:12" x14ac:dyDescent="0.25">
      <c r="A8" s="4" t="s">
        <v>12</v>
      </c>
      <c r="B8" s="8">
        <v>852</v>
      </c>
    </row>
    <row r="9" spans="1:12" x14ac:dyDescent="0.25">
      <c r="A9" s="4" t="s">
        <v>13</v>
      </c>
      <c r="B9" s="8">
        <v>54</v>
      </c>
    </row>
    <row r="10" spans="1:12" x14ac:dyDescent="0.25">
      <c r="A10" s="4" t="s">
        <v>14</v>
      </c>
      <c r="B10" s="8">
        <v>65</v>
      </c>
    </row>
    <row r="11" spans="1:12" x14ac:dyDescent="0.25">
      <c r="A11" s="36" t="s">
        <v>15</v>
      </c>
      <c r="B11" s="10">
        <v>21</v>
      </c>
    </row>
    <row r="14" spans="1:12" x14ac:dyDescent="0.25">
      <c r="A14" t="s">
        <v>0</v>
      </c>
      <c r="B14" s="14" t="s">
        <v>22</v>
      </c>
      <c r="C14" s="15" t="s">
        <v>32</v>
      </c>
      <c r="D14" s="15" t="s">
        <v>33</v>
      </c>
      <c r="E14" s="15" t="s">
        <v>34</v>
      </c>
      <c r="F14" s="15" t="s">
        <v>35</v>
      </c>
      <c r="G14" s="15" t="s">
        <v>36</v>
      </c>
      <c r="H14" s="15" t="s">
        <v>37</v>
      </c>
      <c r="I14" s="15" t="s">
        <v>38</v>
      </c>
      <c r="J14" s="15" t="s">
        <v>39</v>
      </c>
      <c r="K14" s="15" t="s">
        <v>40</v>
      </c>
      <c r="L14" s="16" t="s">
        <v>41</v>
      </c>
    </row>
    <row r="15" spans="1:12" x14ac:dyDescent="0.25">
      <c r="A15" s="11" t="s">
        <v>1</v>
      </c>
      <c r="B15" s="2" t="s">
        <v>2</v>
      </c>
      <c r="C15" s="2" t="s">
        <v>28</v>
      </c>
      <c r="D15" s="2" t="s">
        <v>29</v>
      </c>
      <c r="E15" s="2" t="s">
        <v>30</v>
      </c>
      <c r="F15" s="2" t="s">
        <v>31</v>
      </c>
      <c r="G15" s="2"/>
      <c r="H15" s="2"/>
      <c r="I15" s="2"/>
      <c r="J15" s="2"/>
      <c r="K15" s="2"/>
      <c r="L15" s="3"/>
    </row>
    <row r="16" spans="1:12" x14ac:dyDescent="0.25">
      <c r="A16" s="12" t="s">
        <v>20</v>
      </c>
      <c r="B16" s="5">
        <v>1</v>
      </c>
      <c r="C16" s="5">
        <f>B16*1</f>
        <v>1</v>
      </c>
      <c r="D16" s="5">
        <f>B16*1</f>
        <v>1</v>
      </c>
      <c r="E16" s="5">
        <f>C16*34</f>
        <v>34</v>
      </c>
      <c r="F16" s="5">
        <v>7</v>
      </c>
      <c r="G16" s="5"/>
      <c r="H16" s="5"/>
      <c r="I16" s="5"/>
      <c r="J16" s="5"/>
      <c r="K16" s="5"/>
      <c r="L16" s="6"/>
    </row>
    <row r="17" spans="1:13" x14ac:dyDescent="0.25">
      <c r="A17" s="12" t="s">
        <v>3</v>
      </c>
      <c r="B17" s="5">
        <v>0.21</v>
      </c>
      <c r="C17" s="5">
        <v>1.5</v>
      </c>
      <c r="D17" s="5">
        <v>0.3</v>
      </c>
      <c r="E17" s="5">
        <v>0.28000000000000003</v>
      </c>
      <c r="F17" s="5">
        <v>0.28000000000000003</v>
      </c>
      <c r="G17" s="5"/>
      <c r="H17" s="5"/>
      <c r="I17" s="5"/>
      <c r="J17" s="5"/>
      <c r="K17" s="5"/>
      <c r="L17" s="6"/>
    </row>
    <row r="18" spans="1:13" x14ac:dyDescent="0.25">
      <c r="A18" s="12" t="s">
        <v>4</v>
      </c>
      <c r="B18" s="7">
        <v>3600</v>
      </c>
      <c r="C18" s="7">
        <v>390</v>
      </c>
      <c r="D18" s="7">
        <v>1950</v>
      </c>
      <c r="E18" s="7">
        <v>2220</v>
      </c>
      <c r="F18" s="7">
        <v>2220</v>
      </c>
      <c r="G18" s="7"/>
      <c r="H18" s="7"/>
      <c r="I18" s="7"/>
      <c r="J18" s="7"/>
      <c r="K18" s="7"/>
      <c r="L18" s="8"/>
    </row>
    <row r="19" spans="1:13" x14ac:dyDescent="0.25">
      <c r="A19" s="12" t="s">
        <v>5</v>
      </c>
      <c r="B19" s="7">
        <v>0</v>
      </c>
      <c r="C19" s="9">
        <f>40*B4+16*B5</f>
        <v>1360</v>
      </c>
      <c r="D19" s="9">
        <f>2*B6+10*B7+4*B8+6*B5</f>
        <v>4208</v>
      </c>
      <c r="E19" s="9">
        <f>20*B9+8*B10+10*B11</f>
        <v>1810</v>
      </c>
      <c r="F19" s="9">
        <f>20*C9+8*C10+10*C11</f>
        <v>0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42</v>
      </c>
      <c r="B20" s="17">
        <f>SUMPRODUCT(B19:L19,B16:L16)</f>
        <v>67108</v>
      </c>
    </row>
    <row r="21" spans="1:13" ht="14.25" customHeight="1" x14ac:dyDescent="0.25">
      <c r="A21" s="13" t="s">
        <v>45</v>
      </c>
      <c r="B21" s="18">
        <f>SUMPRODUCT(B18:L18,B16:L16)</f>
        <v>96960</v>
      </c>
    </row>
    <row r="22" spans="1:13" ht="14.25" customHeight="1" x14ac:dyDescent="0.25"/>
    <row r="23" spans="1:13" ht="14.25" customHeight="1" x14ac:dyDescent="0.25"/>
    <row r="24" spans="1:13" x14ac:dyDescent="0.25">
      <c r="A24" s="11" t="s">
        <v>21</v>
      </c>
      <c r="B24" s="20">
        <f>B16/B17</f>
        <v>4.7619047619047619</v>
      </c>
      <c r="C24" s="20">
        <f>B17/C17*C16</f>
        <v>0.13999999999999999</v>
      </c>
      <c r="D24" s="20">
        <f>B17/D17*D16</f>
        <v>0.7</v>
      </c>
      <c r="E24" s="20">
        <f>C17/E17*E16</f>
        <v>182.14285714285714</v>
      </c>
      <c r="F24" s="20">
        <f>D17/F17*F16</f>
        <v>7.5</v>
      </c>
      <c r="G24" s="20"/>
      <c r="H24" s="20"/>
      <c r="I24" s="20"/>
      <c r="J24" s="20"/>
      <c r="K24" s="20"/>
      <c r="L24" s="21"/>
      <c r="M24" t="s">
        <v>24</v>
      </c>
    </row>
    <row r="25" spans="1:13" x14ac:dyDescent="0.25">
      <c r="A25" s="13" t="s">
        <v>25</v>
      </c>
      <c r="B25" s="23">
        <f>B24/$B$26</f>
        <v>2.4389411093279741E-2</v>
      </c>
      <c r="C25" s="23">
        <f t="shared" ref="C25:L25" si="0">C24/$B$26</f>
        <v>7.1704868614242431E-4</v>
      </c>
      <c r="D25" s="23">
        <f t="shared" si="0"/>
        <v>3.5852434307121219E-3</v>
      </c>
      <c r="E25" s="23">
        <f t="shared" si="0"/>
        <v>0.9328949743179501</v>
      </c>
      <c r="F25" s="23">
        <f t="shared" si="0"/>
        <v>3.8413322471915597E-2</v>
      </c>
      <c r="G25" s="23">
        <f t="shared" si="0"/>
        <v>0</v>
      </c>
      <c r="H25" s="23">
        <f t="shared" si="0"/>
        <v>0</v>
      </c>
      <c r="I25" s="23">
        <f t="shared" si="0"/>
        <v>0</v>
      </c>
      <c r="J25" s="23">
        <f t="shared" si="0"/>
        <v>0</v>
      </c>
      <c r="K25" s="23">
        <f t="shared" si="0"/>
        <v>0</v>
      </c>
      <c r="L25" s="24">
        <f t="shared" si="0"/>
        <v>0</v>
      </c>
    </row>
    <row r="26" spans="1:13" x14ac:dyDescent="0.25">
      <c r="A26" s="26" t="s">
        <v>23</v>
      </c>
      <c r="B26" s="25">
        <f>SUM(B24:L24)</f>
        <v>195.2447619047619</v>
      </c>
    </row>
    <row r="29" spans="1:13" x14ac:dyDescent="0.25">
      <c r="A29" s="19" t="s">
        <v>18</v>
      </c>
      <c r="B29" s="3">
        <v>250000</v>
      </c>
    </row>
    <row r="30" spans="1:13" x14ac:dyDescent="0.25">
      <c r="A30" s="27" t="s">
        <v>19</v>
      </c>
      <c r="B30" s="6">
        <v>230</v>
      </c>
    </row>
    <row r="31" spans="1:13" x14ac:dyDescent="0.25">
      <c r="A31" s="14" t="s">
        <v>46</v>
      </c>
      <c r="B31" s="28">
        <f>B25</f>
        <v>2.4389411093279741E-2</v>
      </c>
    </row>
    <row r="34" spans="1:2" x14ac:dyDescent="0.25">
      <c r="A34" s="19" t="s">
        <v>43</v>
      </c>
      <c r="B34" s="29">
        <v>0.04</v>
      </c>
    </row>
    <row r="35" spans="1:2" x14ac:dyDescent="0.25">
      <c r="A35" s="22" t="s">
        <v>44</v>
      </c>
      <c r="B35" s="30">
        <v>0.3</v>
      </c>
    </row>
    <row r="38" spans="1:2" x14ac:dyDescent="0.25">
      <c r="A38" s="19" t="s">
        <v>26</v>
      </c>
      <c r="B38" s="31">
        <f>(B29-B20-(B30*(1-B35)/170+1)*B21/(1+B34))*B30*B31*24</f>
        <v>183931.98669499415</v>
      </c>
    </row>
    <row r="39" spans="1:2" x14ac:dyDescent="0.25">
      <c r="A39" s="27"/>
      <c r="B39" s="32"/>
    </row>
    <row r="40" spans="1:2" x14ac:dyDescent="0.25">
      <c r="A40" s="27"/>
      <c r="B40" s="32"/>
    </row>
    <row r="41" spans="1:2" x14ac:dyDescent="0.25">
      <c r="A41" s="27" t="s">
        <v>27</v>
      </c>
      <c r="B41" s="33">
        <f>((B29-B20)*(1+B34)/B21-1)*170/2/(1-B35)</f>
        <v>116.77942008486562</v>
      </c>
    </row>
    <row r="42" spans="1:2" x14ac:dyDescent="0.25">
      <c r="A42" s="27"/>
      <c r="B42" s="32"/>
    </row>
    <row r="43" spans="1:2" x14ac:dyDescent="0.25">
      <c r="A43" s="27"/>
      <c r="B43" s="32"/>
    </row>
    <row r="44" spans="1:2" x14ac:dyDescent="0.25">
      <c r="A44" s="22" t="s">
        <v>47</v>
      </c>
      <c r="B44" s="34">
        <f>(B29-B20-((B41*(1-B35)/170+1)*B21/(1+B34)))*B41*B31*24</f>
        <v>3064457.2721885839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2021-07-13T15:47:11Z</dcterms:modified>
</cp:coreProperties>
</file>