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1" i="3"/>
  <c r="D21" i="3"/>
  <c r="E21" i="3"/>
  <c r="F21" i="3"/>
  <c r="G21" i="3"/>
  <c r="B21" i="3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P11" i="4"/>
  <c r="S6" i="4"/>
  <c r="S5" i="4"/>
  <c r="R6" i="4"/>
  <c r="R5" i="4"/>
  <c r="Q6" i="4"/>
  <c r="Q7" i="4"/>
  <c r="Q8" i="4"/>
  <c r="Q9" i="4"/>
  <c r="Q10" i="4"/>
  <c r="Q5" i="4"/>
  <c r="P6" i="4"/>
  <c r="P7" i="4"/>
  <c r="P8" i="4"/>
  <c r="P9" i="4"/>
  <c r="P10" i="4"/>
  <c r="P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N6" i="4"/>
  <c r="O6" i="4" s="1"/>
  <c r="N7" i="4"/>
  <c r="O7" i="4" s="1"/>
  <c r="N8" i="4"/>
  <c r="O8" i="4" s="1"/>
  <c r="N9" i="4"/>
  <c r="O9" i="4" s="1"/>
  <c r="N10" i="4"/>
  <c r="O10" i="4" s="1"/>
  <c r="N5" i="4"/>
  <c r="O5" i="4" s="1"/>
  <c r="H6" i="4"/>
  <c r="I6" i="4"/>
  <c r="J6" i="4"/>
  <c r="K6" i="4"/>
  <c r="H7" i="4"/>
  <c r="I7" i="4"/>
  <c r="H8" i="4"/>
  <c r="I8" i="4"/>
  <c r="H9" i="4"/>
  <c r="I9" i="4"/>
  <c r="H10" i="4"/>
  <c r="I10" i="4"/>
  <c r="K5" i="4"/>
  <c r="J5" i="4"/>
  <c r="I5" i="4"/>
  <c r="H5" i="4"/>
  <c r="O11" i="4" l="1"/>
  <c r="Q11" i="4" s="1"/>
  <c r="N11" i="4"/>
  <c r="F11" i="4"/>
  <c r="G11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H11" i="4"/>
  <c r="P17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R60" i="4" l="1"/>
  <c r="R52" i="4"/>
  <c r="R44" i="4"/>
  <c r="R28" i="4"/>
  <c r="R20" i="4"/>
  <c r="R9" i="4" s="1"/>
  <c r="R59" i="4"/>
  <c r="R51" i="4"/>
  <c r="R43" i="4"/>
  <c r="R35" i="4"/>
  <c r="R27" i="4"/>
  <c r="R19" i="4"/>
  <c r="S19" i="4" s="1"/>
  <c r="R58" i="4"/>
  <c r="R50" i="4"/>
  <c r="R42" i="4"/>
  <c r="R34" i="4"/>
  <c r="R26" i="4"/>
  <c r="R18" i="4"/>
  <c r="R17" i="4"/>
  <c r="R36" i="4"/>
  <c r="R54" i="4"/>
  <c r="R38" i="4"/>
  <c r="R53" i="4"/>
  <c r="R45" i="4"/>
  <c r="R21" i="4"/>
  <c r="S21" i="4" s="1"/>
  <c r="R56" i="4"/>
  <c r="R48" i="4"/>
  <c r="R40" i="4"/>
  <c r="R32" i="4"/>
  <c r="R24" i="4"/>
  <c r="R57" i="4"/>
  <c r="R49" i="4"/>
  <c r="R41" i="4"/>
  <c r="R33" i="4"/>
  <c r="R25" i="4"/>
  <c r="R63" i="4"/>
  <c r="R55" i="4"/>
  <c r="R47" i="4"/>
  <c r="R39" i="4"/>
  <c r="R31" i="4"/>
  <c r="R23" i="4"/>
  <c r="S23" i="4" s="1"/>
  <c r="R62" i="4"/>
  <c r="R30" i="4"/>
  <c r="R29" i="4"/>
  <c r="R46" i="4"/>
  <c r="R22" i="4"/>
  <c r="R10" i="4" s="1"/>
  <c r="R61" i="4"/>
  <c r="R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R11" i="4" l="1"/>
  <c r="R7" i="4"/>
  <c r="R8" i="4"/>
  <c r="J7" i="4"/>
  <c r="J8" i="4"/>
  <c r="J10" i="4"/>
  <c r="M2" i="3"/>
  <c r="C18" i="3" s="1"/>
  <c r="I11" i="4"/>
  <c r="S20" i="4"/>
  <c r="J9" i="4"/>
  <c r="S18" i="4"/>
  <c r="S8" i="4" s="1"/>
  <c r="S22" i="4"/>
  <c r="S10" i="4" s="1"/>
  <c r="S17" i="4"/>
  <c r="J11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S9" i="4" l="1"/>
  <c r="S7" i="4"/>
  <c r="S11" i="4"/>
  <c r="G18" i="3"/>
  <c r="G19" i="3" s="1"/>
  <c r="B18" i="3"/>
  <c r="B19" i="3" s="1"/>
  <c r="K8" i="4"/>
  <c r="K10" i="4"/>
  <c r="F18" i="3"/>
  <c r="F19" i="3" s="1"/>
  <c r="E18" i="3"/>
  <c r="E19" i="3" s="1"/>
  <c r="D18" i="3"/>
  <c r="D19" i="3" s="1"/>
  <c r="K9" i="4"/>
  <c r="K11" i="4"/>
  <c r="K7" i="4"/>
  <c r="C19" i="3"/>
</calcChain>
</file>

<file path=xl/sharedStrings.xml><?xml version="1.0" encoding="utf-8"?>
<sst xmlns="http://schemas.openxmlformats.org/spreadsheetml/2006/main" count="113" uniqueCount="81">
  <si>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</si>
  <si>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</si>
  <si>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</si>
  <si>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</si>
  <si>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</si>
  <si>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</si>
  <si>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</si>
  <si>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</si>
  <si>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</si>
  <si>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</si>
  <si>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</si>
  <si>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</si>
  <si>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</si>
  <si>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</si>
  <si>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</si>
  <si>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</si>
  <si>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</si>
  <si>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</si>
  <si>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</si>
  <si>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</si>
  <si>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</si>
  <si>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</si>
  <si>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</si>
  <si>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</si>
  <si>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</si>
  <si>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</si>
  <si>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</si>
  <si>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</si>
  <si>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</si>
  <si>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</si>
  <si>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</si>
  <si>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</si>
  <si>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</si>
  <si>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</si>
  <si>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</si>
  <si>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</si>
  <si>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</si>
  <si>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</si>
  <si>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</si>
  <si>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</si>
  <si>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</si>
  <si>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</si>
  <si>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</si>
  <si>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</si>
  <si>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</si>
  <si>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</si>
  <si>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</si>
  <si>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</si>
  <si>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</si>
  <si>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</si>
  <si>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</si>
  <si>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</si>
  <si>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</si>
  <si>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</si>
  <si>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</si>
  <si>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</si>
  <si>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</si>
  <si>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</si>
  <si>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</si>
  <si>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</si>
  <si>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</si>
  <si>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</si>
  <si>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</si>
  <si>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</si>
  <si>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</si>
  <si>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</si>
  <si>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</si>
  <si>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</si>
  <si>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TOTAL PROFIT (no wages, no admin costs)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</si>
  <si>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</si>
  <si>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</si>
  <si>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</si>
  <si>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</si>
  <si>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</si>
  <si>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</si>
  <si>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</si>
  <si>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>Bonus</t>
  </si>
  <si>
    <t xml:space="preserve">Avg base price (non weighted) </t>
  </si>
  <si>
    <t xml:space="preserve">Economy types: </t>
  </si>
  <si>
    <t xml:space="preserve">Units per bfr </t>
  </si>
  <si>
    <t>Proportional price of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</si>
</sst>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20" xfId="0" applyBorder="1"/>
    <xf numFmtId="0" fontId="0" fillId="0" borderId="21" xfId="0" applyBorder="1"/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0" fillId="7" borderId="1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S63" totalsRowShown="0">
  <autoFilter ref="A16:S63"/>
  <sortState ref="A17:R63">
    <sortCondition ref="A16:A63"/>
  </sortState>
  <tableColumns count="19">
    <tableColumn id="1" name="No."/>
    <tableColumn id="23" name="Economy "/>
    <tableColumn id="2" name="QualityBonus" dataDxfId="15" dataCellStyle="Porcentaje"/>
    <tableColumn id="3" name="Product" dataDxfId="14" dataCellStyle="Moneda"/>
    <tableColumn id="7" name="Base price1" dataDxfId="13" dataCellStyle="Moneda"/>
    <tableColumn id="24" name="Req." dataDxfId="12" dataCellStyle="Millares"/>
    <tableColumn id="4" name="COGS" dataCellStyle="Moneda"/>
    <tableColumn id="5" name="QOGS"/>
    <tableColumn id="18" name="Product2" dataDxfId="11" dataCellStyle="Moneda"/>
    <tableColumn id="8" name="Base price2" dataDxfId="10" dataCellStyle="Moneda"/>
    <tableColumn id="35" name="Req.2" dataDxfId="9" dataCellStyle="Moneda"/>
    <tableColumn id="19" name="COGS2" dataCellStyle="Moneda"/>
    <tableColumn id="20" name="Q2"/>
    <tableColumn id="12" name="Order price" dataDxfId="8" dataCellStyle="Moneda">
      <calculatedColumnFormula>Tabla22[[#This Row],[Base price1]]*Tabla22[[#This Row],[Req.]]+Tabla22[[#This Row],[Base price2]]*Tabla22[[#This Row],[Req.2]]</calculatedColumnFormula>
    </tableColumn>
    <tableColumn id="11" name="Bonus" dataCellStyle="Moneda">
      <calculatedColumnFormula>Tabla22[[#This Row],[Base price1]]*Tabla22[[#This Row],[QualityBonus]]*Tabla22[[#This Row],[QOGS]]+Tabla22[[#This Row],[Base price2]]*Tabla22[[#This Row],[Q2]]*Tabla22[[#This Row],[QualityBonus]]</calculatedColumnFormula>
    </tableColumn>
    <tableColumn id="10" name="p1" dataDxfId="7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6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5" dataCellStyle="Moneda">
      <calculatedColumnFormula>SUM(Tabla22[[#This Row],[p1]:[p2]])</calculatedColumnFormula>
    </tableColumn>
    <tableColumn id="36" name="profit -wages" dataDxfId="4" dataCellStyle="Moneda">
      <calculatedColumnFormula>IF(Tabla22[[#This Row],[QualityBonus]]&gt;0,Tabla22[[#This Row],[TOTAL PROFIT (no wages, no admin costs)]]-$C$4,"")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3"/>
  <sheetViews>
    <sheetView tabSelected="1" zoomScale="80" zoomScaleNormal="80" workbookViewId="0">
      <selection activeCell="K31" sqref="K31"/>
    </sheetView>
  </sheetViews>
  <sheetFormatPr baseColWidth="10" defaultRowHeight="15" x14ac:dyDescent="0.25"/>
  <cols>
    <col min="1" max="1" width="7.140625" bestFit="1" customWidth="1"/>
    <col min="2" max="2" width="16.4257812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5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20.7109375" bestFit="1" customWidth="1"/>
    <col min="14" max="14" width="13.85546875" bestFit="1" customWidth="1"/>
    <col min="15" max="15" width="12.28515625" bestFit="1" customWidth="1"/>
    <col min="16" max="16" width="28.7109375" bestFit="1" customWidth="1"/>
    <col min="17" max="17" width="24.42578125" customWidth="1"/>
    <col min="18" max="18" width="12.28515625" bestFit="1" customWidth="1"/>
    <col min="19" max="19" width="20.7109375" bestFit="1" customWidth="1"/>
    <col min="20" max="20" width="5.140625" customWidth="1"/>
  </cols>
  <sheetData>
    <row r="2" spans="1:25" x14ac:dyDescent="0.25">
      <c r="M2" s="46"/>
      <c r="N2" s="54" t="s">
        <v>73</v>
      </c>
      <c r="O2" s="60" t="s">
        <v>15</v>
      </c>
      <c r="P2" s="46"/>
      <c r="Q2" s="46"/>
      <c r="R2" s="46"/>
      <c r="S2" s="46"/>
    </row>
    <row r="3" spans="1:25" x14ac:dyDescent="0.25">
      <c r="F3" s="72" t="s">
        <v>70</v>
      </c>
      <c r="G3" s="73"/>
      <c r="H3" s="73"/>
      <c r="I3" s="73"/>
      <c r="J3" s="73"/>
      <c r="K3" s="74"/>
      <c r="N3" s="72" t="s">
        <v>74</v>
      </c>
      <c r="O3" s="73"/>
      <c r="P3" s="73"/>
      <c r="Q3" s="73"/>
      <c r="R3" s="73"/>
      <c r="S3" s="74"/>
    </row>
    <row r="4" spans="1:25" x14ac:dyDescent="0.25">
      <c r="B4" s="35" t="s">
        <v>23</v>
      </c>
      <c r="C4" s="36">
        <v>35000</v>
      </c>
      <c r="E4" s="50"/>
      <c r="F4" s="55" t="s">
        <v>62</v>
      </c>
      <c r="G4" s="52" t="s">
        <v>63</v>
      </c>
      <c r="H4" s="55" t="s">
        <v>64</v>
      </c>
      <c r="I4" s="55" t="s">
        <v>77</v>
      </c>
      <c r="J4" s="55" t="s">
        <v>66</v>
      </c>
      <c r="K4" s="56" t="s">
        <v>67</v>
      </c>
      <c r="M4" s="50"/>
      <c r="N4" s="55" t="s">
        <v>62</v>
      </c>
      <c r="O4" s="52" t="s">
        <v>63</v>
      </c>
      <c r="P4" s="55" t="s">
        <v>64</v>
      </c>
      <c r="Q4" s="55" t="s">
        <v>77</v>
      </c>
      <c r="R4" s="55" t="s">
        <v>66</v>
      </c>
      <c r="S4" s="56" t="s">
        <v>67</v>
      </c>
      <c r="W4" s="46"/>
      <c r="X4" s="46"/>
    </row>
    <row r="5" spans="1:25" x14ac:dyDescent="0.25">
      <c r="E5" s="61" t="s">
        <v>29</v>
      </c>
      <c r="F5" s="49">
        <f>SUMIFS(Tabla22[Req.],Tabla22[Product],M5)+SUMIFS(Tabla22[Req.2],Tabla22[Product2],M5)</f>
        <v>0</v>
      </c>
      <c r="G5" s="47">
        <f>F5/COUNTIF(Tabla22[QualityBonus],"&gt;0")</f>
        <v>0</v>
      </c>
      <c r="H5" s="22">
        <f>IFERROR((SUMIF(Tabla22[Product],E5,Tabla22[QualityBonus])+SUMIF(Tabla22[Product2],E5,Tabla22[QualityBonus]))/(COUNTIF(Tabla22[Product],E5)+COUNTIF(Tabla22[Product2],E5)),0)</f>
        <v>0</v>
      </c>
      <c r="I5" s="23">
        <f>IFERROR((SUMIF(Tabla22[Product],E5,Tabla22[Base price1])+SUMIF(Tabla22[Product2],E5,Tabla22[Base price2]))/(COUNTIF(Tabla22[Product],E5)+COUNTIF(Tabla22[Product2],E5)),0)</f>
        <v>0</v>
      </c>
      <c r="J5" s="23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2">
        <f>IFERROR((SUMIF(Tabla22[Product],E5,Tabla22[profit -wages])+SUMIF(Tabla22[Product2],E5,Tabla22[profit -wages]))/(COUNTIF(Tabla22[Product],E5)+COUNTIF(Tabla22[Product2],E5)),0)</f>
        <v>0</v>
      </c>
      <c r="M5" s="61" t="s">
        <v>29</v>
      </c>
      <c r="N5" s="49">
        <f>SUMIFS(Tabla22[Req.],Tabla22[Product],M5,Tabla22[[Economy ]],$O$2)+SUMIFS(Tabla22[Req.2],Tabla22[Product2],M5,Tabla22[[Economy ]],$O$2)</f>
        <v>0</v>
      </c>
      <c r="O5" s="47">
        <f>IFERROR(N5/COUNTIF(Tabla22[[Economy ]],$O$2),0)</f>
        <v>0</v>
      </c>
      <c r="P5" s="22">
        <f>IFERROR((SUMIFS(Tabla22[QualityBonus],Tabla22[Product],M5,Tabla22[[Economy ]],$O$2)+SUMIFS(Tabla22[QualityBonus],Tabla22[Product2],M5,Tabla22[[Economy ]],$O$2))/(COUNTIFS(Tabla22[Product],M5,Tabla22[[Economy ]],$O$2)+COUNTIFS(Tabla22[Product2],M5,Tabla22[[Economy ]],$O$2)),0)</f>
        <v>0</v>
      </c>
      <c r="Q5" s="23">
        <f>IFERROR((SUMIFS(Tabla22[Base price1],Tabla22[Product],M5,Tabla22[[Economy ]],$O$2)+SUMIFS(Tabla22[Base price2],Tabla22[Product2],M5,Tabla22[[Economy ]],$O$2))/(COUNTIFS(Tabla22[Product],M5,Tabla22[[Economy ]],$O$2)+COUNTIFS(Tabla22[Product2],M5,Tabla22[[Economy ]],$O$2)),0)</f>
        <v>0</v>
      </c>
      <c r="R5" s="23">
        <f>IFERROR((SUMIFS(Tabla22[TOTAL PROFIT (no wages, no admin costs)],Tabla22[Product],M5,Tabla22[[Economy ]],$O$2)+SUMIFS(Tabla22[TOTAL PROFIT (no wages, no admin costs)],Tabla22[Product2],M5,Tabla22[[Economy ]],$O$2))/(COUNTIFS(Tabla22[Product],M5,Tabla22[[Economy ]],$O$2)+COUNTIFS(Tabla22[Product2],M5,Tabla22[[Economy ]],$O$2)),0)</f>
        <v>0</v>
      </c>
      <c r="S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46"/>
      <c r="X5" s="46"/>
    </row>
    <row r="6" spans="1:25" x14ac:dyDescent="0.25">
      <c r="E6" s="61" t="s">
        <v>60</v>
      </c>
      <c r="F6" s="47">
        <f>SUMIFS(Tabla22[Req.],Tabla22[Product],M6)+SUMIFS(Tabla22[Req.2],Tabla22[Product2],M6)</f>
        <v>0</v>
      </c>
      <c r="G6" s="47">
        <f>F6/COUNTIF(Tabla22[QualityBonus],"&gt;0")</f>
        <v>0</v>
      </c>
      <c r="H6" s="37">
        <f>IFERROR((SUMIF(Tabla22[Product],E6,Tabla22[QualityBonus])+SUMIF(Tabla22[Product2],E6,Tabla22[QualityBonus]))/(COUNTIF(Tabla22[Product],E6)+COUNTIF(Tabla22[Product2],E6)),0)</f>
        <v>0</v>
      </c>
      <c r="I6" s="3">
        <f>IFERROR((SUMIF(Tabla22[Product],E6,Tabla22[Base price1])+SUMIF(Tabla22[Product2],E6,Tabla22[Base price2]))/(COUNTIF(Tabla22[Product],E6)+COUNTIF(Tabla22[Product2],E6)),0)</f>
        <v>0</v>
      </c>
      <c r="J6" s="3">
        <f>IFERROR((SUMIF(Tabla22[Product],E6,Tabla22[TOTAL PROFIT (no wages, no admin costs)])+SUMIF(Tabla22[Product2],E6,Tabla22[TOTAL PROFIT (no wages, no admin costs)]))/(COUNTIF(Tabla22[Product],E6)+COUNTIF(Tabla22[Product2],E6)),0)</f>
        <v>0</v>
      </c>
      <c r="K6" s="43">
        <f>IFERROR((SUMIF(Tabla22[Product],E6,Tabla22[profit -wages])+SUMIF(Tabla22[Product2],E6,Tabla22[profit -wages]))/(COUNTIF(Tabla22[Product],E6)+COUNTIF(Tabla22[Product2],E6)),0)</f>
        <v>0</v>
      </c>
      <c r="M6" s="61" t="s">
        <v>60</v>
      </c>
      <c r="N6" s="47">
        <f>SUMIFS(Tabla22[Req.],Tabla22[Product],M6,Tabla22[[Economy ]],$O$2)+SUMIFS(Tabla22[Req.2],Tabla22[Product2],M6,Tabla22[[Economy ]],$O$2)</f>
        <v>0</v>
      </c>
      <c r="O6" s="47">
        <f>IFERROR(N6/COUNTIF(Tabla22[[Economy ]],$O$2),0)</f>
        <v>0</v>
      </c>
      <c r="P6" s="37">
        <f>IFERROR((SUMIFS(Tabla22[QualityBonus],Tabla22[Product],M6,Tabla22[[Economy ]],$O$2)+SUMIFS(Tabla22[QualityBonus],Tabla22[Product2],M6,Tabla22[[Economy ]],$O$2))/(COUNTIFS(Tabla22[Product],M6,Tabla22[[Economy ]],$O$2)+COUNTIFS(Tabla22[Product2],M6,Tabla22[[Economy ]],$O$2)),0)</f>
        <v>0</v>
      </c>
      <c r="Q6" s="3">
        <f>IFERROR((SUMIFS(Tabla22[Base price1],Tabla22[Product],M6,Tabla22[[Economy ]],$O$2)+SUMIFS(Tabla22[Base price2],Tabla22[Product2],M6,Tabla22[[Economy ]],$O$2))/(COUNTIFS(Tabla22[Product],M6,Tabla22[[Economy ]],$O$2)+COUNTIFS(Tabla22[Product2],M6,Tabla22[[Economy ]],$O$2)),0)</f>
        <v>0</v>
      </c>
      <c r="R6" s="3">
        <f>IFERROR((SUMIFS(Tabla22[TOTAL PROFIT (no wages, no admin costs)],Tabla22[Product],M6,Tabla22[[Economy ]],$O$2)+SUMIFS(Tabla22[TOTAL PROFIT (no wages, no admin costs)],Tabla22[Product2],M6,Tabla22[[Economy ]],$O$2))/(COUNTIFS(Tabla22[Product],M6,Tabla22[[Economy ]],$O$2)+COUNTIFS(Tabla22[Product2],M6,Tabla22[[Economy ]],$O$2)),0)</f>
        <v>0</v>
      </c>
      <c r="S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0</v>
      </c>
      <c r="W6" s="46"/>
      <c r="X6" s="46"/>
    </row>
    <row r="7" spans="1:25" x14ac:dyDescent="0.25">
      <c r="E7" s="61" t="s">
        <v>56</v>
      </c>
      <c r="F7" s="47">
        <f>SUMIFS(Tabla22[Req.],Tabla22[Product],M7)+SUMIFS(Tabla22[Req.2],Tabla22[Product2],M7)</f>
        <v>3</v>
      </c>
      <c r="G7" s="47">
        <f>F7/COUNTIF(Tabla22[QualityBonus],"&gt;0")</f>
        <v>0.5</v>
      </c>
      <c r="H7" s="37">
        <f>IFERROR((SUMIF(Tabla22[Product],E7,Tabla22[QualityBonus])+SUMIF(Tabla22[Product2],E7,Tabla22[QualityBonus]))/(COUNTIF(Tabla22[Product],E7)+COUNTIF(Tabla22[Product2],E7)),0)</f>
        <v>2.2633333333333335E-2</v>
      </c>
      <c r="I7" s="3">
        <f>IFERROR((SUMIF(Tabla22[Product],E7,Tabla22[Base price1])+SUMIF(Tabla22[Product2],E7,Tabla22[Base price2]))/(COUNTIF(Tabla22[Product],E7)+COUNTIF(Tabla22[Product2],E7)),0)</f>
        <v>122046.66666666667</v>
      </c>
      <c r="J7" s="3">
        <f>IFERROR((SUMIF(Tabla22[Product],E7,Tabla22[TOTAL PROFIT (no wages, no admin costs)])+SUMIF(Tabla22[Product2],E7,Tabla22[TOTAL PROFIT (no wages, no admin costs)]))/(COUNTIF(Tabla22[Product],E7)+COUNTIF(Tabla22[Product2],E7)),0)</f>
        <v>45667.983933333329</v>
      </c>
      <c r="K7" s="43">
        <f>IFERROR((SUMIF(Tabla22[Product],E7,Tabla22[profit -wages])+SUMIF(Tabla22[Product2],E7,Tabla22[profit -wages]))/(COUNTIF(Tabla22[Product],E7)+COUNTIF(Tabla22[Product2],E7)),0)</f>
        <v>10667.983933333331</v>
      </c>
      <c r="M7" s="61" t="s">
        <v>56</v>
      </c>
      <c r="N7" s="47">
        <f>SUMIFS(Tabla22[Req.],Tabla22[Product],M7,Tabla22[[Economy ]],$O$2)+SUMIFS(Tabla22[Req.2],Tabla22[Product2],M7,Tabla22[[Economy ]],$O$2)</f>
        <v>3</v>
      </c>
      <c r="O7" s="47">
        <f>IFERROR(N7/COUNTIF(Tabla22[[Economy ]],$O$2),0)</f>
        <v>0.5</v>
      </c>
      <c r="P7" s="37">
        <f>IFERROR((SUMIFS(Tabla22[QualityBonus],Tabla22[Product],M7,Tabla22[[Economy ]],$O$2)+SUMIFS(Tabla22[QualityBonus],Tabla22[Product2],M7,Tabla22[[Economy ]],$O$2))/(COUNTIFS(Tabla22[Product],M7,Tabla22[[Economy ]],$O$2)+COUNTIFS(Tabla22[Product2],M7,Tabla22[[Economy ]],$O$2)),0)</f>
        <v>2.2633333333333335E-2</v>
      </c>
      <c r="Q7" s="3">
        <f>IFERROR((SUMIFS(Tabla22[Base price1],Tabla22[Product],M7,Tabla22[[Economy ]],$O$2)+SUMIFS(Tabla22[Base price2],Tabla22[Product2],M7,Tabla22[[Economy ]],$O$2))/(COUNTIFS(Tabla22[Product],M7,Tabla22[[Economy ]],$O$2)+COUNTIFS(Tabla22[Product2],M7,Tabla22[[Economy ]],$O$2)),0)</f>
        <v>122046.66666666667</v>
      </c>
      <c r="R7" s="3">
        <f>IFERROR((SUMIFS(Tabla22[TOTAL PROFIT (no wages, no admin costs)],Tabla22[Product],M7,Tabla22[[Economy ]],$O$2)+SUMIFS(Tabla22[TOTAL PROFIT (no wages, no admin costs)],Tabla22[Product2],M7,Tabla22[[Economy ]],$O$2))/(COUNTIFS(Tabla22[Product],M7,Tabla22[[Economy ]],$O$2)+COUNTIFS(Tabla22[Product2],M7,Tabla22[[Economy ]],$O$2)),0)</f>
        <v>45667.983933333329</v>
      </c>
      <c r="S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10667.983933333331</v>
      </c>
      <c r="W7" s="46"/>
      <c r="X7" s="46"/>
    </row>
    <row r="8" spans="1:25" x14ac:dyDescent="0.25">
      <c r="E8" s="61" t="s">
        <v>61</v>
      </c>
      <c r="F8" s="47">
        <f>SUMIFS(Tabla22[Req.],Tabla22[Product],M8)+SUMIFS(Tabla22[Req.2],Tabla22[Product2],M8)</f>
        <v>3</v>
      </c>
      <c r="G8" s="47">
        <f>F8/COUNTIF(Tabla22[QualityBonus],"&gt;0")</f>
        <v>0.5</v>
      </c>
      <c r="H8" s="37">
        <f>IFERROR((SUMIF(Tabla22[Product],E8,Tabla22[QualityBonus])+SUMIF(Tabla22[Product2],E8,Tabla22[QualityBonus]))/(COUNTIF(Tabla22[Product],E8)+COUNTIF(Tabla22[Product2],E8)),0)</f>
        <v>2.41E-2</v>
      </c>
      <c r="I8" s="3">
        <f>IFERROR((SUMIF(Tabla22[Product],E8,Tabla22[Base price1])+SUMIF(Tabla22[Product2],E8,Tabla22[Base price2]))/(COUNTIF(Tabla22[Product],E8)+COUNTIF(Tabla22[Product2],E8)),0)</f>
        <v>84868.5</v>
      </c>
      <c r="J8" s="3">
        <f>IFERROR((SUMIF(Tabla22[Product],E8,Tabla22[TOTAL PROFIT (no wages, no admin costs)])+SUMIF(Tabla22[Product2],E8,Tabla22[TOTAL PROFIT (no wages, no admin costs)]))/(COUNTIF(Tabla22[Product],E8)+COUNTIF(Tabla22[Product2],E8)),0)</f>
        <v>66048.236249999987</v>
      </c>
      <c r="K8" s="43">
        <f>IFERROR((SUMIF(Tabla22[Product],E8,Tabla22[profit -wages])+SUMIF(Tabla22[Product2],E8,Tabla22[profit -wages]))/(COUNTIF(Tabla22[Product],E8)+COUNTIF(Tabla22[Product2],E8)),0)</f>
        <v>31048.23624999998</v>
      </c>
      <c r="M8" s="61" t="s">
        <v>61</v>
      </c>
      <c r="N8" s="47">
        <f>SUMIFS(Tabla22[Req.],Tabla22[Product],M8,Tabla22[[Economy ]],$O$2)+SUMIFS(Tabla22[Req.2],Tabla22[Product2],M8,Tabla22[[Economy ]],$O$2)</f>
        <v>3</v>
      </c>
      <c r="O8" s="47">
        <f>IFERROR(N8/COUNTIF(Tabla22[[Economy ]],$O$2),0)</f>
        <v>0.5</v>
      </c>
      <c r="P8" s="37">
        <f>IFERROR((SUMIFS(Tabla22[QualityBonus],Tabla22[Product],M8,Tabla22[[Economy ]],$O$2)+SUMIFS(Tabla22[QualityBonus],Tabla22[Product2],M8,Tabla22[[Economy ]],$O$2))/(COUNTIFS(Tabla22[Product],M8,Tabla22[[Economy ]],$O$2)+COUNTIFS(Tabla22[Product2],M8,Tabla22[[Economy ]],$O$2)),0)</f>
        <v>2.41E-2</v>
      </c>
      <c r="Q8" s="3">
        <f>IFERROR((SUMIFS(Tabla22[Base price1],Tabla22[Product],M8,Tabla22[[Economy ]],$O$2)+SUMIFS(Tabla22[Base price2],Tabla22[Product2],M8,Tabla22[[Economy ]],$O$2))/(COUNTIFS(Tabla22[Product],M8,Tabla22[[Economy ]],$O$2)+COUNTIFS(Tabla22[Product2],M8,Tabla22[[Economy ]],$O$2)),0)</f>
        <v>84868.5</v>
      </c>
      <c r="R8" s="3">
        <f>IFERROR((SUMIFS(Tabla22[TOTAL PROFIT (no wages, no admin costs)],Tabla22[Product],M8,Tabla22[[Economy ]],$O$2)+SUMIFS(Tabla22[TOTAL PROFIT (no wages, no admin costs)],Tabla22[Product2],M8,Tabla22[[Economy ]],$O$2))/(COUNTIFS(Tabla22[Product],M8,Tabla22[[Economy ]],$O$2)+COUNTIFS(Tabla22[Product2],M8,Tabla22[[Economy ]],$O$2)),0)</f>
        <v>66048.236249999987</v>
      </c>
      <c r="S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31048.23624999998</v>
      </c>
      <c r="W8" s="46"/>
      <c r="X8" s="46"/>
    </row>
    <row r="9" spans="1:25" x14ac:dyDescent="0.25">
      <c r="B9" s="50" t="s">
        <v>78</v>
      </c>
      <c r="E9" s="61" t="s">
        <v>58</v>
      </c>
      <c r="F9" s="47">
        <f>SUMIFS(Tabla22[Req.],Tabla22[Product],M9)+SUMIFS(Tabla22[Req.2],Tabla22[Product2],M9)</f>
        <v>16</v>
      </c>
      <c r="G9" s="47">
        <f>F9/COUNTIF(Tabla22[QualityBonus],"&gt;0")</f>
        <v>2.6666666666666665</v>
      </c>
      <c r="H9" s="37">
        <f>IFERROR((SUMIF(Tabla22[Product],E9,Tabla22[QualityBonus])+SUMIF(Tabla22[Product2],E9,Tabla22[QualityBonus]))/(COUNTIF(Tabla22[Product],E9)+COUNTIF(Tabla22[Product2],E9)),0)</f>
        <v>2.5759999999999998E-2</v>
      </c>
      <c r="I9" s="3">
        <f>IFERROR((SUMIF(Tabla22[Product],E9,Tabla22[Base price1])+SUMIF(Tabla22[Product2],E9,Tabla22[Base price2]))/(COUNTIF(Tabla22[Product],E9)+COUNTIF(Tabla22[Product2],E9)),0)</f>
        <v>61657.8</v>
      </c>
      <c r="J9" s="3">
        <f>IFERROR((SUMIF(Tabla22[Product],E9,Tabla22[TOTAL PROFIT (no wages, no admin costs)])+SUMIF(Tabla22[Product2],E9,Tabla22[TOTAL PROFIT (no wages, no admin costs)]))/(COUNTIF(Tabla22[Product],E9)+COUNTIF(Tabla22[Product2],E9)),0)</f>
        <v>56291.601259999989</v>
      </c>
      <c r="K9" s="43">
        <f>IFERROR((SUMIF(Tabla22[Product],E9,Tabla22[profit -wages])+SUMIF(Tabla22[Product2],E9,Tabla22[profit -wages]))/(COUNTIF(Tabla22[Product],E9)+COUNTIF(Tabla22[Product2],E9)),0)</f>
        <v>21291.601259999989</v>
      </c>
      <c r="M9" s="61" t="s">
        <v>58</v>
      </c>
      <c r="N9" s="47">
        <f>SUMIFS(Tabla22[Req.],Tabla22[Product],M9,Tabla22[[Economy ]],$O$2)+SUMIFS(Tabla22[Req.2],Tabla22[Product2],M9,Tabla22[[Economy ]],$O$2)</f>
        <v>16</v>
      </c>
      <c r="O9" s="47">
        <f>IFERROR(N9/COUNTIF(Tabla22[[Economy ]],$O$2),0)</f>
        <v>2.6666666666666665</v>
      </c>
      <c r="P9" s="37">
        <f>IFERROR((SUMIFS(Tabla22[QualityBonus],Tabla22[Product],M9,Tabla22[[Economy ]],$O$2)+SUMIFS(Tabla22[QualityBonus],Tabla22[Product2],M9,Tabla22[[Economy ]],$O$2))/(COUNTIFS(Tabla22[Product],M9,Tabla22[[Economy ]],$O$2)+COUNTIFS(Tabla22[Product2],M9,Tabla22[[Economy ]],$O$2)),0)</f>
        <v>2.5759999999999998E-2</v>
      </c>
      <c r="Q9" s="3">
        <f>IFERROR((SUMIFS(Tabla22[Base price1],Tabla22[Product],M9,Tabla22[[Economy ]],$O$2)+SUMIFS(Tabla22[Base price2],Tabla22[Product2],M9,Tabla22[[Economy ]],$O$2))/(COUNTIFS(Tabla22[Product],M9,Tabla22[[Economy ]],$O$2)+COUNTIFS(Tabla22[Product2],M9,Tabla22[[Economy ]],$O$2)),0)</f>
        <v>61657.8</v>
      </c>
      <c r="R9" s="3">
        <f>IFERROR((SUMIFS(Tabla22[TOTAL PROFIT (no wages, no admin costs)],Tabla22[Product],M9,Tabla22[[Economy ]],$O$2)+SUMIFS(Tabla22[TOTAL PROFIT (no wages, no admin costs)],Tabla22[Product2],M9,Tabla22[[Economy ]],$O$2))/(COUNTIFS(Tabla22[Product],M9,Tabla22[[Economy ]],$O$2)+COUNTIFS(Tabla22[Product2],M9,Tabla22[[Economy ]],$O$2)),0)</f>
        <v>56291.601259999989</v>
      </c>
      <c r="S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21291.601259999989</v>
      </c>
      <c r="W9" s="46"/>
      <c r="X9" s="46"/>
    </row>
    <row r="10" spans="1:25" x14ac:dyDescent="0.25">
      <c r="B10" s="63" t="s">
        <v>71</v>
      </c>
      <c r="E10" s="62" t="s">
        <v>57</v>
      </c>
      <c r="F10" s="48">
        <f>SUMIFS(Tabla22[Req.],Tabla22[Product],M10)+SUMIFS(Tabla22[Req.2],Tabla22[Product2],M10)</f>
        <v>2</v>
      </c>
      <c r="G10" s="48">
        <f>F10/COUNTIF(Tabla22[QualityBonus],"&gt;0")</f>
        <v>0.33333333333333331</v>
      </c>
      <c r="H10" s="45">
        <f>IFERROR((SUMIF(Tabla22[Product],E10,Tabla22[QualityBonus])+SUMIF(Tabla22[Product2],E10,Tabla22[QualityBonus]))/(COUNTIF(Tabla22[Product],E10)+COUNTIF(Tabla22[Product2],E10)),0)</f>
        <v>1.6500000000000001E-2</v>
      </c>
      <c r="I10" s="39">
        <f>IFERROR((SUMIF(Tabla22[Product],E10,Tabla22[Base price1])+SUMIF(Tabla22[Product2],E10,Tabla22[Base price2]))/(COUNTIF(Tabla22[Product],E10)+COUNTIF(Tabla22[Product2],E10)),0)</f>
        <v>41297</v>
      </c>
      <c r="J10" s="39">
        <f>IFERROR((SUMIF(Tabla22[Product],E10,Tabla22[TOTAL PROFIT (no wages, no admin costs)])+SUMIF(Tabla22[Product2],E10,Tabla22[TOTAL PROFIT (no wages, no admin costs)]))/(COUNTIF(Tabla22[Product],E10)+COUNTIF(Tabla22[Product2],E10)),0)</f>
        <v>28107.612000000008</v>
      </c>
      <c r="K10" s="44">
        <f>IFERROR((SUMIF(Tabla22[Product],E10,Tabla22[profit -wages])+SUMIF(Tabla22[Product2],E10,Tabla22[profit -wages]))/(COUNTIF(Tabla22[Product],E10)+COUNTIF(Tabla22[Product2],E10)),0)</f>
        <v>-6892.3879999999917</v>
      </c>
      <c r="M10" s="62" t="s">
        <v>57</v>
      </c>
      <c r="N10" s="48">
        <f>SUMIFS(Tabla22[Req.],Tabla22[Product],M10,Tabla22[[Economy ]],$O$2)+SUMIFS(Tabla22[Req.2],Tabla22[Product2],M10,Tabla22[[Economy ]],$O$2)</f>
        <v>2</v>
      </c>
      <c r="O10" s="48">
        <f>IFERROR(N10/COUNTIF(Tabla22[[Economy ]],$O$2),0)</f>
        <v>0.33333333333333331</v>
      </c>
      <c r="P10" s="45">
        <f>IFERROR((SUMIFS(Tabla22[QualityBonus],Tabla22[Product],M10,Tabla22[[Economy ]],$O$2)+SUMIFS(Tabla22[QualityBonus],Tabla22[Product2],M10,Tabla22[[Economy ]],$O$2))/(COUNTIFS(Tabla22[Product],M10,Tabla22[[Economy ]],$O$2)+COUNTIFS(Tabla22[Product2],M10,Tabla22[[Economy ]],$O$2)),0)</f>
        <v>1.6500000000000001E-2</v>
      </c>
      <c r="Q10" s="39">
        <f>IFERROR((SUMIFS(Tabla22[Base price1],Tabla22[Product],M10,Tabla22[[Economy ]],$O$2)+SUMIFS(Tabla22[Base price2],Tabla22[Product2],M10,Tabla22[[Economy ]],$O$2))/(COUNTIFS(Tabla22[Product],M10,Tabla22[[Economy ]],$O$2)+COUNTIFS(Tabla22[Product2],M10,Tabla22[[Economy ]],$O$2)),0)</f>
        <v>41297</v>
      </c>
      <c r="R10" s="39">
        <f>IFERROR((SUMIFS(Tabla22[TOTAL PROFIT (no wages, no admin costs)],Tabla22[Product],M10,Tabla22[[Economy ]],$O$2)+SUMIFS(Tabla22[TOTAL PROFIT (no wages, no admin costs)],Tabla22[Product2],M10,Tabla22[[Economy ]],$O$2))/(COUNTIFS(Tabla22[Product],M10,Tabla22[[Economy ]],$O$2)+COUNTIFS(Tabla22[Product2],M10,Tabla22[[Economy ]],$O$2)),0)</f>
        <v>28107.612000000008</v>
      </c>
      <c r="S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-6892.3879999999917</v>
      </c>
      <c r="W10" s="46"/>
      <c r="X10" s="46"/>
    </row>
    <row r="11" spans="1:25" x14ac:dyDescent="0.25">
      <c r="B11" s="63" t="s">
        <v>15</v>
      </c>
      <c r="E11" s="51" t="s">
        <v>65</v>
      </c>
      <c r="F11" s="48">
        <f>SUM(F5:F10)</f>
        <v>24</v>
      </c>
      <c r="G11" s="48">
        <f>SUM(G5:G10)</f>
        <v>4</v>
      </c>
      <c r="H11" s="57">
        <f>AVERAGE(Tabla22[QualityBonus])</f>
        <v>2.4216666666666675E-2</v>
      </c>
      <c r="I11" s="39">
        <f>SUMPRODUCT(G5:G10,I5:I10)/G11</f>
        <v>70411.012499999997</v>
      </c>
      <c r="J11" s="39">
        <f>AVERAGEIF(Tabla22[TOTAL PROFIT (no wages, no admin costs)],"&gt;0")</f>
        <v>51594.269716666669</v>
      </c>
      <c r="K11" s="58">
        <f>AVERAGE(Tabla22[profit -wages])</f>
        <v>16594.269716666658</v>
      </c>
      <c r="L11" s="53"/>
      <c r="M11" s="51" t="s">
        <v>65</v>
      </c>
      <c r="N11" s="48">
        <f>SUM(N5:N10)</f>
        <v>24</v>
      </c>
      <c r="O11" s="48">
        <f>SUM(O5:O10)</f>
        <v>4</v>
      </c>
      <c r="P11" s="57">
        <f>IFERROR(AVERAGEIFS(Tabla22[QualityBonus],Tabla22[[Economy ]],$O$2),0)</f>
        <v>2.4216666666666675E-2</v>
      </c>
      <c r="Q11" s="39">
        <f>IFERROR(SUMPRODUCT(Q5:Q10,O5:O10)/O11,0)</f>
        <v>70411.012499999997</v>
      </c>
      <c r="R11" s="39">
        <f>IFERROR(AVERAGEIFS(Tabla22[TOTAL PROFIT (no wages, no admin costs)],Tabla22[[Economy ]],$O$2),0)</f>
        <v>51594.269716666669</v>
      </c>
      <c r="S11" s="58">
        <f>IFERROR(AVERAGEIFS(Tabla22[profit -wages],Tabla22[[Economy ]],$O$2),0)</f>
        <v>16594.269716666658</v>
      </c>
      <c r="W11" s="46"/>
      <c r="X11" s="46"/>
    </row>
    <row r="12" spans="1:25" x14ac:dyDescent="0.25">
      <c r="B12" s="64" t="s">
        <v>72</v>
      </c>
      <c r="S12" s="46"/>
      <c r="T12" s="46"/>
      <c r="U12" s="46"/>
      <c r="V12" s="46"/>
      <c r="W12" s="46"/>
    </row>
    <row r="13" spans="1:25" x14ac:dyDescent="0.25">
      <c r="S13" s="46"/>
      <c r="T13" s="46"/>
      <c r="U13" s="46"/>
      <c r="V13" s="46"/>
      <c r="W13" s="46"/>
    </row>
    <row r="14" spans="1:25" x14ac:dyDescent="0.25">
      <c r="S14" s="46"/>
      <c r="T14" s="46"/>
      <c r="U14" s="46"/>
      <c r="V14" s="46"/>
      <c r="W14" s="46"/>
    </row>
    <row r="15" spans="1:25" x14ac:dyDescent="0.25">
      <c r="D15" s="71" t="s">
        <v>48</v>
      </c>
      <c r="E15" s="69"/>
      <c r="F15" s="69"/>
      <c r="G15" s="69"/>
      <c r="H15" s="70"/>
      <c r="I15" s="68" t="s">
        <v>49</v>
      </c>
      <c r="J15" s="69"/>
      <c r="K15" s="69"/>
      <c r="L15" s="69"/>
      <c r="M15" s="70"/>
      <c r="N15" s="68" t="s">
        <v>53</v>
      </c>
      <c r="O15" s="69"/>
      <c r="P15" s="69"/>
      <c r="Q15" s="70"/>
      <c r="S15" s="46"/>
      <c r="T15" s="46"/>
      <c r="U15" s="46"/>
      <c r="V15" s="46"/>
      <c r="W15" s="46"/>
    </row>
    <row r="16" spans="1:25" x14ac:dyDescent="0.25">
      <c r="A16" t="s">
        <v>47</v>
      </c>
      <c r="B16" t="s">
        <v>14</v>
      </c>
      <c r="C16" t="s">
        <v>0</v>
      </c>
      <c r="D16" s="1" t="s">
        <v>50</v>
      </c>
      <c r="E16" s="13" t="s">
        <v>51</v>
      </c>
      <c r="F16" s="4" t="s">
        <v>6</v>
      </c>
      <c r="G16" s="13" t="s">
        <v>2</v>
      </c>
      <c r="H16" s="14" t="s">
        <v>3</v>
      </c>
      <c r="I16" s="1" t="s">
        <v>69</v>
      </c>
      <c r="J16" s="13" t="s">
        <v>4</v>
      </c>
      <c r="K16" s="4" t="s">
        <v>7</v>
      </c>
      <c r="L16" s="13" t="s">
        <v>5</v>
      </c>
      <c r="M16" s="13" t="s">
        <v>52</v>
      </c>
      <c r="N16" s="1" t="s">
        <v>75</v>
      </c>
      <c r="O16" s="13" t="s">
        <v>76</v>
      </c>
      <c r="P16" t="s">
        <v>54</v>
      </c>
      <c r="Q16" t="s">
        <v>55</v>
      </c>
      <c r="R16" s="41" t="s">
        <v>68</v>
      </c>
      <c r="S16" t="s">
        <v>22</v>
      </c>
      <c r="U16" s="46"/>
      <c r="V16" s="46"/>
      <c r="W16" s="46"/>
      <c r="X16" s="46"/>
      <c r="Y16" s="46"/>
    </row>
    <row r="17" spans="1:25" x14ac:dyDescent="0.25">
      <c r="A17" s="13">
        <v>1</v>
      </c>
      <c r="B17" s="13" t="s">
        <v>15</v>
      </c>
      <c r="C17" s="37">
        <v>2.9100000000000001E-2</v>
      </c>
      <c r="D17" s="2" t="s">
        <v>56</v>
      </c>
      <c r="E17" s="3">
        <v>124454</v>
      </c>
      <c r="F17" s="4">
        <v>1</v>
      </c>
      <c r="G17" s="3">
        <v>118000</v>
      </c>
      <c r="H17" s="13">
        <v>4</v>
      </c>
      <c r="I17" s="2" t="s">
        <v>58</v>
      </c>
      <c r="J17" s="3">
        <v>63090</v>
      </c>
      <c r="K17" s="4">
        <v>3</v>
      </c>
      <c r="L17" s="3">
        <v>55000</v>
      </c>
      <c r="M17" s="66">
        <v>5</v>
      </c>
      <c r="N17" s="3">
        <f>Tabla22[[#This Row],[Base price1]]*Tabla22[[#This Row],[Req.]]+Tabla22[[#This Row],[Base price2]]*Tabla22[[#This Row],[Req.2]]</f>
        <v>313724</v>
      </c>
      <c r="O17" s="3">
        <f>Tabla22[[#This Row],[Base price1]]*Tabla22[[#This Row],[QualityBonus]]*Tabla22[[#This Row],[QOGS]]+Tabla22[[#This Row],[Base price2]]*Tabla22[[#This Row],[Q2]]*Tabla22[[#This Row],[QualityBonus]]</f>
        <v>23666.0406</v>
      </c>
      <c r="P17" s="1">
        <f>(Tabla22[[#This Row],[Base price1]]*(1+Tabla22[[#This Row],[QOGS]]*Tabla22[[#This Row],[QualityBonus]])-Tabla22[[#This Row],[COGS]])*Tabla22[[#This Row],[Req.]]</f>
        <v>20940.445600000006</v>
      </c>
      <c r="Q17" s="13">
        <f>(Tabla22[[#This Row],[Base price2]]*(1+Tabla22[[#This Row],[QualityBonus]]*Tabla22[[#This Row],[Q2]])-Tabla22[[#This Row],[COGS2]])*Tabla22[[#This Row],[Req.2]]</f>
        <v>51808.785000000003</v>
      </c>
      <c r="R17" s="2">
        <f>SUM(Tabla22[[#This Row],[p1]:[p2]])</f>
        <v>72749.23060000001</v>
      </c>
      <c r="S17" s="3">
        <f>IF(Tabla22[[#This Row],[QualityBonus]]&gt;0,Tabla22[[#This Row],[TOTAL PROFIT (no wages, no admin costs)]]-$C$4,"")</f>
        <v>37749.23060000001</v>
      </c>
      <c r="U17" s="46"/>
      <c r="V17" s="46"/>
      <c r="W17" s="46"/>
      <c r="X17" s="46"/>
      <c r="Y17" s="46"/>
    </row>
    <row r="18" spans="1:25" x14ac:dyDescent="0.25">
      <c r="A18" s="13">
        <v>2</v>
      </c>
      <c r="B18" s="13" t="s">
        <v>15</v>
      </c>
      <c r="C18" s="37">
        <v>2.0899999999999998E-2</v>
      </c>
      <c r="D18" s="2" t="s">
        <v>59</v>
      </c>
      <c r="E18" s="3">
        <v>84382</v>
      </c>
      <c r="F18" s="4">
        <v>2</v>
      </c>
      <c r="G18" s="3">
        <v>80750</v>
      </c>
      <c r="H18" s="13">
        <v>3</v>
      </c>
      <c r="I18" s="2" t="s">
        <v>58</v>
      </c>
      <c r="J18" s="3">
        <v>62008</v>
      </c>
      <c r="K18" s="4">
        <v>4</v>
      </c>
      <c r="L18" s="3">
        <v>55000</v>
      </c>
      <c r="M18" s="66">
        <v>4</v>
      </c>
      <c r="N18" s="3">
        <f>Tabla22[[#This Row],[Base price1]]*Tabla22[[#This Row],[Req.]]+Tabla22[[#This Row],[Base price2]]*Tabla22[[#This Row],[Req.2]]</f>
        <v>416796</v>
      </c>
      <c r="O18" s="3">
        <f>Tabla22[[#This Row],[Base price1]]*Tabla22[[#This Row],[QualityBonus]]*Tabla22[[#This Row],[QOGS]]+Tabla22[[#This Row],[Base price2]]*Tabla22[[#This Row],[Q2]]*Tabla22[[#This Row],[QualityBonus]]</f>
        <v>10474.620199999998</v>
      </c>
      <c r="P18" s="1">
        <f>(Tabla22[[#This Row],[Base price1]]*(1+Tabla22[[#This Row],[QOGS]]*Tabla22[[#This Row],[QualityBonus]])-Tabla22[[#This Row],[COGS]])*Tabla22[[#This Row],[Req.]]</f>
        <v>17845.502799999987</v>
      </c>
      <c r="Q18" s="13">
        <f>(Tabla22[[#This Row],[Base price2]]*(1+Tabla22[[#This Row],[QualityBonus]]*Tabla22[[#This Row],[Q2]])-Tabla22[[#This Row],[COGS2]])*Tabla22[[#This Row],[Req.2]]</f>
        <v>48767.475199999986</v>
      </c>
      <c r="R18" s="2">
        <f>SUM(Tabla22[[#This Row],[p1]:[p2]])</f>
        <v>66612.977999999974</v>
      </c>
      <c r="S18" s="3">
        <f>IF(Tabla22[[#This Row],[QualityBonus]]&gt;0,Tabla22[[#This Row],[TOTAL PROFIT (no wages, no admin costs)]]-$C$4,"")</f>
        <v>31612.977999999974</v>
      </c>
      <c r="U18" s="46"/>
      <c r="V18" s="46"/>
      <c r="W18" s="46"/>
      <c r="X18" s="46"/>
      <c r="Y18" s="46"/>
    </row>
    <row r="19" spans="1:25" x14ac:dyDescent="0.25">
      <c r="A19" s="13">
        <v>3</v>
      </c>
      <c r="B19" s="13" t="s">
        <v>15</v>
      </c>
      <c r="C19" s="37">
        <v>2.7300000000000001E-2</v>
      </c>
      <c r="D19" s="2" t="s">
        <v>59</v>
      </c>
      <c r="E19" s="3">
        <v>85355</v>
      </c>
      <c r="F19" s="4">
        <v>1</v>
      </c>
      <c r="G19" s="3">
        <v>81500</v>
      </c>
      <c r="H19" s="13">
        <v>3</v>
      </c>
      <c r="I19" s="2" t="s">
        <v>58</v>
      </c>
      <c r="J19" s="3">
        <v>61900</v>
      </c>
      <c r="K19" s="4">
        <v>4</v>
      </c>
      <c r="L19" s="3">
        <v>55000</v>
      </c>
      <c r="M19" s="66">
        <v>4</v>
      </c>
      <c r="N19" s="3">
        <f>Tabla22[[#This Row],[Base price1]]*Tabla22[[#This Row],[Req.]]+Tabla22[[#This Row],[Base price2]]*Tabla22[[#This Row],[Req.2]]</f>
        <v>332955</v>
      </c>
      <c r="O19" s="3">
        <f>Tabla22[[#This Row],[Base price1]]*Tabla22[[#This Row],[QualityBonus]]*Tabla22[[#This Row],[QOGS]]+Tabla22[[#This Row],[Base price2]]*Tabla22[[#This Row],[Q2]]*Tabla22[[#This Row],[QualityBonus]]</f>
        <v>13750.0545</v>
      </c>
      <c r="P19" s="1">
        <f>(Tabla22[[#This Row],[Base price1]]*(1+Tabla22[[#This Row],[QOGS]]*Tabla22[[#This Row],[QualityBonus]])-Tabla22[[#This Row],[COGS]])*Tabla22[[#This Row],[Req.]]</f>
        <v>10845.574500000002</v>
      </c>
      <c r="Q19" s="13">
        <f>(Tabla22[[#This Row],[Base price2]]*(1+Tabla22[[#This Row],[QualityBonus]]*Tabla22[[#This Row],[Q2]])-Tabla22[[#This Row],[COGS2]])*Tabla22[[#This Row],[Req.2]]</f>
        <v>54637.919999999984</v>
      </c>
      <c r="R19" s="2">
        <f>SUM(Tabla22[[#This Row],[p1]:[p2]])</f>
        <v>65483.494499999986</v>
      </c>
      <c r="S19" s="3">
        <f>IF(Tabla22[[#This Row],[QualityBonus]]&gt;0,Tabla22[[#This Row],[TOTAL PROFIT (no wages, no admin costs)]]-$C$4,"")</f>
        <v>30483.494499999986</v>
      </c>
      <c r="U19" s="46"/>
      <c r="V19" s="46"/>
      <c r="W19" s="46"/>
      <c r="X19" s="46"/>
      <c r="Y19" s="46"/>
    </row>
    <row r="20" spans="1:25" x14ac:dyDescent="0.25">
      <c r="A20" s="13">
        <v>4</v>
      </c>
      <c r="B20" s="13" t="s">
        <v>15</v>
      </c>
      <c r="C20" s="37">
        <v>2.92E-2</v>
      </c>
      <c r="D20" s="2" t="s">
        <v>58</v>
      </c>
      <c r="E20" s="3">
        <v>59763</v>
      </c>
      <c r="F20" s="4">
        <v>3</v>
      </c>
      <c r="G20" s="3">
        <v>55000</v>
      </c>
      <c r="H20" s="14">
        <v>5</v>
      </c>
      <c r="I20" s="3"/>
      <c r="J20" s="3"/>
      <c r="K20" s="4"/>
      <c r="L20" s="3"/>
      <c r="M20" s="66"/>
      <c r="N20" s="3">
        <f>Tabla22[[#This Row],[Base price1]]*Tabla22[[#This Row],[Req.]]+Tabla22[[#This Row],[Base price2]]*Tabla22[[#This Row],[Req.2]]</f>
        <v>179289</v>
      </c>
      <c r="O20" s="43">
        <f>Tabla22[[#This Row],[Base price1]]*Tabla22[[#This Row],[QualityBonus]]*Tabla22[[#This Row],[QOGS]]+Tabla22[[#This Row],[Base price2]]*Tabla22[[#This Row],[Q2]]*Tabla22[[#This Row],[QualityBonus]]</f>
        <v>8725.398000000001</v>
      </c>
      <c r="P20" s="13">
        <f>(Tabla22[[#This Row],[Base price1]]*(1+Tabla22[[#This Row],[QOGS]]*Tabla22[[#This Row],[QualityBonus]])-Tabla22[[#This Row],[COGS]])*Tabla22[[#This Row],[Req.]]</f>
        <v>40465.194000000003</v>
      </c>
      <c r="Q20" s="13">
        <f>(Tabla22[[#This Row],[Base price2]]*(1+Tabla22[[#This Row],[QualityBonus]]*Tabla22[[#This Row],[Q2]])-Tabla22[[#This Row],[COGS2]])*Tabla22[[#This Row],[Req.2]]</f>
        <v>0</v>
      </c>
      <c r="R20" s="2">
        <f>SUM(Tabla22[[#This Row],[p1]:[p2]])</f>
        <v>40465.194000000003</v>
      </c>
      <c r="S20" s="3">
        <f>IF(Tabla22[[#This Row],[QualityBonus]]&gt;0,Tabla22[[#This Row],[TOTAL PROFIT (no wages, no admin costs)]]-$C$4,"")</f>
        <v>5465.1940000000031</v>
      </c>
      <c r="U20" s="46"/>
      <c r="V20" s="46"/>
      <c r="W20" s="46"/>
      <c r="X20" s="46"/>
      <c r="Y20" s="46"/>
    </row>
    <row r="21" spans="1:25" x14ac:dyDescent="0.25">
      <c r="A21" s="13">
        <v>5</v>
      </c>
      <c r="B21" s="13" t="s">
        <v>15</v>
      </c>
      <c r="C21" s="37">
        <v>2.23E-2</v>
      </c>
      <c r="D21" s="2" t="s">
        <v>56</v>
      </c>
      <c r="E21" s="3">
        <v>121295</v>
      </c>
      <c r="F21" s="4">
        <v>1</v>
      </c>
      <c r="G21" s="3">
        <v>118000</v>
      </c>
      <c r="H21" s="14">
        <v>4</v>
      </c>
      <c r="I21" s="3" t="s">
        <v>58</v>
      </c>
      <c r="J21" s="3">
        <v>61528</v>
      </c>
      <c r="K21" s="4">
        <v>2</v>
      </c>
      <c r="L21" s="3">
        <v>56000</v>
      </c>
      <c r="M21" s="66">
        <v>4</v>
      </c>
      <c r="N21" s="3">
        <f>Tabla22[[#This Row],[Base price1]]*Tabla22[[#This Row],[Req.]]+Tabla22[[#This Row],[Base price2]]*Tabla22[[#This Row],[Req.2]]</f>
        <v>244351</v>
      </c>
      <c r="O21" s="43">
        <f>Tabla22[[#This Row],[Base price1]]*Tabla22[[#This Row],[QualityBonus]]*Tabla22[[#This Row],[QOGS]]+Tabla22[[#This Row],[Base price2]]*Tabla22[[#This Row],[Q2]]*Tabla22[[#This Row],[QualityBonus]]</f>
        <v>16307.811600000001</v>
      </c>
      <c r="P21" s="13">
        <f>(Tabla22[[#This Row],[Base price1]]*(1+Tabla22[[#This Row],[QOGS]]*Tabla22[[#This Row],[QualityBonus]])-Tabla22[[#This Row],[COGS]])*Tabla22[[#This Row],[Req.]]</f>
        <v>14114.513999999996</v>
      </c>
      <c r="Q21" s="13">
        <f>(Tabla22[[#This Row],[Base price2]]*(1+Tabla22[[#This Row],[QualityBonus]]*Tabla22[[#This Row],[Q2]])-Tabla22[[#This Row],[COGS2]])*Tabla22[[#This Row],[Req.2]]</f>
        <v>22032.595199999982</v>
      </c>
      <c r="R21" s="2">
        <f>SUM(Tabla22[[#This Row],[p1]:[p2]])</f>
        <v>36147.109199999977</v>
      </c>
      <c r="S21" s="3">
        <f>IF(Tabla22[[#This Row],[QualityBonus]]&gt;0,Tabla22[[#This Row],[TOTAL PROFIT (no wages, no admin costs)]]-$C$4,"")</f>
        <v>1147.1091999999771</v>
      </c>
      <c r="U21" s="46"/>
      <c r="V21" s="46"/>
      <c r="W21" s="46"/>
      <c r="X21" s="46"/>
      <c r="Y21" s="46"/>
    </row>
    <row r="22" spans="1:25" x14ac:dyDescent="0.25">
      <c r="A22" s="24">
        <v>6</v>
      </c>
      <c r="B22" s="24" t="s">
        <v>15</v>
      </c>
      <c r="C22" s="45">
        <v>1.6500000000000001E-2</v>
      </c>
      <c r="D22" s="38" t="s">
        <v>56</v>
      </c>
      <c r="E22" s="39">
        <v>120391</v>
      </c>
      <c r="F22" s="40">
        <v>1</v>
      </c>
      <c r="G22" s="39">
        <v>118000</v>
      </c>
      <c r="H22" s="34">
        <v>4</v>
      </c>
      <c r="I22" s="38" t="s">
        <v>57</v>
      </c>
      <c r="J22" s="39">
        <v>41297</v>
      </c>
      <c r="K22" s="40">
        <v>2</v>
      </c>
      <c r="L22" s="39">
        <v>36500</v>
      </c>
      <c r="M22" s="67">
        <v>6</v>
      </c>
      <c r="N22" s="39">
        <f>Tabla22[[#This Row],[Base price1]]*Tabla22[[#This Row],[Req.]]+Tabla22[[#This Row],[Base price2]]*Tabla22[[#This Row],[Req.2]]</f>
        <v>202985</v>
      </c>
      <c r="O22" s="44">
        <f>Tabla22[[#This Row],[Base price1]]*Tabla22[[#This Row],[QualityBonus]]*Tabla22[[#This Row],[QOGS]]+Tabla22[[#This Row],[Base price2]]*Tabla22[[#This Row],[Q2]]*Tabla22[[#This Row],[QualityBonus]]</f>
        <v>12034.209000000001</v>
      </c>
      <c r="P22" s="24">
        <f>(Tabla22[[#This Row],[Base price1]]*(1+Tabla22[[#This Row],[QOGS]]*Tabla22[[#This Row],[QualityBonus]])-Tabla22[[#This Row],[COGS]])*Tabla22[[#This Row],[Req.]]</f>
        <v>10336.806000000011</v>
      </c>
      <c r="Q22" s="24">
        <f>(Tabla22[[#This Row],[Base price2]]*(1+Tabla22[[#This Row],[QualityBonus]]*Tabla22[[#This Row],[Q2]])-Tabla22[[#This Row],[COGS2]])*Tabla22[[#This Row],[Req.2]]</f>
        <v>17770.805999999997</v>
      </c>
      <c r="R22" s="38">
        <f>SUM(Tabla22[[#This Row],[p1]:[p2]])</f>
        <v>28107.612000000008</v>
      </c>
      <c r="S22" s="39">
        <f>IF(Tabla22[[#This Row],[QualityBonus]]&gt;0,Tabla22[[#This Row],[TOTAL PROFIT (no wages, no admin costs)]]-$C$4,"")</f>
        <v>-6892.3879999999917</v>
      </c>
      <c r="U22" s="46"/>
      <c r="V22" s="46"/>
      <c r="W22" s="46"/>
      <c r="X22" s="46"/>
      <c r="Y22" s="46"/>
    </row>
    <row r="23" spans="1:25" x14ac:dyDescent="0.25">
      <c r="A23" s="13">
        <v>7</v>
      </c>
      <c r="B23" s="13"/>
      <c r="C23" s="37"/>
      <c r="D23" s="2"/>
      <c r="E23" s="3"/>
      <c r="F23" s="4"/>
      <c r="G23" s="3"/>
      <c r="H23" s="14"/>
      <c r="I23" s="3"/>
      <c r="J23" s="3"/>
      <c r="K23" s="4"/>
      <c r="L23" s="3"/>
      <c r="M23" s="66"/>
      <c r="N23" s="3">
        <f>Tabla22[[#This Row],[Base price1]]*Tabla22[[#This Row],[Req.]]+Tabla22[[#This Row],[Base price2]]*Tabla22[[#This Row],[Req.2]]</f>
        <v>0</v>
      </c>
      <c r="O23" s="43">
        <f>Tabla22[[#This Row],[Base price1]]*Tabla22[[#This Row],[QualityBonus]]*Tabla22[[#This Row],[QOGS]]+Tabla22[[#This Row],[Base price2]]*Tabla22[[#This Row],[Q2]]*Tabla22[[#This Row],[QualityBonus]]</f>
        <v>0</v>
      </c>
      <c r="P23" s="13">
        <f>(Tabla22[[#This Row],[Base price1]]*(1+Tabla22[[#This Row],[QOGS]]*Tabla22[[#This Row],[QualityBonus]])-Tabla22[[#This Row],[COGS]])*Tabla22[[#This Row],[Req.]]</f>
        <v>0</v>
      </c>
      <c r="Q23" s="13">
        <f>(Tabla22[[#This Row],[Base price2]]*(1+Tabla22[[#This Row],[QualityBonus]]*Tabla22[[#This Row],[Q2]])-Tabla22[[#This Row],[COGS2]])*Tabla22[[#This Row],[Req.2]]</f>
        <v>0</v>
      </c>
      <c r="R23" s="2">
        <f>SUM(Tabla22[[#This Row],[p1]:[p2]])</f>
        <v>0</v>
      </c>
      <c r="S23" s="3" t="str">
        <f>IF(Tabla22[[#This Row],[QualityBonus]]&gt;0,Tabla22[[#This Row],[TOTAL PROFIT (no wages, no admin costs)]]-$C$4,"")</f>
        <v/>
      </c>
      <c r="U23" s="46"/>
      <c r="V23" s="46"/>
      <c r="W23" s="46"/>
      <c r="X23" s="46"/>
      <c r="Y23" s="46"/>
    </row>
    <row r="24" spans="1:25" x14ac:dyDescent="0.25">
      <c r="A24" s="13">
        <v>8</v>
      </c>
      <c r="B24" s="13"/>
      <c r="C24" s="37"/>
      <c r="D24" s="2"/>
      <c r="E24" s="3"/>
      <c r="F24" s="4"/>
      <c r="G24" s="3"/>
      <c r="H24" s="14"/>
      <c r="I24" s="3"/>
      <c r="J24" s="3"/>
      <c r="K24" s="4"/>
      <c r="L24" s="3"/>
      <c r="M24" s="66"/>
      <c r="N24" s="3">
        <f>Tabla22[[#This Row],[Base price1]]*Tabla22[[#This Row],[Req.]]+Tabla22[[#This Row],[Base price2]]*Tabla22[[#This Row],[Req.2]]</f>
        <v>0</v>
      </c>
      <c r="O24" s="43">
        <f>Tabla22[[#This Row],[Base price1]]*Tabla22[[#This Row],[QualityBonus]]*Tabla22[[#This Row],[QOGS]]+Tabla22[[#This Row],[Base price2]]*Tabla22[[#This Row],[Q2]]*Tabla22[[#This Row],[QualityBonus]]</f>
        <v>0</v>
      </c>
      <c r="P24" s="13">
        <f>(Tabla22[[#This Row],[Base price1]]*(1+Tabla22[[#This Row],[QOGS]]*Tabla22[[#This Row],[QualityBonus]])-Tabla22[[#This Row],[COGS]])*Tabla22[[#This Row],[Req.]]</f>
        <v>0</v>
      </c>
      <c r="Q24" s="13">
        <f>(Tabla22[[#This Row],[Base price2]]*(1+Tabla22[[#This Row],[QualityBonus]]*Tabla22[[#This Row],[Q2]])-Tabla22[[#This Row],[COGS2]])*Tabla22[[#This Row],[Req.2]]</f>
        <v>0</v>
      </c>
      <c r="R24" s="2">
        <f>SUM(Tabla22[[#This Row],[p1]:[p2]])</f>
        <v>0</v>
      </c>
      <c r="S24" s="3" t="str">
        <f>IF(Tabla22[[#This Row],[QualityBonus]]&gt;0,Tabla22[[#This Row],[TOTAL PROFIT (no wages, no admin costs)]]-$C$4,"")</f>
        <v/>
      </c>
      <c r="U24" s="46"/>
      <c r="V24" s="46"/>
      <c r="W24" s="46"/>
      <c r="X24" s="46"/>
      <c r="Y24" s="46"/>
    </row>
    <row r="25" spans="1:25" x14ac:dyDescent="0.25">
      <c r="A25" s="13">
        <v>9</v>
      </c>
      <c r="B25" s="13"/>
      <c r="C25" s="37"/>
      <c r="D25" s="2"/>
      <c r="E25" s="3"/>
      <c r="F25" s="4"/>
      <c r="G25" s="3"/>
      <c r="H25" s="14"/>
      <c r="I25" s="3"/>
      <c r="J25" s="3"/>
      <c r="K25" s="4"/>
      <c r="L25" s="3"/>
      <c r="M25" s="66"/>
      <c r="N25" s="3">
        <f>Tabla22[[#This Row],[Base price1]]*Tabla22[[#This Row],[Req.]]+Tabla22[[#This Row],[Base price2]]*Tabla22[[#This Row],[Req.2]]</f>
        <v>0</v>
      </c>
      <c r="O25" s="43">
        <f>Tabla22[[#This Row],[Base price1]]*Tabla22[[#This Row],[QualityBonus]]*Tabla22[[#This Row],[QOGS]]+Tabla22[[#This Row],[Base price2]]*Tabla22[[#This Row],[Q2]]*Tabla22[[#This Row],[QualityBonus]]</f>
        <v>0</v>
      </c>
      <c r="P25" s="13">
        <f>(Tabla22[[#This Row],[Base price1]]*(1+Tabla22[[#This Row],[QOGS]]*Tabla22[[#This Row],[QualityBonus]])-Tabla22[[#This Row],[COGS]])*Tabla22[[#This Row],[Req.]]</f>
        <v>0</v>
      </c>
      <c r="Q25" s="13">
        <f>(Tabla22[[#This Row],[Base price2]]*(1+Tabla22[[#This Row],[QualityBonus]]*Tabla22[[#This Row],[Q2]])-Tabla22[[#This Row],[COGS2]])*Tabla22[[#This Row],[Req.2]]</f>
        <v>0</v>
      </c>
      <c r="R25" s="2">
        <f>SUM(Tabla22[[#This Row],[p1]:[p2]])</f>
        <v>0</v>
      </c>
      <c r="S25" s="3" t="str">
        <f>IF(Tabla22[[#This Row],[QualityBonus]]&gt;0,Tabla22[[#This Row],[TOTAL PROFIT (no wages, no admin costs)]]-$C$4,"")</f>
        <v/>
      </c>
      <c r="U25" s="46"/>
      <c r="V25" s="46"/>
      <c r="W25" s="46"/>
      <c r="X25" s="46"/>
      <c r="Y25" s="46"/>
    </row>
    <row r="26" spans="1:25" x14ac:dyDescent="0.25">
      <c r="A26" s="13">
        <v>10</v>
      </c>
      <c r="B26" s="13"/>
      <c r="C26" s="37"/>
      <c r="D26" s="2"/>
      <c r="E26" s="3"/>
      <c r="F26" s="4"/>
      <c r="G26" s="3"/>
      <c r="H26" s="14"/>
      <c r="I26" s="3"/>
      <c r="J26" s="3"/>
      <c r="K26" s="4"/>
      <c r="L26" s="3"/>
      <c r="M26" s="66"/>
      <c r="N26" s="3">
        <f>Tabla22[[#This Row],[Base price1]]*Tabla22[[#This Row],[Req.]]+Tabla22[[#This Row],[Base price2]]*Tabla22[[#This Row],[Req.2]]</f>
        <v>0</v>
      </c>
      <c r="O26" s="3">
        <f>Tabla22[[#This Row],[Base price1]]*Tabla22[[#This Row],[QualityBonus]]*Tabla22[[#This Row],[QOGS]]+Tabla22[[#This Row],[Base price2]]*Tabla22[[#This Row],[Q2]]*Tabla22[[#This Row],[QualityBonus]]</f>
        <v>0</v>
      </c>
      <c r="P26" s="1">
        <f>(Tabla22[[#This Row],[Base price1]]*(1+Tabla22[[#This Row],[QOGS]]*Tabla22[[#This Row],[QualityBonus]])-Tabla22[[#This Row],[COGS]])*Tabla22[[#This Row],[Req.]]</f>
        <v>0</v>
      </c>
      <c r="Q26" s="13">
        <f>(Tabla22[[#This Row],[Base price2]]*(1+Tabla22[[#This Row],[QualityBonus]]*Tabla22[[#This Row],[Q2]])-Tabla22[[#This Row],[COGS2]])*Tabla22[[#This Row],[Req.2]]</f>
        <v>0</v>
      </c>
      <c r="R26" s="2">
        <f>SUM(Tabla22[[#This Row],[p1]:[p2]])</f>
        <v>0</v>
      </c>
      <c r="S26" s="3" t="str">
        <f>IF(Tabla22[[#This Row],[QualityBonus]]&gt;0,Tabla22[[#This Row],[TOTAL PROFIT (no wages, no admin costs)]]-$C$4,"")</f>
        <v/>
      </c>
      <c r="U26" s="46"/>
      <c r="V26" s="46"/>
      <c r="W26" s="46"/>
      <c r="X26" s="46"/>
      <c r="Y26" s="46"/>
    </row>
    <row r="27" spans="1:25" x14ac:dyDescent="0.25">
      <c r="A27" s="13">
        <v>11</v>
      </c>
      <c r="B27" s="13"/>
      <c r="C27" s="37"/>
      <c r="D27" s="2"/>
      <c r="E27" s="3"/>
      <c r="F27" s="4"/>
      <c r="G27" s="3"/>
      <c r="H27" s="13"/>
      <c r="I27" s="2"/>
      <c r="J27" s="3"/>
      <c r="K27" s="4"/>
      <c r="L27" s="3"/>
      <c r="M27" s="66"/>
      <c r="N27" s="3">
        <f>Tabla22[[#This Row],[Base price1]]*Tabla22[[#This Row],[Req.]]+Tabla22[[#This Row],[Base price2]]*Tabla22[[#This Row],[Req.2]]</f>
        <v>0</v>
      </c>
      <c r="O27" s="3">
        <f>Tabla22[[#This Row],[Base price1]]*Tabla22[[#This Row],[QualityBonus]]*Tabla22[[#This Row],[QOGS]]+Tabla22[[#This Row],[Base price2]]*Tabla22[[#This Row],[Q2]]*Tabla22[[#This Row],[QualityBonus]]</f>
        <v>0</v>
      </c>
      <c r="P27" s="1">
        <f>(Tabla22[[#This Row],[Base price1]]*(1+Tabla22[[#This Row],[QOGS]]*Tabla22[[#This Row],[QualityBonus]])-Tabla22[[#This Row],[COGS]])*Tabla22[[#This Row],[Req.]]</f>
        <v>0</v>
      </c>
      <c r="Q27" s="13">
        <f>(Tabla22[[#This Row],[Base price2]]*(1+Tabla22[[#This Row],[QualityBonus]]*Tabla22[[#This Row],[Q2]])-Tabla22[[#This Row],[COGS2]])*Tabla22[[#This Row],[Req.2]]</f>
        <v>0</v>
      </c>
      <c r="R27" s="2">
        <f>SUM(Tabla22[[#This Row],[p1]:[p2]])</f>
        <v>0</v>
      </c>
      <c r="S27" s="3" t="str">
        <f>IF(Tabla22[[#This Row],[QualityBonus]]&gt;0,Tabla22[[#This Row],[TOTAL PROFIT (no wages, no admin costs)]]-$C$4,"")</f>
        <v/>
      </c>
      <c r="U27" s="46"/>
      <c r="V27" s="46"/>
      <c r="W27" s="46"/>
      <c r="X27" s="46"/>
      <c r="Y27" s="46"/>
    </row>
    <row r="28" spans="1:25" x14ac:dyDescent="0.25">
      <c r="A28" s="13">
        <v>12</v>
      </c>
      <c r="B28" s="13"/>
      <c r="C28" s="37"/>
      <c r="D28" s="2"/>
      <c r="E28" s="3"/>
      <c r="F28" s="4"/>
      <c r="G28" s="3"/>
      <c r="H28" s="13"/>
      <c r="I28" s="2"/>
      <c r="J28" s="3"/>
      <c r="K28" s="4"/>
      <c r="L28" s="3"/>
      <c r="M28" s="66"/>
      <c r="N28" s="3">
        <f>Tabla22[[#This Row],[Base price1]]*Tabla22[[#This Row],[Req.]]+Tabla22[[#This Row],[Base price2]]*Tabla22[[#This Row],[Req.2]]</f>
        <v>0</v>
      </c>
      <c r="O28" s="3">
        <f>Tabla22[[#This Row],[Base price1]]*Tabla22[[#This Row],[QualityBonus]]*Tabla22[[#This Row],[QOGS]]+Tabla22[[#This Row],[Base price2]]*Tabla22[[#This Row],[Q2]]*Tabla22[[#This Row],[QualityBonus]]</f>
        <v>0</v>
      </c>
      <c r="P28" s="1">
        <f>(Tabla22[[#This Row],[Base price1]]*(1+Tabla22[[#This Row],[QOGS]]*Tabla22[[#This Row],[QualityBonus]])-Tabla22[[#This Row],[COGS]])*Tabla22[[#This Row],[Req.]]</f>
        <v>0</v>
      </c>
      <c r="Q28" s="13">
        <f>(Tabla22[[#This Row],[Base price2]]*(1+Tabla22[[#This Row],[QualityBonus]]*Tabla22[[#This Row],[Q2]])-Tabla22[[#This Row],[COGS2]])*Tabla22[[#This Row],[Req.2]]</f>
        <v>0</v>
      </c>
      <c r="R28" s="2">
        <f>SUM(Tabla22[[#This Row],[p1]:[p2]])</f>
        <v>0</v>
      </c>
      <c r="S28" s="3" t="str">
        <f>IF(Tabla22[[#This Row],[QualityBonus]]&gt;0,Tabla22[[#This Row],[TOTAL PROFIT (no wages, no admin costs)]]-$C$4,"")</f>
        <v/>
      </c>
      <c r="U28" s="46"/>
      <c r="V28" s="46"/>
      <c r="W28" s="46"/>
      <c r="X28" s="46"/>
      <c r="Y28" s="46"/>
    </row>
    <row r="29" spans="1:25" x14ac:dyDescent="0.25">
      <c r="A29" s="13">
        <v>13</v>
      </c>
      <c r="B29" s="13"/>
      <c r="C29" s="37"/>
      <c r="D29" s="2"/>
      <c r="E29" s="3"/>
      <c r="F29" s="4"/>
      <c r="G29" s="3"/>
      <c r="H29" s="13"/>
      <c r="I29" s="2"/>
      <c r="J29" s="3"/>
      <c r="K29" s="4"/>
      <c r="L29" s="3"/>
      <c r="M29" s="66"/>
      <c r="N29" s="3">
        <f>Tabla22[[#This Row],[Base price1]]*Tabla22[[#This Row],[Req.]]+Tabla22[[#This Row],[Base price2]]*Tabla22[[#This Row],[Req.2]]</f>
        <v>0</v>
      </c>
      <c r="O29" s="3">
        <f>Tabla22[[#This Row],[Base price1]]*Tabla22[[#This Row],[QualityBonus]]*Tabla22[[#This Row],[QOGS]]+Tabla22[[#This Row],[Base price2]]*Tabla22[[#This Row],[Q2]]*Tabla22[[#This Row],[QualityBonus]]</f>
        <v>0</v>
      </c>
      <c r="P29" s="1">
        <f>(Tabla22[[#This Row],[Base price1]]*(1+Tabla22[[#This Row],[QOGS]]*Tabla22[[#This Row],[QualityBonus]])-Tabla22[[#This Row],[COGS]])*Tabla22[[#This Row],[Req.]]</f>
        <v>0</v>
      </c>
      <c r="Q29" s="13">
        <f>(Tabla22[[#This Row],[Base price2]]*(1+Tabla22[[#This Row],[QualityBonus]]*Tabla22[[#This Row],[Q2]])-Tabla22[[#This Row],[COGS2]])*Tabla22[[#This Row],[Req.2]]</f>
        <v>0</v>
      </c>
      <c r="R29" s="2">
        <f>SUM(Tabla22[[#This Row],[p1]:[p2]])</f>
        <v>0</v>
      </c>
      <c r="S29" s="3" t="str">
        <f>IF(Tabla22[[#This Row],[QualityBonus]]&gt;0,Tabla22[[#This Row],[TOTAL PROFIT (no wages, no admin costs)]]-$C$4,"")</f>
        <v/>
      </c>
      <c r="U29" s="46"/>
      <c r="V29" s="46"/>
      <c r="W29" s="46"/>
      <c r="X29" s="46"/>
      <c r="Y29" s="46"/>
    </row>
    <row r="30" spans="1:25" x14ac:dyDescent="0.25">
      <c r="A30" s="13">
        <v>14</v>
      </c>
      <c r="B30" s="13"/>
      <c r="C30" s="37"/>
      <c r="D30" s="2"/>
      <c r="E30" s="3"/>
      <c r="F30" s="4"/>
      <c r="G30" s="3"/>
      <c r="H30" s="13"/>
      <c r="I30" s="2"/>
      <c r="J30" s="3"/>
      <c r="K30" s="4"/>
      <c r="L30" s="3"/>
      <c r="M30" s="66"/>
      <c r="N30" s="3">
        <f>Tabla22[[#This Row],[Base price1]]*Tabla22[[#This Row],[Req.]]+Tabla22[[#This Row],[Base price2]]*Tabla22[[#This Row],[Req.2]]</f>
        <v>0</v>
      </c>
      <c r="O30" s="3">
        <f>Tabla22[[#This Row],[Base price1]]*Tabla22[[#This Row],[QualityBonus]]*Tabla22[[#This Row],[QOGS]]+Tabla22[[#This Row],[Base price2]]*Tabla22[[#This Row],[Q2]]*Tabla22[[#This Row],[QualityBonus]]</f>
        <v>0</v>
      </c>
      <c r="P30" s="1">
        <f>(Tabla22[[#This Row],[Base price1]]*(1+Tabla22[[#This Row],[QOGS]]*Tabla22[[#This Row],[QualityBonus]])-Tabla22[[#This Row],[COGS]])*Tabla22[[#This Row],[Req.]]</f>
        <v>0</v>
      </c>
      <c r="Q30" s="13">
        <f>(Tabla22[[#This Row],[Base price2]]*(1+Tabla22[[#This Row],[QualityBonus]]*Tabla22[[#This Row],[Q2]])-Tabla22[[#This Row],[COGS2]])*Tabla22[[#This Row],[Req.2]]</f>
        <v>0</v>
      </c>
      <c r="R30" s="2">
        <f>SUM(Tabla22[[#This Row],[p1]:[p2]])</f>
        <v>0</v>
      </c>
      <c r="S30" s="3" t="str">
        <f>IF(Tabla22[[#This Row],[QualityBonus]]&gt;0,Tabla22[[#This Row],[TOTAL PROFIT (no wages, no admin costs)]]-$C$4,"")</f>
        <v/>
      </c>
      <c r="U30" s="46"/>
      <c r="V30" s="46"/>
      <c r="W30" s="46"/>
      <c r="X30" s="46"/>
      <c r="Y30" s="46"/>
    </row>
    <row r="31" spans="1:25" x14ac:dyDescent="0.25">
      <c r="A31" s="13">
        <v>15</v>
      </c>
      <c r="B31" s="13"/>
      <c r="C31" s="37"/>
      <c r="D31" s="2"/>
      <c r="E31" s="3"/>
      <c r="F31" s="4"/>
      <c r="G31" s="3"/>
      <c r="H31" s="13"/>
      <c r="I31" s="2"/>
      <c r="J31" s="3"/>
      <c r="K31" s="4"/>
      <c r="L31" s="3"/>
      <c r="M31" s="66"/>
      <c r="N31" s="3">
        <f>Tabla22[[#This Row],[Base price1]]*Tabla22[[#This Row],[Req.]]+Tabla22[[#This Row],[Base price2]]*Tabla22[[#This Row],[Req.2]]</f>
        <v>0</v>
      </c>
      <c r="O31" s="3">
        <f>Tabla22[[#This Row],[Base price1]]*Tabla22[[#This Row],[QualityBonus]]*Tabla22[[#This Row],[QOGS]]+Tabla22[[#This Row],[Base price2]]*Tabla22[[#This Row],[Q2]]*Tabla22[[#This Row],[QualityBonus]]</f>
        <v>0</v>
      </c>
      <c r="P31" s="1">
        <f>(Tabla22[[#This Row],[Base price1]]*(1+Tabla22[[#This Row],[QOGS]]*Tabla22[[#This Row],[QualityBonus]])-Tabla22[[#This Row],[COGS]])*Tabla22[[#This Row],[Req.]]</f>
        <v>0</v>
      </c>
      <c r="Q31" s="13">
        <f>(Tabla22[[#This Row],[Base price2]]*(1+Tabla22[[#This Row],[QualityBonus]]*Tabla22[[#This Row],[Q2]])-Tabla22[[#This Row],[COGS2]])*Tabla22[[#This Row],[Req.2]]</f>
        <v>0</v>
      </c>
      <c r="R31" s="2">
        <f>SUM(Tabla22[[#This Row],[p1]:[p2]])</f>
        <v>0</v>
      </c>
      <c r="S31" s="3" t="str">
        <f>IF(Tabla22[[#This Row],[QualityBonus]]&gt;0,Tabla22[[#This Row],[TOTAL PROFIT (no wages, no admin costs)]]-$C$4,"")</f>
        <v/>
      </c>
      <c r="U31" s="46"/>
      <c r="V31" s="46"/>
      <c r="W31" s="46"/>
      <c r="X31" s="46"/>
      <c r="Y31" s="46"/>
    </row>
    <row r="32" spans="1:25" x14ac:dyDescent="0.25">
      <c r="A32" s="13">
        <v>16</v>
      </c>
      <c r="B32" s="13"/>
      <c r="C32" s="37"/>
      <c r="D32" s="2"/>
      <c r="E32" s="3"/>
      <c r="F32" s="4"/>
      <c r="G32" s="3"/>
      <c r="H32" s="13"/>
      <c r="I32" s="2"/>
      <c r="J32" s="3"/>
      <c r="K32" s="4"/>
      <c r="L32" s="3"/>
      <c r="M32" s="66"/>
      <c r="N32" s="3">
        <f>Tabla22[[#This Row],[Base price1]]*Tabla22[[#This Row],[Req.]]+Tabla22[[#This Row],[Base price2]]*Tabla22[[#This Row],[Req.2]]</f>
        <v>0</v>
      </c>
      <c r="O32" s="3">
        <f>Tabla22[[#This Row],[Base price1]]*Tabla22[[#This Row],[QualityBonus]]*Tabla22[[#This Row],[QOGS]]+Tabla22[[#This Row],[Base price2]]*Tabla22[[#This Row],[Q2]]*Tabla22[[#This Row],[QualityBonus]]</f>
        <v>0</v>
      </c>
      <c r="P32" s="1">
        <f>(Tabla22[[#This Row],[Base price1]]*(1+Tabla22[[#This Row],[QOGS]]*Tabla22[[#This Row],[QualityBonus]])-Tabla22[[#This Row],[COGS]])*Tabla22[[#This Row],[Req.]]</f>
        <v>0</v>
      </c>
      <c r="Q32" s="13">
        <f>(Tabla22[[#This Row],[Base price2]]*(1+Tabla22[[#This Row],[QualityBonus]]*Tabla22[[#This Row],[Q2]])-Tabla22[[#This Row],[COGS2]])*Tabla22[[#This Row],[Req.2]]</f>
        <v>0</v>
      </c>
      <c r="R32" s="2">
        <f>SUM(Tabla22[[#This Row],[p1]:[p2]])</f>
        <v>0</v>
      </c>
      <c r="S32" s="3" t="str">
        <f>IF(Tabla22[[#This Row],[QualityBonus]]&gt;0,Tabla22[[#This Row],[TOTAL PROFIT (no wages, no admin costs)]]-$C$4,"")</f>
        <v/>
      </c>
      <c r="U32" s="46"/>
      <c r="V32" s="46"/>
      <c r="W32" s="46"/>
      <c r="X32" s="46"/>
      <c r="Y32" s="46"/>
    </row>
    <row r="33" spans="1:25" x14ac:dyDescent="0.25">
      <c r="A33" s="13">
        <v>17</v>
      </c>
      <c r="B33" s="13"/>
      <c r="C33" s="37"/>
      <c r="D33" s="2"/>
      <c r="E33" s="3"/>
      <c r="F33" s="4"/>
      <c r="G33" s="3"/>
      <c r="H33" s="13"/>
      <c r="I33" s="2"/>
      <c r="J33" s="3"/>
      <c r="K33" s="4"/>
      <c r="L33" s="3"/>
      <c r="M33" s="66"/>
      <c r="N33" s="3">
        <f>Tabla22[[#This Row],[Base price1]]*Tabla22[[#This Row],[Req.]]+Tabla22[[#This Row],[Base price2]]*Tabla22[[#This Row],[Req.2]]</f>
        <v>0</v>
      </c>
      <c r="O33" s="3">
        <f>Tabla22[[#This Row],[Base price1]]*Tabla22[[#This Row],[QualityBonus]]*Tabla22[[#This Row],[QOGS]]+Tabla22[[#This Row],[Base price2]]*Tabla22[[#This Row],[Q2]]*Tabla22[[#This Row],[QualityBonus]]</f>
        <v>0</v>
      </c>
      <c r="P33" s="1">
        <f>(Tabla22[[#This Row],[Base price1]]*(1+Tabla22[[#This Row],[QOGS]]*Tabla22[[#This Row],[QualityBonus]])-Tabla22[[#This Row],[COGS]])*Tabla22[[#This Row],[Req.]]</f>
        <v>0</v>
      </c>
      <c r="Q33" s="13">
        <f>(Tabla22[[#This Row],[Base price2]]*(1+Tabla22[[#This Row],[QualityBonus]]*Tabla22[[#This Row],[Q2]])-Tabla22[[#This Row],[COGS2]])*Tabla22[[#This Row],[Req.2]]</f>
        <v>0</v>
      </c>
      <c r="R33" s="2">
        <f>SUM(Tabla22[[#This Row],[p1]:[p2]])</f>
        <v>0</v>
      </c>
      <c r="S33" s="3" t="str">
        <f>IF(Tabla22[[#This Row],[QualityBonus]]&gt;0,Tabla22[[#This Row],[TOTAL PROFIT (no wages, no admin costs)]]-$C$4,"")</f>
        <v/>
      </c>
      <c r="V33" s="46"/>
      <c r="W33" s="46"/>
      <c r="X33" s="46"/>
      <c r="Y33" s="46"/>
    </row>
    <row r="34" spans="1:25" x14ac:dyDescent="0.25">
      <c r="A34" s="13">
        <v>18</v>
      </c>
      <c r="B34" s="13"/>
      <c r="C34" s="37"/>
      <c r="D34" s="2"/>
      <c r="E34" s="3"/>
      <c r="F34" s="4"/>
      <c r="G34" s="3"/>
      <c r="H34" s="13"/>
      <c r="I34" s="2"/>
      <c r="J34" s="3"/>
      <c r="K34" s="4"/>
      <c r="L34" s="3"/>
      <c r="M34" s="66"/>
      <c r="N34" s="3">
        <f>Tabla22[[#This Row],[Base price1]]*Tabla22[[#This Row],[Req.]]+Tabla22[[#This Row],[Base price2]]*Tabla22[[#This Row],[Req.2]]</f>
        <v>0</v>
      </c>
      <c r="O34" s="3">
        <f>Tabla22[[#This Row],[Base price1]]*Tabla22[[#This Row],[QualityBonus]]*Tabla22[[#This Row],[QOGS]]+Tabla22[[#This Row],[Base price2]]*Tabla22[[#This Row],[Q2]]*Tabla22[[#This Row],[QualityBonus]]</f>
        <v>0</v>
      </c>
      <c r="P34" s="1">
        <f>(Tabla22[[#This Row],[Base price1]]*(1+Tabla22[[#This Row],[QOGS]]*Tabla22[[#This Row],[QualityBonus]])-Tabla22[[#This Row],[COGS]])*Tabla22[[#This Row],[Req.]]</f>
        <v>0</v>
      </c>
      <c r="Q34" s="13">
        <f>(Tabla22[[#This Row],[Base price2]]*(1+Tabla22[[#This Row],[QualityBonus]]*Tabla22[[#This Row],[Q2]])-Tabla22[[#This Row],[COGS2]])*Tabla22[[#This Row],[Req.2]]</f>
        <v>0</v>
      </c>
      <c r="R34" s="2">
        <f>SUM(Tabla22[[#This Row],[p1]:[p2]])</f>
        <v>0</v>
      </c>
      <c r="S34" s="3" t="str">
        <f>IF(Tabla22[[#This Row],[QualityBonus]]&gt;0,Tabla22[[#This Row],[TOTAL PROFIT (no wages, no admin costs)]]-$C$4,"")</f>
        <v/>
      </c>
      <c r="V34" s="46"/>
      <c r="W34" s="46"/>
      <c r="X34" s="46"/>
      <c r="Y34" s="46"/>
    </row>
    <row r="35" spans="1:25" x14ac:dyDescent="0.25">
      <c r="A35" s="13">
        <v>19</v>
      </c>
      <c r="B35" s="13"/>
      <c r="C35" s="37"/>
      <c r="D35" s="2"/>
      <c r="E35" s="3"/>
      <c r="F35" s="4"/>
      <c r="G35" s="3"/>
      <c r="H35" s="13"/>
      <c r="I35" s="2"/>
      <c r="J35" s="3"/>
      <c r="K35" s="4"/>
      <c r="L35" s="3"/>
      <c r="M35" s="66"/>
      <c r="N35" s="3">
        <f>Tabla22[[#This Row],[Base price1]]*Tabla22[[#This Row],[Req.]]+Tabla22[[#This Row],[Base price2]]*Tabla22[[#This Row],[Req.2]]</f>
        <v>0</v>
      </c>
      <c r="O35" s="3">
        <f>Tabla22[[#This Row],[Base price1]]*Tabla22[[#This Row],[QualityBonus]]*Tabla22[[#This Row],[QOGS]]+Tabla22[[#This Row],[Base price2]]*Tabla22[[#This Row],[Q2]]*Tabla22[[#This Row],[QualityBonus]]</f>
        <v>0</v>
      </c>
      <c r="P35" s="1">
        <f>(Tabla22[[#This Row],[Base price1]]*(1+Tabla22[[#This Row],[QOGS]]*Tabla22[[#This Row],[QualityBonus]])-Tabla22[[#This Row],[COGS]])*Tabla22[[#This Row],[Req.]]</f>
        <v>0</v>
      </c>
      <c r="Q35" s="13">
        <f>(Tabla22[[#This Row],[Base price2]]*(1+Tabla22[[#This Row],[QualityBonus]]*Tabla22[[#This Row],[Q2]])-Tabla22[[#This Row],[COGS2]])*Tabla22[[#This Row],[Req.2]]</f>
        <v>0</v>
      </c>
      <c r="R35" s="2">
        <f>SUM(Tabla22[[#This Row],[p1]:[p2]])</f>
        <v>0</v>
      </c>
      <c r="S35" s="3" t="str">
        <f>IF(Tabla22[[#This Row],[QualityBonus]]&gt;0,Tabla22[[#This Row],[TOTAL PROFIT (no wages, no admin costs)]]-$C$4,"")</f>
        <v/>
      </c>
      <c r="V35" s="46"/>
      <c r="W35" s="46"/>
      <c r="X35" s="46"/>
      <c r="Y35" s="46"/>
    </row>
    <row r="36" spans="1:25" x14ac:dyDescent="0.25">
      <c r="A36" s="13">
        <v>20</v>
      </c>
      <c r="B36" s="13"/>
      <c r="C36" s="37"/>
      <c r="D36" s="2"/>
      <c r="E36" s="3"/>
      <c r="F36" s="4"/>
      <c r="G36" s="3"/>
      <c r="H36" s="13"/>
      <c r="I36" s="2"/>
      <c r="J36" s="3"/>
      <c r="K36" s="4"/>
      <c r="L36" s="3"/>
      <c r="M36" s="66"/>
      <c r="N36" s="3">
        <f>Tabla22[[#This Row],[Base price1]]*Tabla22[[#This Row],[Req.]]+Tabla22[[#This Row],[Base price2]]*Tabla22[[#This Row],[Req.2]]</f>
        <v>0</v>
      </c>
      <c r="O36" s="3">
        <f>Tabla22[[#This Row],[Base price1]]*Tabla22[[#This Row],[QualityBonus]]*Tabla22[[#This Row],[QOGS]]+Tabla22[[#This Row],[Base price2]]*Tabla22[[#This Row],[Q2]]*Tabla22[[#This Row],[QualityBonus]]</f>
        <v>0</v>
      </c>
      <c r="P36" s="1">
        <f>(Tabla22[[#This Row],[Base price1]]*(1+Tabla22[[#This Row],[QOGS]]*Tabla22[[#This Row],[QualityBonus]])-Tabla22[[#This Row],[COGS]])*Tabla22[[#This Row],[Req.]]</f>
        <v>0</v>
      </c>
      <c r="Q36" s="13">
        <f>(Tabla22[[#This Row],[Base price2]]*(1+Tabla22[[#This Row],[QualityBonus]]*Tabla22[[#This Row],[Q2]])-Tabla22[[#This Row],[COGS2]])*Tabla22[[#This Row],[Req.2]]</f>
        <v>0</v>
      </c>
      <c r="R36" s="2">
        <f>SUM(Tabla22[[#This Row],[p1]:[p2]])</f>
        <v>0</v>
      </c>
      <c r="S36" s="3" t="str">
        <f>IF(Tabla22[[#This Row],[QualityBonus]]&gt;0,Tabla22[[#This Row],[TOTAL PROFIT (no wages, no admin costs)]]-$C$4,"")</f>
        <v/>
      </c>
      <c r="V36" s="46"/>
      <c r="W36" s="46"/>
      <c r="X36" s="46"/>
      <c r="Y36" s="46"/>
    </row>
    <row r="37" spans="1:25" x14ac:dyDescent="0.25">
      <c r="A37" s="13">
        <v>21</v>
      </c>
      <c r="B37" s="13"/>
      <c r="C37" s="37"/>
      <c r="D37" s="2"/>
      <c r="E37" s="3"/>
      <c r="F37" s="4"/>
      <c r="G37" s="3"/>
      <c r="H37" s="13"/>
      <c r="I37" s="2"/>
      <c r="J37" s="3"/>
      <c r="K37" s="4"/>
      <c r="L37" s="3"/>
      <c r="M37" s="66"/>
      <c r="N37" s="3">
        <f>Tabla22[[#This Row],[Base price1]]*Tabla22[[#This Row],[Req.]]+Tabla22[[#This Row],[Base price2]]*Tabla22[[#This Row],[Req.2]]</f>
        <v>0</v>
      </c>
      <c r="O37" s="3">
        <f>Tabla22[[#This Row],[Base price1]]*Tabla22[[#This Row],[QualityBonus]]*Tabla22[[#This Row],[QOGS]]+Tabla22[[#This Row],[Base price2]]*Tabla22[[#This Row],[Q2]]*Tabla22[[#This Row],[QualityBonus]]</f>
        <v>0</v>
      </c>
      <c r="P37" s="1">
        <f>(Tabla22[[#This Row],[Base price1]]*(1+Tabla22[[#This Row],[QOGS]]*Tabla22[[#This Row],[QualityBonus]])-Tabla22[[#This Row],[COGS]])*Tabla22[[#This Row],[Req.]]</f>
        <v>0</v>
      </c>
      <c r="Q37" s="13">
        <f>(Tabla22[[#This Row],[Base price2]]*(1+Tabla22[[#This Row],[QualityBonus]]*Tabla22[[#This Row],[Q2]])-Tabla22[[#This Row],[COGS2]])*Tabla22[[#This Row],[Req.2]]</f>
        <v>0</v>
      </c>
      <c r="R37" s="2">
        <f>SUM(Tabla22[[#This Row],[p1]:[p2]])</f>
        <v>0</v>
      </c>
      <c r="S37" s="3" t="str">
        <f>IF(Tabla22[[#This Row],[QualityBonus]]&gt;0,Tabla22[[#This Row],[TOTAL PROFIT (no wages, no admin costs)]]-$C$4,"")</f>
        <v/>
      </c>
      <c r="V37" s="46"/>
      <c r="W37" s="46"/>
      <c r="X37" s="46"/>
      <c r="Y37" s="46"/>
    </row>
    <row r="38" spans="1:25" x14ac:dyDescent="0.25">
      <c r="A38" s="13">
        <v>22</v>
      </c>
      <c r="B38" s="13"/>
      <c r="C38" s="37"/>
      <c r="D38" s="2"/>
      <c r="E38" s="3"/>
      <c r="F38" s="4"/>
      <c r="G38" s="3"/>
      <c r="H38" s="13"/>
      <c r="I38" s="2"/>
      <c r="J38" s="3"/>
      <c r="K38" s="4"/>
      <c r="L38" s="3"/>
      <c r="M38" s="66"/>
      <c r="N38" s="3">
        <f>Tabla22[[#This Row],[Base price1]]*Tabla22[[#This Row],[Req.]]+Tabla22[[#This Row],[Base price2]]*Tabla22[[#This Row],[Req.2]]</f>
        <v>0</v>
      </c>
      <c r="O38" s="3">
        <f>Tabla22[[#This Row],[Base price1]]*Tabla22[[#This Row],[QualityBonus]]*Tabla22[[#This Row],[QOGS]]+Tabla22[[#This Row],[Base price2]]*Tabla22[[#This Row],[Q2]]*Tabla22[[#This Row],[QualityBonus]]</f>
        <v>0</v>
      </c>
      <c r="P38" s="1">
        <f>(Tabla22[[#This Row],[Base price1]]*(1+Tabla22[[#This Row],[QOGS]]*Tabla22[[#This Row],[QualityBonus]])-Tabla22[[#This Row],[COGS]])*Tabla22[[#This Row],[Req.]]</f>
        <v>0</v>
      </c>
      <c r="Q38" s="13">
        <f>(Tabla22[[#This Row],[Base price2]]*(1+Tabla22[[#This Row],[QualityBonus]]*Tabla22[[#This Row],[Q2]])-Tabla22[[#This Row],[COGS2]])*Tabla22[[#This Row],[Req.2]]</f>
        <v>0</v>
      </c>
      <c r="R38" s="2">
        <f>SUM(Tabla22[[#This Row],[p1]:[p2]])</f>
        <v>0</v>
      </c>
      <c r="S38" s="3" t="str">
        <f>IF(Tabla22[[#This Row],[QualityBonus]]&gt;0,Tabla22[[#This Row],[TOTAL PROFIT (no wages, no admin costs)]]-$C$4,"")</f>
        <v/>
      </c>
      <c r="V38" s="46"/>
      <c r="W38" s="46"/>
      <c r="X38" s="46"/>
      <c r="Y38" s="46"/>
    </row>
    <row r="39" spans="1:25" x14ac:dyDescent="0.25">
      <c r="A39" s="13">
        <v>23</v>
      </c>
      <c r="B39" s="13"/>
      <c r="C39" s="37"/>
      <c r="D39" s="2"/>
      <c r="E39" s="3"/>
      <c r="F39" s="4"/>
      <c r="G39" s="3"/>
      <c r="H39" s="13"/>
      <c r="I39" s="2"/>
      <c r="J39" s="3"/>
      <c r="K39" s="4"/>
      <c r="L39" s="3"/>
      <c r="M39" s="66"/>
      <c r="N39" s="3">
        <f>Tabla22[[#This Row],[Base price1]]*Tabla22[[#This Row],[Req.]]+Tabla22[[#This Row],[Base price2]]*Tabla22[[#This Row],[Req.2]]</f>
        <v>0</v>
      </c>
      <c r="O39" s="3">
        <f>Tabla22[[#This Row],[Base price1]]*Tabla22[[#This Row],[QualityBonus]]*Tabla22[[#This Row],[QOGS]]+Tabla22[[#This Row],[Base price2]]*Tabla22[[#This Row],[Q2]]*Tabla22[[#This Row],[QualityBonus]]</f>
        <v>0</v>
      </c>
      <c r="P39" s="1">
        <f>(Tabla22[[#This Row],[Base price1]]*(1+Tabla22[[#This Row],[QOGS]]*Tabla22[[#This Row],[QualityBonus]])-Tabla22[[#This Row],[COGS]])*Tabla22[[#This Row],[Req.]]</f>
        <v>0</v>
      </c>
      <c r="Q39" s="13">
        <f>(Tabla22[[#This Row],[Base price2]]*(1+Tabla22[[#This Row],[QualityBonus]]*Tabla22[[#This Row],[Q2]])-Tabla22[[#This Row],[COGS2]])*Tabla22[[#This Row],[Req.2]]</f>
        <v>0</v>
      </c>
      <c r="R39" s="2">
        <f>SUM(Tabla22[[#This Row],[p1]:[p2]])</f>
        <v>0</v>
      </c>
      <c r="S39" s="3" t="str">
        <f>IF(Tabla22[[#This Row],[QualityBonus]]&gt;0,Tabla22[[#This Row],[TOTAL PROFIT (no wages, no admin costs)]]-$C$4,"")</f>
        <v/>
      </c>
    </row>
    <row r="40" spans="1:25" x14ac:dyDescent="0.25">
      <c r="A40" s="13">
        <v>24</v>
      </c>
      <c r="B40" s="13"/>
      <c r="C40" s="37"/>
      <c r="D40" s="2"/>
      <c r="E40" s="3"/>
      <c r="F40" s="4"/>
      <c r="G40" s="3"/>
      <c r="H40" s="13"/>
      <c r="I40" s="2"/>
      <c r="J40" s="3"/>
      <c r="K40" s="4"/>
      <c r="L40" s="3"/>
      <c r="M40" s="66"/>
      <c r="N40" s="3">
        <f>Tabla22[[#This Row],[Base price1]]*Tabla22[[#This Row],[Req.]]+Tabla22[[#This Row],[Base price2]]*Tabla22[[#This Row],[Req.2]]</f>
        <v>0</v>
      </c>
      <c r="O40" s="3">
        <f>Tabla22[[#This Row],[Base price1]]*Tabla22[[#This Row],[QualityBonus]]*Tabla22[[#This Row],[QOGS]]+Tabla22[[#This Row],[Base price2]]*Tabla22[[#This Row],[Q2]]*Tabla22[[#This Row],[QualityBonus]]</f>
        <v>0</v>
      </c>
      <c r="P40" s="1">
        <f>(Tabla22[[#This Row],[Base price1]]*(1+Tabla22[[#This Row],[QOGS]]*Tabla22[[#This Row],[QualityBonus]])-Tabla22[[#This Row],[COGS]])*Tabla22[[#This Row],[Req.]]</f>
        <v>0</v>
      </c>
      <c r="Q40" s="13">
        <f>(Tabla22[[#This Row],[Base price2]]*(1+Tabla22[[#This Row],[QualityBonus]]*Tabla22[[#This Row],[Q2]])-Tabla22[[#This Row],[COGS2]])*Tabla22[[#This Row],[Req.2]]</f>
        <v>0</v>
      </c>
      <c r="R40" s="2">
        <f>SUM(Tabla22[[#This Row],[p1]:[p2]])</f>
        <v>0</v>
      </c>
      <c r="S40" s="3" t="str">
        <f>IF(Tabla22[[#This Row],[QualityBonus]]&gt;0,Tabla22[[#This Row],[TOTAL PROFIT (no wages, no admin costs)]]-$C$4,"")</f>
        <v/>
      </c>
    </row>
    <row r="41" spans="1:25" x14ac:dyDescent="0.25">
      <c r="A41" s="13">
        <v>25</v>
      </c>
      <c r="B41" s="13"/>
      <c r="C41" s="37"/>
      <c r="D41" s="2"/>
      <c r="E41" s="3"/>
      <c r="F41" s="4"/>
      <c r="G41" s="3"/>
      <c r="H41" s="13"/>
      <c r="I41" s="2"/>
      <c r="J41" s="3"/>
      <c r="K41" s="4"/>
      <c r="L41" s="3"/>
      <c r="M41" s="66"/>
      <c r="N41" s="3">
        <f>Tabla22[[#This Row],[Base price1]]*Tabla22[[#This Row],[Req.]]+Tabla22[[#This Row],[Base price2]]*Tabla22[[#This Row],[Req.2]]</f>
        <v>0</v>
      </c>
      <c r="O41" s="3">
        <f>Tabla22[[#This Row],[Base price1]]*Tabla22[[#This Row],[QualityBonus]]*Tabla22[[#This Row],[QOGS]]+Tabla22[[#This Row],[Base price2]]*Tabla22[[#This Row],[Q2]]*Tabla22[[#This Row],[QualityBonus]]</f>
        <v>0</v>
      </c>
      <c r="P41" s="1">
        <f>(Tabla22[[#This Row],[Base price1]]*(1+Tabla22[[#This Row],[QOGS]]*Tabla22[[#This Row],[QualityBonus]])-Tabla22[[#This Row],[COGS]])*Tabla22[[#This Row],[Req.]]</f>
        <v>0</v>
      </c>
      <c r="Q41" s="13">
        <f>(Tabla22[[#This Row],[Base price2]]*(1+Tabla22[[#This Row],[QualityBonus]]*Tabla22[[#This Row],[Q2]])-Tabla22[[#This Row],[COGS2]])*Tabla22[[#This Row],[Req.2]]</f>
        <v>0</v>
      </c>
      <c r="R41" s="2">
        <f>SUM(Tabla22[[#This Row],[p1]:[p2]])</f>
        <v>0</v>
      </c>
      <c r="S41" s="3" t="str">
        <f>IF(Tabla22[[#This Row],[QualityBonus]]&gt;0,Tabla22[[#This Row],[TOTAL PROFIT (no wages, no admin costs)]]-$C$4,"")</f>
        <v/>
      </c>
    </row>
    <row r="42" spans="1:25" x14ac:dyDescent="0.25">
      <c r="A42" s="13">
        <v>26</v>
      </c>
      <c r="B42" s="13"/>
      <c r="C42" s="37"/>
      <c r="D42" s="2"/>
      <c r="E42" s="3"/>
      <c r="F42" s="4"/>
      <c r="G42" s="3"/>
      <c r="H42" s="13"/>
      <c r="I42" s="2"/>
      <c r="J42" s="3"/>
      <c r="K42" s="4"/>
      <c r="L42" s="3"/>
      <c r="M42" s="66"/>
      <c r="N42" s="3">
        <f>Tabla22[[#This Row],[Base price1]]*Tabla22[[#This Row],[Req.]]+Tabla22[[#This Row],[Base price2]]*Tabla22[[#This Row],[Req.2]]</f>
        <v>0</v>
      </c>
      <c r="O42" s="3">
        <f>Tabla22[[#This Row],[Base price1]]*Tabla22[[#This Row],[QualityBonus]]*Tabla22[[#This Row],[QOGS]]+Tabla22[[#This Row],[Base price2]]*Tabla22[[#This Row],[Q2]]*Tabla22[[#This Row],[QualityBonus]]</f>
        <v>0</v>
      </c>
      <c r="P42" s="1">
        <f>(Tabla22[[#This Row],[Base price1]]*(1+Tabla22[[#This Row],[QOGS]]*Tabla22[[#This Row],[QualityBonus]])-Tabla22[[#This Row],[COGS]])*Tabla22[[#This Row],[Req.]]</f>
        <v>0</v>
      </c>
      <c r="Q42" s="13">
        <f>(Tabla22[[#This Row],[Base price2]]*(1+Tabla22[[#This Row],[QualityBonus]]*Tabla22[[#This Row],[Q2]])-Tabla22[[#This Row],[COGS2]])*Tabla22[[#This Row],[Req.2]]</f>
        <v>0</v>
      </c>
      <c r="R42" s="2">
        <f>SUM(Tabla22[[#This Row],[p1]:[p2]])</f>
        <v>0</v>
      </c>
      <c r="S42" s="3" t="str">
        <f>IF(Tabla22[[#This Row],[QualityBonus]]&gt;0,Tabla22[[#This Row],[TOTAL PROFIT (no wages, no admin costs)]]-$C$4,"")</f>
        <v/>
      </c>
    </row>
    <row r="43" spans="1:25" x14ac:dyDescent="0.25">
      <c r="A43" s="13">
        <v>27</v>
      </c>
      <c r="B43" s="13"/>
      <c r="C43" s="37"/>
      <c r="D43" s="2"/>
      <c r="E43" s="3"/>
      <c r="F43" s="4"/>
      <c r="G43" s="3"/>
      <c r="H43" s="13"/>
      <c r="I43" s="2"/>
      <c r="J43" s="3"/>
      <c r="K43" s="4"/>
      <c r="L43" s="3"/>
      <c r="M43" s="66"/>
      <c r="N43" s="3">
        <f>Tabla22[[#This Row],[Base price1]]*Tabla22[[#This Row],[Req.]]+Tabla22[[#This Row],[Base price2]]*Tabla22[[#This Row],[Req.2]]</f>
        <v>0</v>
      </c>
      <c r="O43" s="3">
        <f>Tabla22[[#This Row],[Base price1]]*Tabla22[[#This Row],[QualityBonus]]*Tabla22[[#This Row],[QOGS]]+Tabla22[[#This Row],[Base price2]]*Tabla22[[#This Row],[Q2]]*Tabla22[[#This Row],[QualityBonus]]</f>
        <v>0</v>
      </c>
      <c r="P43" s="1">
        <f>(Tabla22[[#This Row],[Base price1]]*(1+Tabla22[[#This Row],[QOGS]]*Tabla22[[#This Row],[QualityBonus]])-Tabla22[[#This Row],[COGS]])*Tabla22[[#This Row],[Req.]]</f>
        <v>0</v>
      </c>
      <c r="Q43" s="13">
        <f>(Tabla22[[#This Row],[Base price2]]*(1+Tabla22[[#This Row],[QualityBonus]]*Tabla22[[#This Row],[Q2]])-Tabla22[[#This Row],[COGS2]])*Tabla22[[#This Row],[Req.2]]</f>
        <v>0</v>
      </c>
      <c r="R43" s="2">
        <f>SUM(Tabla22[[#This Row],[p1]:[p2]])</f>
        <v>0</v>
      </c>
      <c r="S43" s="3" t="str">
        <f>IF(Tabla22[[#This Row],[QualityBonus]]&gt;0,Tabla22[[#This Row],[TOTAL PROFIT (no wages, no admin costs)]]-$C$4,"")</f>
        <v/>
      </c>
    </row>
    <row r="44" spans="1:25" x14ac:dyDescent="0.25">
      <c r="A44" s="13">
        <v>28</v>
      </c>
      <c r="B44" s="13"/>
      <c r="C44" s="37"/>
      <c r="D44" s="2"/>
      <c r="E44" s="3"/>
      <c r="F44" s="4"/>
      <c r="G44" s="3"/>
      <c r="H44" s="13"/>
      <c r="I44" s="2"/>
      <c r="J44" s="3"/>
      <c r="K44" s="4"/>
      <c r="L44" s="3"/>
      <c r="M44" s="66"/>
      <c r="N44" s="3">
        <f>Tabla22[[#This Row],[Base price1]]*Tabla22[[#This Row],[Req.]]+Tabla22[[#This Row],[Base price2]]*Tabla22[[#This Row],[Req.2]]</f>
        <v>0</v>
      </c>
      <c r="O44" s="3">
        <f>Tabla22[[#This Row],[Base price1]]*Tabla22[[#This Row],[QualityBonus]]*Tabla22[[#This Row],[QOGS]]+Tabla22[[#This Row],[Base price2]]*Tabla22[[#This Row],[Q2]]*Tabla22[[#This Row],[QualityBonus]]</f>
        <v>0</v>
      </c>
      <c r="P44" s="1">
        <f>(Tabla22[[#This Row],[Base price1]]*(1+Tabla22[[#This Row],[QOGS]]*Tabla22[[#This Row],[QualityBonus]])-Tabla22[[#This Row],[COGS]])*Tabla22[[#This Row],[Req.]]</f>
        <v>0</v>
      </c>
      <c r="Q44" s="13">
        <f>(Tabla22[[#This Row],[Base price2]]*(1+Tabla22[[#This Row],[QualityBonus]]*Tabla22[[#This Row],[Q2]])-Tabla22[[#This Row],[COGS2]])*Tabla22[[#This Row],[Req.2]]</f>
        <v>0</v>
      </c>
      <c r="R44" s="2">
        <f>SUM(Tabla22[[#This Row],[p1]:[p2]])</f>
        <v>0</v>
      </c>
      <c r="S44" s="3" t="str">
        <f>IF(Tabla22[[#This Row],[QualityBonus]]&gt;0,Tabla22[[#This Row],[TOTAL PROFIT (no wages, no admin costs)]]-$C$4,"")</f>
        <v/>
      </c>
    </row>
    <row r="45" spans="1:25" x14ac:dyDescent="0.25">
      <c r="A45" s="13">
        <v>29</v>
      </c>
      <c r="B45" s="13"/>
      <c r="C45" s="37"/>
      <c r="D45" s="2"/>
      <c r="E45" s="3"/>
      <c r="F45" s="4"/>
      <c r="G45" s="3"/>
      <c r="H45" s="13"/>
      <c r="I45" s="2"/>
      <c r="J45" s="3"/>
      <c r="K45" s="4"/>
      <c r="L45" s="3"/>
      <c r="M45" s="66"/>
      <c r="N45" s="3">
        <f>Tabla22[[#This Row],[Base price1]]*Tabla22[[#This Row],[Req.]]+Tabla22[[#This Row],[Base price2]]*Tabla22[[#This Row],[Req.2]]</f>
        <v>0</v>
      </c>
      <c r="O45" s="3">
        <f>Tabla22[[#This Row],[Base price1]]*Tabla22[[#This Row],[QualityBonus]]*Tabla22[[#This Row],[QOGS]]+Tabla22[[#This Row],[Base price2]]*Tabla22[[#This Row],[Q2]]*Tabla22[[#This Row],[QualityBonus]]</f>
        <v>0</v>
      </c>
      <c r="P45" s="1">
        <f>(Tabla22[[#This Row],[Base price1]]*(1+Tabla22[[#This Row],[QOGS]]*Tabla22[[#This Row],[QualityBonus]])-Tabla22[[#This Row],[COGS]])*Tabla22[[#This Row],[Req.]]</f>
        <v>0</v>
      </c>
      <c r="Q45" s="13">
        <f>(Tabla22[[#This Row],[Base price2]]*(1+Tabla22[[#This Row],[QualityBonus]]*Tabla22[[#This Row],[Q2]])-Tabla22[[#This Row],[COGS2]])*Tabla22[[#This Row],[Req.2]]</f>
        <v>0</v>
      </c>
      <c r="R45" s="2">
        <f>SUM(Tabla22[[#This Row],[p1]:[p2]])</f>
        <v>0</v>
      </c>
      <c r="S45" s="3" t="str">
        <f>IF(Tabla22[[#This Row],[QualityBonus]]&gt;0,Tabla22[[#This Row],[TOTAL PROFIT (no wages, no admin costs)]]-$C$4,"")</f>
        <v/>
      </c>
    </row>
    <row r="46" spans="1:25" x14ac:dyDescent="0.25">
      <c r="A46" s="13">
        <v>30</v>
      </c>
      <c r="B46" s="13"/>
      <c r="C46" s="37"/>
      <c r="D46" s="2"/>
      <c r="E46" s="3"/>
      <c r="F46" s="4"/>
      <c r="G46" s="3"/>
      <c r="H46" s="13"/>
      <c r="I46" s="2"/>
      <c r="J46" s="3"/>
      <c r="K46" s="4"/>
      <c r="L46" s="3"/>
      <c r="M46" s="66"/>
      <c r="N46" s="3">
        <f>Tabla22[[#This Row],[Base price1]]*Tabla22[[#This Row],[Req.]]+Tabla22[[#This Row],[Base price2]]*Tabla22[[#This Row],[Req.2]]</f>
        <v>0</v>
      </c>
      <c r="O46" s="3">
        <f>Tabla22[[#This Row],[Base price1]]*Tabla22[[#This Row],[QualityBonus]]*Tabla22[[#This Row],[QOGS]]+Tabla22[[#This Row],[Base price2]]*Tabla22[[#This Row],[Q2]]*Tabla22[[#This Row],[QualityBonus]]</f>
        <v>0</v>
      </c>
      <c r="P46" s="1">
        <f>(Tabla22[[#This Row],[Base price1]]*(1+Tabla22[[#This Row],[QOGS]]*Tabla22[[#This Row],[QualityBonus]])-Tabla22[[#This Row],[COGS]])*Tabla22[[#This Row],[Req.]]</f>
        <v>0</v>
      </c>
      <c r="Q46" s="13">
        <f>(Tabla22[[#This Row],[Base price2]]*(1+Tabla22[[#This Row],[QualityBonus]]*Tabla22[[#This Row],[Q2]])-Tabla22[[#This Row],[COGS2]])*Tabla22[[#This Row],[Req.2]]</f>
        <v>0</v>
      </c>
      <c r="R46" s="2">
        <f>SUM(Tabla22[[#This Row],[p1]:[p2]])</f>
        <v>0</v>
      </c>
      <c r="S46" s="3" t="str">
        <f>IF(Tabla22[[#This Row],[QualityBonus]]&gt;0,Tabla22[[#This Row],[TOTAL PROFIT (no wages, no admin costs)]]-$C$4,"")</f>
        <v/>
      </c>
    </row>
    <row r="47" spans="1:25" x14ac:dyDescent="0.25">
      <c r="A47" s="13">
        <v>31</v>
      </c>
      <c r="B47" s="13"/>
      <c r="C47" s="37"/>
      <c r="D47" s="2"/>
      <c r="E47" s="3"/>
      <c r="F47" s="4"/>
      <c r="G47" s="3"/>
      <c r="H47" s="13"/>
      <c r="I47" s="2"/>
      <c r="J47" s="3"/>
      <c r="K47" s="4"/>
      <c r="L47" s="3"/>
      <c r="M47" s="66"/>
      <c r="N47" s="3">
        <f>Tabla22[[#This Row],[Base price1]]*Tabla22[[#This Row],[Req.]]+Tabla22[[#This Row],[Base price2]]*Tabla22[[#This Row],[Req.2]]</f>
        <v>0</v>
      </c>
      <c r="O47" s="3">
        <f>Tabla22[[#This Row],[Base price1]]*Tabla22[[#This Row],[QualityBonus]]*Tabla22[[#This Row],[QOGS]]+Tabla22[[#This Row],[Base price2]]*Tabla22[[#This Row],[Q2]]*Tabla22[[#This Row],[QualityBonus]]</f>
        <v>0</v>
      </c>
      <c r="P47" s="1">
        <f>(Tabla22[[#This Row],[Base price1]]*(1+Tabla22[[#This Row],[QOGS]]*Tabla22[[#This Row],[QualityBonus]])-Tabla22[[#This Row],[COGS]])*Tabla22[[#This Row],[Req.]]</f>
        <v>0</v>
      </c>
      <c r="Q47" s="13">
        <f>(Tabla22[[#This Row],[Base price2]]*(1+Tabla22[[#This Row],[QualityBonus]]*Tabla22[[#This Row],[Q2]])-Tabla22[[#This Row],[COGS2]])*Tabla22[[#This Row],[Req.2]]</f>
        <v>0</v>
      </c>
      <c r="R47" s="2">
        <f>SUM(Tabla22[[#This Row],[p1]:[p2]])</f>
        <v>0</v>
      </c>
      <c r="S47" s="3" t="str">
        <f>IF(Tabla22[[#This Row],[QualityBonus]]&gt;0,Tabla22[[#This Row],[TOTAL PROFIT (no wages, no admin costs)]]-$C$4,"")</f>
        <v/>
      </c>
    </row>
    <row r="48" spans="1:25" x14ac:dyDescent="0.25">
      <c r="A48" s="13">
        <v>32</v>
      </c>
      <c r="B48" s="13"/>
      <c r="C48" s="37"/>
      <c r="D48" s="2"/>
      <c r="E48" s="3"/>
      <c r="F48" s="4"/>
      <c r="G48" s="3"/>
      <c r="H48" s="13"/>
      <c r="I48" s="2"/>
      <c r="J48" s="3"/>
      <c r="K48" s="4"/>
      <c r="L48" s="3"/>
      <c r="M48" s="66"/>
      <c r="N48" s="3">
        <f>Tabla22[[#This Row],[Base price1]]*Tabla22[[#This Row],[Req.]]+Tabla22[[#This Row],[Base price2]]*Tabla22[[#This Row],[Req.2]]</f>
        <v>0</v>
      </c>
      <c r="O48" s="3">
        <f>Tabla22[[#This Row],[Base price1]]*Tabla22[[#This Row],[QualityBonus]]*Tabla22[[#This Row],[QOGS]]+Tabla22[[#This Row],[Base price2]]*Tabla22[[#This Row],[Q2]]*Tabla22[[#This Row],[QualityBonus]]</f>
        <v>0</v>
      </c>
      <c r="P48" s="1">
        <f>(Tabla22[[#This Row],[Base price1]]*(1+Tabla22[[#This Row],[QOGS]]*Tabla22[[#This Row],[QualityBonus]])-Tabla22[[#This Row],[COGS]])*Tabla22[[#This Row],[Req.]]</f>
        <v>0</v>
      </c>
      <c r="Q48" s="13">
        <f>(Tabla22[[#This Row],[Base price2]]*(1+Tabla22[[#This Row],[QualityBonus]]*Tabla22[[#This Row],[Q2]])-Tabla22[[#This Row],[COGS2]])*Tabla22[[#This Row],[Req.2]]</f>
        <v>0</v>
      </c>
      <c r="R48" s="2">
        <f>SUM(Tabla22[[#This Row],[p1]:[p2]])</f>
        <v>0</v>
      </c>
      <c r="S48" s="3" t="str">
        <f>IF(Tabla22[[#This Row],[QualityBonus]]&gt;0,Tabla22[[#This Row],[TOTAL PROFIT (no wages, no admin costs)]]-$C$4,"")</f>
        <v/>
      </c>
    </row>
    <row r="49" spans="1:19" x14ac:dyDescent="0.25">
      <c r="A49" s="13">
        <v>33</v>
      </c>
      <c r="B49" s="13"/>
      <c r="C49" s="37"/>
      <c r="D49" s="2"/>
      <c r="E49" s="3"/>
      <c r="F49" s="4"/>
      <c r="G49" s="3"/>
      <c r="H49" s="13"/>
      <c r="I49" s="2"/>
      <c r="J49" s="3"/>
      <c r="K49" s="3"/>
      <c r="L49" s="3"/>
      <c r="M49" s="66"/>
      <c r="N49" s="3">
        <f>Tabla22[[#This Row],[Base price1]]*Tabla22[[#This Row],[Req.]]+Tabla22[[#This Row],[Base price2]]*Tabla22[[#This Row],[Req.2]]</f>
        <v>0</v>
      </c>
      <c r="O49" s="3">
        <f>Tabla22[[#This Row],[Base price1]]*Tabla22[[#This Row],[QualityBonus]]*Tabla22[[#This Row],[QOGS]]+Tabla22[[#This Row],[Base price2]]*Tabla22[[#This Row],[Q2]]*Tabla22[[#This Row],[QualityBonus]]</f>
        <v>0</v>
      </c>
      <c r="P49" s="1">
        <f>(Tabla22[[#This Row],[Base price1]]*(1+Tabla22[[#This Row],[QOGS]]*Tabla22[[#This Row],[QualityBonus]])-Tabla22[[#This Row],[COGS]])*Tabla22[[#This Row],[Req.]]</f>
        <v>0</v>
      </c>
      <c r="Q49" s="13">
        <f>(Tabla22[[#This Row],[Base price2]]*(1+Tabla22[[#This Row],[QualityBonus]]*Tabla22[[#This Row],[Q2]])-Tabla22[[#This Row],[COGS2]])*Tabla22[[#This Row],[Req.2]]</f>
        <v>0</v>
      </c>
      <c r="R49" s="2">
        <f>SUM(Tabla22[[#This Row],[p1]:[p2]])</f>
        <v>0</v>
      </c>
      <c r="S49" s="3" t="str">
        <f>IF(Tabla22[[#This Row],[QualityBonus]]&gt;0,Tabla22[[#This Row],[TOTAL PROFIT (no wages, no admin costs)]]-$C$4,"")</f>
        <v/>
      </c>
    </row>
    <row r="50" spans="1:19" x14ac:dyDescent="0.25">
      <c r="A50" s="13">
        <v>34</v>
      </c>
      <c r="B50" s="13"/>
      <c r="C50" s="37"/>
      <c r="D50" s="2"/>
      <c r="E50" s="3"/>
      <c r="F50" s="4"/>
      <c r="G50" s="3"/>
      <c r="H50" s="13"/>
      <c r="I50" s="2"/>
      <c r="J50" s="3"/>
      <c r="K50" s="4"/>
      <c r="L50" s="3"/>
      <c r="M50" s="66"/>
      <c r="N50" s="3">
        <f>Tabla22[[#This Row],[Base price1]]*Tabla22[[#This Row],[Req.]]+Tabla22[[#This Row],[Base price2]]*Tabla22[[#This Row],[Req.2]]</f>
        <v>0</v>
      </c>
      <c r="O50" s="3">
        <f>Tabla22[[#This Row],[Base price1]]*Tabla22[[#This Row],[QualityBonus]]*Tabla22[[#This Row],[QOGS]]+Tabla22[[#This Row],[Base price2]]*Tabla22[[#This Row],[Q2]]*Tabla22[[#This Row],[QualityBonus]]</f>
        <v>0</v>
      </c>
      <c r="P50" s="1">
        <f>(Tabla22[[#This Row],[Base price1]]*(1+Tabla22[[#This Row],[QOGS]]*Tabla22[[#This Row],[QualityBonus]])-Tabla22[[#This Row],[COGS]])*Tabla22[[#This Row],[Req.]]</f>
        <v>0</v>
      </c>
      <c r="Q50" s="13">
        <f>(Tabla22[[#This Row],[Base price2]]*(1+Tabla22[[#This Row],[QualityBonus]]*Tabla22[[#This Row],[Q2]])-Tabla22[[#This Row],[COGS2]])*Tabla22[[#This Row],[Req.2]]</f>
        <v>0</v>
      </c>
      <c r="R50" s="2">
        <f>SUM(Tabla22[[#This Row],[p1]:[p2]])</f>
        <v>0</v>
      </c>
      <c r="S50" s="3" t="str">
        <f>IF(Tabla22[[#This Row],[QualityBonus]]&gt;0,Tabla22[[#This Row],[TOTAL PROFIT (no wages, no admin costs)]]-$C$4,"")</f>
        <v/>
      </c>
    </row>
    <row r="51" spans="1:19" x14ac:dyDescent="0.25">
      <c r="A51" s="13">
        <v>35</v>
      </c>
      <c r="B51" s="13"/>
      <c r="C51" s="37"/>
      <c r="D51" s="2"/>
      <c r="E51" s="3"/>
      <c r="F51" s="4"/>
      <c r="G51" s="3"/>
      <c r="H51" s="13"/>
      <c r="I51" s="2"/>
      <c r="J51" s="3"/>
      <c r="K51" s="3"/>
      <c r="L51" s="3"/>
      <c r="M51" s="66"/>
      <c r="N51" s="3">
        <f>Tabla22[[#This Row],[Base price1]]*Tabla22[[#This Row],[Req.]]+Tabla22[[#This Row],[Base price2]]*Tabla22[[#This Row],[Req.2]]</f>
        <v>0</v>
      </c>
      <c r="O51" s="3">
        <f>Tabla22[[#This Row],[Base price1]]*Tabla22[[#This Row],[QualityBonus]]*Tabla22[[#This Row],[QOGS]]+Tabla22[[#This Row],[Base price2]]*Tabla22[[#This Row],[Q2]]*Tabla22[[#This Row],[QualityBonus]]</f>
        <v>0</v>
      </c>
      <c r="P51" s="1">
        <f>(Tabla22[[#This Row],[Base price1]]*(1+Tabla22[[#This Row],[QOGS]]*Tabla22[[#This Row],[QualityBonus]])-Tabla22[[#This Row],[COGS]])*Tabla22[[#This Row],[Req.]]</f>
        <v>0</v>
      </c>
      <c r="Q51" s="13">
        <f>(Tabla22[[#This Row],[Base price2]]*(1+Tabla22[[#This Row],[QualityBonus]]*Tabla22[[#This Row],[Q2]])-Tabla22[[#This Row],[COGS2]])*Tabla22[[#This Row],[Req.2]]</f>
        <v>0</v>
      </c>
      <c r="R51" s="2">
        <f>SUM(Tabla22[[#This Row],[p1]:[p2]])</f>
        <v>0</v>
      </c>
      <c r="S51" s="3" t="str">
        <f>IF(Tabla22[[#This Row],[QualityBonus]]&gt;0,Tabla22[[#This Row],[TOTAL PROFIT (no wages, no admin costs)]]-$C$4,"")</f>
        <v/>
      </c>
    </row>
    <row r="52" spans="1:19" x14ac:dyDescent="0.25">
      <c r="A52" s="13">
        <v>36</v>
      </c>
      <c r="B52" s="13"/>
      <c r="C52" s="37"/>
      <c r="D52" s="2"/>
      <c r="E52" s="3"/>
      <c r="F52" s="4"/>
      <c r="G52" s="3"/>
      <c r="H52" s="13"/>
      <c r="I52" s="2"/>
      <c r="J52" s="3"/>
      <c r="K52" s="4"/>
      <c r="L52" s="3"/>
      <c r="M52" s="66"/>
      <c r="N52" s="3">
        <f>Tabla22[[#This Row],[Base price1]]*Tabla22[[#This Row],[Req.]]+Tabla22[[#This Row],[Base price2]]*Tabla22[[#This Row],[Req.2]]</f>
        <v>0</v>
      </c>
      <c r="O52" s="3">
        <f>Tabla22[[#This Row],[Base price1]]*Tabla22[[#This Row],[QualityBonus]]*Tabla22[[#This Row],[QOGS]]+Tabla22[[#This Row],[Base price2]]*Tabla22[[#This Row],[Q2]]*Tabla22[[#This Row],[QualityBonus]]</f>
        <v>0</v>
      </c>
      <c r="P52" s="1">
        <f>(Tabla22[[#This Row],[Base price1]]*(1+Tabla22[[#This Row],[QOGS]]*Tabla22[[#This Row],[QualityBonus]])-Tabla22[[#This Row],[COGS]])*Tabla22[[#This Row],[Req.]]</f>
        <v>0</v>
      </c>
      <c r="Q52" s="13">
        <f>(Tabla22[[#This Row],[Base price2]]*(1+Tabla22[[#This Row],[QualityBonus]]*Tabla22[[#This Row],[Q2]])-Tabla22[[#This Row],[COGS2]])*Tabla22[[#This Row],[Req.2]]</f>
        <v>0</v>
      </c>
      <c r="R52" s="2">
        <f>SUM(Tabla22[[#This Row],[p1]:[p2]])</f>
        <v>0</v>
      </c>
      <c r="S52" s="3" t="str">
        <f>IF(Tabla22[[#This Row],[QualityBonus]]&gt;0,Tabla22[[#This Row],[TOTAL PROFIT (no wages, no admin costs)]]-$C$4,"")</f>
        <v/>
      </c>
    </row>
    <row r="53" spans="1:19" x14ac:dyDescent="0.25">
      <c r="A53" s="13">
        <v>37</v>
      </c>
      <c r="B53" s="13"/>
      <c r="C53" s="37"/>
      <c r="D53" s="2"/>
      <c r="E53" s="3"/>
      <c r="F53" s="4"/>
      <c r="G53" s="3"/>
      <c r="H53" s="13"/>
      <c r="I53" s="2"/>
      <c r="J53" s="3"/>
      <c r="K53" s="3"/>
      <c r="L53" s="3"/>
      <c r="M53" s="66"/>
      <c r="N53" s="3">
        <f>Tabla22[[#This Row],[Base price1]]*Tabla22[[#This Row],[Req.]]+Tabla22[[#This Row],[Base price2]]*Tabla22[[#This Row],[Req.2]]</f>
        <v>0</v>
      </c>
      <c r="O53" s="3">
        <f>Tabla22[[#This Row],[Base price1]]*Tabla22[[#This Row],[QualityBonus]]*Tabla22[[#This Row],[QOGS]]+Tabla22[[#This Row],[Base price2]]*Tabla22[[#This Row],[Q2]]*Tabla22[[#This Row],[QualityBonus]]</f>
        <v>0</v>
      </c>
      <c r="P53" s="1">
        <f>(Tabla22[[#This Row],[Base price1]]*(1+Tabla22[[#This Row],[QOGS]]*Tabla22[[#This Row],[QualityBonus]])-Tabla22[[#This Row],[COGS]])*Tabla22[[#This Row],[Req.]]</f>
        <v>0</v>
      </c>
      <c r="Q53" s="13">
        <f>(Tabla22[[#This Row],[Base price2]]*(1+Tabla22[[#This Row],[QualityBonus]]*Tabla22[[#This Row],[Q2]])-Tabla22[[#This Row],[COGS2]])*Tabla22[[#This Row],[Req.2]]</f>
        <v>0</v>
      </c>
      <c r="R53" s="2">
        <f>SUM(Tabla22[[#This Row],[p1]:[p2]])</f>
        <v>0</v>
      </c>
      <c r="S53" s="3" t="str">
        <f>IF(Tabla22[[#This Row],[QualityBonus]]&gt;0,Tabla22[[#This Row],[TOTAL PROFIT (no wages, no admin costs)]]-$C$4,"")</f>
        <v/>
      </c>
    </row>
    <row r="54" spans="1:19" x14ac:dyDescent="0.25">
      <c r="A54" s="13">
        <v>38</v>
      </c>
      <c r="B54" s="13"/>
      <c r="C54" s="37"/>
      <c r="D54" s="2"/>
      <c r="E54" s="3"/>
      <c r="F54" s="4"/>
      <c r="G54" s="3"/>
      <c r="H54" s="13"/>
      <c r="I54" s="2"/>
      <c r="J54" s="3"/>
      <c r="K54" s="4"/>
      <c r="L54" s="3"/>
      <c r="M54" s="66"/>
      <c r="N54" s="3">
        <f>Tabla22[[#This Row],[Base price1]]*Tabla22[[#This Row],[Req.]]+Tabla22[[#This Row],[Base price2]]*Tabla22[[#This Row],[Req.2]]</f>
        <v>0</v>
      </c>
      <c r="O54" s="3">
        <f>Tabla22[[#This Row],[Base price1]]*Tabla22[[#This Row],[QualityBonus]]*Tabla22[[#This Row],[QOGS]]+Tabla22[[#This Row],[Base price2]]*Tabla22[[#This Row],[Q2]]*Tabla22[[#This Row],[QualityBonus]]</f>
        <v>0</v>
      </c>
      <c r="P54" s="1">
        <f>(Tabla22[[#This Row],[Base price1]]*(1+Tabla22[[#This Row],[QOGS]]*Tabla22[[#This Row],[QualityBonus]])-Tabla22[[#This Row],[COGS]])*Tabla22[[#This Row],[Req.]]</f>
        <v>0</v>
      </c>
      <c r="Q54" s="13">
        <f>(Tabla22[[#This Row],[Base price2]]*(1+Tabla22[[#This Row],[QualityBonus]]*Tabla22[[#This Row],[Q2]])-Tabla22[[#This Row],[COGS2]])*Tabla22[[#This Row],[Req.2]]</f>
        <v>0</v>
      </c>
      <c r="R54" s="2">
        <f>SUM(Tabla22[[#This Row],[p1]:[p2]])</f>
        <v>0</v>
      </c>
      <c r="S54" s="3" t="str">
        <f>IF(Tabla22[[#This Row],[QualityBonus]]&gt;0,Tabla22[[#This Row],[TOTAL PROFIT (no wages, no admin costs)]]-$C$4,"")</f>
        <v/>
      </c>
    </row>
    <row r="55" spans="1:19" x14ac:dyDescent="0.25">
      <c r="A55" s="13">
        <v>39</v>
      </c>
      <c r="B55" s="13"/>
      <c r="C55" s="37"/>
      <c r="D55" s="2"/>
      <c r="E55" s="3"/>
      <c r="F55" s="4"/>
      <c r="G55" s="3"/>
      <c r="H55" s="13"/>
      <c r="I55" s="2"/>
      <c r="J55" s="3"/>
      <c r="K55" s="3"/>
      <c r="L55" s="3"/>
      <c r="M55" s="66"/>
      <c r="N55" s="3">
        <f>Tabla22[[#This Row],[Base price1]]*Tabla22[[#This Row],[Req.]]+Tabla22[[#This Row],[Base price2]]*Tabla22[[#This Row],[Req.2]]</f>
        <v>0</v>
      </c>
      <c r="O55" s="3">
        <f>Tabla22[[#This Row],[Base price1]]*Tabla22[[#This Row],[QualityBonus]]*Tabla22[[#This Row],[QOGS]]+Tabla22[[#This Row],[Base price2]]*Tabla22[[#This Row],[Q2]]*Tabla22[[#This Row],[QualityBonus]]</f>
        <v>0</v>
      </c>
      <c r="P55" s="1">
        <f>(Tabla22[[#This Row],[Base price1]]*(1+Tabla22[[#This Row],[QOGS]]*Tabla22[[#This Row],[QualityBonus]])-Tabla22[[#This Row],[COGS]])*Tabla22[[#This Row],[Req.]]</f>
        <v>0</v>
      </c>
      <c r="Q55" s="13">
        <f>(Tabla22[[#This Row],[Base price2]]*(1+Tabla22[[#This Row],[QualityBonus]]*Tabla22[[#This Row],[Q2]])-Tabla22[[#This Row],[COGS2]])*Tabla22[[#This Row],[Req.2]]</f>
        <v>0</v>
      </c>
      <c r="R55" s="2">
        <f>SUM(Tabla22[[#This Row],[p1]:[p2]])</f>
        <v>0</v>
      </c>
      <c r="S55" s="3" t="str">
        <f>IF(Tabla22[[#This Row],[QualityBonus]]&gt;0,Tabla22[[#This Row],[TOTAL PROFIT (no wages, no admin costs)]]-$C$4,"")</f>
        <v/>
      </c>
    </row>
    <row r="56" spans="1:19" x14ac:dyDescent="0.25">
      <c r="A56" s="13">
        <v>40</v>
      </c>
      <c r="B56" s="13"/>
      <c r="C56" s="37"/>
      <c r="D56" s="2"/>
      <c r="E56" s="3"/>
      <c r="F56" s="4"/>
      <c r="G56" s="3"/>
      <c r="H56" s="13"/>
      <c r="I56" s="2"/>
      <c r="J56" s="3"/>
      <c r="K56" s="4"/>
      <c r="L56" s="3"/>
      <c r="M56" s="66"/>
      <c r="N56" s="3">
        <f>Tabla22[[#This Row],[Base price1]]*Tabla22[[#This Row],[Req.]]+Tabla22[[#This Row],[Base price2]]*Tabla22[[#This Row],[Req.2]]</f>
        <v>0</v>
      </c>
      <c r="O56" s="3">
        <f>Tabla22[[#This Row],[Base price1]]*Tabla22[[#This Row],[QualityBonus]]*Tabla22[[#This Row],[QOGS]]+Tabla22[[#This Row],[Base price2]]*Tabla22[[#This Row],[Q2]]*Tabla22[[#This Row],[QualityBonus]]</f>
        <v>0</v>
      </c>
      <c r="P56" s="1">
        <f>(Tabla22[[#This Row],[Base price1]]*(1+Tabla22[[#This Row],[QOGS]]*Tabla22[[#This Row],[QualityBonus]])-Tabla22[[#This Row],[COGS]])*Tabla22[[#This Row],[Req.]]</f>
        <v>0</v>
      </c>
      <c r="Q56" s="13">
        <f>(Tabla22[[#This Row],[Base price2]]*(1+Tabla22[[#This Row],[QualityBonus]]*Tabla22[[#This Row],[Q2]])-Tabla22[[#This Row],[COGS2]])*Tabla22[[#This Row],[Req.2]]</f>
        <v>0</v>
      </c>
      <c r="R56" s="2">
        <f>SUM(Tabla22[[#This Row],[p1]:[p2]])</f>
        <v>0</v>
      </c>
      <c r="S56" s="3" t="str">
        <f>IF(Tabla22[[#This Row],[QualityBonus]]&gt;0,Tabla22[[#This Row],[TOTAL PROFIT (no wages, no admin costs)]]-$C$4,"")</f>
        <v/>
      </c>
    </row>
    <row r="57" spans="1:19" x14ac:dyDescent="0.25">
      <c r="A57" s="13">
        <v>41</v>
      </c>
      <c r="B57" s="13"/>
      <c r="C57" s="37"/>
      <c r="D57" s="2"/>
      <c r="E57" s="3"/>
      <c r="F57" s="4"/>
      <c r="G57" s="3"/>
      <c r="H57" s="13"/>
      <c r="I57" s="2"/>
      <c r="J57" s="3"/>
      <c r="K57" s="3"/>
      <c r="L57" s="3"/>
      <c r="M57" s="66"/>
      <c r="N57" s="3">
        <f>Tabla22[[#This Row],[Base price1]]*Tabla22[[#This Row],[Req.]]+Tabla22[[#This Row],[Base price2]]*Tabla22[[#This Row],[Req.2]]</f>
        <v>0</v>
      </c>
      <c r="O57" s="3">
        <f>Tabla22[[#This Row],[Base price1]]*Tabla22[[#This Row],[QualityBonus]]*Tabla22[[#This Row],[QOGS]]+Tabla22[[#This Row],[Base price2]]*Tabla22[[#This Row],[Q2]]*Tabla22[[#This Row],[QualityBonus]]</f>
        <v>0</v>
      </c>
      <c r="P57" s="1">
        <f>(Tabla22[[#This Row],[Base price1]]*(1+Tabla22[[#This Row],[QOGS]]*Tabla22[[#This Row],[QualityBonus]])-Tabla22[[#This Row],[COGS]])*Tabla22[[#This Row],[Req.]]</f>
        <v>0</v>
      </c>
      <c r="Q57" s="13">
        <f>(Tabla22[[#This Row],[Base price2]]*(1+Tabla22[[#This Row],[QualityBonus]]*Tabla22[[#This Row],[Q2]])-Tabla22[[#This Row],[COGS2]])*Tabla22[[#This Row],[Req.2]]</f>
        <v>0</v>
      </c>
      <c r="R57" s="2">
        <f>SUM(Tabla22[[#This Row],[p1]:[p2]])</f>
        <v>0</v>
      </c>
      <c r="S57" s="3" t="str">
        <f>IF(Tabla22[[#This Row],[QualityBonus]]&gt;0,Tabla22[[#This Row],[TOTAL PROFIT (no wages, no admin costs)]]-$C$4,"")</f>
        <v/>
      </c>
    </row>
    <row r="58" spans="1:19" x14ac:dyDescent="0.25">
      <c r="A58" s="13">
        <v>42</v>
      </c>
      <c r="B58" s="13"/>
      <c r="C58" s="37"/>
      <c r="D58" s="2"/>
      <c r="E58" s="3"/>
      <c r="F58" s="4"/>
      <c r="G58" s="3"/>
      <c r="H58" s="13"/>
      <c r="I58" s="2"/>
      <c r="J58" s="3"/>
      <c r="K58" s="4"/>
      <c r="L58" s="3"/>
      <c r="M58" s="66"/>
      <c r="N58" s="3">
        <f>Tabla22[[#This Row],[Base price1]]*Tabla22[[#This Row],[Req.]]+Tabla22[[#This Row],[Base price2]]*Tabla22[[#This Row],[Req.2]]</f>
        <v>0</v>
      </c>
      <c r="O58" s="3">
        <f>Tabla22[[#This Row],[Base price1]]*Tabla22[[#This Row],[QualityBonus]]*Tabla22[[#This Row],[QOGS]]+Tabla22[[#This Row],[Base price2]]*Tabla22[[#This Row],[Q2]]*Tabla22[[#This Row],[QualityBonus]]</f>
        <v>0</v>
      </c>
      <c r="P58" s="1">
        <f>(Tabla22[[#This Row],[Base price1]]*(1+Tabla22[[#This Row],[QOGS]]*Tabla22[[#This Row],[QualityBonus]])-Tabla22[[#This Row],[COGS]])*Tabla22[[#This Row],[Req.]]</f>
        <v>0</v>
      </c>
      <c r="Q58" s="13">
        <f>(Tabla22[[#This Row],[Base price2]]*(1+Tabla22[[#This Row],[QualityBonus]]*Tabla22[[#This Row],[Q2]])-Tabla22[[#This Row],[COGS2]])*Tabla22[[#This Row],[Req.2]]</f>
        <v>0</v>
      </c>
      <c r="R58" s="2">
        <f>SUM(Tabla22[[#This Row],[p1]:[p2]])</f>
        <v>0</v>
      </c>
      <c r="S58" s="3" t="str">
        <f>IF(Tabla22[[#This Row],[QualityBonus]]&gt;0,Tabla22[[#This Row],[TOTAL PROFIT (no wages, no admin costs)]]-$C$4,"")</f>
        <v/>
      </c>
    </row>
    <row r="59" spans="1:19" x14ac:dyDescent="0.25">
      <c r="A59" s="13">
        <v>43</v>
      </c>
      <c r="B59" s="13"/>
      <c r="C59" s="37"/>
      <c r="D59" s="2"/>
      <c r="E59" s="3"/>
      <c r="F59" s="4"/>
      <c r="G59" s="3"/>
      <c r="H59" s="13"/>
      <c r="I59" s="2"/>
      <c r="J59" s="3"/>
      <c r="K59" s="3"/>
      <c r="L59" s="3"/>
      <c r="M59" s="66"/>
      <c r="N59" s="3">
        <f>Tabla22[[#This Row],[Base price1]]*Tabla22[[#This Row],[Req.]]+Tabla22[[#This Row],[Base price2]]*Tabla22[[#This Row],[Req.2]]</f>
        <v>0</v>
      </c>
      <c r="O59" s="3">
        <f>Tabla22[[#This Row],[Base price1]]*Tabla22[[#This Row],[QualityBonus]]*Tabla22[[#This Row],[QOGS]]+Tabla22[[#This Row],[Base price2]]*Tabla22[[#This Row],[Q2]]*Tabla22[[#This Row],[QualityBonus]]</f>
        <v>0</v>
      </c>
      <c r="P59" s="1">
        <f>(Tabla22[[#This Row],[Base price1]]*(1+Tabla22[[#This Row],[QOGS]]*Tabla22[[#This Row],[QualityBonus]])-Tabla22[[#This Row],[COGS]])*Tabla22[[#This Row],[Req.]]</f>
        <v>0</v>
      </c>
      <c r="Q59" s="13">
        <f>(Tabla22[[#This Row],[Base price2]]*(1+Tabla22[[#This Row],[QualityBonus]]*Tabla22[[#This Row],[Q2]])-Tabla22[[#This Row],[COGS2]])*Tabla22[[#This Row],[Req.2]]</f>
        <v>0</v>
      </c>
      <c r="R59" s="2">
        <f>SUM(Tabla22[[#This Row],[p1]:[p2]])</f>
        <v>0</v>
      </c>
      <c r="S59" s="3" t="str">
        <f>IF(Tabla22[[#This Row],[QualityBonus]]&gt;0,Tabla22[[#This Row],[TOTAL PROFIT (no wages, no admin costs)]]-$C$4,"")</f>
        <v/>
      </c>
    </row>
    <row r="60" spans="1:19" x14ac:dyDescent="0.25">
      <c r="A60" s="13">
        <v>44</v>
      </c>
      <c r="B60" s="13"/>
      <c r="C60" s="37"/>
      <c r="D60" s="2"/>
      <c r="E60" s="3"/>
      <c r="F60" s="4"/>
      <c r="G60" s="3"/>
      <c r="H60" s="13"/>
      <c r="I60" s="2"/>
      <c r="J60" s="3"/>
      <c r="K60" s="4"/>
      <c r="L60" s="3"/>
      <c r="M60" s="66"/>
      <c r="N60" s="3">
        <f>Tabla22[[#This Row],[Base price1]]*Tabla22[[#This Row],[Req.]]+Tabla22[[#This Row],[Base price2]]*Tabla22[[#This Row],[Req.2]]</f>
        <v>0</v>
      </c>
      <c r="O60" s="3">
        <f>Tabla22[[#This Row],[Base price1]]*Tabla22[[#This Row],[QualityBonus]]*Tabla22[[#This Row],[QOGS]]+Tabla22[[#This Row],[Base price2]]*Tabla22[[#This Row],[Q2]]*Tabla22[[#This Row],[QualityBonus]]</f>
        <v>0</v>
      </c>
      <c r="P60" s="1">
        <f>(Tabla22[[#This Row],[Base price1]]*(1+Tabla22[[#This Row],[QOGS]]*Tabla22[[#This Row],[QualityBonus]])-Tabla22[[#This Row],[COGS]])*Tabla22[[#This Row],[Req.]]</f>
        <v>0</v>
      </c>
      <c r="Q60" s="13">
        <f>(Tabla22[[#This Row],[Base price2]]*(1+Tabla22[[#This Row],[QualityBonus]]*Tabla22[[#This Row],[Q2]])-Tabla22[[#This Row],[COGS2]])*Tabla22[[#This Row],[Req.2]]</f>
        <v>0</v>
      </c>
      <c r="R60" s="2">
        <f>SUM(Tabla22[[#This Row],[p1]:[p2]])</f>
        <v>0</v>
      </c>
      <c r="S60" s="3" t="str">
        <f>IF(Tabla22[[#This Row],[QualityBonus]]&gt;0,Tabla22[[#This Row],[TOTAL PROFIT (no wages, no admin costs)]]-$C$4,"")</f>
        <v/>
      </c>
    </row>
    <row r="61" spans="1:19" x14ac:dyDescent="0.25">
      <c r="A61" s="13">
        <v>45</v>
      </c>
      <c r="B61" s="13"/>
      <c r="C61" s="37"/>
      <c r="D61" s="2"/>
      <c r="E61" s="3"/>
      <c r="F61" s="4"/>
      <c r="G61" s="3"/>
      <c r="H61" s="13"/>
      <c r="I61" s="2"/>
      <c r="J61" s="3"/>
      <c r="K61" s="3"/>
      <c r="L61" s="3"/>
      <c r="M61" s="66"/>
      <c r="N61" s="3">
        <f>Tabla22[[#This Row],[Base price1]]*Tabla22[[#This Row],[Req.]]+Tabla22[[#This Row],[Base price2]]*Tabla22[[#This Row],[Req.2]]</f>
        <v>0</v>
      </c>
      <c r="O61" s="3">
        <f>Tabla22[[#This Row],[Base price1]]*Tabla22[[#This Row],[QualityBonus]]*Tabla22[[#This Row],[QOGS]]+Tabla22[[#This Row],[Base price2]]*Tabla22[[#This Row],[Q2]]*Tabla22[[#This Row],[QualityBonus]]</f>
        <v>0</v>
      </c>
      <c r="P61" s="1">
        <f>(Tabla22[[#This Row],[Base price1]]*(1+Tabla22[[#This Row],[QOGS]]*Tabla22[[#This Row],[QualityBonus]])-Tabla22[[#This Row],[COGS]])*Tabla22[[#This Row],[Req.]]</f>
        <v>0</v>
      </c>
      <c r="Q61" s="13">
        <f>(Tabla22[[#This Row],[Base price2]]*(1+Tabla22[[#This Row],[QualityBonus]]*Tabla22[[#This Row],[Q2]])-Tabla22[[#This Row],[COGS2]])*Tabla22[[#This Row],[Req.2]]</f>
        <v>0</v>
      </c>
      <c r="R61" s="2">
        <f>SUM(Tabla22[[#This Row],[p1]:[p2]])</f>
        <v>0</v>
      </c>
      <c r="S61" s="3" t="str">
        <f>IF(Tabla22[[#This Row],[QualityBonus]]&gt;0,Tabla22[[#This Row],[TOTAL PROFIT (no wages, no admin costs)]]-$C$4,"")</f>
        <v/>
      </c>
    </row>
    <row r="62" spans="1:19" x14ac:dyDescent="0.25">
      <c r="A62" s="13">
        <v>46</v>
      </c>
      <c r="B62" s="13"/>
      <c r="C62" s="37"/>
      <c r="D62" s="2"/>
      <c r="E62" s="3"/>
      <c r="F62" s="4"/>
      <c r="G62" s="3"/>
      <c r="H62" s="13"/>
      <c r="I62" s="2"/>
      <c r="J62" s="3"/>
      <c r="K62" s="4"/>
      <c r="L62" s="3"/>
      <c r="M62" s="66"/>
      <c r="N62" s="3">
        <f>Tabla22[[#This Row],[Base price1]]*Tabla22[[#This Row],[Req.]]+Tabla22[[#This Row],[Base price2]]*Tabla22[[#This Row],[Req.2]]</f>
        <v>0</v>
      </c>
      <c r="O62" s="3">
        <f>Tabla22[[#This Row],[Base price1]]*Tabla22[[#This Row],[QualityBonus]]*Tabla22[[#This Row],[QOGS]]+Tabla22[[#This Row],[Base price2]]*Tabla22[[#This Row],[Q2]]*Tabla22[[#This Row],[QualityBonus]]</f>
        <v>0</v>
      </c>
      <c r="P62" s="1">
        <f>(Tabla22[[#This Row],[Base price1]]*(1+Tabla22[[#This Row],[QOGS]]*Tabla22[[#This Row],[QualityBonus]])-Tabla22[[#This Row],[COGS]])*Tabla22[[#This Row],[Req.]]</f>
        <v>0</v>
      </c>
      <c r="Q62" s="13">
        <f>(Tabla22[[#This Row],[Base price2]]*(1+Tabla22[[#This Row],[QualityBonus]]*Tabla22[[#This Row],[Q2]])-Tabla22[[#This Row],[COGS2]])*Tabla22[[#This Row],[Req.2]]</f>
        <v>0</v>
      </c>
      <c r="R62" s="2">
        <f>SUM(Tabla22[[#This Row],[p1]:[p2]])</f>
        <v>0</v>
      </c>
      <c r="S62" s="3" t="str">
        <f>IF(Tabla22[[#This Row],[QualityBonus]]&gt;0,Tabla22[[#This Row],[TOTAL PROFIT (no wages, no admin costs)]]-$C$4,"")</f>
        <v/>
      </c>
    </row>
    <row r="63" spans="1:19" x14ac:dyDescent="0.25">
      <c r="A63" s="13">
        <v>47</v>
      </c>
      <c r="B63" s="13"/>
      <c r="C63" s="37"/>
      <c r="D63" s="2"/>
      <c r="E63" s="3"/>
      <c r="F63" s="4"/>
      <c r="G63" s="3"/>
      <c r="H63" s="13"/>
      <c r="I63" s="2"/>
      <c r="J63" s="3"/>
      <c r="K63" s="3"/>
      <c r="L63" s="3"/>
      <c r="M63" s="66"/>
      <c r="N63" s="3">
        <f>Tabla22[[#This Row],[Base price1]]*Tabla22[[#This Row],[Req.]]+Tabla22[[#This Row],[Base price2]]*Tabla22[[#This Row],[Req.2]]</f>
        <v>0</v>
      </c>
      <c r="O63" s="3">
        <f>Tabla22[[#This Row],[Base price1]]*Tabla22[[#This Row],[QualityBonus]]*Tabla22[[#This Row],[QOGS]]+Tabla22[[#This Row],[Base price2]]*Tabla22[[#This Row],[Q2]]*Tabla22[[#This Row],[QualityBonus]]</f>
        <v>0</v>
      </c>
      <c r="P63" s="1">
        <f>(Tabla22[[#This Row],[Base price1]]*(1+Tabla22[[#This Row],[QOGS]]*Tabla22[[#This Row],[QualityBonus]])-Tabla22[[#This Row],[COGS]])*Tabla22[[#This Row],[Req.]]</f>
        <v>0</v>
      </c>
      <c r="Q63" s="13">
        <f>(Tabla22[[#This Row],[Base price2]]*(1+Tabla22[[#This Row],[QualityBonus]]*Tabla22[[#This Row],[Q2]])-Tabla22[[#This Row],[COGS2]])*Tabla22[[#This Row],[Req.2]]</f>
        <v>0</v>
      </c>
      <c r="R63" s="2">
        <f>SUM(Tabla22[[#This Row],[p1]:[p2]])</f>
        <v>0</v>
      </c>
      <c r="S63" s="3" t="str">
        <f>IF(Tabla22[[#This Row],[QualityBonus]]&gt;0,Tabla22[[#This Row],[TOTAL PROFIT (no wages, no admin costs)]]-$C$4,"")</f>
        <v/>
      </c>
    </row>
  </sheetData>
  <mergeCells count="5">
    <mergeCell ref="N15:Q15"/>
    <mergeCell ref="D15:H15"/>
    <mergeCell ref="I15:M15"/>
    <mergeCell ref="F3:K3"/>
    <mergeCell ref="N3:S3"/>
  </mergeCells>
  <conditionalFormatting sqref="G5:G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H5:H10">
    <cfRule type="colorScale" priority="31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5:P10">
    <cfRule type="colorScale" priority="5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4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J61:J63 I17:I60 D17:D63">
      <formula1>#REF!</formula1>
    </dataValidation>
    <dataValidation type="list" allowBlank="1" showInputMessage="1" showErrorMessage="1" sqref="O2 B17:B63">
      <formula1>$B$10:$B$12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9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75" t="s">
        <v>16</v>
      </c>
      <c r="J5" s="75"/>
      <c r="K5" s="75"/>
      <c r="L5" s="75"/>
      <c r="M5" s="75"/>
      <c r="N5" s="75"/>
      <c r="O5" s="75"/>
      <c r="P5" s="75"/>
      <c r="Q5" s="75"/>
      <c r="R5" s="75"/>
      <c r="S5" s="76"/>
      <c r="U5" s="12"/>
      <c r="V5" s="75" t="s">
        <v>18</v>
      </c>
      <c r="W5" s="75"/>
      <c r="X5" s="75"/>
      <c r="Y5" s="75"/>
      <c r="Z5" s="75"/>
      <c r="AA5" s="75"/>
      <c r="AB5" s="75"/>
      <c r="AC5" s="75"/>
      <c r="AD5" s="75"/>
      <c r="AE5" s="75"/>
      <c r="AF5" s="76"/>
    </row>
    <row r="6" spans="2:32" x14ac:dyDescent="0.25">
      <c r="B6" s="8" t="s">
        <v>13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37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41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42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38</v>
      </c>
      <c r="D27" s="21" t="s">
        <v>39</v>
      </c>
      <c r="E27" s="31" t="s">
        <v>40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43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44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45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75" t="s">
        <v>19</v>
      </c>
      <c r="J30" s="75"/>
      <c r="K30" s="75"/>
      <c r="L30" s="75"/>
      <c r="M30" s="75"/>
      <c r="N30" s="75"/>
      <c r="O30" s="75"/>
      <c r="P30" s="75"/>
      <c r="Q30" s="75"/>
      <c r="R30" s="75"/>
      <c r="S30" s="76"/>
      <c r="U30" s="12"/>
      <c r="V30" s="75" t="s">
        <v>17</v>
      </c>
      <c r="W30" s="75"/>
      <c r="X30" s="75"/>
      <c r="Y30" s="75"/>
      <c r="Z30" s="75"/>
      <c r="AA30" s="75"/>
      <c r="AB30" s="75"/>
      <c r="AC30" s="75"/>
      <c r="AD30" s="75"/>
      <c r="AE30" s="75"/>
      <c r="AF30" s="76"/>
    </row>
    <row r="31" spans="2:32" x14ac:dyDescent="0.25">
      <c r="B31" s="29" t="s">
        <v>46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20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H31" sqref="H31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77" t="s">
        <v>34</v>
      </c>
      <c r="C1" s="77"/>
      <c r="D1" s="77"/>
      <c r="E1" s="77"/>
      <c r="F1" s="77"/>
      <c r="G1" s="77"/>
    </row>
    <row r="2" spans="2:13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K2" t="s">
        <v>32</v>
      </c>
      <c r="M2" s="59">
        <f>Archive!G11</f>
        <v>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33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35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36</v>
      </c>
    </row>
    <row r="18" spans="2:8" x14ac:dyDescent="0.25">
      <c r="B18" s="25">
        <f t="shared" ref="B18:G18" si="2">B16*$M$2*$M$3</f>
        <v>22.491482933023885</v>
      </c>
      <c r="C18" s="25">
        <f t="shared" si="2"/>
        <v>13.810489786088061</v>
      </c>
      <c r="D18" s="25">
        <f t="shared" si="2"/>
        <v>9.2291397543406397</v>
      </c>
      <c r="E18" s="25">
        <f t="shared" si="2"/>
        <v>6.3828848553850195</v>
      </c>
      <c r="F18" s="25">
        <f t="shared" si="2"/>
        <v>3.2091060363891137</v>
      </c>
      <c r="G18" s="25">
        <f t="shared" si="2"/>
        <v>0.87689663477327962</v>
      </c>
      <c r="H18" t="s">
        <v>30</v>
      </c>
    </row>
    <row r="19" spans="2:8" x14ac:dyDescent="0.25">
      <c r="B19" s="25">
        <f>B18/2</f>
        <v>11.245741466511943</v>
      </c>
      <c r="C19" s="25">
        <f t="shared" ref="C19:F19" si="3">C18/2</f>
        <v>6.9052448930440304</v>
      </c>
      <c r="D19" s="25">
        <f t="shared" si="3"/>
        <v>4.6145698771703199</v>
      </c>
      <c r="E19" s="25">
        <f t="shared" si="3"/>
        <v>3.1914424276925097</v>
      </c>
      <c r="F19" s="25">
        <f t="shared" si="3"/>
        <v>1.6045530181945569</v>
      </c>
      <c r="G19" s="25">
        <f>G18/2</f>
        <v>0.43844831738663981</v>
      </c>
      <c r="H19" t="s">
        <v>31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79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80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2021-08-11T21:07:19Z</dcterms:modified>
</cp:coreProperties>
</file>