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Expected sal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 s="1"/>
  <c r="E5" i="3"/>
  <c r="F5" i="3"/>
  <c r="I5" i="3"/>
  <c r="J5" i="3" s="1"/>
  <c r="K5" i="3"/>
  <c r="L5" i="3"/>
  <c r="C6" i="3"/>
  <c r="D6" i="3" s="1"/>
  <c r="E6" i="3"/>
  <c r="F6" i="3"/>
  <c r="I6" i="3"/>
  <c r="J6" i="3" s="1"/>
  <c r="K6" i="3"/>
  <c r="L6" i="3"/>
  <c r="C7" i="3"/>
  <c r="D7" i="3" s="1"/>
  <c r="E7" i="3"/>
  <c r="F7" i="3"/>
  <c r="I7" i="3"/>
  <c r="J7" i="3" s="1"/>
  <c r="K7" i="3"/>
  <c r="L7" i="3"/>
  <c r="C8" i="3"/>
  <c r="D8" i="3" s="1"/>
  <c r="E8" i="3"/>
  <c r="F8" i="3"/>
  <c r="I8" i="3"/>
  <c r="J8" i="3" s="1"/>
  <c r="K8" i="3"/>
  <c r="L8" i="3"/>
  <c r="C9" i="3"/>
  <c r="D9" i="3" s="1"/>
  <c r="E9" i="3"/>
  <c r="F9" i="3"/>
  <c r="I9" i="3"/>
  <c r="J9" i="3" s="1"/>
  <c r="K9" i="3"/>
  <c r="L9" i="3"/>
  <c r="C10" i="3"/>
  <c r="D10" i="3" s="1"/>
  <c r="E10" i="3"/>
  <c r="F10" i="3"/>
  <c r="I10" i="3"/>
  <c r="K10" i="3"/>
  <c r="L10" i="3"/>
  <c r="E11" i="3"/>
  <c r="K11" i="3"/>
  <c r="C11" i="3" l="1"/>
  <c r="I11" i="3"/>
  <c r="D11" i="3"/>
  <c r="F11" i="3" s="1"/>
  <c r="J10" i="3"/>
  <c r="J11" i="3" s="1"/>
  <c r="G29" i="3"/>
  <c r="F29" i="3"/>
  <c r="E29" i="3"/>
  <c r="D29" i="3"/>
  <c r="C29" i="3"/>
  <c r="B29" i="3"/>
  <c r="L11" i="3" l="1"/>
  <c r="H29" i="3"/>
  <c r="J16" i="3" l="1"/>
  <c r="D30" i="3"/>
  <c r="C30" i="3"/>
  <c r="B30" i="3"/>
  <c r="G30" i="3"/>
  <c r="F30" i="3"/>
  <c r="E30" i="3"/>
  <c r="C32" i="3" l="1"/>
  <c r="C33" i="3" s="1"/>
  <c r="G32" i="3"/>
  <c r="G33" i="3" s="1"/>
  <c r="B32" i="3"/>
  <c r="B33" i="3" s="1"/>
  <c r="F32" i="3"/>
  <c r="F33" i="3" s="1"/>
  <c r="E32" i="3"/>
  <c r="E33" i="3" s="1"/>
  <c r="D32" i="3"/>
  <c r="D33" i="3" s="1"/>
</calcChain>
</file>

<file path=xl/sharedStrings.xml><?xml version="1.0" encoding="utf-8"?>
<sst xmlns="http://schemas.openxmlformats.org/spreadsheetml/2006/main" count="71" uniqueCount="42">
  <si>
    <t>QualityBonus</t>
  </si>
  <si>
    <t>Base price2</t>
  </si>
  <si>
    <t>Req.</t>
  </si>
  <si>
    <t>Req.2</t>
  </si>
  <si>
    <t xml:space="preserve">Economy </t>
  </si>
  <si>
    <t>Normal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</si>
  <si>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</si>
  <si>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</si>
  <si>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</si>
  <si>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</si>
  <si>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</si>
  <si>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</si>
  <si>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</si>
  <si>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</si>
  <si>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</si>
  <si>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</si>
  <si>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</si>
  <si>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</si>
  <si>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</si>
  <si>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No.</t>
  </si>
  <si>
    <t>Order1</t>
  </si>
  <si>
    <t>Order2</t>
  </si>
  <si>
    <t>Product</t>
  </si>
  <si>
    <t>Base price1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</si>
  <si>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</si>
  <si>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</si>
  <si>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</si>
  <si>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</si>
  <si>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</si>
  <si>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</si>
  <si>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</si>
  <si>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</si>
  <si>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</si>
  <si>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</si>
  <si>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Product2</t>
  </si>
  <si>
    <t>Per product type</t>
  </si>
  <si>
    <t>Recession</t>
  </si>
  <si>
    <t>Boom</t>
  </si>
  <si>
    <t>Economy</t>
  </si>
  <si>
    <t>Per product type filtered by economic situation</t>
  </si>
  <si>
    <t xml:space="preserve">Avg base price (non weighted) </t>
  </si>
  <si>
    <t xml:space="preserve">Economy types: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</si>
</sst>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0" fontId="0" fillId="0" borderId="2" xfId="0" applyBorder="1"/>
    <xf numFmtId="0" fontId="0" fillId="0" borderId="0" xfId="0" applyBorder="1"/>
    <xf numFmtId="10" fontId="0" fillId="0" borderId="3" xfId="3" applyNumberFormat="1" applyFont="1" applyBorder="1"/>
    <xf numFmtId="0" fontId="0" fillId="0" borderId="7" xfId="0" applyBorder="1"/>
    <xf numFmtId="0" fontId="0" fillId="4" borderId="0" xfId="0" applyFill="1"/>
    <xf numFmtId="0" fontId="0" fillId="5" borderId="0" xfId="0" applyFill="1"/>
    <xf numFmtId="10" fontId="0" fillId="4" borderId="0" xfId="3" applyNumberFormat="1" applyFont="1" applyFill="1"/>
    <xf numFmtId="0" fontId="0" fillId="0" borderId="6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0" fillId="0" borderId="9" xfId="0" applyBorder="1"/>
    <xf numFmtId="0" fontId="3" fillId="6" borderId="1" xfId="0" applyFont="1" applyFill="1" applyBorder="1"/>
    <xf numFmtId="0" fontId="3" fillId="6" borderId="6" xfId="0" applyFont="1" applyFill="1" applyBorder="1"/>
    <xf numFmtId="0" fontId="3" fillId="6" borderId="9" xfId="0" applyFont="1" applyFill="1" applyBorder="1"/>
    <xf numFmtId="0" fontId="0" fillId="6" borderId="13" xfId="0" applyFill="1" applyBorder="1"/>
    <xf numFmtId="44" fontId="0" fillId="0" borderId="0" xfId="0" applyNumberFormat="1"/>
    <xf numFmtId="164" fontId="0" fillId="6" borderId="2" xfId="1" applyNumberFormat="1" applyFont="1" applyFill="1" applyBorder="1"/>
    <xf numFmtId="0" fontId="0" fillId="6" borderId="3" xfId="0" applyFill="1" applyBorder="1"/>
    <xf numFmtId="0" fontId="0" fillId="6" borderId="4" xfId="0" applyFill="1" applyBorder="1"/>
    <xf numFmtId="10" fontId="0" fillId="0" borderId="7" xfId="0" applyNumberFormat="1" applyBorder="1"/>
    <xf numFmtId="0" fontId="3" fillId="6" borderId="10" xfId="0" applyFont="1" applyFill="1" applyBorder="1"/>
    <xf numFmtId="0" fontId="3" fillId="3" borderId="11" xfId="0" applyFont="1" applyFill="1" applyBorder="1"/>
    <xf numFmtId="0" fontId="3" fillId="6" borderId="14" xfId="0" applyFont="1" applyFill="1" applyBorder="1"/>
    <xf numFmtId="0" fontId="3" fillId="6" borderId="15" xfId="0" applyFont="1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6" borderId="2" xfId="0" applyFill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4" xfId="0" applyNumberFormat="1" applyFill="1" applyBorder="1"/>
    <xf numFmtId="0" fontId="0" fillId="3" borderId="8" xfId="0" applyFill="1" applyBorder="1"/>
    <xf numFmtId="0" fontId="2" fillId="2" borderId="2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6" borderId="10" xfId="1" applyNumberFormat="1" applyFont="1" applyFill="1" applyBorder="1" applyAlignment="1">
      <alignment horizontal="center"/>
    </xf>
    <xf numFmtId="164" fontId="0" fillId="6" borderId="13" xfId="1" applyNumberFormat="1" applyFont="1" applyFill="1" applyBorder="1" applyAlignment="1">
      <alignment horizontal="center"/>
    </xf>
    <xf numFmtId="164" fontId="0" fillId="6" borderId="11" xfId="1" applyNumberFormat="1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22" displayName="Tabla22" ref="B3:J50" totalsRowShown="0">
  <autoFilter ref="B3:J50"/>
  <sortState ref="B17:S63">
    <sortCondition ref="B16:B63"/>
  </sortState>
  <tableColumns count="9">
    <tableColumn id="1" name="No."/>
    <tableColumn id="23" name="Economy "/>
    <tableColumn id="2" name="QualityBonus" dataDxfId="6" dataCellStyle="Porcentaje"/>
    <tableColumn id="3" name="Product" dataDxfId="5" dataCellStyle="Moneda"/>
    <tableColumn id="7" name="Base price1" dataDxfId="4" dataCellStyle="Moneda"/>
    <tableColumn id="24" name="Req." dataDxfId="3" dataCellStyle="Millares"/>
    <tableColumn id="18" name="Product2" dataDxfId="2" dataCellStyle="Moneda"/>
    <tableColumn id="8" name="Base price2" dataDxfId="1" dataCellStyle="Moneda"/>
    <tableColumn id="35" name="Req.2" dataDxfId="0" dataCellStyle="Moneda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"/>
  <sheetViews>
    <sheetView tabSelected="1" zoomScale="80" zoomScaleNormal="80" workbookViewId="0">
      <selection activeCell="N21" sqref="N21"/>
    </sheetView>
  </sheetViews>
  <sheetFormatPr baseColWidth="10" defaultRowHeight="15" x14ac:dyDescent="0.25"/>
  <cols>
    <col min="2" max="2" width="7.140625" bestFit="1" customWidth="1"/>
    <col min="3" max="3" width="12.7109375" bestFit="1" customWidth="1"/>
    <col min="4" max="4" width="15.85546875" bestFit="1" customWidth="1"/>
    <col min="5" max="5" width="20.7109375" bestFit="1" customWidth="1"/>
    <col min="6" max="6" width="14.28515625" bestFit="1" customWidth="1"/>
    <col min="7" max="7" width="9.42578125" style="5" bestFit="1" customWidth="1"/>
    <col min="8" max="8" width="22.140625" bestFit="1" customWidth="1"/>
    <col min="9" max="9" width="14.28515625" bestFit="1" customWidth="1"/>
    <col min="10" max="10" width="10.5703125" bestFit="1" customWidth="1"/>
    <col min="11" max="11" width="11" bestFit="1" customWidth="1"/>
    <col min="12" max="12" width="16.42578125" bestFit="1" customWidth="1"/>
    <col min="13" max="13" width="11" customWidth="1"/>
    <col min="14" max="14" width="14.85546875" customWidth="1"/>
    <col min="15" max="15" width="13.85546875" bestFit="1" customWidth="1"/>
    <col min="16" max="16" width="14.7109375" customWidth="1"/>
    <col min="17" max="17" width="13.140625" customWidth="1"/>
    <col min="18" max="18" width="11.5703125" customWidth="1"/>
    <col min="19" max="19" width="12.28515625" bestFit="1" customWidth="1"/>
    <col min="20" max="20" width="12.42578125" customWidth="1"/>
    <col min="21" max="21" width="11.28515625" customWidth="1"/>
  </cols>
  <sheetData>
    <row r="1" spans="2:24" x14ac:dyDescent="0.25">
      <c r="O1" s="23"/>
      <c r="P1" s="23"/>
      <c r="Q1" s="23"/>
      <c r="R1" s="23"/>
      <c r="T1" s="23"/>
      <c r="U1" s="23"/>
      <c r="V1" s="23"/>
      <c r="W1" s="23"/>
      <c r="X1" s="23"/>
    </row>
    <row r="2" spans="2:24" x14ac:dyDescent="0.25">
      <c r="E2" s="56" t="s">
        <v>20</v>
      </c>
      <c r="F2" s="57"/>
      <c r="G2" s="58"/>
      <c r="H2" s="56" t="s">
        <v>21</v>
      </c>
      <c r="I2" s="57"/>
      <c r="J2" s="58"/>
      <c r="K2" s="23"/>
      <c r="L2" s="26" t="s">
        <v>41</v>
      </c>
      <c r="M2" s="23"/>
      <c r="N2" s="23"/>
      <c r="O2" s="23"/>
      <c r="P2" s="23"/>
      <c r="Q2" s="23"/>
      <c r="R2" s="23"/>
      <c r="T2" s="23"/>
      <c r="U2" s="23"/>
      <c r="V2" s="23"/>
      <c r="W2" s="23"/>
      <c r="X2" s="23"/>
    </row>
    <row r="3" spans="2:24" x14ac:dyDescent="0.25">
      <c r="B3" t="s">
        <v>19</v>
      </c>
      <c r="C3" t="s">
        <v>4</v>
      </c>
      <c r="D3" t="s">
        <v>0</v>
      </c>
      <c r="E3" s="1" t="s">
        <v>22</v>
      </c>
      <c r="F3" s="7" t="s">
        <v>23</v>
      </c>
      <c r="G3" s="4" t="s">
        <v>2</v>
      </c>
      <c r="H3" s="1" t="s">
        <v>34</v>
      </c>
      <c r="I3" s="7" t="s">
        <v>1</v>
      </c>
      <c r="J3" s="4" t="s">
        <v>3</v>
      </c>
      <c r="K3" s="23"/>
      <c r="L3" s="40" t="s">
        <v>36</v>
      </c>
      <c r="M3" s="23"/>
      <c r="N3" s="23"/>
      <c r="O3" s="23"/>
      <c r="P3" s="23"/>
    </row>
    <row r="4" spans="2:24" x14ac:dyDescent="0.25">
      <c r="B4" s="7">
        <v>1</v>
      </c>
      <c r="C4" s="7" t="s">
        <v>5</v>
      </c>
      <c r="D4" s="15">
        <v>2.9100000000000001E-2</v>
      </c>
      <c r="E4" s="2" t="s">
        <v>24</v>
      </c>
      <c r="F4" s="3">
        <v>124454</v>
      </c>
      <c r="G4" s="4">
        <v>1</v>
      </c>
      <c r="H4" s="2" t="s">
        <v>26</v>
      </c>
      <c r="I4" s="3">
        <v>63090</v>
      </c>
      <c r="J4" s="4">
        <v>3</v>
      </c>
      <c r="K4" s="23"/>
      <c r="L4" s="40" t="s">
        <v>5</v>
      </c>
      <c r="M4" s="23"/>
      <c r="N4" s="23"/>
      <c r="O4" s="23"/>
      <c r="P4" s="23"/>
    </row>
    <row r="5" spans="2:24" x14ac:dyDescent="0.25">
      <c r="B5" s="7">
        <v>2</v>
      </c>
      <c r="C5" s="7" t="s">
        <v>5</v>
      </c>
      <c r="D5" s="15">
        <v>2.0899999999999998E-2</v>
      </c>
      <c r="E5" s="2" t="s">
        <v>27</v>
      </c>
      <c r="F5" s="3">
        <v>84382</v>
      </c>
      <c r="G5" s="4">
        <v>2</v>
      </c>
      <c r="H5" s="2" t="s">
        <v>26</v>
      </c>
      <c r="I5" s="3">
        <v>62008</v>
      </c>
      <c r="J5" s="4">
        <v>4</v>
      </c>
      <c r="L5" s="41" t="s">
        <v>37</v>
      </c>
      <c r="M5" s="23"/>
      <c r="N5" s="23"/>
      <c r="O5" s="23"/>
      <c r="P5" s="23"/>
    </row>
    <row r="6" spans="2:24" x14ac:dyDescent="0.25">
      <c r="B6" s="7">
        <v>3</v>
      </c>
      <c r="C6" s="7" t="s">
        <v>5</v>
      </c>
      <c r="D6" s="15">
        <v>2.7300000000000001E-2</v>
      </c>
      <c r="E6" s="2" t="s">
        <v>27</v>
      </c>
      <c r="F6" s="3">
        <v>85355</v>
      </c>
      <c r="G6" s="4">
        <v>1</v>
      </c>
      <c r="H6" s="2" t="s">
        <v>26</v>
      </c>
      <c r="I6" s="3">
        <v>61900</v>
      </c>
      <c r="J6" s="4">
        <v>4</v>
      </c>
      <c r="L6" s="23"/>
      <c r="M6" s="23"/>
      <c r="N6" s="23"/>
      <c r="O6" s="23"/>
      <c r="P6" s="23"/>
    </row>
    <row r="7" spans="2:24" x14ac:dyDescent="0.25">
      <c r="B7" s="7">
        <v>4</v>
      </c>
      <c r="C7" s="7" t="s">
        <v>5</v>
      </c>
      <c r="D7" s="15">
        <v>2.92E-2</v>
      </c>
      <c r="E7" s="2" t="s">
        <v>26</v>
      </c>
      <c r="F7" s="3">
        <v>59763</v>
      </c>
      <c r="G7" s="4">
        <v>3</v>
      </c>
      <c r="H7" s="2"/>
      <c r="I7" s="3"/>
      <c r="J7" s="4"/>
      <c r="L7" s="23"/>
      <c r="M7" s="23"/>
      <c r="N7" s="23"/>
      <c r="O7" s="23"/>
      <c r="P7" s="23"/>
    </row>
    <row r="8" spans="2:24" x14ac:dyDescent="0.25">
      <c r="B8" s="7">
        <v>5</v>
      </c>
      <c r="C8" s="7" t="s">
        <v>5</v>
      </c>
      <c r="D8" s="15">
        <v>2.23E-2</v>
      </c>
      <c r="E8" s="2" t="s">
        <v>24</v>
      </c>
      <c r="F8" s="3">
        <v>121295</v>
      </c>
      <c r="G8" s="4">
        <v>1</v>
      </c>
      <c r="H8" s="2" t="s">
        <v>26</v>
      </c>
      <c r="I8" s="3">
        <v>61528</v>
      </c>
      <c r="J8" s="4">
        <v>2</v>
      </c>
      <c r="L8" s="23"/>
      <c r="M8" s="23"/>
      <c r="N8" s="23"/>
      <c r="O8" s="23"/>
      <c r="P8" s="23"/>
    </row>
    <row r="9" spans="2:24" x14ac:dyDescent="0.25">
      <c r="B9" s="9">
        <v>6</v>
      </c>
      <c r="C9" s="9" t="s">
        <v>5</v>
      </c>
      <c r="D9" s="22">
        <v>1.6500000000000001E-2</v>
      </c>
      <c r="E9" s="16" t="s">
        <v>24</v>
      </c>
      <c r="F9" s="17">
        <v>120391</v>
      </c>
      <c r="G9" s="18">
        <v>1</v>
      </c>
      <c r="H9" s="16" t="s">
        <v>25</v>
      </c>
      <c r="I9" s="17">
        <v>41297</v>
      </c>
      <c r="J9" s="18">
        <v>2</v>
      </c>
      <c r="L9" s="23"/>
      <c r="M9" s="23"/>
      <c r="N9" s="23"/>
      <c r="O9" s="23"/>
      <c r="P9" s="23"/>
    </row>
    <row r="10" spans="2:24" x14ac:dyDescent="0.25">
      <c r="B10" s="7">
        <v>7</v>
      </c>
      <c r="C10" s="7"/>
      <c r="D10" s="15"/>
      <c r="E10" s="2"/>
      <c r="F10" s="3"/>
      <c r="G10" s="4"/>
      <c r="H10" s="2"/>
      <c r="I10" s="3"/>
      <c r="J10" s="4"/>
      <c r="L10" s="23"/>
      <c r="M10" s="23"/>
      <c r="N10" s="23"/>
      <c r="O10" s="23"/>
      <c r="P10" s="23"/>
    </row>
    <row r="11" spans="2:24" x14ac:dyDescent="0.25">
      <c r="B11" s="7">
        <v>8</v>
      </c>
      <c r="C11" s="7"/>
      <c r="D11" s="15"/>
      <c r="E11" s="2"/>
      <c r="F11" s="3"/>
      <c r="G11" s="4"/>
      <c r="H11" s="2"/>
      <c r="I11" s="3"/>
      <c r="J11" s="4"/>
      <c r="L11" s="23"/>
      <c r="M11" s="23"/>
      <c r="N11" s="23"/>
      <c r="O11" s="23"/>
      <c r="P11" s="23"/>
    </row>
    <row r="12" spans="2:24" x14ac:dyDescent="0.25">
      <c r="B12" s="7">
        <v>9</v>
      </c>
      <c r="C12" s="7"/>
      <c r="D12" s="15"/>
      <c r="E12" s="2"/>
      <c r="F12" s="3"/>
      <c r="G12" s="4"/>
      <c r="H12" s="2"/>
      <c r="I12" s="3"/>
      <c r="J12" s="4"/>
      <c r="L12" s="23"/>
      <c r="M12" s="23"/>
      <c r="N12" s="23"/>
      <c r="O12" s="23"/>
      <c r="P12" s="23"/>
    </row>
    <row r="13" spans="2:24" x14ac:dyDescent="0.25">
      <c r="B13" s="7">
        <v>10</v>
      </c>
      <c r="C13" s="7"/>
      <c r="D13" s="15"/>
      <c r="E13" s="2"/>
      <c r="F13" s="3"/>
      <c r="G13" s="4"/>
      <c r="H13" s="2"/>
      <c r="I13" s="3"/>
      <c r="J13" s="4"/>
      <c r="L13" s="23"/>
      <c r="M13" s="23"/>
      <c r="N13" s="23"/>
      <c r="O13" s="23"/>
      <c r="P13" s="23"/>
    </row>
    <row r="14" spans="2:24" x14ac:dyDescent="0.25">
      <c r="B14" s="7">
        <v>11</v>
      </c>
      <c r="C14" s="7"/>
      <c r="D14" s="15"/>
      <c r="E14" s="2"/>
      <c r="F14" s="3"/>
      <c r="G14" s="4"/>
      <c r="H14" s="2"/>
      <c r="I14" s="3"/>
      <c r="J14" s="4"/>
      <c r="L14" s="23"/>
      <c r="M14" s="23"/>
      <c r="N14" s="23"/>
      <c r="O14" s="23"/>
      <c r="P14" s="23"/>
    </row>
    <row r="15" spans="2:24" x14ac:dyDescent="0.25">
      <c r="B15" s="7">
        <v>12</v>
      </c>
      <c r="C15" s="7"/>
      <c r="D15" s="15"/>
      <c r="E15" s="2"/>
      <c r="F15" s="3"/>
      <c r="G15" s="4"/>
      <c r="H15" s="2"/>
      <c r="I15" s="3"/>
      <c r="J15" s="4"/>
      <c r="L15" s="23"/>
      <c r="M15" s="23"/>
      <c r="N15" s="23"/>
      <c r="O15" s="23"/>
      <c r="P15" s="23"/>
    </row>
    <row r="16" spans="2:24" x14ac:dyDescent="0.25">
      <c r="B16" s="7">
        <v>13</v>
      </c>
      <c r="C16" s="7"/>
      <c r="D16" s="15"/>
      <c r="E16" s="2"/>
      <c r="F16" s="3"/>
      <c r="G16" s="4"/>
      <c r="H16" s="2"/>
      <c r="I16" s="3"/>
      <c r="J16" s="4"/>
      <c r="L16" s="23"/>
      <c r="M16" s="23"/>
      <c r="N16" s="23"/>
      <c r="O16" s="23"/>
      <c r="P16" s="23"/>
    </row>
    <row r="17" spans="2:16" x14ac:dyDescent="0.25">
      <c r="B17" s="7">
        <v>14</v>
      </c>
      <c r="C17" s="7"/>
      <c r="D17" s="15"/>
      <c r="E17" s="2"/>
      <c r="F17" s="3"/>
      <c r="G17" s="4"/>
      <c r="H17" s="2"/>
      <c r="I17" s="3"/>
      <c r="J17" s="4"/>
      <c r="L17" s="23"/>
      <c r="M17" s="23"/>
      <c r="N17" s="23"/>
      <c r="O17" s="23"/>
      <c r="P17" s="23"/>
    </row>
    <row r="18" spans="2:16" x14ac:dyDescent="0.25">
      <c r="B18" s="7">
        <v>15</v>
      </c>
      <c r="C18" s="7"/>
      <c r="D18" s="15"/>
      <c r="E18" s="2"/>
      <c r="F18" s="3"/>
      <c r="G18" s="4"/>
      <c r="H18" s="2"/>
      <c r="I18" s="3"/>
      <c r="J18" s="4"/>
      <c r="L18" s="23"/>
      <c r="M18" s="23"/>
      <c r="N18" s="23"/>
      <c r="O18" s="23"/>
      <c r="P18" s="23"/>
    </row>
    <row r="19" spans="2:16" x14ac:dyDescent="0.25">
      <c r="B19" s="7">
        <v>16</v>
      </c>
      <c r="C19" s="7"/>
      <c r="D19" s="15"/>
      <c r="E19" s="2"/>
      <c r="F19" s="3"/>
      <c r="G19" s="4"/>
      <c r="H19" s="2"/>
      <c r="I19" s="3"/>
      <c r="J19" s="4"/>
      <c r="L19" s="23"/>
      <c r="M19" s="23"/>
      <c r="N19" s="23"/>
      <c r="O19" s="23"/>
      <c r="P19" s="23"/>
    </row>
    <row r="20" spans="2:16" x14ac:dyDescent="0.25">
      <c r="B20" s="7">
        <v>17</v>
      </c>
      <c r="C20" s="7"/>
      <c r="D20" s="15"/>
      <c r="E20" s="2"/>
      <c r="F20" s="3"/>
      <c r="G20" s="4"/>
      <c r="H20" s="2"/>
      <c r="I20" s="3"/>
      <c r="J20" s="4"/>
      <c r="M20" s="23"/>
      <c r="N20" s="23"/>
      <c r="O20" s="23"/>
      <c r="P20" s="23"/>
    </row>
    <row r="21" spans="2:16" x14ac:dyDescent="0.25">
      <c r="B21" s="7">
        <v>18</v>
      </c>
      <c r="C21" s="7"/>
      <c r="D21" s="15"/>
      <c r="E21" s="2"/>
      <c r="F21" s="3"/>
      <c r="G21" s="4"/>
      <c r="H21" s="2"/>
      <c r="I21" s="3"/>
      <c r="J21" s="4"/>
      <c r="M21" s="23"/>
      <c r="N21" s="23"/>
      <c r="O21" s="23"/>
      <c r="P21" s="23"/>
    </row>
    <row r="22" spans="2:16" x14ac:dyDescent="0.25">
      <c r="B22" s="7">
        <v>19</v>
      </c>
      <c r="C22" s="7"/>
      <c r="D22" s="15"/>
      <c r="E22" s="2"/>
      <c r="F22" s="3"/>
      <c r="G22" s="4"/>
      <c r="H22" s="2"/>
      <c r="I22" s="3"/>
      <c r="J22" s="4"/>
      <c r="M22" s="23"/>
      <c r="N22" s="23"/>
      <c r="O22" s="23"/>
      <c r="P22" s="23"/>
    </row>
    <row r="23" spans="2:16" x14ac:dyDescent="0.25">
      <c r="B23" s="7">
        <v>20</v>
      </c>
      <c r="C23" s="7"/>
      <c r="D23" s="15"/>
      <c r="E23" s="2"/>
      <c r="F23" s="3"/>
      <c r="G23" s="4"/>
      <c r="H23" s="2"/>
      <c r="I23" s="3"/>
      <c r="J23" s="4"/>
      <c r="M23" s="23"/>
      <c r="N23" s="23"/>
      <c r="O23" s="23"/>
      <c r="P23" s="23"/>
    </row>
    <row r="24" spans="2:16" x14ac:dyDescent="0.25">
      <c r="B24" s="7">
        <v>21</v>
      </c>
      <c r="C24" s="7"/>
      <c r="D24" s="15"/>
      <c r="E24" s="2"/>
      <c r="F24" s="3"/>
      <c r="G24" s="4"/>
      <c r="H24" s="2"/>
      <c r="I24" s="3"/>
      <c r="J24" s="4"/>
      <c r="M24" s="23"/>
      <c r="N24" s="23"/>
      <c r="O24" s="23"/>
      <c r="P24" s="23"/>
    </row>
    <row r="25" spans="2:16" x14ac:dyDescent="0.25">
      <c r="B25" s="7">
        <v>22</v>
      </c>
      <c r="C25" s="7"/>
      <c r="D25" s="15"/>
      <c r="E25" s="2"/>
      <c r="F25" s="3"/>
      <c r="G25" s="4"/>
      <c r="H25" s="2"/>
      <c r="I25" s="3"/>
      <c r="J25" s="4"/>
      <c r="M25" s="23"/>
      <c r="N25" s="23"/>
      <c r="O25" s="23"/>
      <c r="P25" s="23"/>
    </row>
    <row r="26" spans="2:16" x14ac:dyDescent="0.25">
      <c r="B26" s="7">
        <v>23</v>
      </c>
      <c r="C26" s="7"/>
      <c r="D26" s="15"/>
      <c r="E26" s="2"/>
      <c r="F26" s="3"/>
      <c r="G26" s="4"/>
      <c r="H26" s="2"/>
      <c r="I26" s="3"/>
      <c r="J26" s="4"/>
    </row>
    <row r="27" spans="2:16" x14ac:dyDescent="0.25">
      <c r="B27" s="7">
        <v>24</v>
      </c>
      <c r="C27" s="7"/>
      <c r="D27" s="15"/>
      <c r="E27" s="2"/>
      <c r="F27" s="3"/>
      <c r="G27" s="4"/>
      <c r="H27" s="2"/>
      <c r="I27" s="3"/>
      <c r="J27" s="4"/>
    </row>
    <row r="28" spans="2:16" x14ac:dyDescent="0.25">
      <c r="B28" s="7">
        <v>25</v>
      </c>
      <c r="C28" s="7"/>
      <c r="D28" s="15"/>
      <c r="E28" s="2"/>
      <c r="F28" s="3"/>
      <c r="G28" s="4"/>
      <c r="H28" s="2"/>
      <c r="I28" s="3"/>
      <c r="J28" s="4"/>
    </row>
    <row r="29" spans="2:16" x14ac:dyDescent="0.25">
      <c r="B29" s="7">
        <v>26</v>
      </c>
      <c r="C29" s="7"/>
      <c r="D29" s="15"/>
      <c r="E29" s="2"/>
      <c r="F29" s="3"/>
      <c r="G29" s="4"/>
      <c r="H29" s="2"/>
      <c r="I29" s="3"/>
      <c r="J29" s="4"/>
    </row>
    <row r="30" spans="2:16" x14ac:dyDescent="0.25">
      <c r="B30" s="7">
        <v>27</v>
      </c>
      <c r="C30" s="7"/>
      <c r="D30" s="15"/>
      <c r="E30" s="2"/>
      <c r="F30" s="3"/>
      <c r="G30" s="4"/>
      <c r="H30" s="2"/>
      <c r="I30" s="3"/>
      <c r="J30" s="4"/>
    </row>
    <row r="31" spans="2:16" x14ac:dyDescent="0.25">
      <c r="B31" s="7">
        <v>28</v>
      </c>
      <c r="C31" s="7"/>
      <c r="D31" s="15"/>
      <c r="E31" s="2"/>
      <c r="F31" s="3"/>
      <c r="G31" s="4"/>
      <c r="H31" s="2"/>
      <c r="I31" s="3"/>
      <c r="J31" s="4"/>
    </row>
    <row r="32" spans="2:16" x14ac:dyDescent="0.25">
      <c r="B32" s="7">
        <v>29</v>
      </c>
      <c r="C32" s="7"/>
      <c r="D32" s="15"/>
      <c r="E32" s="2"/>
      <c r="F32" s="3"/>
      <c r="G32" s="4"/>
      <c r="H32" s="2"/>
      <c r="I32" s="3"/>
      <c r="J32" s="4"/>
    </row>
    <row r="33" spans="2:10" x14ac:dyDescent="0.25">
      <c r="B33" s="7">
        <v>30</v>
      </c>
      <c r="C33" s="7"/>
      <c r="D33" s="15"/>
      <c r="E33" s="2"/>
      <c r="F33" s="3"/>
      <c r="G33" s="4"/>
      <c r="H33" s="2"/>
      <c r="I33" s="3"/>
      <c r="J33" s="4"/>
    </row>
    <row r="34" spans="2:10" x14ac:dyDescent="0.25">
      <c r="B34" s="7">
        <v>31</v>
      </c>
      <c r="C34" s="7"/>
      <c r="D34" s="15"/>
      <c r="E34" s="2"/>
      <c r="F34" s="3"/>
      <c r="G34" s="4"/>
      <c r="H34" s="2"/>
      <c r="I34" s="3"/>
      <c r="J34" s="4"/>
    </row>
    <row r="35" spans="2:10" x14ac:dyDescent="0.25">
      <c r="B35" s="7">
        <v>32</v>
      </c>
      <c r="C35" s="7"/>
      <c r="D35" s="15"/>
      <c r="E35" s="2"/>
      <c r="F35" s="3"/>
      <c r="G35" s="4"/>
      <c r="H35" s="2"/>
      <c r="I35" s="3"/>
      <c r="J35" s="4"/>
    </row>
    <row r="36" spans="2:10" x14ac:dyDescent="0.25">
      <c r="B36" s="7">
        <v>33</v>
      </c>
      <c r="C36" s="7"/>
      <c r="D36" s="15"/>
      <c r="E36" s="2"/>
      <c r="F36" s="3"/>
      <c r="G36" s="4"/>
      <c r="H36" s="2"/>
      <c r="I36" s="3"/>
      <c r="J36" s="3"/>
    </row>
    <row r="37" spans="2:10" x14ac:dyDescent="0.25">
      <c r="B37" s="7">
        <v>34</v>
      </c>
      <c r="C37" s="7"/>
      <c r="D37" s="15"/>
      <c r="E37" s="2"/>
      <c r="F37" s="3"/>
      <c r="G37" s="4"/>
      <c r="H37" s="2"/>
      <c r="I37" s="3"/>
      <c r="J37" s="4"/>
    </row>
    <row r="38" spans="2:10" x14ac:dyDescent="0.25">
      <c r="B38" s="7">
        <v>35</v>
      </c>
      <c r="C38" s="7"/>
      <c r="D38" s="15"/>
      <c r="E38" s="2"/>
      <c r="F38" s="3"/>
      <c r="G38" s="4"/>
      <c r="H38" s="2"/>
      <c r="I38" s="3"/>
      <c r="J38" s="3"/>
    </row>
    <row r="39" spans="2:10" x14ac:dyDescent="0.25">
      <c r="B39" s="7">
        <v>36</v>
      </c>
      <c r="C39" s="7"/>
      <c r="D39" s="15"/>
      <c r="E39" s="2"/>
      <c r="F39" s="3"/>
      <c r="G39" s="4"/>
      <c r="H39" s="2"/>
      <c r="I39" s="3"/>
      <c r="J39" s="4"/>
    </row>
    <row r="40" spans="2:10" x14ac:dyDescent="0.25">
      <c r="B40" s="7">
        <v>37</v>
      </c>
      <c r="C40" s="7"/>
      <c r="D40" s="15"/>
      <c r="E40" s="2"/>
      <c r="F40" s="3"/>
      <c r="G40" s="4"/>
      <c r="H40" s="2"/>
      <c r="I40" s="3"/>
      <c r="J40" s="3"/>
    </row>
    <row r="41" spans="2:10" x14ac:dyDescent="0.25">
      <c r="B41" s="7">
        <v>38</v>
      </c>
      <c r="C41" s="7"/>
      <c r="D41" s="15"/>
      <c r="E41" s="2"/>
      <c r="F41" s="3"/>
      <c r="G41" s="4"/>
      <c r="H41" s="2"/>
      <c r="I41" s="3"/>
      <c r="J41" s="4"/>
    </row>
    <row r="42" spans="2:10" x14ac:dyDescent="0.25">
      <c r="B42" s="7">
        <v>39</v>
      </c>
      <c r="C42" s="7"/>
      <c r="D42" s="15"/>
      <c r="E42" s="2"/>
      <c r="F42" s="3"/>
      <c r="G42" s="4"/>
      <c r="H42" s="2"/>
      <c r="I42" s="3"/>
      <c r="J42" s="3"/>
    </row>
    <row r="43" spans="2:10" x14ac:dyDescent="0.25">
      <c r="B43" s="7">
        <v>40</v>
      </c>
      <c r="C43" s="7"/>
      <c r="D43" s="15"/>
      <c r="E43" s="2"/>
      <c r="F43" s="3"/>
      <c r="G43" s="4"/>
      <c r="H43" s="2"/>
      <c r="I43" s="3"/>
      <c r="J43" s="4"/>
    </row>
    <row r="44" spans="2:10" x14ac:dyDescent="0.25">
      <c r="B44" s="7">
        <v>41</v>
      </c>
      <c r="C44" s="7"/>
      <c r="D44" s="15"/>
      <c r="E44" s="2"/>
      <c r="F44" s="3"/>
      <c r="G44" s="4"/>
      <c r="H44" s="2"/>
      <c r="I44" s="3"/>
      <c r="J44" s="3"/>
    </row>
    <row r="45" spans="2:10" x14ac:dyDescent="0.25">
      <c r="B45" s="7">
        <v>42</v>
      </c>
      <c r="C45" s="7"/>
      <c r="D45" s="15"/>
      <c r="E45" s="2"/>
      <c r="F45" s="3"/>
      <c r="G45" s="4"/>
      <c r="H45" s="2"/>
      <c r="I45" s="3"/>
      <c r="J45" s="4"/>
    </row>
    <row r="46" spans="2:10" x14ac:dyDescent="0.25">
      <c r="B46" s="7">
        <v>43</v>
      </c>
      <c r="C46" s="7"/>
      <c r="D46" s="15"/>
      <c r="E46" s="2"/>
      <c r="F46" s="3"/>
      <c r="G46" s="4"/>
      <c r="H46" s="2"/>
      <c r="I46" s="3"/>
      <c r="J46" s="3"/>
    </row>
    <row r="47" spans="2:10" x14ac:dyDescent="0.25">
      <c r="B47" s="7">
        <v>44</v>
      </c>
      <c r="C47" s="7"/>
      <c r="D47" s="15"/>
      <c r="E47" s="2"/>
      <c r="F47" s="3"/>
      <c r="G47" s="4"/>
      <c r="H47" s="2"/>
      <c r="I47" s="3"/>
      <c r="J47" s="4"/>
    </row>
    <row r="48" spans="2:10" x14ac:dyDescent="0.25">
      <c r="B48" s="7">
        <v>45</v>
      </c>
      <c r="C48" s="7"/>
      <c r="D48" s="15"/>
      <c r="E48" s="2"/>
      <c r="F48" s="3"/>
      <c r="G48" s="4"/>
      <c r="H48" s="2"/>
      <c r="I48" s="3"/>
      <c r="J48" s="3"/>
    </row>
    <row r="49" spans="2:10" x14ac:dyDescent="0.25">
      <c r="B49" s="7">
        <v>46</v>
      </c>
      <c r="C49" s="7"/>
      <c r="D49" s="15"/>
      <c r="E49" s="2"/>
      <c r="F49" s="3"/>
      <c r="G49" s="4"/>
      <c r="H49" s="2"/>
      <c r="I49" s="3"/>
      <c r="J49" s="4"/>
    </row>
    <row r="50" spans="2:10" x14ac:dyDescent="0.25">
      <c r="B50" s="7">
        <v>47</v>
      </c>
      <c r="C50" s="7"/>
      <c r="D50" s="15"/>
      <c r="E50" s="2"/>
      <c r="F50" s="3"/>
      <c r="G50" s="4"/>
      <c r="H50" s="2"/>
      <c r="I50" s="3"/>
      <c r="J50" s="3"/>
    </row>
  </sheetData>
  <mergeCells count="2">
    <mergeCell ref="E2:G2"/>
    <mergeCell ref="H2:J2"/>
  </mergeCells>
  <dataValidations count="2">
    <dataValidation type="list" allowBlank="1" showInputMessage="1" showErrorMessage="1" sqref="I48:I50">
      <formula1>#REF!</formula1>
    </dataValidation>
    <dataValidation type="list" allowBlank="1" showInputMessage="1" showErrorMessage="1" sqref="C4:C50">
      <formula1>$L$3:$L$5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'Expected sales'!$B$5:$B$10</xm:f>
          </x14:formula1>
          <xm:sqref>E4:E50 H4:H50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workbookViewId="0">
      <selection activeCell="J13" sqref="J13"/>
    </sheetView>
  </sheetViews>
  <sheetFormatPr baseColWidth="10" defaultRowHeight="15" x14ac:dyDescent="0.25"/>
  <cols>
    <col min="2" max="8" width="19.7109375" customWidth="1"/>
    <col min="9" max="9" width="21.7109375" customWidth="1"/>
    <col min="10" max="13" width="19.7109375" customWidth="1"/>
  </cols>
  <sheetData>
    <row r="2" spans="2:13" x14ac:dyDescent="0.25">
      <c r="H2" s="23"/>
      <c r="I2" s="32" t="s">
        <v>38</v>
      </c>
      <c r="J2" s="37" t="s">
        <v>5</v>
      </c>
      <c r="K2" s="23"/>
      <c r="L2" s="23"/>
    </row>
    <row r="3" spans="2:13" x14ac:dyDescent="0.25">
      <c r="C3" s="60" t="s">
        <v>35</v>
      </c>
      <c r="D3" s="61"/>
      <c r="E3" s="61"/>
      <c r="F3" s="62"/>
      <c r="I3" s="60" t="s">
        <v>39</v>
      </c>
      <c r="J3" s="61"/>
      <c r="K3" s="61"/>
      <c r="L3" s="62"/>
    </row>
    <row r="4" spans="2:13" x14ac:dyDescent="0.25">
      <c r="B4" s="14"/>
      <c r="C4" s="50" t="s">
        <v>30</v>
      </c>
      <c r="D4" s="30" t="s">
        <v>31</v>
      </c>
      <c r="E4" s="33" t="s">
        <v>32</v>
      </c>
      <c r="F4" s="34" t="s">
        <v>40</v>
      </c>
      <c r="H4" s="26"/>
      <c r="I4" s="50" t="s">
        <v>30</v>
      </c>
      <c r="J4" s="30" t="s">
        <v>31</v>
      </c>
      <c r="K4" s="33" t="s">
        <v>32</v>
      </c>
      <c r="L4" s="34" t="s">
        <v>40</v>
      </c>
    </row>
    <row r="5" spans="2:13" x14ac:dyDescent="0.25">
      <c r="B5" s="27" t="s">
        <v>11</v>
      </c>
      <c r="C5" s="51">
        <f>SUMIFS(Tabla22[Req.],Tabla22[Product],H5)+SUMIFS(Tabla22[Req.2],Tabla22[Product2],H5)</f>
        <v>0</v>
      </c>
      <c r="D5" s="24">
        <f>C5/COUNTIF(Tabla22[QualityBonus],"&gt;0")</f>
        <v>0</v>
      </c>
      <c r="E5" s="8">
        <f>IFERROR((SUMIF(Tabla22[Product],B5,Tabla22[QualityBonus])+SUMIF(Tabla22[Product2],B5,Tabla22[QualityBonus]))/(COUNTIF(Tabla22[Product],B5)+COUNTIF(Tabla22[Product2],B5)),0)</f>
        <v>0</v>
      </c>
      <c r="F5" s="19">
        <f>IFERROR((SUMIF(Tabla22[Product],B5,Tabla22[Base price1])+SUMIF(Tabla22[Product2],B5,Tabla22[Base price2]))/(COUNTIF(Tabla22[Product],B5)+COUNTIF(Tabla22[Product2],B5)),0)</f>
        <v>0</v>
      </c>
      <c r="H5" s="38" t="s">
        <v>11</v>
      </c>
      <c r="I5" s="51">
        <f>SUMIFS(Tabla22[Req.],Tabla22[Product],H5,Tabla22[[Economy ]],$J$2)+SUMIFS(Tabla22[Req.2],Tabla22[Product2],H5,Tabla22[[Economy ]],$J$2)</f>
        <v>0</v>
      </c>
      <c r="J5" s="24">
        <f>IFERROR(I5/COUNTIF(Tabla22[[Economy ]],$J$2),0)</f>
        <v>0</v>
      </c>
      <c r="K5" s="8">
        <f>IFERROR((SUMIFS(Tabla22[QualityBonus],Tabla22[Product],H5,Tabla22[[Economy ]],$J$2)+SUMIFS(Tabla22[QualityBonus],Tabla22[Product2],H5,Tabla22[[Economy ]],$J$2))/(COUNTIFS(Tabla22[Product],H5,Tabla22[[Economy ]],$J$2)+COUNTIFS(Tabla22[Product2],H5,Tabla22[[Economy ]],$J$2)),0)</f>
        <v>0</v>
      </c>
      <c r="L5" s="19">
        <f>IFERROR((SUMIFS(Tabla22[Base price1],Tabla22[Product],H5,Tabla22[[Economy ]],$J$2)+SUMIFS(Tabla22[Base price2],Tabla22[Product2],H5,Tabla22[[Economy ]],$J$2))/(COUNTIFS(Tabla22[Product],H5,Tabla22[[Economy ]],$J$2)+COUNTIFS(Tabla22[Product2],H5,Tabla22[[Economy ]],$J$2)),0)</f>
        <v>0</v>
      </c>
    </row>
    <row r="6" spans="2:13" x14ac:dyDescent="0.25">
      <c r="B6" s="27" t="s">
        <v>28</v>
      </c>
      <c r="C6" s="52">
        <f>SUMIFS(Tabla22[Req.],Tabla22[Product],H6)+SUMIFS(Tabla22[Req.2],Tabla22[Product2],H6)</f>
        <v>0</v>
      </c>
      <c r="D6" s="24">
        <f>C6/COUNTIF(Tabla22[QualityBonus],"&gt;0")</f>
        <v>0</v>
      </c>
      <c r="E6" s="15">
        <f>IFERROR((SUMIF(Tabla22[Product],B6,Tabla22[QualityBonus])+SUMIF(Tabla22[Product2],B6,Tabla22[QualityBonus]))/(COUNTIF(Tabla22[Product],B6)+COUNTIF(Tabla22[Product2],B6)),0)</f>
        <v>0</v>
      </c>
      <c r="F6" s="20">
        <f>IFERROR((SUMIF(Tabla22[Product],B6,Tabla22[Base price1])+SUMIF(Tabla22[Product2],B6,Tabla22[Base price2]))/(COUNTIF(Tabla22[Product],B6)+COUNTIF(Tabla22[Product2],B6)),0)</f>
        <v>0</v>
      </c>
      <c r="H6" s="38" t="s">
        <v>28</v>
      </c>
      <c r="I6" s="52">
        <f>SUMIFS(Tabla22[Req.],Tabla22[Product],H6,Tabla22[[Economy ]],$J$2)+SUMIFS(Tabla22[Req.2],Tabla22[Product2],H6,Tabla22[[Economy ]],$J$2)</f>
        <v>0</v>
      </c>
      <c r="J6" s="24">
        <f>IFERROR(I6/COUNTIF(Tabla22[[Economy ]],$J$2),0)</f>
        <v>0</v>
      </c>
      <c r="K6" s="15">
        <f>IFERROR((SUMIFS(Tabla22[QualityBonus],Tabla22[Product],H6,Tabla22[[Economy ]],$J$2)+SUMIFS(Tabla22[QualityBonus],Tabla22[Product2],H6,Tabla22[[Economy ]],$J$2))/(COUNTIFS(Tabla22[Product],H6,Tabla22[[Economy ]],$J$2)+COUNTIFS(Tabla22[Product2],H6,Tabla22[[Economy ]],$J$2)),0)</f>
        <v>0</v>
      </c>
      <c r="L6" s="20">
        <f>IFERROR((SUMIFS(Tabla22[Base price1],Tabla22[Product],H6,Tabla22[[Economy ]],$J$2)+SUMIFS(Tabla22[Base price2],Tabla22[Product2],H6,Tabla22[[Economy ]],$J$2))/(COUNTIFS(Tabla22[Product],H6,Tabla22[[Economy ]],$J$2)+COUNTIFS(Tabla22[Product2],H6,Tabla22[[Economy ]],$J$2)),0)</f>
        <v>0</v>
      </c>
    </row>
    <row r="7" spans="2:13" x14ac:dyDescent="0.25">
      <c r="B7" s="27" t="s">
        <v>24</v>
      </c>
      <c r="C7" s="52">
        <f>SUMIFS(Tabla22[Req.],Tabla22[Product],H7)+SUMIFS(Tabla22[Req.2],Tabla22[Product2],H7)</f>
        <v>3</v>
      </c>
      <c r="D7" s="24">
        <f>C7/COUNTIF(Tabla22[QualityBonus],"&gt;0")</f>
        <v>0.5</v>
      </c>
      <c r="E7" s="15">
        <f>IFERROR((SUMIF(Tabla22[Product],B7,Tabla22[QualityBonus])+SUMIF(Tabla22[Product2],B7,Tabla22[QualityBonus]))/(COUNTIF(Tabla22[Product],B7)+COUNTIF(Tabla22[Product2],B7)),0)</f>
        <v>2.2633333333333335E-2</v>
      </c>
      <c r="F7" s="20">
        <f>IFERROR((SUMIF(Tabla22[Product],B7,Tabla22[Base price1])+SUMIF(Tabla22[Product2],B7,Tabla22[Base price2]))/(COUNTIF(Tabla22[Product],B7)+COUNTIF(Tabla22[Product2],B7)),0)</f>
        <v>122046.66666666667</v>
      </c>
      <c r="H7" s="38" t="s">
        <v>24</v>
      </c>
      <c r="I7" s="52">
        <f>SUMIFS(Tabla22[Req.],Tabla22[Product],H7,Tabla22[[Economy ]],$J$2)+SUMIFS(Tabla22[Req.2],Tabla22[Product2],H7,Tabla22[[Economy ]],$J$2)</f>
        <v>3</v>
      </c>
      <c r="J7" s="24">
        <f>IFERROR(I7/COUNTIF(Tabla22[[Economy ]],$J$2),0)</f>
        <v>0.5</v>
      </c>
      <c r="K7" s="15">
        <f>IFERROR((SUMIFS(Tabla22[QualityBonus],Tabla22[Product],H7,Tabla22[[Economy ]],$J$2)+SUMIFS(Tabla22[QualityBonus],Tabla22[Product2],H7,Tabla22[[Economy ]],$J$2))/(COUNTIFS(Tabla22[Product],H7,Tabla22[[Economy ]],$J$2)+COUNTIFS(Tabla22[Product2],H7,Tabla22[[Economy ]],$J$2)),0)</f>
        <v>2.2633333333333335E-2</v>
      </c>
      <c r="L7" s="20">
        <f>IFERROR((SUMIFS(Tabla22[Base price1],Tabla22[Product],H7,Tabla22[[Economy ]],$J$2)+SUMIFS(Tabla22[Base price2],Tabla22[Product2],H7,Tabla22[[Economy ]],$J$2))/(COUNTIFS(Tabla22[Product],H7,Tabla22[[Economy ]],$J$2)+COUNTIFS(Tabla22[Product2],H7,Tabla22[[Economy ]],$J$2)),0)</f>
        <v>122046.66666666667</v>
      </c>
    </row>
    <row r="8" spans="2:13" x14ac:dyDescent="0.25">
      <c r="B8" s="27" t="s">
        <v>29</v>
      </c>
      <c r="C8" s="52">
        <f>SUMIFS(Tabla22[Req.],Tabla22[Product],H8)+SUMIFS(Tabla22[Req.2],Tabla22[Product2],H8)</f>
        <v>3</v>
      </c>
      <c r="D8" s="24">
        <f>C8/COUNTIF(Tabla22[QualityBonus],"&gt;0")</f>
        <v>0.5</v>
      </c>
      <c r="E8" s="15">
        <f>IFERROR((SUMIF(Tabla22[Product],B8,Tabla22[QualityBonus])+SUMIF(Tabla22[Product2],B8,Tabla22[QualityBonus]))/(COUNTIF(Tabla22[Product],B8)+COUNTIF(Tabla22[Product2],B8)),0)</f>
        <v>2.41E-2</v>
      </c>
      <c r="F8" s="20">
        <f>IFERROR((SUMIF(Tabla22[Product],B8,Tabla22[Base price1])+SUMIF(Tabla22[Product2],B8,Tabla22[Base price2]))/(COUNTIF(Tabla22[Product],B8)+COUNTIF(Tabla22[Product2],B8)),0)</f>
        <v>84868.5</v>
      </c>
      <c r="H8" s="38" t="s">
        <v>29</v>
      </c>
      <c r="I8" s="52">
        <f>SUMIFS(Tabla22[Req.],Tabla22[Product],H8,Tabla22[[Economy ]],$J$2)+SUMIFS(Tabla22[Req.2],Tabla22[Product2],H8,Tabla22[[Economy ]],$J$2)</f>
        <v>3</v>
      </c>
      <c r="J8" s="24">
        <f>IFERROR(I8/COUNTIF(Tabla22[[Economy ]],$J$2),0)</f>
        <v>0.5</v>
      </c>
      <c r="K8" s="15">
        <f>IFERROR((SUMIFS(Tabla22[QualityBonus],Tabla22[Product],H8,Tabla22[[Economy ]],$J$2)+SUMIFS(Tabla22[QualityBonus],Tabla22[Product2],H8,Tabla22[[Economy ]],$J$2))/(COUNTIFS(Tabla22[Product],H8,Tabla22[[Economy ]],$J$2)+COUNTIFS(Tabla22[Product2],H8,Tabla22[[Economy ]],$J$2)),0)</f>
        <v>2.41E-2</v>
      </c>
      <c r="L8" s="20">
        <f>IFERROR((SUMIFS(Tabla22[Base price1],Tabla22[Product],H8,Tabla22[[Economy ]],$J$2)+SUMIFS(Tabla22[Base price2],Tabla22[Product2],H8,Tabla22[[Economy ]],$J$2))/(COUNTIFS(Tabla22[Product],H8,Tabla22[[Economy ]],$J$2)+COUNTIFS(Tabla22[Product2],H8,Tabla22[[Economy ]],$J$2)),0)</f>
        <v>84868.5</v>
      </c>
    </row>
    <row r="9" spans="2:13" x14ac:dyDescent="0.25">
      <c r="B9" s="27" t="s">
        <v>26</v>
      </c>
      <c r="C9" s="52">
        <f>SUMIFS(Tabla22[Req.],Tabla22[Product],H9)+SUMIFS(Tabla22[Req.2],Tabla22[Product2],H9)</f>
        <v>16</v>
      </c>
      <c r="D9" s="24">
        <f>C9/COUNTIF(Tabla22[QualityBonus],"&gt;0")</f>
        <v>2.6666666666666665</v>
      </c>
      <c r="E9" s="15">
        <f>IFERROR((SUMIF(Tabla22[Product],B9,Tabla22[QualityBonus])+SUMIF(Tabla22[Product2],B9,Tabla22[QualityBonus]))/(COUNTIF(Tabla22[Product],B9)+COUNTIF(Tabla22[Product2],B9)),0)</f>
        <v>2.5759999999999998E-2</v>
      </c>
      <c r="F9" s="20">
        <f>IFERROR((SUMIF(Tabla22[Product],B9,Tabla22[Base price1])+SUMIF(Tabla22[Product2],B9,Tabla22[Base price2]))/(COUNTIF(Tabla22[Product],B9)+COUNTIF(Tabla22[Product2],B9)),0)</f>
        <v>61657.8</v>
      </c>
      <c r="H9" s="38" t="s">
        <v>26</v>
      </c>
      <c r="I9" s="52">
        <f>SUMIFS(Tabla22[Req.],Tabla22[Product],H9,Tabla22[[Economy ]],$J$2)+SUMIFS(Tabla22[Req.2],Tabla22[Product2],H9,Tabla22[[Economy ]],$J$2)</f>
        <v>16</v>
      </c>
      <c r="J9" s="24">
        <f>IFERROR(I9/COUNTIF(Tabla22[[Economy ]],$J$2),0)</f>
        <v>2.6666666666666665</v>
      </c>
      <c r="K9" s="15">
        <f>IFERROR((SUMIFS(Tabla22[QualityBonus],Tabla22[Product],H9,Tabla22[[Economy ]],$J$2)+SUMIFS(Tabla22[QualityBonus],Tabla22[Product2],H9,Tabla22[[Economy ]],$J$2))/(COUNTIFS(Tabla22[Product],H9,Tabla22[[Economy ]],$J$2)+COUNTIFS(Tabla22[Product2],H9,Tabla22[[Economy ]],$J$2)),0)</f>
        <v>2.5759999999999998E-2</v>
      </c>
      <c r="L9" s="20">
        <f>IFERROR((SUMIFS(Tabla22[Base price1],Tabla22[Product],H9,Tabla22[[Economy ]],$J$2)+SUMIFS(Tabla22[Base price2],Tabla22[Product2],H9,Tabla22[[Economy ]],$J$2))/(COUNTIFS(Tabla22[Product],H9,Tabla22[[Economy ]],$J$2)+COUNTIFS(Tabla22[Product2],H9,Tabla22[[Economy ]],$J$2)),0)</f>
        <v>61657.8</v>
      </c>
    </row>
    <row r="10" spans="2:13" x14ac:dyDescent="0.25">
      <c r="B10" s="28" t="s">
        <v>25</v>
      </c>
      <c r="C10" s="53">
        <f>SUMIFS(Tabla22[Req.],Tabla22[Product],H10)+SUMIFS(Tabla22[Req.2],Tabla22[Product2],H10)</f>
        <v>2</v>
      </c>
      <c r="D10" s="25">
        <f>C10/COUNTIF(Tabla22[QualityBonus],"&gt;0")</f>
        <v>0.33333333333333331</v>
      </c>
      <c r="E10" s="22">
        <f>IFERROR((SUMIF(Tabla22[Product],B10,Tabla22[QualityBonus])+SUMIF(Tabla22[Product2],B10,Tabla22[QualityBonus]))/(COUNTIF(Tabla22[Product],B10)+COUNTIF(Tabla22[Product2],B10)),0)</f>
        <v>1.6500000000000001E-2</v>
      </c>
      <c r="F10" s="21">
        <f>IFERROR((SUMIF(Tabla22[Product],B10,Tabla22[Base price1])+SUMIF(Tabla22[Product2],B10,Tabla22[Base price2]))/(COUNTIF(Tabla22[Product],B10)+COUNTIF(Tabla22[Product2],B10)),0)</f>
        <v>41297</v>
      </c>
      <c r="H10" s="39" t="s">
        <v>25</v>
      </c>
      <c r="I10" s="53">
        <f>SUMIFS(Tabla22[Req.],Tabla22[Product],H10,Tabla22[[Economy ]],$J$2)+SUMIFS(Tabla22[Req.2],Tabla22[Product2],H10,Tabla22[[Economy ]],$J$2)</f>
        <v>2</v>
      </c>
      <c r="J10" s="25">
        <f>IFERROR(I10/COUNTIF(Tabla22[[Economy ]],$J$2),0)</f>
        <v>0.33333333333333331</v>
      </c>
      <c r="K10" s="22">
        <f>IFERROR((SUMIFS(Tabla22[QualityBonus],Tabla22[Product],H10,Tabla22[[Economy ]],$J$2)+SUMIFS(Tabla22[QualityBonus],Tabla22[Product2],H10,Tabla22[[Economy ]],$J$2))/(COUNTIFS(Tabla22[Product],H10,Tabla22[[Economy ]],$J$2)+COUNTIFS(Tabla22[Product2],H10,Tabla22[[Economy ]],$J$2)),0)</f>
        <v>1.6500000000000001E-2</v>
      </c>
      <c r="L10" s="21">
        <f>IFERROR((SUMIFS(Tabla22[Base price1],Tabla22[Product],H10,Tabla22[[Economy ]],$J$2)+SUMIFS(Tabla22[Base price2],Tabla22[Product2],H10,Tabla22[[Economy ]],$J$2))/(COUNTIFS(Tabla22[Product],H10,Tabla22[[Economy ]],$J$2)+COUNTIFS(Tabla22[Product2],H10,Tabla22[[Economy ]],$J$2)),0)</f>
        <v>41297</v>
      </c>
    </row>
    <row r="11" spans="2:13" x14ac:dyDescent="0.25">
      <c r="B11" s="36" t="s">
        <v>33</v>
      </c>
      <c r="C11" s="53">
        <f>SUM(C5:C10)</f>
        <v>24</v>
      </c>
      <c r="D11" s="25">
        <f>SUM(D5:D10)</f>
        <v>4</v>
      </c>
      <c r="E11" s="35">
        <f>AVERAGE(Tabla22[QualityBonus])</f>
        <v>2.4216666666666675E-2</v>
      </c>
      <c r="F11" s="21">
        <f>SUMPRODUCT(D5:D10,F5:F10)/D11</f>
        <v>70411.012499999997</v>
      </c>
      <c r="G11" s="31"/>
      <c r="H11" s="29" t="s">
        <v>33</v>
      </c>
      <c r="I11" s="53">
        <f>SUM(I5:I10)</f>
        <v>24</v>
      </c>
      <c r="J11" s="25">
        <f>SUM(J5:J10)</f>
        <v>4</v>
      </c>
      <c r="K11" s="35">
        <f>IFERROR(AVERAGEIFS(Tabla22[QualityBonus],Tabla22[[Economy ]],$J$2),0)</f>
        <v>2.4216666666666675E-2</v>
      </c>
      <c r="L11" s="21">
        <f>IFERROR(SUMPRODUCT(L5:L10,J5:J10)/J11,0)</f>
        <v>70411.012499999997</v>
      </c>
    </row>
    <row r="12" spans="2:13" x14ac:dyDescent="0.25">
      <c r="J12" s="23"/>
      <c r="K12" s="23"/>
      <c r="L12" s="23"/>
      <c r="M12" s="23"/>
    </row>
    <row r="15" spans="2:13" ht="15.75" thickBot="1" x14ac:dyDescent="0.3">
      <c r="B15" s="59" t="s">
        <v>16</v>
      </c>
      <c r="C15" s="59"/>
      <c r="D15" s="59"/>
      <c r="E15" s="59"/>
      <c r="F15" s="59"/>
      <c r="G15" s="59"/>
    </row>
    <row r="16" spans="2:13" ht="15.75" thickTop="1" x14ac:dyDescent="0.25">
      <c r="B16" s="44" t="s">
        <v>6</v>
      </c>
      <c r="C16" s="43" t="s">
        <v>7</v>
      </c>
      <c r="D16" s="43" t="s">
        <v>8</v>
      </c>
      <c r="E16" s="43" t="s">
        <v>9</v>
      </c>
      <c r="F16" s="43" t="s">
        <v>10</v>
      </c>
      <c r="G16" s="45" t="s">
        <v>11</v>
      </c>
      <c r="I16" s="6" t="s">
        <v>14</v>
      </c>
      <c r="J16" s="54">
        <f>'Expected sales'!D11</f>
        <v>4</v>
      </c>
    </row>
    <row r="17" spans="2:10" x14ac:dyDescent="0.25">
      <c r="B17" s="46">
        <v>18445</v>
      </c>
      <c r="C17" s="7">
        <v>20460</v>
      </c>
      <c r="D17" s="7">
        <v>7336</v>
      </c>
      <c r="E17" s="7">
        <v>9072</v>
      </c>
      <c r="F17" s="7">
        <v>4574</v>
      </c>
      <c r="G17" s="42">
        <v>635</v>
      </c>
      <c r="I17" s="13" t="s">
        <v>15</v>
      </c>
      <c r="J17" s="55">
        <v>40.54888774213596</v>
      </c>
    </row>
    <row r="18" spans="2:10" x14ac:dyDescent="0.25">
      <c r="B18" s="46">
        <v>29891</v>
      </c>
      <c r="C18" s="7">
        <v>9445</v>
      </c>
      <c r="D18" s="7">
        <v>13242</v>
      </c>
      <c r="E18" s="7">
        <v>4651</v>
      </c>
      <c r="F18" s="7">
        <v>2510</v>
      </c>
      <c r="G18" s="42">
        <v>1188</v>
      </c>
    </row>
    <row r="19" spans="2:10" x14ac:dyDescent="0.25">
      <c r="B19" s="46">
        <v>19315</v>
      </c>
      <c r="C19" s="7">
        <v>19653</v>
      </c>
      <c r="D19" s="7">
        <v>6885</v>
      </c>
      <c r="E19" s="7">
        <v>9083</v>
      </c>
      <c r="F19" s="7">
        <v>3910</v>
      </c>
      <c r="G19" s="42">
        <v>600</v>
      </c>
    </row>
    <row r="20" spans="2:10" x14ac:dyDescent="0.25">
      <c r="B20" s="46">
        <v>29235</v>
      </c>
      <c r="C20" s="7">
        <v>9778</v>
      </c>
      <c r="D20" s="7">
        <v>13148</v>
      </c>
      <c r="E20" s="7">
        <v>4597</v>
      </c>
      <c r="F20" s="7">
        <v>3034</v>
      </c>
      <c r="G20" s="42">
        <v>1508</v>
      </c>
    </row>
    <row r="21" spans="2:10" x14ac:dyDescent="0.25">
      <c r="B21" s="46">
        <v>21002</v>
      </c>
      <c r="C21" s="7">
        <v>18773</v>
      </c>
      <c r="D21" s="7">
        <v>7065</v>
      </c>
      <c r="E21" s="7">
        <v>8771</v>
      </c>
      <c r="F21" s="7">
        <v>4191</v>
      </c>
      <c r="G21" s="42">
        <v>640</v>
      </c>
    </row>
    <row r="22" spans="2:10" x14ac:dyDescent="0.25">
      <c r="B22" s="46">
        <v>27283</v>
      </c>
      <c r="C22" s="7">
        <v>11070</v>
      </c>
      <c r="D22" s="7">
        <v>14108</v>
      </c>
      <c r="E22" s="7">
        <v>5558</v>
      </c>
      <c r="F22" s="7">
        <v>2836</v>
      </c>
      <c r="G22" s="42">
        <v>1088</v>
      </c>
    </row>
    <row r="23" spans="2:10" x14ac:dyDescent="0.25">
      <c r="B23" s="46">
        <v>22479</v>
      </c>
      <c r="C23" s="7">
        <v>19404</v>
      </c>
      <c r="D23" s="7">
        <v>6940</v>
      </c>
      <c r="E23" s="7">
        <v>8009</v>
      </c>
      <c r="F23" s="7">
        <v>4114</v>
      </c>
      <c r="G23" s="42">
        <v>820</v>
      </c>
    </row>
    <row r="24" spans="2:10" x14ac:dyDescent="0.25">
      <c r="B24" s="46">
        <v>27783</v>
      </c>
      <c r="C24" s="7">
        <v>12290</v>
      </c>
      <c r="D24" s="7">
        <v>13147</v>
      </c>
      <c r="E24" s="7">
        <v>6203</v>
      </c>
      <c r="F24" s="7">
        <v>3097</v>
      </c>
      <c r="G24" s="42">
        <v>1316</v>
      </c>
    </row>
    <row r="25" spans="2:10" x14ac:dyDescent="0.25">
      <c r="B25" s="46">
        <v>22991</v>
      </c>
      <c r="C25" s="7">
        <v>18022</v>
      </c>
      <c r="D25" s="7">
        <v>6987</v>
      </c>
      <c r="E25" s="7">
        <v>8034</v>
      </c>
      <c r="F25" s="7">
        <v>4352</v>
      </c>
      <c r="G25" s="42">
        <v>726</v>
      </c>
    </row>
    <row r="26" spans="2:10" x14ac:dyDescent="0.25">
      <c r="B26" s="46">
        <v>25478</v>
      </c>
      <c r="C26" s="7">
        <v>11329</v>
      </c>
      <c r="D26" s="7">
        <v>14167</v>
      </c>
      <c r="E26" s="7">
        <v>5533</v>
      </c>
      <c r="F26" s="7">
        <v>2912</v>
      </c>
      <c r="G26" s="42">
        <v>924</v>
      </c>
    </row>
    <row r="27" spans="2:10" x14ac:dyDescent="0.25">
      <c r="B27" s="46">
        <v>23336</v>
      </c>
      <c r="C27" s="7">
        <v>16534</v>
      </c>
      <c r="D27" s="7">
        <v>6269</v>
      </c>
      <c r="E27" s="7">
        <v>7335</v>
      </c>
      <c r="F27" s="7">
        <v>3293</v>
      </c>
      <c r="G27" s="42">
        <v>987</v>
      </c>
    </row>
    <row r="28" spans="2:10" ht="15.75" thickBot="1" x14ac:dyDescent="0.3">
      <c r="B28" s="47">
        <v>26263</v>
      </c>
      <c r="C28" s="48">
        <v>13461</v>
      </c>
      <c r="D28" s="48">
        <v>11141</v>
      </c>
      <c r="E28" s="48">
        <v>6447</v>
      </c>
      <c r="F28" s="48">
        <v>3054</v>
      </c>
      <c r="G28" s="49">
        <v>1011</v>
      </c>
      <c r="H28" s="9"/>
    </row>
    <row r="29" spans="2:10" ht="15.75" thickTop="1" x14ac:dyDescent="0.25">
      <c r="B29" s="10">
        <f>SUM(B17:B28)</f>
        <v>293501</v>
      </c>
      <c r="C29" s="10">
        <f t="shared" ref="C29:G29" si="0">SUM(C17:C28)</f>
        <v>180219</v>
      </c>
      <c r="D29" s="10">
        <f t="shared" si="0"/>
        <v>120435</v>
      </c>
      <c r="E29" s="10">
        <f t="shared" si="0"/>
        <v>83293</v>
      </c>
      <c r="F29" s="10">
        <f t="shared" si="0"/>
        <v>41877</v>
      </c>
      <c r="G29" s="10">
        <f t="shared" si="0"/>
        <v>11443</v>
      </c>
      <c r="H29" s="11">
        <f>SUM(B29:G29)</f>
        <v>730768</v>
      </c>
      <c r="I29" t="s">
        <v>17</v>
      </c>
    </row>
    <row r="30" spans="2:10" x14ac:dyDescent="0.25">
      <c r="B30" s="12">
        <f t="shared" ref="B30:G30" si="1">B29/$H$29</f>
        <v>0.40163362380399797</v>
      </c>
      <c r="C30" s="12">
        <f t="shared" si="1"/>
        <v>0.24661588903728679</v>
      </c>
      <c r="D30" s="12">
        <f t="shared" si="1"/>
        <v>0.16480606704179712</v>
      </c>
      <c r="E30" s="12">
        <f t="shared" si="1"/>
        <v>0.11398008670330392</v>
      </c>
      <c r="F30" s="12">
        <f t="shared" si="1"/>
        <v>5.7305464935519891E-2</v>
      </c>
      <c r="G30" s="12">
        <f t="shared" si="1"/>
        <v>1.5658868478094279E-2</v>
      </c>
      <c r="H30" t="s">
        <v>18</v>
      </c>
    </row>
    <row r="32" spans="2:10" x14ac:dyDescent="0.25">
      <c r="B32" s="10">
        <f t="shared" ref="B32:G32" si="2">B30*$J$16*$J$17</f>
        <v>65.143186900382318</v>
      </c>
      <c r="C32" s="10">
        <f t="shared" si="2"/>
        <v>40</v>
      </c>
      <c r="D32" s="10">
        <f t="shared" si="2"/>
        <v>26.73081084680306</v>
      </c>
      <c r="E32" s="10">
        <f t="shared" si="2"/>
        <v>18.487062962284778</v>
      </c>
      <c r="F32" s="10">
        <f t="shared" si="2"/>
        <v>9.2946914587252181</v>
      </c>
      <c r="G32" s="10">
        <f t="shared" si="2"/>
        <v>2.5397988003484651</v>
      </c>
      <c r="H32" t="s">
        <v>12</v>
      </c>
    </row>
    <row r="33" spans="2:8" x14ac:dyDescent="0.25">
      <c r="B33" s="10">
        <f>B32/2</f>
        <v>32.571593450191159</v>
      </c>
      <c r="C33" s="10">
        <f t="shared" ref="C33:F33" si="3">C32/2</f>
        <v>20</v>
      </c>
      <c r="D33" s="10">
        <f t="shared" si="3"/>
        <v>13.36540542340153</v>
      </c>
      <c r="E33" s="10">
        <f t="shared" si="3"/>
        <v>9.243531481142389</v>
      </c>
      <c r="F33" s="10">
        <f t="shared" si="3"/>
        <v>4.647345729362609</v>
      </c>
      <c r="G33" s="10">
        <f>G32/2</f>
        <v>1.2698994001742325</v>
      </c>
      <c r="H33" t="s">
        <v>13</v>
      </c>
    </row>
  </sheetData>
  <mergeCells count="3">
    <mergeCell ref="B15:G15"/>
    <mergeCell ref="C3:F3"/>
    <mergeCell ref="I3:L3"/>
  </mergeCells>
  <conditionalFormatting sqref="D5:D10">
    <cfRule type="colorScale" priority="8">
      <colorScale>
        <cfvo type="min"/>
        <cfvo type="max"/>
        <color rgb="FFFFEF9C"/>
        <color rgb="FF63BE7B"/>
      </colorScale>
    </cfRule>
  </conditionalFormatting>
  <conditionalFormatting sqref="E5:E10">
    <cfRule type="colorScale" priority="7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6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3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2">
      <colorScale>
        <cfvo type="min"/>
        <cfvo type="max"/>
        <color rgb="FFFFEF9C"/>
        <color rgb="FF63BE7B"/>
      </colorScale>
    </cfRule>
  </conditionalFormatting>
  <conditionalFormatting sqref="C5:C10">
    <cfRule type="colorScale" priority="5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Archive!$L$3:$L$5</xm:f>
          </x14:formula1>
          <xm:sqref>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Archive</vt:lpstr>
      <vt:lpstr>Expected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2021-08-11T21:06:46Z</dcterms:modified>
</cp:coreProperties>
</file>