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/>
  </bookViews>
  <sheets>
    <sheet name="Archive" sheetId="4" r:id="rId1"/>
    <sheet name="BonusPrice" sheetId="2" r:id="rId2"/>
    <sheet name="Expected sold un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4" l="1"/>
  <c r="J9" i="4"/>
  <c r="J4" i="4"/>
  <c r="J5" i="4"/>
  <c r="J6" i="4"/>
  <c r="J7" i="4"/>
  <c r="J8" i="4"/>
  <c r="J3" i="4"/>
  <c r="K4" i="4"/>
  <c r="K3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H9" i="4"/>
  <c r="I4" i="4"/>
  <c r="I5" i="4"/>
  <c r="I6" i="4"/>
  <c r="I7" i="4"/>
  <c r="I8" i="4"/>
  <c r="I3" i="4"/>
  <c r="H4" i="4"/>
  <c r="H5" i="4"/>
  <c r="H6" i="4"/>
  <c r="H7" i="4"/>
  <c r="H8" i="4"/>
  <c r="H3" i="4"/>
  <c r="G8" i="4"/>
  <c r="G3" i="4"/>
  <c r="F4" i="4"/>
  <c r="G4" i="4" s="1"/>
  <c r="F5" i="4"/>
  <c r="G5" i="4" s="1"/>
  <c r="F6" i="4"/>
  <c r="G6" i="4" s="1"/>
  <c r="F7" i="4"/>
  <c r="G7" i="4" s="1"/>
  <c r="F8" i="4"/>
  <c r="F3" i="4"/>
  <c r="N15" i="4"/>
  <c r="O15" i="4"/>
  <c r="O16" i="4"/>
  <c r="O17" i="4"/>
  <c r="O18" i="4"/>
  <c r="P18" i="4" s="1"/>
  <c r="Q18" i="4" s="1"/>
  <c r="O19" i="4"/>
  <c r="O20" i="4"/>
  <c r="O21" i="4"/>
  <c r="O22" i="4"/>
  <c r="O23" i="4"/>
  <c r="O24" i="4"/>
  <c r="O25" i="4"/>
  <c r="O26" i="4"/>
  <c r="P26" i="4" s="1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P42" i="4" s="1"/>
  <c r="O43" i="4"/>
  <c r="O44" i="4"/>
  <c r="O45" i="4"/>
  <c r="O46" i="4"/>
  <c r="O47" i="4"/>
  <c r="O48" i="4"/>
  <c r="O49" i="4"/>
  <c r="O50" i="4"/>
  <c r="P50" i="4" s="1"/>
  <c r="O51" i="4"/>
  <c r="O52" i="4"/>
  <c r="O53" i="4"/>
  <c r="O54" i="4"/>
  <c r="O55" i="4"/>
  <c r="O56" i="4"/>
  <c r="O57" i="4"/>
  <c r="O58" i="4"/>
  <c r="P58" i="4" s="1"/>
  <c r="O59" i="4"/>
  <c r="O60" i="4"/>
  <c r="O61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C18" i="3"/>
  <c r="D18" i="3"/>
  <c r="E18" i="3"/>
  <c r="F18" i="3"/>
  <c r="B18" i="3"/>
  <c r="G15" i="3"/>
  <c r="F15" i="3"/>
  <c r="E15" i="3"/>
  <c r="D15" i="3"/>
  <c r="C15" i="3"/>
  <c r="B15" i="3"/>
  <c r="F9" i="4" l="1"/>
  <c r="P57" i="4"/>
  <c r="P49" i="4"/>
  <c r="P41" i="4"/>
  <c r="P33" i="4"/>
  <c r="P25" i="4"/>
  <c r="P17" i="4"/>
  <c r="Q17" i="4" s="1"/>
  <c r="G9" i="4"/>
  <c r="P56" i="4"/>
  <c r="P48" i="4"/>
  <c r="P40" i="4"/>
  <c r="P32" i="4"/>
  <c r="P24" i="4"/>
  <c r="P16" i="4"/>
  <c r="Q16" i="4" s="1"/>
  <c r="P15" i="4"/>
  <c r="Q15" i="4" s="1"/>
  <c r="P34" i="4"/>
  <c r="P52" i="4"/>
  <c r="P36" i="4"/>
  <c r="P51" i="4"/>
  <c r="P43" i="4"/>
  <c r="P19" i="4"/>
  <c r="Q19" i="4" s="1"/>
  <c r="P54" i="4"/>
  <c r="P46" i="4"/>
  <c r="P38" i="4"/>
  <c r="P30" i="4"/>
  <c r="P22" i="4"/>
  <c r="P55" i="4"/>
  <c r="P47" i="4"/>
  <c r="P39" i="4"/>
  <c r="P31" i="4"/>
  <c r="P23" i="4"/>
  <c r="P61" i="4"/>
  <c r="P53" i="4"/>
  <c r="P45" i="4"/>
  <c r="P37" i="4"/>
  <c r="P29" i="4"/>
  <c r="P21" i="4"/>
  <c r="P60" i="4"/>
  <c r="P28" i="4"/>
  <c r="P27" i="4"/>
  <c r="P44" i="4"/>
  <c r="P20" i="4"/>
  <c r="Q20" i="4" s="1"/>
  <c r="K7" i="4" s="1"/>
  <c r="P59" i="4"/>
  <c r="P35" i="4"/>
  <c r="P43" i="2"/>
  <c r="H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K5" i="4" l="1"/>
  <c r="K8" i="4"/>
  <c r="K6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D16" i="3"/>
  <c r="D19" i="3" s="1"/>
  <c r="C16" i="3"/>
  <c r="C19" i="3" s="1"/>
  <c r="B16" i="3"/>
  <c r="B19" i="3" s="1"/>
  <c r="G16" i="3"/>
  <c r="G18" i="3" s="1"/>
  <c r="G19" i="3" s="1"/>
  <c r="F16" i="3"/>
  <c r="F19" i="3" s="1"/>
  <c r="E16" i="3"/>
  <c r="E19" i="3" s="1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</calcChain>
</file>

<file path=xl/sharedStrings.xml><?xml version="1.0" encoding="utf-8"?>
<sst xmlns="http://schemas.openxmlformats.org/spreadsheetml/2006/main" count="89" uniqueCount="72">
  <si>
    <t>QualityBonus</t>
  </si>
  <si>
    <t>Base price</t>
  </si>
  <si>
    <t>COGS</t>
  </si>
  <si>
    <t>QOGS</t>
  </si>
  <si>
    <t>Base price2</t>
  </si>
  <si>
    <t>COGS2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</si>
  <si>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</si>
  <si>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</si>
  <si>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</si>
  <si>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</si>
  <si>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</si>
  <si>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</si>
  <si>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</si>
  <si>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</si>
  <si>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</si>
  <si>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</si>
  <si>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</si>
  <si>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</si>
  <si>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</si>
  <si>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</si>
  <si>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</si>
  <si>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</si>
  <si>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</si>
  <si>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</si>
  <si>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</si>
  <si>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</si>
  <si>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</si>
  <si>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</si>
  <si>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</si>
  <si>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</si>
  <si>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</si>
  <si>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 xml:space="preserve">Daily demand 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</si>
  <si>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</si>
  <si>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</si>
  <si>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</si>
  <si>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</si>
  <si>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</si>
  <si>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 xml:space="preserve">(To be determined) 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</si>
  <si>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</si>
  <si>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</si>
  <si>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</si>
  <si>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</si>
  <si>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</si>
  <si>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</si>
  <si>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</si>
  <si>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</si>
  <si>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</si>
  <si>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</si>
  <si>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</si>
  <si>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</si>
  <si>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</si>
  <si>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</si>
  <si>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</si>
  <si>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Q2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</si>
  <si>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</si>
  <si>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</si>
  <si>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</si>
  <si>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</si>
  <si>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</si>
  <si>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</si>
  <si>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</si>
  <si>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</si>
  <si>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</si>
  <si>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</si>
  <si>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</si>
  <si>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</si>
  <si>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Avg base price</t>
  </si>
  <si>
    <t>Total</t>
  </si>
  <si>
    <t>Avg profit</t>
  </si>
  <si>
    <t>Avg profit-w</t>
  </si>
  <si>
    <t>TOTAL PROFIT (no wages, no admin costs)</t>
  </si>
  <si>
    <t>Product2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</si>
</sst>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10" fontId="0" fillId="0" borderId="0" xfId="3" applyNumberFormat="1" applyFont="1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2" xfId="2" applyFont="1" applyBorder="1"/>
    <xf numFmtId="44" fontId="0" fillId="0" borderId="3" xfId="2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0" fontId="0" fillId="3" borderId="11" xfId="0" applyFill="1" applyBorder="1"/>
    <xf numFmtId="10" fontId="0" fillId="0" borderId="0" xfId="3" applyNumberFormat="1" applyFont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2" fillId="2" borderId="17" xfId="0" applyFont="1" applyFill="1" applyBorder="1" applyAlignment="1">
      <alignment horizontal="center"/>
    </xf>
    <xf numFmtId="0" fontId="0" fillId="0" borderId="18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1" xfId="0" applyFont="1" applyFill="1" applyBorder="1"/>
    <xf numFmtId="0" fontId="3" fillId="7" borderId="6" xfId="0" applyFont="1" applyFill="1" applyBorder="1"/>
    <xf numFmtId="2" fontId="0" fillId="0" borderId="19" xfId="0" applyNumberFormat="1" applyBorder="1"/>
    <xf numFmtId="10" fontId="0" fillId="0" borderId="19" xfId="0" applyNumberFormat="1" applyBorder="1"/>
    <xf numFmtId="0" fontId="3" fillId="7" borderId="9" xfId="0" applyFont="1" applyFill="1" applyBorder="1"/>
    <xf numFmtId="0" fontId="0" fillId="0" borderId="19" xfId="0" applyBorder="1"/>
    <xf numFmtId="164" fontId="0" fillId="0" borderId="10" xfId="1" applyNumberFormat="1" applyFont="1" applyBorder="1"/>
    <xf numFmtId="44" fontId="0" fillId="0" borderId="11" xfId="2" applyFont="1" applyFill="1" applyBorder="1"/>
    <xf numFmtId="164" fontId="0" fillId="7" borderId="10" xfId="1" applyNumberFormat="1" applyFont="1" applyFill="1" applyBorder="1"/>
    <xf numFmtId="0" fontId="0" fillId="7" borderId="19" xfId="0" applyFill="1" applyBorder="1"/>
    <xf numFmtId="0" fontId="0" fillId="7" borderId="11" xfId="0" applyFill="1" applyBorder="1"/>
    <xf numFmtId="44" fontId="0" fillId="0" borderId="19" xfId="2" applyFont="1" applyBorder="1"/>
    <xf numFmtId="44" fontId="0" fillId="0" borderId="0" xfId="0" applyNumberForma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9">
    <dxf>
      <numFmt numFmtId="34" formatCode="_-&quot;$&quot;* #,##0.00_-;\-&quot;$&quot;* #,##0.00_-;_-&quot;$&quot;* &quot;-&quot;??_-;_-@_-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4:Q61" totalsRowShown="0">
  <autoFilter ref="A14:Q61"/>
  <sortState ref="A6:AN38">
    <sortCondition descending="1" ref="R5:R38"/>
  </sortState>
  <tableColumns count="17">
    <tableColumn id="1" name="No."/>
    <tableColumn id="23" name="Economy "/>
    <tableColumn id="2" name="QualityBonus" dataDxfId="14" dataCellStyle="Porcentaje"/>
    <tableColumn id="3" name="Product" dataDxfId="8" dataCellStyle="Moneda"/>
    <tableColumn id="7" name="Base price1" dataDxfId="7" dataCellStyle="Moneda"/>
    <tableColumn id="24" name="Req." dataDxfId="6" dataCellStyle="Millares"/>
    <tableColumn id="4" name="COGS" dataDxfId="5" dataCellStyle="Moneda"/>
    <tableColumn id="5" name="QOGS" dataDxfId="4"/>
    <tableColumn id="18" name="Product2" dataDxfId="13" dataCellStyle="Moneda"/>
    <tableColumn id="8" name="Base price2" dataDxfId="12" dataCellStyle="Moneda"/>
    <tableColumn id="35" name="Req.2" dataDxfId="11" dataCellStyle="Moneda"/>
    <tableColumn id="19" name="COGS2" dataDxfId="10" dataCellStyle="Moneda"/>
    <tableColumn id="20" name="Q2" dataDxfId="9"/>
    <tableColumn id="10" name="p1" dataDxfId="3">
      <calculatedColumnFormula>(Tabla22[[#This Row],[Base price1]]*(1+Tabla22[[#This Row],[QOGS]]*Tabla22[[#This Row],[QualityBonus]])-Tabla22[[#This Row],[COGS]])*Tabla22[[#This Row],[Req.]]</calculatedColumnFormula>
    </tableColumn>
    <tableColumn id="9" name="p2" dataDxfId="2">
      <calculatedColumnFormula>(Tabla22[[#This Row],[Base price2]]*(1+Tabla22[[#This Row],[QualityBonus]]*Tabla22[[#This Row],[Q2]])-Tabla22[[#This Row],[COGS2]])*Tabla22[[#This Row],[Req.2]]</calculatedColumnFormula>
    </tableColumn>
    <tableColumn id="30" name="TOTAL PROFIT (no wages, no admin costs)" dataDxfId="1" dataCellStyle="Moneda">
      <calculatedColumnFormula>SUM(Tabla22[[#This Row],[p1]:[p2]])</calculatedColumnFormula>
    </tableColumn>
    <tableColumn id="36" name="profit -wages" dataDxfId="0" dataCellStyle="Moneda">
      <calculatedColumnFormula>IF(Tabla22[[#This Row],[QualityBonus]]&gt;0,Tabla22[[#This Row],[TOTAL PROFIT (no wages, no admin costs)]]-$N$2,"")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8:E19" totalsRowShown="0" dataDxfId="18" dataCellStyle="Moneda">
  <autoFilter ref="B8:E19"/>
  <sortState ref="B9:E19">
    <sortCondition ref="B8:B19"/>
  </sortState>
  <tableColumns count="4">
    <tableColumn id="1" name="Quality"/>
    <tableColumn id="2" name="Unit price" dataDxfId="17" dataCellStyle="Moneda">
      <calculatedColumnFormula>$C$3*(1+$C$4*B9)</calculatedColumnFormula>
    </tableColumn>
    <tableColumn id="3" name="Unit profit" dataDxfId="16" dataCellStyle="Moneda">
      <calculatedColumnFormula>C9-$C$5</calculatedColumnFormula>
    </tableColumn>
    <tableColumn id="4" name="Total profit" dataDxfId="15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1"/>
  <sheetViews>
    <sheetView tabSelected="1" zoomScale="80" zoomScaleNormal="80" workbookViewId="0">
      <selection activeCell="N10" sqref="N10"/>
    </sheetView>
  </sheetViews>
  <sheetFormatPr baseColWidth="10" defaultRowHeight="15" x14ac:dyDescent="0.25"/>
  <cols>
    <col min="1" max="1" width="7.140625" bestFit="1" customWidth="1"/>
    <col min="2" max="2" width="12.7109375" bestFit="1" customWidth="1"/>
    <col min="3" max="3" width="15.85546875" bestFit="1" customWidth="1"/>
    <col min="4" max="4" width="13.42578125" bestFit="1" customWidth="1"/>
    <col min="5" max="5" width="13.42578125" customWidth="1"/>
    <col min="6" max="6" width="9.42578125" style="6" bestFit="1" customWidth="1"/>
    <col min="7" max="7" width="13.42578125" bestFit="1" customWidth="1"/>
    <col min="8" max="8" width="12.7109375" bestFit="1" customWidth="1"/>
    <col min="9" max="9" width="22.140625" bestFit="1" customWidth="1"/>
    <col min="10" max="10" width="14.28515625" customWidth="1"/>
    <col min="11" max="11" width="12.42578125" customWidth="1"/>
    <col min="12" max="12" width="12.28515625" bestFit="1" customWidth="1"/>
    <col min="13" max="13" width="10.5703125" bestFit="1" customWidth="1"/>
    <col min="14" max="15" width="10.5703125" customWidth="1"/>
    <col min="16" max="16" width="42.85546875" bestFit="1" customWidth="1"/>
    <col min="17" max="17" width="15.85546875" bestFit="1" customWidth="1"/>
    <col min="19" max="19" width="20.7109375" bestFit="1" customWidth="1"/>
    <col min="20" max="20" width="5.140625" customWidth="1"/>
  </cols>
  <sheetData>
    <row r="2" spans="1:24" x14ac:dyDescent="0.25">
      <c r="E2" s="61"/>
      <c r="F2" s="70" t="s">
        <v>63</v>
      </c>
      <c r="G2" s="71" t="s">
        <v>64</v>
      </c>
      <c r="H2" s="71" t="s">
        <v>65</v>
      </c>
      <c r="I2" s="71" t="s">
        <v>66</v>
      </c>
      <c r="J2" s="71" t="s">
        <v>68</v>
      </c>
      <c r="K2" s="72" t="s">
        <v>69</v>
      </c>
      <c r="M2" s="40" t="s">
        <v>23</v>
      </c>
      <c r="N2" s="41">
        <v>35000</v>
      </c>
      <c r="T2" s="57"/>
      <c r="U2" s="57"/>
      <c r="V2" s="57"/>
      <c r="W2" s="57"/>
      <c r="X2" s="57"/>
    </row>
    <row r="3" spans="1:24" x14ac:dyDescent="0.25">
      <c r="E3" s="62" t="s">
        <v>29</v>
      </c>
      <c r="F3" s="13">
        <f>SUMIF(Tabla22[Product],E3,Tabla22[Req.])+SUMIF(Tabla22[Product2],E3,Tabla22[Req.2])</f>
        <v>0</v>
      </c>
      <c r="G3" s="60">
        <f>F3/COUNTIF(Tabla22[QualityBonus],"&gt;0")</f>
        <v>0</v>
      </c>
      <c r="H3" s="23" t="e">
        <f>(SUMIF(Tabla22[Product],E3,Tabla22[QualityBonus])+SUMIF(Tabla22[Product2],E3,Tabla22[QualityBonus]))/(COUNTIF(Tabla22[Product],E3)+COUNTIF(Tabla22[Product2],E3))</f>
        <v>#DIV/0!</v>
      </c>
      <c r="I3" s="25" t="e">
        <f>(SUMIF(Tabla22[Product],E3,Tabla22[Base price1])+SUMIF(Tabla22[Product2],E3,Tabla22[Base price2]))/(COUNTIF(Tabla22[Product],E3)+COUNTIF(Tabla22[Product2],E3))</f>
        <v>#DIV/0!</v>
      </c>
      <c r="J3" s="25" t="e">
        <f>(SUMIF(Tabla22[Product],E3,Tabla22[TOTAL PROFIT (no wages, no admin costs)])+SUMIF(Tabla22[Product2],E3,Tabla22[TOTAL PROFIT (no wages, no admin costs)]))/(COUNTIF(Tabla22[Product],E3)+COUNTIF(Tabla22[Product2],E3))</f>
        <v>#DIV/0!</v>
      </c>
      <c r="K3" s="36" t="e">
        <f>(SUMIF(Tabla22[Product],E3,Tabla22[profit -wages])+SUMIF(Tabla22[Product2],E3,Tabla22[profit -wages]))/(COUNTIF(Tabla22[Product],E3)+COUNTIF(Tabla22[Product2],E3))</f>
        <v>#DIV/0!</v>
      </c>
      <c r="T3" s="57"/>
      <c r="U3" s="57"/>
      <c r="V3" s="57"/>
      <c r="W3" s="57"/>
      <c r="X3" s="57"/>
    </row>
    <row r="4" spans="1:24" x14ac:dyDescent="0.25">
      <c r="E4" s="62" t="s">
        <v>61</v>
      </c>
      <c r="F4" s="2">
        <f>SUMIF(Tabla22[Product],E4,Tabla22[Req.])+SUMIF(Tabla22[Product2],E4,Tabla22[Req.2])</f>
        <v>0</v>
      </c>
      <c r="G4" s="58">
        <f>F4/COUNTIF(Tabla22[QualityBonus],"&gt;0")</f>
        <v>0</v>
      </c>
      <c r="H4" s="42" t="e">
        <f>(SUMIF(Tabla22[Product],E4,Tabla22[QualityBonus])+SUMIF(Tabla22[Product2],E4,Tabla22[QualityBonus]))/(COUNTIF(Tabla22[Product],E4)+COUNTIF(Tabla22[Product2],E4))</f>
        <v>#DIV/0!</v>
      </c>
      <c r="I4" s="4" t="e">
        <f>(SUMIF(Tabla22[Product],E4,Tabla22[Base price1])+SUMIF(Tabla22[Product2],E4,Tabla22[Base price2]))/(COUNTIF(Tabla22[Product],E4)+COUNTIF(Tabla22[Product2],E4))</f>
        <v>#DIV/0!</v>
      </c>
      <c r="J4" s="4" t="e">
        <f>(SUMIF(Tabla22[Product],E4,Tabla22[TOTAL PROFIT (no wages, no admin costs)])+SUMIF(Tabla22[Product2],E4,Tabla22[TOTAL PROFIT (no wages, no admin costs)]))/(COUNTIF(Tabla22[Product],E4)+COUNTIF(Tabla22[Product2],E4))</f>
        <v>#DIV/0!</v>
      </c>
      <c r="K4" s="15" t="e">
        <f>(SUMIF(Tabla22[Product],E4,Tabla22[profit -wages])+SUMIF(Tabla22[Product2],E4,Tabla22[profit -wages]))/(COUNTIF(Tabla22[Product],E4)+COUNTIF(Tabla22[Product2],E4))</f>
        <v>#DIV/0!</v>
      </c>
      <c r="T4" s="57"/>
      <c r="U4" s="57"/>
      <c r="V4" s="57"/>
      <c r="W4" s="57"/>
      <c r="X4" s="57"/>
    </row>
    <row r="5" spans="1:24" x14ac:dyDescent="0.25">
      <c r="E5" s="62" t="s">
        <v>62</v>
      </c>
      <c r="F5" s="2">
        <f>SUMIF(Tabla22[Product],E5,Tabla22[Req.])+SUMIF(Tabla22[Product2],E5,Tabla22[Req.2])</f>
        <v>3</v>
      </c>
      <c r="G5" s="58">
        <f>F5/COUNTIF(Tabla22[QualityBonus],"&gt;0")</f>
        <v>0.5</v>
      </c>
      <c r="H5" s="42">
        <f>(SUMIF(Tabla22[Product],E5,Tabla22[QualityBonus])+SUMIF(Tabla22[Product2],E5,Tabla22[QualityBonus]))/(COUNTIF(Tabla22[Product],E5)+COUNTIF(Tabla22[Product2],E5))</f>
        <v>2.41E-2</v>
      </c>
      <c r="I5" s="4">
        <f>(SUMIF(Tabla22[Product],E5,Tabla22[Base price1])+SUMIF(Tabla22[Product2],E5,Tabla22[Base price2]))/(COUNTIF(Tabla22[Product],E5)+COUNTIF(Tabla22[Product2],E5))</f>
        <v>84868.5</v>
      </c>
      <c r="J5" s="4">
        <f>(SUMIF(Tabla22[Product],E5,Tabla22[TOTAL PROFIT (no wages, no admin costs)])+SUMIF(Tabla22[Product2],E5,Tabla22[TOTAL PROFIT (no wages, no admin costs)]))/(COUNTIF(Tabla22[Product],E5)+COUNTIF(Tabla22[Product2],E5))</f>
        <v>66048.236249999987</v>
      </c>
      <c r="K5" s="54">
        <f>(SUMIF(Tabla22[Product],E5,Tabla22[profit -wages])+SUMIF(Tabla22[Product2],E5,Tabla22[profit -wages]))/(COUNTIF(Tabla22[Product],E5)+COUNTIF(Tabla22[Product2],E5))</f>
        <v>31048.23624999998</v>
      </c>
      <c r="T5" s="57"/>
      <c r="U5" s="57"/>
      <c r="V5" s="57"/>
      <c r="W5" s="57"/>
      <c r="X5" s="57"/>
    </row>
    <row r="6" spans="1:24" x14ac:dyDescent="0.25">
      <c r="E6" s="62" t="s">
        <v>59</v>
      </c>
      <c r="F6" s="2">
        <f>SUMIF(Tabla22[Product],E6,Tabla22[Req.])+SUMIF(Tabla22[Product2],E6,Tabla22[Req.2])</f>
        <v>16</v>
      </c>
      <c r="G6" s="58">
        <f>F6/COUNTIF(Tabla22[QualityBonus],"&gt;0")</f>
        <v>2.6666666666666665</v>
      </c>
      <c r="H6" s="42">
        <f>(SUMIF(Tabla22[Product],E6,Tabla22[QualityBonus])+SUMIF(Tabla22[Product2],E6,Tabla22[QualityBonus]))/(COUNTIF(Tabla22[Product],E6)+COUNTIF(Tabla22[Product2],E6))</f>
        <v>2.5759999999999998E-2</v>
      </c>
      <c r="I6" s="4">
        <f>(SUMIF(Tabla22[Product],E6,Tabla22[Base price1])+SUMIF(Tabla22[Product2],E6,Tabla22[Base price2]))/(COUNTIF(Tabla22[Product],E6)+COUNTIF(Tabla22[Product2],E6))</f>
        <v>61657.8</v>
      </c>
      <c r="J6" s="4">
        <f>(SUMIF(Tabla22[Product],E6,Tabla22[TOTAL PROFIT (no wages, no admin costs)])+SUMIF(Tabla22[Product2],E6,Tabla22[TOTAL PROFIT (no wages, no admin costs)]))/(COUNTIF(Tabla22[Product],E6)+COUNTIF(Tabla22[Product2],E6))</f>
        <v>56291.601259999989</v>
      </c>
      <c r="K6" s="54">
        <f>(SUMIF(Tabla22[Product],E6,Tabla22[profit -wages])+SUMIF(Tabla22[Product2],E6,Tabla22[profit -wages]))/(COUNTIF(Tabla22[Product],E6)+COUNTIF(Tabla22[Product2],E6))</f>
        <v>21291.601259999989</v>
      </c>
      <c r="T6" s="57"/>
      <c r="U6" s="57"/>
      <c r="V6" s="57"/>
      <c r="W6" s="57"/>
      <c r="X6" s="57"/>
    </row>
    <row r="7" spans="1:24" x14ac:dyDescent="0.25">
      <c r="E7" s="62" t="s">
        <v>58</v>
      </c>
      <c r="F7" s="2">
        <f>SUMIF(Tabla22[Product],E7,Tabla22[Req.])+SUMIF(Tabla22[Product2],E7,Tabla22[Req.2])</f>
        <v>2</v>
      </c>
      <c r="G7" s="58">
        <f>F7/COUNTIF(Tabla22[QualityBonus],"&gt;0")</f>
        <v>0.33333333333333331</v>
      </c>
      <c r="H7" s="42">
        <f>(SUMIF(Tabla22[Product],E7,Tabla22[QualityBonus])+SUMIF(Tabla22[Product2],E7,Tabla22[QualityBonus]))/(COUNTIF(Tabla22[Product],E7)+COUNTIF(Tabla22[Product2],E7))</f>
        <v>1.6500000000000001E-2</v>
      </c>
      <c r="I7" s="4">
        <f>(SUMIF(Tabla22[Product],E7,Tabla22[Base price1])+SUMIF(Tabla22[Product2],E7,Tabla22[Base price2]))/(COUNTIF(Tabla22[Product],E7)+COUNTIF(Tabla22[Product2],E7))</f>
        <v>41297</v>
      </c>
      <c r="J7" s="4">
        <f>(SUMIF(Tabla22[Product],E7,Tabla22[TOTAL PROFIT (no wages, no admin costs)])+SUMIF(Tabla22[Product2],E7,Tabla22[TOTAL PROFIT (no wages, no admin costs)]))/(COUNTIF(Tabla22[Product],E7)+COUNTIF(Tabla22[Product2],E7))</f>
        <v>28107.612000000008</v>
      </c>
      <c r="K7" s="54">
        <f>(SUMIF(Tabla22[Product],E7,Tabla22[profit -wages])+SUMIF(Tabla22[Product2],E7,Tabla22[profit -wages]))/(COUNTIF(Tabla22[Product],E7)+COUNTIF(Tabla22[Product2],E7))</f>
        <v>-6892.3879999999917</v>
      </c>
      <c r="T7" s="57"/>
      <c r="U7" s="57"/>
      <c r="V7" s="57"/>
      <c r="W7" s="57"/>
      <c r="X7" s="57"/>
    </row>
    <row r="8" spans="1:24" x14ac:dyDescent="0.25">
      <c r="E8" s="63" t="s">
        <v>57</v>
      </c>
      <c r="F8" s="34">
        <f>SUMIF(Tabla22[Product],E8,Tabla22[Req.])+SUMIF(Tabla22[Product2],E8,Tabla22[Req.2])</f>
        <v>3</v>
      </c>
      <c r="G8" s="59">
        <f>F8/COUNTIF(Tabla22[QualityBonus],"&gt;0")</f>
        <v>0.5</v>
      </c>
      <c r="H8" s="56">
        <f>(SUMIF(Tabla22[Product],E8,Tabla22[QualityBonus])+SUMIF(Tabla22[Product2],E8,Tabla22[QualityBonus]))/(COUNTIF(Tabla22[Product],E8)+COUNTIF(Tabla22[Product2],E8))</f>
        <v>2.2633333333333335E-2</v>
      </c>
      <c r="I8" s="49">
        <f>(SUMIF(Tabla22[Product],E8,Tabla22[Base price1])+SUMIF(Tabla22[Product2],E8,Tabla22[Base price2]))/(COUNTIF(Tabla22[Product],E8)+COUNTIF(Tabla22[Product2],E8))</f>
        <v>122046.66666666667</v>
      </c>
      <c r="J8" s="49">
        <f>(SUMIF(Tabla22[Product],E8,Tabla22[TOTAL PROFIT (no wages, no admin costs)])+SUMIF(Tabla22[Product2],E8,Tabla22[TOTAL PROFIT (no wages, no admin costs)]))/(COUNTIF(Tabla22[Product],E8)+COUNTIF(Tabla22[Product2],E8))</f>
        <v>45667.983933333329</v>
      </c>
      <c r="K8" s="55">
        <f>(SUMIF(Tabla22[Product],E8,Tabla22[profit -wages])+SUMIF(Tabla22[Product2],E8,Tabla22[profit -wages]))/(COUNTIF(Tabla22[Product],E8)+COUNTIF(Tabla22[Product2],E8))</f>
        <v>10667.983933333331</v>
      </c>
      <c r="T8" s="57"/>
      <c r="U8" s="57"/>
      <c r="V8" s="57"/>
      <c r="W8" s="57"/>
      <c r="X8" s="57"/>
    </row>
    <row r="9" spans="1:24" x14ac:dyDescent="0.25">
      <c r="E9" s="66" t="s">
        <v>67</v>
      </c>
      <c r="F9" s="68">
        <f>SUM(F3:F8)</f>
        <v>24</v>
      </c>
      <c r="G9" s="64">
        <f>SUM(G3:G8)</f>
        <v>4</v>
      </c>
      <c r="H9" s="65">
        <f>AVERAGE(Tabla22[QualityBonus])</f>
        <v>2.4216666666666675E-2</v>
      </c>
      <c r="I9" s="67"/>
      <c r="J9" s="73">
        <f>AVERAGEIF(Tabla22[TOTAL PROFIT (no wages, no admin costs)],"&gt;0")</f>
        <v>51594.269716666669</v>
      </c>
      <c r="K9" s="69">
        <f>AVERAGE(Tabla22[profit -wages])</f>
        <v>16594.269716666658</v>
      </c>
      <c r="L9" s="74"/>
      <c r="T9" s="57"/>
      <c r="U9" s="57"/>
      <c r="V9" s="57"/>
      <c r="W9" s="57"/>
      <c r="X9" s="57"/>
    </row>
    <row r="10" spans="1:24" x14ac:dyDescent="0.25">
      <c r="S10" s="57"/>
      <c r="T10" s="57"/>
      <c r="U10" s="57"/>
      <c r="V10" s="57"/>
      <c r="W10" s="57"/>
    </row>
    <row r="11" spans="1:24" x14ac:dyDescent="0.25">
      <c r="S11" s="57"/>
      <c r="T11" s="57"/>
      <c r="U11" s="57"/>
      <c r="V11" s="57"/>
      <c r="W11" s="57"/>
    </row>
    <row r="12" spans="1:24" x14ac:dyDescent="0.25">
      <c r="S12" s="57"/>
      <c r="T12" s="57"/>
      <c r="U12" s="57"/>
      <c r="V12" s="57"/>
      <c r="W12" s="57"/>
    </row>
    <row r="13" spans="1:24" x14ac:dyDescent="0.25">
      <c r="D13" s="45" t="s">
        <v>49</v>
      </c>
      <c r="E13" s="46"/>
      <c r="F13" s="46"/>
      <c r="G13" s="46"/>
      <c r="H13" s="47"/>
      <c r="I13" s="45" t="s">
        <v>50</v>
      </c>
      <c r="J13" s="46"/>
      <c r="K13" s="46"/>
      <c r="L13" s="46"/>
      <c r="M13" s="47"/>
      <c r="N13" s="43" t="s">
        <v>54</v>
      </c>
      <c r="O13" s="43"/>
      <c r="P13" s="51"/>
      <c r="Q13" s="44"/>
      <c r="S13" s="57"/>
      <c r="T13" s="57"/>
      <c r="U13" s="57"/>
      <c r="V13" s="57"/>
      <c r="W13" s="57"/>
    </row>
    <row r="14" spans="1:24" x14ac:dyDescent="0.25">
      <c r="A14" t="s">
        <v>48</v>
      </c>
      <c r="B14" t="s">
        <v>14</v>
      </c>
      <c r="C14" t="s">
        <v>0</v>
      </c>
      <c r="D14" s="2" t="s">
        <v>51</v>
      </c>
      <c r="E14" s="14" t="s">
        <v>52</v>
      </c>
      <c r="F14" s="5" t="s">
        <v>6</v>
      </c>
      <c r="G14" s="14" t="s">
        <v>2</v>
      </c>
      <c r="H14" s="15" t="s">
        <v>3</v>
      </c>
      <c r="I14" s="2" t="s">
        <v>71</v>
      </c>
      <c r="J14" s="14" t="s">
        <v>4</v>
      </c>
      <c r="K14" s="5" t="s">
        <v>7</v>
      </c>
      <c r="L14" s="14" t="s">
        <v>5</v>
      </c>
      <c r="M14" s="15" t="s">
        <v>53</v>
      </c>
      <c r="N14" t="s">
        <v>55</v>
      </c>
      <c r="O14" t="s">
        <v>56</v>
      </c>
      <c r="P14" s="52" t="s">
        <v>70</v>
      </c>
      <c r="Q14" t="s">
        <v>22</v>
      </c>
      <c r="S14" s="57"/>
      <c r="T14" s="57"/>
      <c r="U14" s="57"/>
      <c r="V14" s="57"/>
      <c r="W14" s="57"/>
    </row>
    <row r="15" spans="1:24" x14ac:dyDescent="0.25">
      <c r="A15" s="14">
        <v>1</v>
      </c>
      <c r="B15" s="14" t="s">
        <v>15</v>
      </c>
      <c r="C15" s="42">
        <v>2.9100000000000001E-2</v>
      </c>
      <c r="D15" s="3" t="s">
        <v>57</v>
      </c>
      <c r="E15" s="4">
        <v>124454</v>
      </c>
      <c r="F15" s="5">
        <v>1</v>
      </c>
      <c r="G15" s="4">
        <v>118000</v>
      </c>
      <c r="H15" s="15">
        <v>4</v>
      </c>
      <c r="I15" s="3" t="s">
        <v>59</v>
      </c>
      <c r="J15" s="4">
        <v>63090</v>
      </c>
      <c r="K15" s="5">
        <v>3</v>
      </c>
      <c r="L15" s="4">
        <v>55000</v>
      </c>
      <c r="M15" s="15">
        <v>5</v>
      </c>
      <c r="N15" s="14">
        <f>(Tabla22[[#This Row],[Base price1]]*(1+Tabla22[[#This Row],[QOGS]]*Tabla22[[#This Row],[QualityBonus]])-Tabla22[[#This Row],[COGS]])*Tabla22[[#This Row],[Req.]]</f>
        <v>20940.445600000006</v>
      </c>
      <c r="O15" s="14">
        <f>(Tabla22[[#This Row],[Base price2]]*(1+Tabla22[[#This Row],[QualityBonus]]*Tabla22[[#This Row],[Q2]])-Tabla22[[#This Row],[COGS2]])*Tabla22[[#This Row],[Req.2]]</f>
        <v>51808.785000000003</v>
      </c>
      <c r="P15" s="24">
        <f>SUM(Tabla22[[#This Row],[p1]:[p2]])</f>
        <v>72749.23060000001</v>
      </c>
      <c r="Q15" s="53">
        <f>IF(Tabla22[[#This Row],[QualityBonus]]&gt;0,Tabla22[[#This Row],[TOTAL PROFIT (no wages, no admin costs)]]-$N$2,"")</f>
        <v>37749.23060000001</v>
      </c>
      <c r="S15" s="57"/>
      <c r="T15" s="57"/>
      <c r="U15" s="57"/>
      <c r="V15" s="57"/>
      <c r="W15" s="57"/>
    </row>
    <row r="16" spans="1:24" x14ac:dyDescent="0.25">
      <c r="A16" s="14">
        <v>2</v>
      </c>
      <c r="B16" s="14" t="s">
        <v>15</v>
      </c>
      <c r="C16" s="42">
        <v>2.0899999999999998E-2</v>
      </c>
      <c r="D16" s="3" t="s">
        <v>60</v>
      </c>
      <c r="E16" s="4">
        <v>84382</v>
      </c>
      <c r="F16" s="5">
        <v>2</v>
      </c>
      <c r="G16" s="4">
        <v>80750</v>
      </c>
      <c r="H16" s="15">
        <v>3</v>
      </c>
      <c r="I16" s="3" t="s">
        <v>59</v>
      </c>
      <c r="J16" s="4">
        <v>62008</v>
      </c>
      <c r="K16" s="5">
        <v>4</v>
      </c>
      <c r="L16" s="4">
        <v>55000</v>
      </c>
      <c r="M16" s="15">
        <v>4</v>
      </c>
      <c r="N16" s="14">
        <f>(Tabla22[[#This Row],[Base price1]]*(1+Tabla22[[#This Row],[QOGS]]*Tabla22[[#This Row],[QualityBonus]])-Tabla22[[#This Row],[COGS]])*Tabla22[[#This Row],[Req.]]</f>
        <v>17845.502799999987</v>
      </c>
      <c r="O16" s="14">
        <f>(Tabla22[[#This Row],[Base price2]]*(1+Tabla22[[#This Row],[QualityBonus]]*Tabla22[[#This Row],[Q2]])-Tabla22[[#This Row],[COGS2]])*Tabla22[[#This Row],[Req.2]]</f>
        <v>48767.475199999986</v>
      </c>
      <c r="P16" s="3">
        <f>SUM(Tabla22[[#This Row],[p1]:[p2]])</f>
        <v>66612.977999999974</v>
      </c>
      <c r="Q16" s="54">
        <f>IF(Tabla22[[#This Row],[QualityBonus]]&gt;0,Tabla22[[#This Row],[TOTAL PROFIT (no wages, no admin costs)]]-$N$2,"")</f>
        <v>31612.977999999974</v>
      </c>
      <c r="S16" s="57"/>
      <c r="T16" s="57"/>
      <c r="U16" s="57"/>
      <c r="V16" s="57"/>
      <c r="W16" s="57"/>
    </row>
    <row r="17" spans="1:23" x14ac:dyDescent="0.25">
      <c r="A17" s="14">
        <v>3</v>
      </c>
      <c r="B17" s="14" t="s">
        <v>15</v>
      </c>
      <c r="C17" s="42">
        <v>2.7300000000000001E-2</v>
      </c>
      <c r="D17" s="3" t="s">
        <v>60</v>
      </c>
      <c r="E17" s="4">
        <v>85355</v>
      </c>
      <c r="F17" s="5">
        <v>1</v>
      </c>
      <c r="G17" s="4">
        <v>81500</v>
      </c>
      <c r="H17" s="15">
        <v>3</v>
      </c>
      <c r="I17" s="3" t="s">
        <v>59</v>
      </c>
      <c r="J17" s="4">
        <v>61900</v>
      </c>
      <c r="K17" s="5">
        <v>4</v>
      </c>
      <c r="L17" s="4">
        <v>55000</v>
      </c>
      <c r="M17" s="15">
        <v>4</v>
      </c>
      <c r="N17" s="14">
        <f>(Tabla22[[#This Row],[Base price1]]*(1+Tabla22[[#This Row],[QOGS]]*Tabla22[[#This Row],[QualityBonus]])-Tabla22[[#This Row],[COGS]])*Tabla22[[#This Row],[Req.]]</f>
        <v>10845.574500000002</v>
      </c>
      <c r="O17" s="14">
        <f>(Tabla22[[#This Row],[Base price2]]*(1+Tabla22[[#This Row],[QualityBonus]]*Tabla22[[#This Row],[Q2]])-Tabla22[[#This Row],[COGS2]])*Tabla22[[#This Row],[Req.2]]</f>
        <v>54637.919999999984</v>
      </c>
      <c r="P17" s="3">
        <f>SUM(Tabla22[[#This Row],[p1]:[p2]])</f>
        <v>65483.494499999986</v>
      </c>
      <c r="Q17" s="54">
        <f>IF(Tabla22[[#This Row],[QualityBonus]]&gt;0,Tabla22[[#This Row],[TOTAL PROFIT (no wages, no admin costs)]]-$N$2,"")</f>
        <v>30483.494499999986</v>
      </c>
      <c r="S17" s="57"/>
      <c r="T17" s="57"/>
      <c r="U17" s="57"/>
      <c r="V17" s="57"/>
      <c r="W17" s="57"/>
    </row>
    <row r="18" spans="1:23" x14ac:dyDescent="0.25">
      <c r="A18" s="14">
        <v>4</v>
      </c>
      <c r="B18" s="14" t="s">
        <v>15</v>
      </c>
      <c r="C18" s="42">
        <v>2.92E-2</v>
      </c>
      <c r="D18" s="3" t="s">
        <v>59</v>
      </c>
      <c r="E18" s="4">
        <v>59763</v>
      </c>
      <c r="F18" s="5">
        <v>3</v>
      </c>
      <c r="G18" s="4">
        <v>55000</v>
      </c>
      <c r="H18" s="15">
        <v>5</v>
      </c>
      <c r="I18" s="3"/>
      <c r="J18" s="4"/>
      <c r="K18" s="5"/>
      <c r="L18" s="4"/>
      <c r="M18" s="15"/>
      <c r="N18" s="14">
        <f>(Tabla22[[#This Row],[Base price1]]*(1+Tabla22[[#This Row],[QOGS]]*Tabla22[[#This Row],[QualityBonus]])-Tabla22[[#This Row],[COGS]])*Tabla22[[#This Row],[Req.]]</f>
        <v>40465.194000000003</v>
      </c>
      <c r="O18" s="14">
        <f>(Tabla22[[#This Row],[Base price2]]*(1+Tabla22[[#This Row],[QualityBonus]]*Tabla22[[#This Row],[Q2]])-Tabla22[[#This Row],[COGS2]])*Tabla22[[#This Row],[Req.2]]</f>
        <v>0</v>
      </c>
      <c r="P18" s="3">
        <f>SUM(Tabla22[[#This Row],[p1]:[p2]])</f>
        <v>40465.194000000003</v>
      </c>
      <c r="Q18" s="54">
        <f>IF(Tabla22[[#This Row],[QualityBonus]]&gt;0,Tabla22[[#This Row],[TOTAL PROFIT (no wages, no admin costs)]]-$N$2,"")</f>
        <v>5465.1940000000031</v>
      </c>
      <c r="S18" s="57"/>
      <c r="T18" s="57"/>
      <c r="U18" s="57"/>
      <c r="V18" s="57"/>
      <c r="W18" s="57"/>
    </row>
    <row r="19" spans="1:23" x14ac:dyDescent="0.25">
      <c r="A19" s="14">
        <v>5</v>
      </c>
      <c r="B19" s="14" t="s">
        <v>15</v>
      </c>
      <c r="C19" s="42">
        <v>2.23E-2</v>
      </c>
      <c r="D19" s="3" t="s">
        <v>57</v>
      </c>
      <c r="E19" s="4">
        <v>121295</v>
      </c>
      <c r="F19" s="5">
        <v>1</v>
      </c>
      <c r="G19" s="4">
        <v>118000</v>
      </c>
      <c r="H19" s="15">
        <v>4</v>
      </c>
      <c r="I19" s="3" t="s">
        <v>59</v>
      </c>
      <c r="J19" s="4">
        <v>61528</v>
      </c>
      <c r="K19" s="5">
        <v>2</v>
      </c>
      <c r="L19" s="4">
        <v>56000</v>
      </c>
      <c r="M19" s="15">
        <v>4</v>
      </c>
      <c r="N19" s="14">
        <f>(Tabla22[[#This Row],[Base price1]]*(1+Tabla22[[#This Row],[QOGS]]*Tabla22[[#This Row],[QualityBonus]])-Tabla22[[#This Row],[COGS]])*Tabla22[[#This Row],[Req.]]</f>
        <v>14114.513999999996</v>
      </c>
      <c r="O19" s="14">
        <f>(Tabla22[[#This Row],[Base price2]]*(1+Tabla22[[#This Row],[QualityBonus]]*Tabla22[[#This Row],[Q2]])-Tabla22[[#This Row],[COGS2]])*Tabla22[[#This Row],[Req.2]]</f>
        <v>22032.595199999982</v>
      </c>
      <c r="P19" s="3">
        <f>SUM(Tabla22[[#This Row],[p1]:[p2]])</f>
        <v>36147.109199999977</v>
      </c>
      <c r="Q19" s="54">
        <f>IF(Tabla22[[#This Row],[QualityBonus]]&gt;0,Tabla22[[#This Row],[TOTAL PROFIT (no wages, no admin costs)]]-$N$2,"")</f>
        <v>1147.1091999999771</v>
      </c>
      <c r="S19" s="57"/>
      <c r="T19" s="57"/>
      <c r="U19" s="57"/>
      <c r="V19" s="57"/>
      <c r="W19" s="57"/>
    </row>
    <row r="20" spans="1:23" x14ac:dyDescent="0.25">
      <c r="A20" s="28">
        <v>6</v>
      </c>
      <c r="B20" s="28" t="s">
        <v>15</v>
      </c>
      <c r="C20" s="56">
        <v>1.6500000000000001E-2</v>
      </c>
      <c r="D20" s="48" t="s">
        <v>57</v>
      </c>
      <c r="E20" s="49">
        <v>120391</v>
      </c>
      <c r="F20" s="50">
        <v>1</v>
      </c>
      <c r="G20" s="49">
        <v>118000</v>
      </c>
      <c r="H20" s="39">
        <v>4</v>
      </c>
      <c r="I20" s="48" t="s">
        <v>58</v>
      </c>
      <c r="J20" s="49">
        <v>41297</v>
      </c>
      <c r="K20" s="50">
        <v>2</v>
      </c>
      <c r="L20" s="49">
        <v>36500</v>
      </c>
      <c r="M20" s="28">
        <v>6</v>
      </c>
      <c r="N20" s="34">
        <f>(Tabla22[[#This Row],[Base price1]]*(1+Tabla22[[#This Row],[QOGS]]*Tabla22[[#This Row],[QualityBonus]])-Tabla22[[#This Row],[COGS]])*Tabla22[[#This Row],[Req.]]</f>
        <v>10336.806000000011</v>
      </c>
      <c r="O20" s="28">
        <f>(Tabla22[[#This Row],[Base price2]]*(1+Tabla22[[#This Row],[QualityBonus]]*Tabla22[[#This Row],[Q2]])-Tabla22[[#This Row],[COGS2]])*Tabla22[[#This Row],[Req.2]]</f>
        <v>17770.805999999997</v>
      </c>
      <c r="P20" s="48">
        <f>SUM(Tabla22[[#This Row],[p1]:[p2]])</f>
        <v>28107.612000000008</v>
      </c>
      <c r="Q20" s="55">
        <f>IF(Tabla22[[#This Row],[QualityBonus]]&gt;0,Tabla22[[#This Row],[TOTAL PROFIT (no wages, no admin costs)]]-$N$2,"")</f>
        <v>-6892.3879999999917</v>
      </c>
      <c r="S20" s="57"/>
      <c r="T20" s="57"/>
      <c r="U20" s="57"/>
      <c r="V20" s="57"/>
      <c r="W20" s="57"/>
    </row>
    <row r="21" spans="1:23" x14ac:dyDescent="0.25">
      <c r="A21" s="14">
        <v>7</v>
      </c>
      <c r="B21" s="14"/>
      <c r="C21" s="42"/>
      <c r="D21" s="3"/>
      <c r="E21" s="4"/>
      <c r="F21" s="5"/>
      <c r="G21" s="4"/>
      <c r="H21" s="15"/>
      <c r="I21" s="3"/>
      <c r="J21" s="4"/>
      <c r="K21" s="5"/>
      <c r="L21" s="4"/>
      <c r="M21" s="15"/>
      <c r="N21" s="14">
        <f>(Tabla22[[#This Row],[Base price1]]*(1+Tabla22[[#This Row],[QOGS]]*Tabla22[[#This Row],[QualityBonus]])-Tabla22[[#This Row],[COGS]])*Tabla22[[#This Row],[Req.]]</f>
        <v>0</v>
      </c>
      <c r="O21" s="14">
        <f>(Tabla22[[#This Row],[Base price2]]*(1+Tabla22[[#This Row],[QualityBonus]]*Tabla22[[#This Row],[Q2]])-Tabla22[[#This Row],[COGS2]])*Tabla22[[#This Row],[Req.2]]</f>
        <v>0</v>
      </c>
      <c r="P21" s="3">
        <f>SUM(Tabla22[[#This Row],[p1]:[p2]])</f>
        <v>0</v>
      </c>
      <c r="Q21" s="54" t="str">
        <f>IF(Tabla22[[#This Row],[QualityBonus]]&gt;0,Tabla22[[#This Row],[TOTAL PROFIT (no wages, no admin costs)]]-$N$2,"")</f>
        <v/>
      </c>
      <c r="S21" s="57"/>
      <c r="T21" s="57"/>
      <c r="U21" s="57"/>
      <c r="V21" s="57"/>
      <c r="W21" s="57"/>
    </row>
    <row r="22" spans="1:23" x14ac:dyDescent="0.25">
      <c r="A22" s="14">
        <v>8</v>
      </c>
      <c r="B22" s="14"/>
      <c r="C22" s="42"/>
      <c r="D22" s="3"/>
      <c r="E22" s="4"/>
      <c r="F22" s="5"/>
      <c r="G22" s="4"/>
      <c r="H22" s="15"/>
      <c r="I22" s="3"/>
      <c r="J22" s="4"/>
      <c r="K22" s="5"/>
      <c r="L22" s="4"/>
      <c r="M22" s="15"/>
      <c r="N22" s="14">
        <f>(Tabla22[[#This Row],[Base price1]]*(1+Tabla22[[#This Row],[QOGS]]*Tabla22[[#This Row],[QualityBonus]])-Tabla22[[#This Row],[COGS]])*Tabla22[[#This Row],[Req.]]</f>
        <v>0</v>
      </c>
      <c r="O22" s="14">
        <f>(Tabla22[[#This Row],[Base price2]]*(1+Tabla22[[#This Row],[QualityBonus]]*Tabla22[[#This Row],[Q2]])-Tabla22[[#This Row],[COGS2]])*Tabla22[[#This Row],[Req.2]]</f>
        <v>0</v>
      </c>
      <c r="P22" s="3">
        <f>SUM(Tabla22[[#This Row],[p1]:[p2]])</f>
        <v>0</v>
      </c>
      <c r="Q22" s="54" t="str">
        <f>IF(Tabla22[[#This Row],[QualityBonus]]&gt;0,Tabla22[[#This Row],[TOTAL PROFIT (no wages, no admin costs)]]-$N$2,"")</f>
        <v/>
      </c>
      <c r="S22" s="57"/>
      <c r="T22" s="57"/>
      <c r="U22" s="57"/>
      <c r="V22" s="57"/>
      <c r="W22" s="57"/>
    </row>
    <row r="23" spans="1:23" x14ac:dyDescent="0.25">
      <c r="A23" s="14">
        <v>9</v>
      </c>
      <c r="B23" s="14"/>
      <c r="C23" s="42"/>
      <c r="D23" s="3"/>
      <c r="E23" s="4"/>
      <c r="F23" s="5"/>
      <c r="G23" s="4"/>
      <c r="H23" s="15"/>
      <c r="I23" s="3"/>
      <c r="J23" s="4"/>
      <c r="K23" s="5"/>
      <c r="L23" s="4"/>
      <c r="M23" s="15"/>
      <c r="N23" s="14">
        <f>(Tabla22[[#This Row],[Base price1]]*(1+Tabla22[[#This Row],[QOGS]]*Tabla22[[#This Row],[QualityBonus]])-Tabla22[[#This Row],[COGS]])*Tabla22[[#This Row],[Req.]]</f>
        <v>0</v>
      </c>
      <c r="O23" s="14">
        <f>(Tabla22[[#This Row],[Base price2]]*(1+Tabla22[[#This Row],[QualityBonus]]*Tabla22[[#This Row],[Q2]])-Tabla22[[#This Row],[COGS2]])*Tabla22[[#This Row],[Req.2]]</f>
        <v>0</v>
      </c>
      <c r="P23" s="3">
        <f>SUM(Tabla22[[#This Row],[p1]:[p2]])</f>
        <v>0</v>
      </c>
      <c r="Q23" s="54" t="str">
        <f>IF(Tabla22[[#This Row],[QualityBonus]]&gt;0,Tabla22[[#This Row],[TOTAL PROFIT (no wages, no admin costs)]]-$N$2,"")</f>
        <v/>
      </c>
      <c r="S23" s="57"/>
      <c r="T23" s="57"/>
      <c r="U23" s="57"/>
      <c r="V23" s="57"/>
      <c r="W23" s="57"/>
    </row>
    <row r="24" spans="1:23" x14ac:dyDescent="0.25">
      <c r="A24" s="14">
        <v>10</v>
      </c>
      <c r="B24" s="14"/>
      <c r="C24" s="42"/>
      <c r="D24" s="3"/>
      <c r="E24" s="4"/>
      <c r="F24" s="5"/>
      <c r="G24" s="4"/>
      <c r="H24" s="15"/>
      <c r="I24" s="3"/>
      <c r="J24" s="4"/>
      <c r="K24" s="5"/>
      <c r="L24" s="4"/>
      <c r="M24" s="15"/>
      <c r="N24" s="14">
        <f>(Tabla22[[#This Row],[Base price1]]*(1+Tabla22[[#This Row],[QOGS]]*Tabla22[[#This Row],[QualityBonus]])-Tabla22[[#This Row],[COGS]])*Tabla22[[#This Row],[Req.]]</f>
        <v>0</v>
      </c>
      <c r="O24" s="14">
        <f>(Tabla22[[#This Row],[Base price2]]*(1+Tabla22[[#This Row],[QualityBonus]]*Tabla22[[#This Row],[Q2]])-Tabla22[[#This Row],[COGS2]])*Tabla22[[#This Row],[Req.2]]</f>
        <v>0</v>
      </c>
      <c r="P24" s="3">
        <f>SUM(Tabla22[[#This Row],[p1]:[p2]])</f>
        <v>0</v>
      </c>
      <c r="Q24" s="54" t="str">
        <f>IF(Tabla22[[#This Row],[QualityBonus]]&gt;0,Tabla22[[#This Row],[TOTAL PROFIT (no wages, no admin costs)]]-$N$2,"")</f>
        <v/>
      </c>
      <c r="S24" s="57"/>
      <c r="T24" s="57"/>
      <c r="U24" s="57"/>
      <c r="V24" s="57"/>
      <c r="W24" s="57"/>
    </row>
    <row r="25" spans="1:23" x14ac:dyDescent="0.25">
      <c r="A25" s="14">
        <v>11</v>
      </c>
      <c r="B25" s="14"/>
      <c r="C25" s="42"/>
      <c r="D25" s="3"/>
      <c r="E25" s="4"/>
      <c r="F25" s="5"/>
      <c r="G25" s="4"/>
      <c r="H25" s="15"/>
      <c r="I25" s="3"/>
      <c r="J25" s="4"/>
      <c r="K25" s="5"/>
      <c r="L25" s="4"/>
      <c r="M25" s="15"/>
      <c r="N25" s="14">
        <f>(Tabla22[[#This Row],[Base price1]]*(1+Tabla22[[#This Row],[QOGS]]*Tabla22[[#This Row],[QualityBonus]])-Tabla22[[#This Row],[COGS]])*Tabla22[[#This Row],[Req.]]</f>
        <v>0</v>
      </c>
      <c r="O25" s="14">
        <f>(Tabla22[[#This Row],[Base price2]]*(1+Tabla22[[#This Row],[QualityBonus]]*Tabla22[[#This Row],[Q2]])-Tabla22[[#This Row],[COGS2]])*Tabla22[[#This Row],[Req.2]]</f>
        <v>0</v>
      </c>
      <c r="P25" s="3">
        <f>SUM(Tabla22[[#This Row],[p1]:[p2]])</f>
        <v>0</v>
      </c>
      <c r="Q25" s="54" t="str">
        <f>IF(Tabla22[[#This Row],[QualityBonus]]&gt;0,Tabla22[[#This Row],[TOTAL PROFIT (no wages, no admin costs)]]-$N$2,"")</f>
        <v/>
      </c>
      <c r="S25" s="57"/>
      <c r="T25" s="57"/>
      <c r="U25" s="57"/>
      <c r="V25" s="57"/>
      <c r="W25" s="57"/>
    </row>
    <row r="26" spans="1:23" x14ac:dyDescent="0.25">
      <c r="A26" s="14">
        <v>12</v>
      </c>
      <c r="B26" s="14"/>
      <c r="C26" s="42"/>
      <c r="D26" s="3"/>
      <c r="E26" s="4"/>
      <c r="F26" s="5"/>
      <c r="G26" s="4"/>
      <c r="H26" s="15"/>
      <c r="I26" s="3"/>
      <c r="J26" s="4"/>
      <c r="K26" s="5"/>
      <c r="L26" s="4"/>
      <c r="M26" s="15"/>
      <c r="N26" s="14">
        <f>(Tabla22[[#This Row],[Base price1]]*(1+Tabla22[[#This Row],[QOGS]]*Tabla22[[#This Row],[QualityBonus]])-Tabla22[[#This Row],[COGS]])*Tabla22[[#This Row],[Req.]]</f>
        <v>0</v>
      </c>
      <c r="O26" s="14">
        <f>(Tabla22[[#This Row],[Base price2]]*(1+Tabla22[[#This Row],[QualityBonus]]*Tabla22[[#This Row],[Q2]])-Tabla22[[#This Row],[COGS2]])*Tabla22[[#This Row],[Req.2]]</f>
        <v>0</v>
      </c>
      <c r="P26" s="3">
        <f>SUM(Tabla22[[#This Row],[p1]:[p2]])</f>
        <v>0</v>
      </c>
      <c r="Q26" s="54" t="str">
        <f>IF(Tabla22[[#This Row],[QualityBonus]]&gt;0,Tabla22[[#This Row],[TOTAL PROFIT (no wages, no admin costs)]]-$N$2,"")</f>
        <v/>
      </c>
      <c r="S26" s="57"/>
      <c r="T26" s="57"/>
      <c r="U26" s="57"/>
      <c r="V26" s="57"/>
      <c r="W26" s="57"/>
    </row>
    <row r="27" spans="1:23" x14ac:dyDescent="0.25">
      <c r="A27" s="14">
        <v>13</v>
      </c>
      <c r="B27" s="14"/>
      <c r="C27" s="42"/>
      <c r="D27" s="3"/>
      <c r="E27" s="4"/>
      <c r="F27" s="5"/>
      <c r="G27" s="4"/>
      <c r="H27" s="15"/>
      <c r="I27" s="3"/>
      <c r="J27" s="4"/>
      <c r="K27" s="5"/>
      <c r="L27" s="4"/>
      <c r="M27" s="15"/>
      <c r="N27" s="14">
        <f>(Tabla22[[#This Row],[Base price1]]*(1+Tabla22[[#This Row],[QOGS]]*Tabla22[[#This Row],[QualityBonus]])-Tabla22[[#This Row],[COGS]])*Tabla22[[#This Row],[Req.]]</f>
        <v>0</v>
      </c>
      <c r="O27" s="14">
        <f>(Tabla22[[#This Row],[Base price2]]*(1+Tabla22[[#This Row],[QualityBonus]]*Tabla22[[#This Row],[Q2]])-Tabla22[[#This Row],[COGS2]])*Tabla22[[#This Row],[Req.2]]</f>
        <v>0</v>
      </c>
      <c r="P27" s="3">
        <f>SUM(Tabla22[[#This Row],[p1]:[p2]])</f>
        <v>0</v>
      </c>
      <c r="Q27" s="54" t="str">
        <f>IF(Tabla22[[#This Row],[QualityBonus]]&gt;0,Tabla22[[#This Row],[TOTAL PROFIT (no wages, no admin costs)]]-$N$2,"")</f>
        <v/>
      </c>
      <c r="S27" s="57"/>
      <c r="T27" s="57"/>
      <c r="U27" s="57"/>
      <c r="V27" s="57"/>
      <c r="W27" s="57"/>
    </row>
    <row r="28" spans="1:23" x14ac:dyDescent="0.25">
      <c r="A28" s="14">
        <v>14</v>
      </c>
      <c r="B28" s="14"/>
      <c r="C28" s="42"/>
      <c r="D28" s="3"/>
      <c r="E28" s="4"/>
      <c r="F28" s="5"/>
      <c r="G28" s="4"/>
      <c r="H28" s="15"/>
      <c r="I28" s="3"/>
      <c r="J28" s="4"/>
      <c r="K28" s="5"/>
      <c r="L28" s="4"/>
      <c r="M28" s="15"/>
      <c r="N28" s="14">
        <f>(Tabla22[[#This Row],[Base price1]]*(1+Tabla22[[#This Row],[QOGS]]*Tabla22[[#This Row],[QualityBonus]])-Tabla22[[#This Row],[COGS]])*Tabla22[[#This Row],[Req.]]</f>
        <v>0</v>
      </c>
      <c r="O28" s="14">
        <f>(Tabla22[[#This Row],[Base price2]]*(1+Tabla22[[#This Row],[QualityBonus]]*Tabla22[[#This Row],[Q2]])-Tabla22[[#This Row],[COGS2]])*Tabla22[[#This Row],[Req.2]]</f>
        <v>0</v>
      </c>
      <c r="P28" s="3">
        <f>SUM(Tabla22[[#This Row],[p1]:[p2]])</f>
        <v>0</v>
      </c>
      <c r="Q28" s="54" t="str">
        <f>IF(Tabla22[[#This Row],[QualityBonus]]&gt;0,Tabla22[[#This Row],[TOTAL PROFIT (no wages, no admin costs)]]-$N$2,"")</f>
        <v/>
      </c>
      <c r="S28" s="57"/>
      <c r="T28" s="57"/>
      <c r="U28" s="57"/>
      <c r="V28" s="57"/>
      <c r="W28" s="57"/>
    </row>
    <row r="29" spans="1:23" x14ac:dyDescent="0.25">
      <c r="A29" s="14">
        <v>15</v>
      </c>
      <c r="B29" s="14"/>
      <c r="C29" s="42"/>
      <c r="D29" s="3"/>
      <c r="E29" s="4"/>
      <c r="F29" s="5"/>
      <c r="G29" s="4"/>
      <c r="H29" s="15"/>
      <c r="I29" s="3"/>
      <c r="J29" s="4"/>
      <c r="K29" s="5"/>
      <c r="L29" s="4"/>
      <c r="M29" s="15"/>
      <c r="N29" s="14">
        <f>(Tabla22[[#This Row],[Base price1]]*(1+Tabla22[[#This Row],[QOGS]]*Tabla22[[#This Row],[QualityBonus]])-Tabla22[[#This Row],[COGS]])*Tabla22[[#This Row],[Req.]]</f>
        <v>0</v>
      </c>
      <c r="O29" s="14">
        <f>(Tabla22[[#This Row],[Base price2]]*(1+Tabla22[[#This Row],[QualityBonus]]*Tabla22[[#This Row],[Q2]])-Tabla22[[#This Row],[COGS2]])*Tabla22[[#This Row],[Req.2]]</f>
        <v>0</v>
      </c>
      <c r="P29" s="3">
        <f>SUM(Tabla22[[#This Row],[p1]:[p2]])</f>
        <v>0</v>
      </c>
      <c r="Q29" s="54" t="str">
        <f>IF(Tabla22[[#This Row],[QualityBonus]]&gt;0,Tabla22[[#This Row],[TOTAL PROFIT (no wages, no admin costs)]]-$N$2,"")</f>
        <v/>
      </c>
      <c r="S29" s="57"/>
      <c r="T29" s="57"/>
      <c r="U29" s="57"/>
      <c r="V29" s="57"/>
      <c r="W29" s="57"/>
    </row>
    <row r="30" spans="1:23" x14ac:dyDescent="0.25">
      <c r="A30" s="14">
        <v>16</v>
      </c>
      <c r="B30" s="14"/>
      <c r="C30" s="42"/>
      <c r="D30" s="3"/>
      <c r="E30" s="4"/>
      <c r="F30" s="5"/>
      <c r="G30" s="4"/>
      <c r="H30" s="15"/>
      <c r="I30" s="3"/>
      <c r="J30" s="4"/>
      <c r="K30" s="5"/>
      <c r="L30" s="4"/>
      <c r="M30" s="15"/>
      <c r="N30" s="14">
        <f>(Tabla22[[#This Row],[Base price1]]*(1+Tabla22[[#This Row],[QOGS]]*Tabla22[[#This Row],[QualityBonus]])-Tabla22[[#This Row],[COGS]])*Tabla22[[#This Row],[Req.]]</f>
        <v>0</v>
      </c>
      <c r="O30" s="14">
        <f>(Tabla22[[#This Row],[Base price2]]*(1+Tabla22[[#This Row],[QualityBonus]]*Tabla22[[#This Row],[Q2]])-Tabla22[[#This Row],[COGS2]])*Tabla22[[#This Row],[Req.2]]</f>
        <v>0</v>
      </c>
      <c r="P30" s="3">
        <f>SUM(Tabla22[[#This Row],[p1]:[p2]])</f>
        <v>0</v>
      </c>
      <c r="Q30" s="54" t="str">
        <f>IF(Tabla22[[#This Row],[QualityBonus]]&gt;0,Tabla22[[#This Row],[TOTAL PROFIT (no wages, no admin costs)]]-$N$2,"")</f>
        <v/>
      </c>
      <c r="S30" s="57"/>
      <c r="T30" s="57"/>
      <c r="U30" s="57"/>
      <c r="V30" s="57"/>
      <c r="W30" s="57"/>
    </row>
    <row r="31" spans="1:23" x14ac:dyDescent="0.25">
      <c r="A31" s="14">
        <v>17</v>
      </c>
      <c r="B31" s="14"/>
      <c r="C31" s="42"/>
      <c r="D31" s="3"/>
      <c r="E31" s="4"/>
      <c r="F31" s="5"/>
      <c r="G31" s="4"/>
      <c r="H31" s="15"/>
      <c r="I31" s="3"/>
      <c r="J31" s="4"/>
      <c r="K31" s="5"/>
      <c r="L31" s="4"/>
      <c r="M31" s="15"/>
      <c r="N31" s="14">
        <f>(Tabla22[[#This Row],[Base price1]]*(1+Tabla22[[#This Row],[QOGS]]*Tabla22[[#This Row],[QualityBonus]])-Tabla22[[#This Row],[COGS]])*Tabla22[[#This Row],[Req.]]</f>
        <v>0</v>
      </c>
      <c r="O31" s="14">
        <f>(Tabla22[[#This Row],[Base price2]]*(1+Tabla22[[#This Row],[QualityBonus]]*Tabla22[[#This Row],[Q2]])-Tabla22[[#This Row],[COGS2]])*Tabla22[[#This Row],[Req.2]]</f>
        <v>0</v>
      </c>
      <c r="P31" s="3">
        <f>SUM(Tabla22[[#This Row],[p1]:[p2]])</f>
        <v>0</v>
      </c>
      <c r="Q31" s="54" t="str">
        <f>IF(Tabla22[[#This Row],[QualityBonus]]&gt;0,Tabla22[[#This Row],[TOTAL PROFIT (no wages, no admin costs)]]-$N$2,"")</f>
        <v/>
      </c>
      <c r="T31" s="57"/>
      <c r="U31" s="57"/>
      <c r="V31" s="57"/>
      <c r="W31" s="57"/>
    </row>
    <row r="32" spans="1:23" x14ac:dyDescent="0.25">
      <c r="A32" s="14">
        <v>18</v>
      </c>
      <c r="B32" s="14"/>
      <c r="C32" s="42"/>
      <c r="D32" s="3"/>
      <c r="E32" s="4"/>
      <c r="F32" s="5"/>
      <c r="G32" s="4"/>
      <c r="H32" s="15"/>
      <c r="I32" s="3"/>
      <c r="J32" s="4"/>
      <c r="K32" s="5"/>
      <c r="L32" s="4"/>
      <c r="M32" s="15"/>
      <c r="N32" s="14">
        <f>(Tabla22[[#This Row],[Base price1]]*(1+Tabla22[[#This Row],[QOGS]]*Tabla22[[#This Row],[QualityBonus]])-Tabla22[[#This Row],[COGS]])*Tabla22[[#This Row],[Req.]]</f>
        <v>0</v>
      </c>
      <c r="O32" s="14">
        <f>(Tabla22[[#This Row],[Base price2]]*(1+Tabla22[[#This Row],[QualityBonus]]*Tabla22[[#This Row],[Q2]])-Tabla22[[#This Row],[COGS2]])*Tabla22[[#This Row],[Req.2]]</f>
        <v>0</v>
      </c>
      <c r="P32" s="3">
        <f>SUM(Tabla22[[#This Row],[p1]:[p2]])</f>
        <v>0</v>
      </c>
      <c r="Q32" s="54" t="str">
        <f>IF(Tabla22[[#This Row],[QualityBonus]]&gt;0,Tabla22[[#This Row],[TOTAL PROFIT (no wages, no admin costs)]]-$N$2,"")</f>
        <v/>
      </c>
      <c r="T32" s="57"/>
      <c r="U32" s="57"/>
      <c r="V32" s="57"/>
      <c r="W32" s="57"/>
    </row>
    <row r="33" spans="1:23" x14ac:dyDescent="0.25">
      <c r="A33" s="14">
        <v>19</v>
      </c>
      <c r="B33" s="14"/>
      <c r="C33" s="42"/>
      <c r="D33" s="3"/>
      <c r="E33" s="4"/>
      <c r="F33" s="5"/>
      <c r="G33" s="4"/>
      <c r="H33" s="15"/>
      <c r="I33" s="3"/>
      <c r="J33" s="4"/>
      <c r="K33" s="5"/>
      <c r="L33" s="4"/>
      <c r="M33" s="15"/>
      <c r="N33" s="14">
        <f>(Tabla22[[#This Row],[Base price1]]*(1+Tabla22[[#This Row],[QOGS]]*Tabla22[[#This Row],[QualityBonus]])-Tabla22[[#This Row],[COGS]])*Tabla22[[#This Row],[Req.]]</f>
        <v>0</v>
      </c>
      <c r="O33" s="14">
        <f>(Tabla22[[#This Row],[Base price2]]*(1+Tabla22[[#This Row],[QualityBonus]]*Tabla22[[#This Row],[Q2]])-Tabla22[[#This Row],[COGS2]])*Tabla22[[#This Row],[Req.2]]</f>
        <v>0</v>
      </c>
      <c r="P33" s="3">
        <f>SUM(Tabla22[[#This Row],[p1]:[p2]])</f>
        <v>0</v>
      </c>
      <c r="Q33" s="54" t="str">
        <f>IF(Tabla22[[#This Row],[QualityBonus]]&gt;0,Tabla22[[#This Row],[TOTAL PROFIT (no wages, no admin costs)]]-$N$2,"")</f>
        <v/>
      </c>
      <c r="T33" s="57"/>
      <c r="U33" s="57"/>
      <c r="V33" s="57"/>
      <c r="W33" s="57"/>
    </row>
    <row r="34" spans="1:23" x14ac:dyDescent="0.25">
      <c r="A34" s="14">
        <v>20</v>
      </c>
      <c r="B34" s="14"/>
      <c r="C34" s="42"/>
      <c r="D34" s="3"/>
      <c r="E34" s="4"/>
      <c r="F34" s="5"/>
      <c r="G34" s="4"/>
      <c r="H34" s="15"/>
      <c r="I34" s="3"/>
      <c r="J34" s="4"/>
      <c r="K34" s="5"/>
      <c r="L34" s="4"/>
      <c r="M34" s="15"/>
      <c r="N34" s="14">
        <f>(Tabla22[[#This Row],[Base price1]]*(1+Tabla22[[#This Row],[QOGS]]*Tabla22[[#This Row],[QualityBonus]])-Tabla22[[#This Row],[COGS]])*Tabla22[[#This Row],[Req.]]</f>
        <v>0</v>
      </c>
      <c r="O34" s="14">
        <f>(Tabla22[[#This Row],[Base price2]]*(1+Tabla22[[#This Row],[QualityBonus]]*Tabla22[[#This Row],[Q2]])-Tabla22[[#This Row],[COGS2]])*Tabla22[[#This Row],[Req.2]]</f>
        <v>0</v>
      </c>
      <c r="P34" s="3">
        <f>SUM(Tabla22[[#This Row],[p1]:[p2]])</f>
        <v>0</v>
      </c>
      <c r="Q34" s="54" t="str">
        <f>IF(Tabla22[[#This Row],[QualityBonus]]&gt;0,Tabla22[[#This Row],[TOTAL PROFIT (no wages, no admin costs)]]-$N$2,"")</f>
        <v/>
      </c>
      <c r="T34" s="57"/>
      <c r="U34" s="57"/>
      <c r="V34" s="57"/>
      <c r="W34" s="57"/>
    </row>
    <row r="35" spans="1:23" x14ac:dyDescent="0.25">
      <c r="A35" s="14">
        <v>21</v>
      </c>
      <c r="B35" s="14"/>
      <c r="C35" s="42"/>
      <c r="D35" s="3"/>
      <c r="E35" s="4"/>
      <c r="F35" s="5"/>
      <c r="G35" s="4"/>
      <c r="H35" s="15"/>
      <c r="I35" s="3"/>
      <c r="J35" s="4"/>
      <c r="K35" s="5"/>
      <c r="L35" s="4"/>
      <c r="M35" s="15"/>
      <c r="N35" s="14">
        <f>(Tabla22[[#This Row],[Base price1]]*(1+Tabla22[[#This Row],[QOGS]]*Tabla22[[#This Row],[QualityBonus]])-Tabla22[[#This Row],[COGS]])*Tabla22[[#This Row],[Req.]]</f>
        <v>0</v>
      </c>
      <c r="O35" s="14">
        <f>(Tabla22[[#This Row],[Base price2]]*(1+Tabla22[[#This Row],[QualityBonus]]*Tabla22[[#This Row],[Q2]])-Tabla22[[#This Row],[COGS2]])*Tabla22[[#This Row],[Req.2]]</f>
        <v>0</v>
      </c>
      <c r="P35" s="3">
        <f>SUM(Tabla22[[#This Row],[p1]:[p2]])</f>
        <v>0</v>
      </c>
      <c r="Q35" s="54" t="str">
        <f>IF(Tabla22[[#This Row],[QualityBonus]]&gt;0,Tabla22[[#This Row],[TOTAL PROFIT (no wages, no admin costs)]]-$N$2,"")</f>
        <v/>
      </c>
      <c r="T35" s="57"/>
      <c r="U35" s="57"/>
      <c r="V35" s="57"/>
      <c r="W35" s="57"/>
    </row>
    <row r="36" spans="1:23" x14ac:dyDescent="0.25">
      <c r="A36" s="14">
        <v>22</v>
      </c>
      <c r="B36" s="14"/>
      <c r="C36" s="42"/>
      <c r="D36" s="3"/>
      <c r="E36" s="4"/>
      <c r="F36" s="5"/>
      <c r="G36" s="4"/>
      <c r="H36" s="15"/>
      <c r="I36" s="3"/>
      <c r="J36" s="4"/>
      <c r="K36" s="5"/>
      <c r="L36" s="4"/>
      <c r="M36" s="15"/>
      <c r="N36" s="14">
        <f>(Tabla22[[#This Row],[Base price1]]*(1+Tabla22[[#This Row],[QOGS]]*Tabla22[[#This Row],[QualityBonus]])-Tabla22[[#This Row],[COGS]])*Tabla22[[#This Row],[Req.]]</f>
        <v>0</v>
      </c>
      <c r="O36" s="14">
        <f>(Tabla22[[#This Row],[Base price2]]*(1+Tabla22[[#This Row],[QualityBonus]]*Tabla22[[#This Row],[Q2]])-Tabla22[[#This Row],[COGS2]])*Tabla22[[#This Row],[Req.2]]</f>
        <v>0</v>
      </c>
      <c r="P36" s="3">
        <f>SUM(Tabla22[[#This Row],[p1]:[p2]])</f>
        <v>0</v>
      </c>
      <c r="Q36" s="54" t="str">
        <f>IF(Tabla22[[#This Row],[QualityBonus]]&gt;0,Tabla22[[#This Row],[TOTAL PROFIT (no wages, no admin costs)]]-$N$2,"")</f>
        <v/>
      </c>
      <c r="T36" s="57"/>
      <c r="U36" s="57"/>
      <c r="V36" s="57"/>
      <c r="W36" s="57"/>
    </row>
    <row r="37" spans="1:23" x14ac:dyDescent="0.25">
      <c r="A37" s="14">
        <v>23</v>
      </c>
      <c r="B37" s="14"/>
      <c r="C37" s="42"/>
      <c r="D37" s="3"/>
      <c r="E37" s="4"/>
      <c r="F37" s="5"/>
      <c r="G37" s="4"/>
      <c r="H37" s="15"/>
      <c r="I37" s="3"/>
      <c r="J37" s="4"/>
      <c r="K37" s="5"/>
      <c r="L37" s="4"/>
      <c r="M37" s="15"/>
      <c r="N37" s="14">
        <f>(Tabla22[[#This Row],[Base price1]]*(1+Tabla22[[#This Row],[QOGS]]*Tabla22[[#This Row],[QualityBonus]])-Tabla22[[#This Row],[COGS]])*Tabla22[[#This Row],[Req.]]</f>
        <v>0</v>
      </c>
      <c r="O37" s="14">
        <f>(Tabla22[[#This Row],[Base price2]]*(1+Tabla22[[#This Row],[QualityBonus]]*Tabla22[[#This Row],[Q2]])-Tabla22[[#This Row],[COGS2]])*Tabla22[[#This Row],[Req.2]]</f>
        <v>0</v>
      </c>
      <c r="P37" s="3">
        <f>SUM(Tabla22[[#This Row],[p1]:[p2]])</f>
        <v>0</v>
      </c>
      <c r="Q37" s="54" t="str">
        <f>IF(Tabla22[[#This Row],[QualityBonus]]&gt;0,Tabla22[[#This Row],[TOTAL PROFIT (no wages, no admin costs)]]-$N$2,"")</f>
        <v/>
      </c>
    </row>
    <row r="38" spans="1:23" x14ac:dyDescent="0.25">
      <c r="A38" s="14">
        <v>24</v>
      </c>
      <c r="B38" s="14"/>
      <c r="C38" s="42"/>
      <c r="D38" s="3"/>
      <c r="E38" s="4"/>
      <c r="F38" s="5"/>
      <c r="G38" s="4"/>
      <c r="H38" s="15"/>
      <c r="I38" s="3"/>
      <c r="J38" s="4"/>
      <c r="K38" s="5"/>
      <c r="L38" s="4"/>
      <c r="M38" s="15"/>
      <c r="N38" s="14">
        <f>(Tabla22[[#This Row],[Base price1]]*(1+Tabla22[[#This Row],[QOGS]]*Tabla22[[#This Row],[QualityBonus]])-Tabla22[[#This Row],[COGS]])*Tabla22[[#This Row],[Req.]]</f>
        <v>0</v>
      </c>
      <c r="O38" s="14">
        <f>(Tabla22[[#This Row],[Base price2]]*(1+Tabla22[[#This Row],[QualityBonus]]*Tabla22[[#This Row],[Q2]])-Tabla22[[#This Row],[COGS2]])*Tabla22[[#This Row],[Req.2]]</f>
        <v>0</v>
      </c>
      <c r="P38" s="3">
        <f>SUM(Tabla22[[#This Row],[p1]:[p2]])</f>
        <v>0</v>
      </c>
      <c r="Q38" s="54" t="str">
        <f>IF(Tabla22[[#This Row],[QualityBonus]]&gt;0,Tabla22[[#This Row],[TOTAL PROFIT (no wages, no admin costs)]]-$N$2,"")</f>
        <v/>
      </c>
    </row>
    <row r="39" spans="1:23" x14ac:dyDescent="0.25">
      <c r="A39" s="14">
        <v>25</v>
      </c>
      <c r="B39" s="14"/>
      <c r="C39" s="42"/>
      <c r="D39" s="3"/>
      <c r="E39" s="4"/>
      <c r="F39" s="5"/>
      <c r="G39" s="4"/>
      <c r="H39" s="15"/>
      <c r="I39" s="3"/>
      <c r="J39" s="4"/>
      <c r="K39" s="5"/>
      <c r="L39" s="4"/>
      <c r="M39" s="15"/>
      <c r="N39" s="14">
        <f>(Tabla22[[#This Row],[Base price1]]*(1+Tabla22[[#This Row],[QOGS]]*Tabla22[[#This Row],[QualityBonus]])-Tabla22[[#This Row],[COGS]])*Tabla22[[#This Row],[Req.]]</f>
        <v>0</v>
      </c>
      <c r="O39" s="14">
        <f>(Tabla22[[#This Row],[Base price2]]*(1+Tabla22[[#This Row],[QualityBonus]]*Tabla22[[#This Row],[Q2]])-Tabla22[[#This Row],[COGS2]])*Tabla22[[#This Row],[Req.2]]</f>
        <v>0</v>
      </c>
      <c r="P39" s="3">
        <f>SUM(Tabla22[[#This Row],[p1]:[p2]])</f>
        <v>0</v>
      </c>
      <c r="Q39" s="54" t="str">
        <f>IF(Tabla22[[#This Row],[QualityBonus]]&gt;0,Tabla22[[#This Row],[TOTAL PROFIT (no wages, no admin costs)]]-$N$2,"")</f>
        <v/>
      </c>
    </row>
    <row r="40" spans="1:23" x14ac:dyDescent="0.25">
      <c r="A40" s="14">
        <v>26</v>
      </c>
      <c r="B40" s="14"/>
      <c r="C40" s="42"/>
      <c r="D40" s="3"/>
      <c r="E40" s="4"/>
      <c r="F40" s="5"/>
      <c r="G40" s="4"/>
      <c r="H40" s="15"/>
      <c r="I40" s="3"/>
      <c r="J40" s="4"/>
      <c r="K40" s="5"/>
      <c r="L40" s="4"/>
      <c r="M40" s="15"/>
      <c r="N40" s="14">
        <f>(Tabla22[[#This Row],[Base price1]]*(1+Tabla22[[#This Row],[QOGS]]*Tabla22[[#This Row],[QualityBonus]])-Tabla22[[#This Row],[COGS]])*Tabla22[[#This Row],[Req.]]</f>
        <v>0</v>
      </c>
      <c r="O40" s="14">
        <f>(Tabla22[[#This Row],[Base price2]]*(1+Tabla22[[#This Row],[QualityBonus]]*Tabla22[[#This Row],[Q2]])-Tabla22[[#This Row],[COGS2]])*Tabla22[[#This Row],[Req.2]]</f>
        <v>0</v>
      </c>
      <c r="P40" s="3">
        <f>SUM(Tabla22[[#This Row],[p1]:[p2]])</f>
        <v>0</v>
      </c>
      <c r="Q40" s="54" t="str">
        <f>IF(Tabla22[[#This Row],[QualityBonus]]&gt;0,Tabla22[[#This Row],[TOTAL PROFIT (no wages, no admin costs)]]-$N$2,"")</f>
        <v/>
      </c>
    </row>
    <row r="41" spans="1:23" x14ac:dyDescent="0.25">
      <c r="A41" s="14">
        <v>27</v>
      </c>
      <c r="B41" s="14"/>
      <c r="C41" s="42"/>
      <c r="D41" s="3"/>
      <c r="E41" s="4"/>
      <c r="F41" s="5"/>
      <c r="G41" s="4"/>
      <c r="H41" s="15"/>
      <c r="I41" s="3"/>
      <c r="J41" s="4"/>
      <c r="K41" s="5"/>
      <c r="L41" s="4"/>
      <c r="M41" s="15"/>
      <c r="N41" s="14">
        <f>(Tabla22[[#This Row],[Base price1]]*(1+Tabla22[[#This Row],[QOGS]]*Tabla22[[#This Row],[QualityBonus]])-Tabla22[[#This Row],[COGS]])*Tabla22[[#This Row],[Req.]]</f>
        <v>0</v>
      </c>
      <c r="O41" s="14">
        <f>(Tabla22[[#This Row],[Base price2]]*(1+Tabla22[[#This Row],[QualityBonus]]*Tabla22[[#This Row],[Q2]])-Tabla22[[#This Row],[COGS2]])*Tabla22[[#This Row],[Req.2]]</f>
        <v>0</v>
      </c>
      <c r="P41" s="3">
        <f>SUM(Tabla22[[#This Row],[p1]:[p2]])</f>
        <v>0</v>
      </c>
      <c r="Q41" s="54" t="str">
        <f>IF(Tabla22[[#This Row],[QualityBonus]]&gt;0,Tabla22[[#This Row],[TOTAL PROFIT (no wages, no admin costs)]]-$N$2,"")</f>
        <v/>
      </c>
    </row>
    <row r="42" spans="1:23" x14ac:dyDescent="0.25">
      <c r="A42" s="14">
        <v>28</v>
      </c>
      <c r="B42" s="14"/>
      <c r="C42" s="42"/>
      <c r="D42" s="3"/>
      <c r="E42" s="4"/>
      <c r="F42" s="5"/>
      <c r="G42" s="4"/>
      <c r="H42" s="15"/>
      <c r="I42" s="3"/>
      <c r="J42" s="4"/>
      <c r="K42" s="5"/>
      <c r="L42" s="4"/>
      <c r="M42" s="15"/>
      <c r="N42" s="14">
        <f>(Tabla22[[#This Row],[Base price1]]*(1+Tabla22[[#This Row],[QOGS]]*Tabla22[[#This Row],[QualityBonus]])-Tabla22[[#This Row],[COGS]])*Tabla22[[#This Row],[Req.]]</f>
        <v>0</v>
      </c>
      <c r="O42" s="14">
        <f>(Tabla22[[#This Row],[Base price2]]*(1+Tabla22[[#This Row],[QualityBonus]]*Tabla22[[#This Row],[Q2]])-Tabla22[[#This Row],[COGS2]])*Tabla22[[#This Row],[Req.2]]</f>
        <v>0</v>
      </c>
      <c r="P42" s="3">
        <f>SUM(Tabla22[[#This Row],[p1]:[p2]])</f>
        <v>0</v>
      </c>
      <c r="Q42" s="54" t="str">
        <f>IF(Tabla22[[#This Row],[QualityBonus]]&gt;0,Tabla22[[#This Row],[TOTAL PROFIT (no wages, no admin costs)]]-$N$2,"")</f>
        <v/>
      </c>
    </row>
    <row r="43" spans="1:23" x14ac:dyDescent="0.25">
      <c r="A43" s="14">
        <v>29</v>
      </c>
      <c r="B43" s="14"/>
      <c r="C43" s="42"/>
      <c r="D43" s="3"/>
      <c r="E43" s="4"/>
      <c r="F43" s="5"/>
      <c r="G43" s="4"/>
      <c r="H43" s="15"/>
      <c r="I43" s="3"/>
      <c r="J43" s="4"/>
      <c r="K43" s="5"/>
      <c r="L43" s="4"/>
      <c r="M43" s="15"/>
      <c r="N43" s="14">
        <f>(Tabla22[[#This Row],[Base price1]]*(1+Tabla22[[#This Row],[QOGS]]*Tabla22[[#This Row],[QualityBonus]])-Tabla22[[#This Row],[COGS]])*Tabla22[[#This Row],[Req.]]</f>
        <v>0</v>
      </c>
      <c r="O43" s="14">
        <f>(Tabla22[[#This Row],[Base price2]]*(1+Tabla22[[#This Row],[QualityBonus]]*Tabla22[[#This Row],[Q2]])-Tabla22[[#This Row],[COGS2]])*Tabla22[[#This Row],[Req.2]]</f>
        <v>0</v>
      </c>
      <c r="P43" s="3">
        <f>SUM(Tabla22[[#This Row],[p1]:[p2]])</f>
        <v>0</v>
      </c>
      <c r="Q43" s="54" t="str">
        <f>IF(Tabla22[[#This Row],[QualityBonus]]&gt;0,Tabla22[[#This Row],[TOTAL PROFIT (no wages, no admin costs)]]-$N$2,"")</f>
        <v/>
      </c>
    </row>
    <row r="44" spans="1:23" x14ac:dyDescent="0.25">
      <c r="A44" s="14">
        <v>30</v>
      </c>
      <c r="B44" s="14"/>
      <c r="C44" s="42"/>
      <c r="D44" s="3"/>
      <c r="E44" s="4"/>
      <c r="F44" s="5"/>
      <c r="G44" s="4"/>
      <c r="H44" s="15"/>
      <c r="I44" s="3"/>
      <c r="J44" s="4"/>
      <c r="K44" s="5"/>
      <c r="L44" s="4"/>
      <c r="M44" s="15"/>
      <c r="N44" s="14">
        <f>(Tabla22[[#This Row],[Base price1]]*(1+Tabla22[[#This Row],[QOGS]]*Tabla22[[#This Row],[QualityBonus]])-Tabla22[[#This Row],[COGS]])*Tabla22[[#This Row],[Req.]]</f>
        <v>0</v>
      </c>
      <c r="O44" s="14">
        <f>(Tabla22[[#This Row],[Base price2]]*(1+Tabla22[[#This Row],[QualityBonus]]*Tabla22[[#This Row],[Q2]])-Tabla22[[#This Row],[COGS2]])*Tabla22[[#This Row],[Req.2]]</f>
        <v>0</v>
      </c>
      <c r="P44" s="3">
        <f>SUM(Tabla22[[#This Row],[p1]:[p2]])</f>
        <v>0</v>
      </c>
      <c r="Q44" s="54" t="str">
        <f>IF(Tabla22[[#This Row],[QualityBonus]]&gt;0,Tabla22[[#This Row],[TOTAL PROFIT (no wages, no admin costs)]]-$N$2,"")</f>
        <v/>
      </c>
    </row>
    <row r="45" spans="1:23" x14ac:dyDescent="0.25">
      <c r="A45" s="14">
        <v>31</v>
      </c>
      <c r="B45" s="14"/>
      <c r="C45" s="42"/>
      <c r="D45" s="3"/>
      <c r="E45" s="4"/>
      <c r="F45" s="5"/>
      <c r="G45" s="4"/>
      <c r="H45" s="15"/>
      <c r="I45" s="3"/>
      <c r="J45" s="4"/>
      <c r="K45" s="5"/>
      <c r="L45" s="4"/>
      <c r="M45" s="15"/>
      <c r="N45" s="14">
        <f>(Tabla22[[#This Row],[Base price1]]*(1+Tabla22[[#This Row],[QOGS]]*Tabla22[[#This Row],[QualityBonus]])-Tabla22[[#This Row],[COGS]])*Tabla22[[#This Row],[Req.]]</f>
        <v>0</v>
      </c>
      <c r="O45" s="14">
        <f>(Tabla22[[#This Row],[Base price2]]*(1+Tabla22[[#This Row],[QualityBonus]]*Tabla22[[#This Row],[Q2]])-Tabla22[[#This Row],[COGS2]])*Tabla22[[#This Row],[Req.2]]</f>
        <v>0</v>
      </c>
      <c r="P45" s="3">
        <f>SUM(Tabla22[[#This Row],[p1]:[p2]])</f>
        <v>0</v>
      </c>
      <c r="Q45" s="54" t="str">
        <f>IF(Tabla22[[#This Row],[QualityBonus]]&gt;0,Tabla22[[#This Row],[TOTAL PROFIT (no wages, no admin costs)]]-$N$2,"")</f>
        <v/>
      </c>
    </row>
    <row r="46" spans="1:23" x14ac:dyDescent="0.25">
      <c r="A46" s="14">
        <v>32</v>
      </c>
      <c r="B46" s="14"/>
      <c r="C46" s="42"/>
      <c r="D46" s="3"/>
      <c r="E46" s="4"/>
      <c r="F46" s="5"/>
      <c r="G46" s="4"/>
      <c r="H46" s="15"/>
      <c r="I46" s="3"/>
      <c r="J46" s="4"/>
      <c r="K46" s="5"/>
      <c r="L46" s="4"/>
      <c r="M46" s="15"/>
      <c r="N46" s="14">
        <f>(Tabla22[[#This Row],[Base price1]]*(1+Tabla22[[#This Row],[QOGS]]*Tabla22[[#This Row],[QualityBonus]])-Tabla22[[#This Row],[COGS]])*Tabla22[[#This Row],[Req.]]</f>
        <v>0</v>
      </c>
      <c r="O46" s="14">
        <f>(Tabla22[[#This Row],[Base price2]]*(1+Tabla22[[#This Row],[QualityBonus]]*Tabla22[[#This Row],[Q2]])-Tabla22[[#This Row],[COGS2]])*Tabla22[[#This Row],[Req.2]]</f>
        <v>0</v>
      </c>
      <c r="P46" s="3">
        <f>SUM(Tabla22[[#This Row],[p1]:[p2]])</f>
        <v>0</v>
      </c>
      <c r="Q46" s="54" t="str">
        <f>IF(Tabla22[[#This Row],[QualityBonus]]&gt;0,Tabla22[[#This Row],[TOTAL PROFIT (no wages, no admin costs)]]-$N$2,"")</f>
        <v/>
      </c>
    </row>
    <row r="47" spans="1:23" x14ac:dyDescent="0.25">
      <c r="A47" s="14">
        <v>33</v>
      </c>
      <c r="B47" s="14"/>
      <c r="C47" s="42"/>
      <c r="D47" s="3"/>
      <c r="E47" s="4"/>
      <c r="F47" s="5"/>
      <c r="G47" s="4"/>
      <c r="H47" s="15"/>
      <c r="I47" s="3"/>
      <c r="J47" s="4"/>
      <c r="K47" s="4"/>
      <c r="L47" s="4"/>
      <c r="M47" s="15"/>
      <c r="N47" s="14">
        <f>(Tabla22[[#This Row],[Base price1]]*(1+Tabla22[[#This Row],[QOGS]]*Tabla22[[#This Row],[QualityBonus]])-Tabla22[[#This Row],[COGS]])*Tabla22[[#This Row],[Req.]]</f>
        <v>0</v>
      </c>
      <c r="O47" s="14">
        <f>(Tabla22[[#This Row],[Base price2]]*(1+Tabla22[[#This Row],[QualityBonus]]*Tabla22[[#This Row],[Q2]])-Tabla22[[#This Row],[COGS2]])*Tabla22[[#This Row],[Req.2]]</f>
        <v>0</v>
      </c>
      <c r="P47" s="3">
        <f>SUM(Tabla22[[#This Row],[p1]:[p2]])</f>
        <v>0</v>
      </c>
      <c r="Q47" s="54" t="str">
        <f>IF(Tabla22[[#This Row],[QualityBonus]]&gt;0,Tabla22[[#This Row],[TOTAL PROFIT (no wages, no admin costs)]]-$N$2,"")</f>
        <v/>
      </c>
    </row>
    <row r="48" spans="1:23" x14ac:dyDescent="0.25">
      <c r="A48" s="14">
        <v>34</v>
      </c>
      <c r="B48" s="14"/>
      <c r="C48" s="42"/>
      <c r="D48" s="3"/>
      <c r="E48" s="4"/>
      <c r="F48" s="5"/>
      <c r="G48" s="4"/>
      <c r="H48" s="15"/>
      <c r="I48" s="3"/>
      <c r="J48" s="4"/>
      <c r="K48" s="5"/>
      <c r="L48" s="4"/>
      <c r="M48" s="15"/>
      <c r="N48" s="14">
        <f>(Tabla22[[#This Row],[Base price1]]*(1+Tabla22[[#This Row],[QOGS]]*Tabla22[[#This Row],[QualityBonus]])-Tabla22[[#This Row],[COGS]])*Tabla22[[#This Row],[Req.]]</f>
        <v>0</v>
      </c>
      <c r="O48" s="14">
        <f>(Tabla22[[#This Row],[Base price2]]*(1+Tabla22[[#This Row],[QualityBonus]]*Tabla22[[#This Row],[Q2]])-Tabla22[[#This Row],[COGS2]])*Tabla22[[#This Row],[Req.2]]</f>
        <v>0</v>
      </c>
      <c r="P48" s="3">
        <f>SUM(Tabla22[[#This Row],[p1]:[p2]])</f>
        <v>0</v>
      </c>
      <c r="Q48" s="54" t="str">
        <f>IF(Tabla22[[#This Row],[QualityBonus]]&gt;0,Tabla22[[#This Row],[TOTAL PROFIT (no wages, no admin costs)]]-$N$2,"")</f>
        <v/>
      </c>
    </row>
    <row r="49" spans="1:17" x14ac:dyDescent="0.25">
      <c r="A49" s="14">
        <v>35</v>
      </c>
      <c r="B49" s="14"/>
      <c r="C49" s="42"/>
      <c r="D49" s="3"/>
      <c r="E49" s="4"/>
      <c r="F49" s="5"/>
      <c r="G49" s="4"/>
      <c r="H49" s="15"/>
      <c r="I49" s="3"/>
      <c r="J49" s="4"/>
      <c r="K49" s="4"/>
      <c r="L49" s="4"/>
      <c r="M49" s="15"/>
      <c r="N49" s="14">
        <f>(Tabla22[[#This Row],[Base price1]]*(1+Tabla22[[#This Row],[QOGS]]*Tabla22[[#This Row],[QualityBonus]])-Tabla22[[#This Row],[COGS]])*Tabla22[[#This Row],[Req.]]</f>
        <v>0</v>
      </c>
      <c r="O49" s="14">
        <f>(Tabla22[[#This Row],[Base price2]]*(1+Tabla22[[#This Row],[QualityBonus]]*Tabla22[[#This Row],[Q2]])-Tabla22[[#This Row],[COGS2]])*Tabla22[[#This Row],[Req.2]]</f>
        <v>0</v>
      </c>
      <c r="P49" s="3">
        <f>SUM(Tabla22[[#This Row],[p1]:[p2]])</f>
        <v>0</v>
      </c>
      <c r="Q49" s="54" t="str">
        <f>IF(Tabla22[[#This Row],[QualityBonus]]&gt;0,Tabla22[[#This Row],[TOTAL PROFIT (no wages, no admin costs)]]-$N$2,"")</f>
        <v/>
      </c>
    </row>
    <row r="50" spans="1:17" x14ac:dyDescent="0.25">
      <c r="A50" s="14">
        <v>36</v>
      </c>
      <c r="B50" s="14"/>
      <c r="C50" s="42"/>
      <c r="D50" s="3"/>
      <c r="E50" s="4"/>
      <c r="F50" s="5"/>
      <c r="G50" s="4"/>
      <c r="H50" s="15"/>
      <c r="I50" s="3"/>
      <c r="J50" s="4"/>
      <c r="K50" s="5"/>
      <c r="L50" s="4"/>
      <c r="M50" s="15"/>
      <c r="N50" s="14">
        <f>(Tabla22[[#This Row],[Base price1]]*(1+Tabla22[[#This Row],[QOGS]]*Tabla22[[#This Row],[QualityBonus]])-Tabla22[[#This Row],[COGS]])*Tabla22[[#This Row],[Req.]]</f>
        <v>0</v>
      </c>
      <c r="O50" s="14">
        <f>(Tabla22[[#This Row],[Base price2]]*(1+Tabla22[[#This Row],[QualityBonus]]*Tabla22[[#This Row],[Q2]])-Tabla22[[#This Row],[COGS2]])*Tabla22[[#This Row],[Req.2]]</f>
        <v>0</v>
      </c>
      <c r="P50" s="3">
        <f>SUM(Tabla22[[#This Row],[p1]:[p2]])</f>
        <v>0</v>
      </c>
      <c r="Q50" s="54" t="str">
        <f>IF(Tabla22[[#This Row],[QualityBonus]]&gt;0,Tabla22[[#This Row],[TOTAL PROFIT (no wages, no admin costs)]]-$N$2,"")</f>
        <v/>
      </c>
    </row>
    <row r="51" spans="1:17" x14ac:dyDescent="0.25">
      <c r="A51" s="14">
        <v>37</v>
      </c>
      <c r="B51" s="14"/>
      <c r="C51" s="42"/>
      <c r="D51" s="3"/>
      <c r="E51" s="4"/>
      <c r="F51" s="5"/>
      <c r="G51" s="4"/>
      <c r="H51" s="15"/>
      <c r="I51" s="3"/>
      <c r="J51" s="4"/>
      <c r="K51" s="4"/>
      <c r="L51" s="4"/>
      <c r="M51" s="15"/>
      <c r="N51" s="14">
        <f>(Tabla22[[#This Row],[Base price1]]*(1+Tabla22[[#This Row],[QOGS]]*Tabla22[[#This Row],[QualityBonus]])-Tabla22[[#This Row],[COGS]])*Tabla22[[#This Row],[Req.]]</f>
        <v>0</v>
      </c>
      <c r="O51" s="14">
        <f>(Tabla22[[#This Row],[Base price2]]*(1+Tabla22[[#This Row],[QualityBonus]]*Tabla22[[#This Row],[Q2]])-Tabla22[[#This Row],[COGS2]])*Tabla22[[#This Row],[Req.2]]</f>
        <v>0</v>
      </c>
      <c r="P51" s="3">
        <f>SUM(Tabla22[[#This Row],[p1]:[p2]])</f>
        <v>0</v>
      </c>
      <c r="Q51" s="54" t="str">
        <f>IF(Tabla22[[#This Row],[QualityBonus]]&gt;0,Tabla22[[#This Row],[TOTAL PROFIT (no wages, no admin costs)]]-$N$2,"")</f>
        <v/>
      </c>
    </row>
    <row r="52" spans="1:17" x14ac:dyDescent="0.25">
      <c r="A52" s="14">
        <v>38</v>
      </c>
      <c r="B52" s="14"/>
      <c r="C52" s="42"/>
      <c r="D52" s="3"/>
      <c r="E52" s="4"/>
      <c r="F52" s="5"/>
      <c r="G52" s="4"/>
      <c r="H52" s="15"/>
      <c r="I52" s="3"/>
      <c r="J52" s="4"/>
      <c r="K52" s="5"/>
      <c r="L52" s="4"/>
      <c r="M52" s="15"/>
      <c r="N52" s="14">
        <f>(Tabla22[[#This Row],[Base price1]]*(1+Tabla22[[#This Row],[QOGS]]*Tabla22[[#This Row],[QualityBonus]])-Tabla22[[#This Row],[COGS]])*Tabla22[[#This Row],[Req.]]</f>
        <v>0</v>
      </c>
      <c r="O52" s="14">
        <f>(Tabla22[[#This Row],[Base price2]]*(1+Tabla22[[#This Row],[QualityBonus]]*Tabla22[[#This Row],[Q2]])-Tabla22[[#This Row],[COGS2]])*Tabla22[[#This Row],[Req.2]]</f>
        <v>0</v>
      </c>
      <c r="P52" s="3">
        <f>SUM(Tabla22[[#This Row],[p1]:[p2]])</f>
        <v>0</v>
      </c>
      <c r="Q52" s="54" t="str">
        <f>IF(Tabla22[[#This Row],[QualityBonus]]&gt;0,Tabla22[[#This Row],[TOTAL PROFIT (no wages, no admin costs)]]-$N$2,"")</f>
        <v/>
      </c>
    </row>
    <row r="53" spans="1:17" x14ac:dyDescent="0.25">
      <c r="A53" s="14">
        <v>39</v>
      </c>
      <c r="B53" s="14"/>
      <c r="C53" s="42"/>
      <c r="D53" s="3"/>
      <c r="E53" s="4"/>
      <c r="F53" s="5"/>
      <c r="G53" s="4"/>
      <c r="H53" s="15"/>
      <c r="I53" s="3"/>
      <c r="J53" s="4"/>
      <c r="K53" s="4"/>
      <c r="L53" s="4"/>
      <c r="M53" s="15"/>
      <c r="N53" s="14">
        <f>(Tabla22[[#This Row],[Base price1]]*(1+Tabla22[[#This Row],[QOGS]]*Tabla22[[#This Row],[QualityBonus]])-Tabla22[[#This Row],[COGS]])*Tabla22[[#This Row],[Req.]]</f>
        <v>0</v>
      </c>
      <c r="O53" s="14">
        <f>(Tabla22[[#This Row],[Base price2]]*(1+Tabla22[[#This Row],[QualityBonus]]*Tabla22[[#This Row],[Q2]])-Tabla22[[#This Row],[COGS2]])*Tabla22[[#This Row],[Req.2]]</f>
        <v>0</v>
      </c>
      <c r="P53" s="3">
        <f>SUM(Tabla22[[#This Row],[p1]:[p2]])</f>
        <v>0</v>
      </c>
      <c r="Q53" s="54" t="str">
        <f>IF(Tabla22[[#This Row],[QualityBonus]]&gt;0,Tabla22[[#This Row],[TOTAL PROFIT (no wages, no admin costs)]]-$N$2,"")</f>
        <v/>
      </c>
    </row>
    <row r="54" spans="1:17" x14ac:dyDescent="0.25">
      <c r="A54" s="14">
        <v>40</v>
      </c>
      <c r="B54" s="14"/>
      <c r="C54" s="42"/>
      <c r="D54" s="3"/>
      <c r="E54" s="4"/>
      <c r="F54" s="5"/>
      <c r="G54" s="4"/>
      <c r="H54" s="15"/>
      <c r="I54" s="3"/>
      <c r="J54" s="4"/>
      <c r="K54" s="5"/>
      <c r="L54" s="4"/>
      <c r="M54" s="15"/>
      <c r="N54" s="14">
        <f>(Tabla22[[#This Row],[Base price1]]*(1+Tabla22[[#This Row],[QOGS]]*Tabla22[[#This Row],[QualityBonus]])-Tabla22[[#This Row],[COGS]])*Tabla22[[#This Row],[Req.]]</f>
        <v>0</v>
      </c>
      <c r="O54" s="14">
        <f>(Tabla22[[#This Row],[Base price2]]*(1+Tabla22[[#This Row],[QualityBonus]]*Tabla22[[#This Row],[Q2]])-Tabla22[[#This Row],[COGS2]])*Tabla22[[#This Row],[Req.2]]</f>
        <v>0</v>
      </c>
      <c r="P54" s="3">
        <f>SUM(Tabla22[[#This Row],[p1]:[p2]])</f>
        <v>0</v>
      </c>
      <c r="Q54" s="54" t="str">
        <f>IF(Tabla22[[#This Row],[QualityBonus]]&gt;0,Tabla22[[#This Row],[TOTAL PROFIT (no wages, no admin costs)]]-$N$2,"")</f>
        <v/>
      </c>
    </row>
    <row r="55" spans="1:17" x14ac:dyDescent="0.25">
      <c r="A55" s="14">
        <v>41</v>
      </c>
      <c r="B55" s="14"/>
      <c r="C55" s="42"/>
      <c r="D55" s="3"/>
      <c r="E55" s="4"/>
      <c r="F55" s="5"/>
      <c r="G55" s="4"/>
      <c r="H55" s="15"/>
      <c r="I55" s="3"/>
      <c r="J55" s="4"/>
      <c r="K55" s="4"/>
      <c r="L55" s="4"/>
      <c r="M55" s="15"/>
      <c r="N55" s="14">
        <f>(Tabla22[[#This Row],[Base price1]]*(1+Tabla22[[#This Row],[QOGS]]*Tabla22[[#This Row],[QualityBonus]])-Tabla22[[#This Row],[COGS]])*Tabla22[[#This Row],[Req.]]</f>
        <v>0</v>
      </c>
      <c r="O55" s="14">
        <f>(Tabla22[[#This Row],[Base price2]]*(1+Tabla22[[#This Row],[QualityBonus]]*Tabla22[[#This Row],[Q2]])-Tabla22[[#This Row],[COGS2]])*Tabla22[[#This Row],[Req.2]]</f>
        <v>0</v>
      </c>
      <c r="P55" s="3">
        <f>SUM(Tabla22[[#This Row],[p1]:[p2]])</f>
        <v>0</v>
      </c>
      <c r="Q55" s="54" t="str">
        <f>IF(Tabla22[[#This Row],[QualityBonus]]&gt;0,Tabla22[[#This Row],[TOTAL PROFIT (no wages, no admin costs)]]-$N$2,"")</f>
        <v/>
      </c>
    </row>
    <row r="56" spans="1:17" x14ac:dyDescent="0.25">
      <c r="A56" s="14">
        <v>42</v>
      </c>
      <c r="B56" s="14"/>
      <c r="C56" s="42"/>
      <c r="D56" s="3"/>
      <c r="E56" s="4"/>
      <c r="F56" s="5"/>
      <c r="G56" s="4"/>
      <c r="H56" s="15"/>
      <c r="I56" s="3"/>
      <c r="J56" s="4"/>
      <c r="K56" s="5"/>
      <c r="L56" s="4"/>
      <c r="M56" s="15"/>
      <c r="N56" s="14">
        <f>(Tabla22[[#This Row],[Base price1]]*(1+Tabla22[[#This Row],[QOGS]]*Tabla22[[#This Row],[QualityBonus]])-Tabla22[[#This Row],[COGS]])*Tabla22[[#This Row],[Req.]]</f>
        <v>0</v>
      </c>
      <c r="O56" s="14">
        <f>(Tabla22[[#This Row],[Base price2]]*(1+Tabla22[[#This Row],[QualityBonus]]*Tabla22[[#This Row],[Q2]])-Tabla22[[#This Row],[COGS2]])*Tabla22[[#This Row],[Req.2]]</f>
        <v>0</v>
      </c>
      <c r="P56" s="3">
        <f>SUM(Tabla22[[#This Row],[p1]:[p2]])</f>
        <v>0</v>
      </c>
      <c r="Q56" s="54" t="str">
        <f>IF(Tabla22[[#This Row],[QualityBonus]]&gt;0,Tabla22[[#This Row],[TOTAL PROFIT (no wages, no admin costs)]]-$N$2,"")</f>
        <v/>
      </c>
    </row>
    <row r="57" spans="1:17" x14ac:dyDescent="0.25">
      <c r="A57" s="14">
        <v>43</v>
      </c>
      <c r="B57" s="14"/>
      <c r="C57" s="42"/>
      <c r="D57" s="3"/>
      <c r="E57" s="4"/>
      <c r="F57" s="5"/>
      <c r="G57" s="4"/>
      <c r="H57" s="15"/>
      <c r="I57" s="3"/>
      <c r="J57" s="4"/>
      <c r="K57" s="4"/>
      <c r="L57" s="4"/>
      <c r="M57" s="15"/>
      <c r="N57" s="14">
        <f>(Tabla22[[#This Row],[Base price1]]*(1+Tabla22[[#This Row],[QOGS]]*Tabla22[[#This Row],[QualityBonus]])-Tabla22[[#This Row],[COGS]])*Tabla22[[#This Row],[Req.]]</f>
        <v>0</v>
      </c>
      <c r="O57" s="14">
        <f>(Tabla22[[#This Row],[Base price2]]*(1+Tabla22[[#This Row],[QualityBonus]]*Tabla22[[#This Row],[Q2]])-Tabla22[[#This Row],[COGS2]])*Tabla22[[#This Row],[Req.2]]</f>
        <v>0</v>
      </c>
      <c r="P57" s="3">
        <f>SUM(Tabla22[[#This Row],[p1]:[p2]])</f>
        <v>0</v>
      </c>
      <c r="Q57" s="54" t="str">
        <f>IF(Tabla22[[#This Row],[QualityBonus]]&gt;0,Tabla22[[#This Row],[TOTAL PROFIT (no wages, no admin costs)]]-$N$2,"")</f>
        <v/>
      </c>
    </row>
    <row r="58" spans="1:17" x14ac:dyDescent="0.25">
      <c r="A58" s="14">
        <v>44</v>
      </c>
      <c r="B58" s="14"/>
      <c r="C58" s="42"/>
      <c r="D58" s="3"/>
      <c r="E58" s="4"/>
      <c r="F58" s="5"/>
      <c r="G58" s="4"/>
      <c r="H58" s="15"/>
      <c r="I58" s="3"/>
      <c r="J58" s="4"/>
      <c r="K58" s="5"/>
      <c r="L58" s="4"/>
      <c r="M58" s="15"/>
      <c r="N58" s="14">
        <f>(Tabla22[[#This Row],[Base price1]]*(1+Tabla22[[#This Row],[QOGS]]*Tabla22[[#This Row],[QualityBonus]])-Tabla22[[#This Row],[COGS]])*Tabla22[[#This Row],[Req.]]</f>
        <v>0</v>
      </c>
      <c r="O58" s="14">
        <f>(Tabla22[[#This Row],[Base price2]]*(1+Tabla22[[#This Row],[QualityBonus]]*Tabla22[[#This Row],[Q2]])-Tabla22[[#This Row],[COGS2]])*Tabla22[[#This Row],[Req.2]]</f>
        <v>0</v>
      </c>
      <c r="P58" s="3">
        <f>SUM(Tabla22[[#This Row],[p1]:[p2]])</f>
        <v>0</v>
      </c>
      <c r="Q58" s="54" t="str">
        <f>IF(Tabla22[[#This Row],[QualityBonus]]&gt;0,Tabla22[[#This Row],[TOTAL PROFIT (no wages, no admin costs)]]-$N$2,"")</f>
        <v/>
      </c>
    </row>
    <row r="59" spans="1:17" x14ac:dyDescent="0.25">
      <c r="A59" s="14">
        <v>45</v>
      </c>
      <c r="B59" s="14"/>
      <c r="C59" s="42"/>
      <c r="D59" s="3"/>
      <c r="E59" s="4"/>
      <c r="F59" s="5"/>
      <c r="G59" s="4"/>
      <c r="H59" s="15"/>
      <c r="I59" s="3"/>
      <c r="J59" s="4"/>
      <c r="K59" s="4"/>
      <c r="L59" s="4"/>
      <c r="M59" s="15"/>
      <c r="N59" s="14">
        <f>(Tabla22[[#This Row],[Base price1]]*(1+Tabla22[[#This Row],[QOGS]]*Tabla22[[#This Row],[QualityBonus]])-Tabla22[[#This Row],[COGS]])*Tabla22[[#This Row],[Req.]]</f>
        <v>0</v>
      </c>
      <c r="O59" s="14">
        <f>(Tabla22[[#This Row],[Base price2]]*(1+Tabla22[[#This Row],[QualityBonus]]*Tabla22[[#This Row],[Q2]])-Tabla22[[#This Row],[COGS2]])*Tabla22[[#This Row],[Req.2]]</f>
        <v>0</v>
      </c>
      <c r="P59" s="3">
        <f>SUM(Tabla22[[#This Row],[p1]:[p2]])</f>
        <v>0</v>
      </c>
      <c r="Q59" s="54" t="str">
        <f>IF(Tabla22[[#This Row],[QualityBonus]]&gt;0,Tabla22[[#This Row],[TOTAL PROFIT (no wages, no admin costs)]]-$N$2,"")</f>
        <v/>
      </c>
    </row>
    <row r="60" spans="1:17" x14ac:dyDescent="0.25">
      <c r="A60" s="14">
        <v>46</v>
      </c>
      <c r="B60" s="14"/>
      <c r="C60" s="42"/>
      <c r="D60" s="3"/>
      <c r="E60" s="4"/>
      <c r="F60" s="5"/>
      <c r="G60" s="4"/>
      <c r="H60" s="15"/>
      <c r="I60" s="3"/>
      <c r="J60" s="4"/>
      <c r="K60" s="5"/>
      <c r="L60" s="4"/>
      <c r="M60" s="15"/>
      <c r="N60" s="14">
        <f>(Tabla22[[#This Row],[Base price1]]*(1+Tabla22[[#This Row],[QOGS]]*Tabla22[[#This Row],[QualityBonus]])-Tabla22[[#This Row],[COGS]])*Tabla22[[#This Row],[Req.]]</f>
        <v>0</v>
      </c>
      <c r="O60" s="14">
        <f>(Tabla22[[#This Row],[Base price2]]*(1+Tabla22[[#This Row],[QualityBonus]]*Tabla22[[#This Row],[Q2]])-Tabla22[[#This Row],[COGS2]])*Tabla22[[#This Row],[Req.2]]</f>
        <v>0</v>
      </c>
      <c r="P60" s="3">
        <f>SUM(Tabla22[[#This Row],[p1]:[p2]])</f>
        <v>0</v>
      </c>
      <c r="Q60" s="54" t="str">
        <f>IF(Tabla22[[#This Row],[QualityBonus]]&gt;0,Tabla22[[#This Row],[TOTAL PROFIT (no wages, no admin costs)]]-$N$2,"")</f>
        <v/>
      </c>
    </row>
    <row r="61" spans="1:17" x14ac:dyDescent="0.25">
      <c r="A61">
        <v>47</v>
      </c>
      <c r="C61" s="1"/>
      <c r="D61" s="48"/>
      <c r="E61" s="49"/>
      <c r="F61" s="50"/>
      <c r="G61" s="49"/>
      <c r="H61" s="39"/>
      <c r="I61" s="48"/>
      <c r="J61" s="49"/>
      <c r="K61" s="49"/>
      <c r="L61" s="49"/>
      <c r="M61" s="39"/>
      <c r="N61">
        <f>(Tabla22[[#This Row],[Base price1]]*(1+Tabla22[[#This Row],[QOGS]]*Tabla22[[#This Row],[QualityBonus]])-Tabla22[[#This Row],[COGS]])*Tabla22[[#This Row],[Req.]]</f>
        <v>0</v>
      </c>
      <c r="O61">
        <f>(Tabla22[[#This Row],[Base price2]]*(1+Tabla22[[#This Row],[QualityBonus]]*Tabla22[[#This Row],[Q2]])-Tabla22[[#This Row],[COGS2]])*Tabla22[[#This Row],[Req.2]]</f>
        <v>0</v>
      </c>
      <c r="P61" s="48">
        <f>SUM(Tabla22[[#This Row],[p1]:[p2]])</f>
        <v>0</v>
      </c>
      <c r="Q61" s="55" t="str">
        <f>IF(Tabla22[[#This Row],[QualityBonus]]&gt;0,Tabla22[[#This Row],[TOTAL PROFIT (no wages, no admin costs)]]-$N$2,"")</f>
        <v/>
      </c>
    </row>
  </sheetData>
  <mergeCells count="3">
    <mergeCell ref="N13:Q13"/>
    <mergeCell ref="D13:H13"/>
    <mergeCell ref="I13:M13"/>
  </mergeCells>
  <conditionalFormatting sqref="F3:F8">
    <cfRule type="colorScale" priority="8">
      <colorScale>
        <cfvo type="min"/>
        <cfvo type="max"/>
        <color rgb="FFFFEF9C"/>
        <color rgb="FF63BE7B"/>
      </colorScale>
    </cfRule>
  </conditionalFormatting>
  <conditionalFormatting sqref="G3:G8">
    <cfRule type="colorScale" priority="7">
      <colorScale>
        <cfvo type="min"/>
        <cfvo type="max"/>
        <color rgb="FFFFEF9C"/>
        <color rgb="FF63BE7B"/>
      </colorScale>
    </cfRule>
  </conditionalFormatting>
  <conditionalFormatting sqref="H3:H8">
    <cfRule type="colorScale" priority="6">
      <colorScale>
        <cfvo type="min"/>
        <cfvo type="max"/>
        <color rgb="FFFFEF9C"/>
        <color rgb="FF63BE7B"/>
      </colorScale>
    </cfRule>
  </conditionalFormatting>
  <conditionalFormatting sqref="I3:I8">
    <cfRule type="colorScale" priority="5">
      <colorScale>
        <cfvo type="min"/>
        <cfvo type="max"/>
        <color rgb="FFFFEF9C"/>
        <color rgb="FF63BE7B"/>
      </colorScale>
    </cfRule>
  </conditionalFormatting>
  <conditionalFormatting sqref="K3:K8">
    <cfRule type="colorScale" priority="4">
      <colorScale>
        <cfvo type="min"/>
        <cfvo type="max"/>
        <color rgb="FFFFEF9C"/>
        <color rgb="FF63BE7B"/>
      </colorScale>
    </cfRule>
  </conditionalFormatting>
  <conditionalFormatting sqref="J3:J8">
    <cfRule type="colorScale" priority="1">
      <colorScale>
        <cfvo type="min"/>
        <cfvo type="max"/>
        <color rgb="FFFFEF9C"/>
        <color rgb="FF63BE7B"/>
      </colorScale>
    </cfRule>
  </conditionalFormatting>
  <dataValidations disablePrompts="1" count="1">
    <dataValidation type="list" allowBlank="1" showInputMessage="1" showErrorMessage="1" sqref="D15:D61 J59:J61 I15:I58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G25" sqref="G25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9" t="s">
        <v>1</v>
      </c>
      <c r="C3" s="8">
        <v>62</v>
      </c>
      <c r="S3" s="12"/>
    </row>
    <row r="4" spans="2:32" x14ac:dyDescent="0.25">
      <c r="B4" s="9" t="s">
        <v>9</v>
      </c>
      <c r="C4" s="10">
        <v>2.7E-2</v>
      </c>
      <c r="S4" s="12"/>
    </row>
    <row r="5" spans="2:32" x14ac:dyDescent="0.25">
      <c r="B5" s="9" t="s">
        <v>2</v>
      </c>
      <c r="C5" s="8">
        <v>63</v>
      </c>
      <c r="H5" s="13"/>
      <c r="I5" s="26" t="s">
        <v>16</v>
      </c>
      <c r="J5" s="26"/>
      <c r="K5" s="26"/>
      <c r="L5" s="26"/>
      <c r="M5" s="26"/>
      <c r="N5" s="26"/>
      <c r="O5" s="26"/>
      <c r="P5" s="26"/>
      <c r="Q5" s="26"/>
      <c r="R5" s="26"/>
      <c r="S5" s="27"/>
      <c r="U5" s="13"/>
      <c r="V5" s="26" t="s">
        <v>18</v>
      </c>
      <c r="W5" s="26"/>
      <c r="X5" s="26"/>
      <c r="Y5" s="26"/>
      <c r="Z5" s="26"/>
      <c r="AA5" s="26"/>
      <c r="AB5" s="26"/>
      <c r="AC5" s="26"/>
      <c r="AD5" s="26"/>
      <c r="AE5" s="26"/>
      <c r="AF5" s="27"/>
    </row>
    <row r="6" spans="2:32" x14ac:dyDescent="0.25">
      <c r="B6" s="9" t="s">
        <v>13</v>
      </c>
      <c r="C6" s="8">
        <v>1</v>
      </c>
      <c r="H6" s="2"/>
      <c r="I6" s="14">
        <v>0</v>
      </c>
      <c r="J6" s="14">
        <v>1</v>
      </c>
      <c r="K6" s="14">
        <v>2</v>
      </c>
      <c r="L6" s="14">
        <v>3</v>
      </c>
      <c r="M6" s="14">
        <v>4</v>
      </c>
      <c r="N6" s="14">
        <v>5</v>
      </c>
      <c r="O6" s="14">
        <v>6</v>
      </c>
      <c r="P6" s="14">
        <v>7</v>
      </c>
      <c r="Q6" s="14">
        <v>8</v>
      </c>
      <c r="R6" s="14">
        <v>9</v>
      </c>
      <c r="S6" s="15">
        <v>10</v>
      </c>
      <c r="U6" s="2"/>
      <c r="V6" s="14">
        <v>0</v>
      </c>
      <c r="W6" s="14">
        <v>1</v>
      </c>
      <c r="X6" s="14">
        <v>2</v>
      </c>
      <c r="Y6" s="14">
        <v>3</v>
      </c>
      <c r="Z6" s="14">
        <v>4</v>
      </c>
      <c r="AA6" s="14">
        <v>5</v>
      </c>
      <c r="AB6" s="14">
        <v>6</v>
      </c>
      <c r="AC6" s="14">
        <v>7</v>
      </c>
      <c r="AD6" s="14">
        <v>8</v>
      </c>
      <c r="AE6" s="14">
        <v>9</v>
      </c>
      <c r="AF6" s="15">
        <v>10</v>
      </c>
    </row>
    <row r="7" spans="2:32" x14ac:dyDescent="0.25">
      <c r="H7" s="16">
        <v>1.4999999999999999E-2</v>
      </c>
      <c r="I7" s="17">
        <f>$C$3*(1+$H7*I$6)</f>
        <v>62</v>
      </c>
      <c r="J7" s="17">
        <f t="shared" ref="J7:S22" si="0">$C$3*(1+$H7*J$6)</f>
        <v>62.929999999999993</v>
      </c>
      <c r="K7" s="17">
        <f t="shared" si="0"/>
        <v>63.86</v>
      </c>
      <c r="L7" s="17">
        <f t="shared" si="0"/>
        <v>64.789999999999992</v>
      </c>
      <c r="M7" s="17">
        <f t="shared" si="0"/>
        <v>65.72</v>
      </c>
      <c r="N7" s="17">
        <f t="shared" si="0"/>
        <v>66.649999999999991</v>
      </c>
      <c r="O7" s="17">
        <f t="shared" si="0"/>
        <v>67.58</v>
      </c>
      <c r="P7" s="17">
        <f t="shared" si="0"/>
        <v>68.510000000000005</v>
      </c>
      <c r="Q7" s="17">
        <f t="shared" si="0"/>
        <v>69.440000000000012</v>
      </c>
      <c r="R7" s="17">
        <f t="shared" si="0"/>
        <v>70.37</v>
      </c>
      <c r="S7" s="18">
        <f t="shared" si="0"/>
        <v>71.3</v>
      </c>
      <c r="U7" s="16">
        <v>1.4999999999999999E-2</v>
      </c>
      <c r="V7" s="17">
        <f>$C$3*(1+$H7*V$6)-$C$5</f>
        <v>-1</v>
      </c>
      <c r="W7" s="17">
        <f t="shared" ref="W7:AF22" si="1">$C$3*(1+$H7*W$6)-$C$5</f>
        <v>-7.000000000000739E-2</v>
      </c>
      <c r="X7" s="17">
        <f t="shared" si="1"/>
        <v>0.85999999999999943</v>
      </c>
      <c r="Y7" s="17">
        <f t="shared" si="1"/>
        <v>1.789999999999992</v>
      </c>
      <c r="Z7" s="17">
        <f t="shared" si="1"/>
        <v>2.7199999999999989</v>
      </c>
      <c r="AA7" s="17">
        <f t="shared" si="1"/>
        <v>3.6499999999999915</v>
      </c>
      <c r="AB7" s="17">
        <f t="shared" si="1"/>
        <v>4.5799999999999983</v>
      </c>
      <c r="AC7" s="17">
        <f t="shared" si="1"/>
        <v>5.5100000000000051</v>
      </c>
      <c r="AD7" s="17">
        <f t="shared" si="1"/>
        <v>6.4400000000000119</v>
      </c>
      <c r="AE7" s="17">
        <f t="shared" si="1"/>
        <v>7.3700000000000045</v>
      </c>
      <c r="AF7" s="17">
        <f>$C$3*(1+$H7*AF$6)-$C$5</f>
        <v>8.2999999999999972</v>
      </c>
    </row>
    <row r="8" spans="2:32" x14ac:dyDescent="0.25">
      <c r="B8" t="s">
        <v>8</v>
      </c>
      <c r="C8" t="s">
        <v>10</v>
      </c>
      <c r="D8" t="s">
        <v>11</v>
      </c>
      <c r="E8" t="s">
        <v>12</v>
      </c>
      <c r="H8" s="16">
        <v>1.6E-2</v>
      </c>
      <c r="I8" s="17">
        <f t="shared" ref="I8:S27" si="2">$C$3*(1+$H8*I$6)</f>
        <v>62</v>
      </c>
      <c r="J8" s="17">
        <f t="shared" si="0"/>
        <v>62.992000000000004</v>
      </c>
      <c r="K8" s="17">
        <f t="shared" si="0"/>
        <v>63.984000000000002</v>
      </c>
      <c r="L8" s="17">
        <f t="shared" si="0"/>
        <v>64.975999999999999</v>
      </c>
      <c r="M8" s="17">
        <f t="shared" si="0"/>
        <v>65.968000000000004</v>
      </c>
      <c r="N8" s="17">
        <f t="shared" si="0"/>
        <v>66.960000000000008</v>
      </c>
      <c r="O8" s="17">
        <f t="shared" si="0"/>
        <v>67.951999999999998</v>
      </c>
      <c r="P8" s="17">
        <f t="shared" si="0"/>
        <v>68.944000000000003</v>
      </c>
      <c r="Q8" s="17">
        <f t="shared" si="0"/>
        <v>69.936000000000007</v>
      </c>
      <c r="R8" s="17">
        <f t="shared" si="0"/>
        <v>70.928000000000011</v>
      </c>
      <c r="S8" s="18">
        <f t="shared" si="0"/>
        <v>71.92</v>
      </c>
      <c r="U8" s="16">
        <v>1.6E-2</v>
      </c>
      <c r="V8" s="17">
        <f t="shared" ref="V8:AF27" si="3">$C$3*(1+$H8*V$6)-$C$5</f>
        <v>-1</v>
      </c>
      <c r="W8" s="17">
        <f t="shared" si="1"/>
        <v>-7.9999999999955662E-3</v>
      </c>
      <c r="X8" s="17">
        <f t="shared" si="1"/>
        <v>0.98400000000000176</v>
      </c>
      <c r="Y8" s="17">
        <f t="shared" si="1"/>
        <v>1.9759999999999991</v>
      </c>
      <c r="Z8" s="17">
        <f t="shared" si="1"/>
        <v>2.9680000000000035</v>
      </c>
      <c r="AA8" s="17">
        <f t="shared" si="1"/>
        <v>3.960000000000008</v>
      </c>
      <c r="AB8" s="17">
        <f t="shared" si="1"/>
        <v>4.9519999999999982</v>
      </c>
      <c r="AC8" s="17">
        <f t="shared" si="1"/>
        <v>5.9440000000000026</v>
      </c>
      <c r="AD8" s="17">
        <f t="shared" si="1"/>
        <v>6.936000000000007</v>
      </c>
      <c r="AE8" s="17">
        <f t="shared" si="1"/>
        <v>7.9280000000000115</v>
      </c>
      <c r="AF8" s="17">
        <f t="shared" si="1"/>
        <v>8.9200000000000017</v>
      </c>
    </row>
    <row r="9" spans="2:32" x14ac:dyDescent="0.25">
      <c r="B9">
        <v>0</v>
      </c>
      <c r="C9" s="7">
        <f t="shared" ref="C9:C19" si="4">$C$3*(1+$C$4*B9)</f>
        <v>62</v>
      </c>
      <c r="D9" s="7">
        <f t="shared" ref="D9:D19" si="5">C9-$C$5</f>
        <v>-1</v>
      </c>
      <c r="E9" s="7">
        <f t="shared" ref="E9:E19" si="6">D9*$C$6</f>
        <v>-1</v>
      </c>
      <c r="H9" s="16">
        <v>1.7000000000000001E-2</v>
      </c>
      <c r="I9" s="17">
        <f t="shared" si="2"/>
        <v>62</v>
      </c>
      <c r="J9" s="17">
        <f t="shared" si="0"/>
        <v>63.053999999999995</v>
      </c>
      <c r="K9" s="17">
        <f t="shared" si="0"/>
        <v>64.108000000000004</v>
      </c>
      <c r="L9" s="17">
        <f t="shared" si="0"/>
        <v>65.161999999999992</v>
      </c>
      <c r="M9" s="17">
        <f t="shared" si="0"/>
        <v>66.216000000000008</v>
      </c>
      <c r="N9" s="17">
        <f t="shared" si="0"/>
        <v>67.27</v>
      </c>
      <c r="O9" s="17">
        <f t="shared" si="0"/>
        <v>68.324000000000012</v>
      </c>
      <c r="P9" s="17">
        <f t="shared" si="0"/>
        <v>69.378</v>
      </c>
      <c r="Q9" s="17">
        <f t="shared" si="0"/>
        <v>70.432000000000002</v>
      </c>
      <c r="R9" s="17">
        <f t="shared" si="0"/>
        <v>71.486000000000004</v>
      </c>
      <c r="S9" s="18">
        <f t="shared" si="0"/>
        <v>72.539999999999992</v>
      </c>
      <c r="U9" s="16">
        <v>1.7000000000000001E-2</v>
      </c>
      <c r="V9" s="17">
        <f t="shared" si="3"/>
        <v>-1</v>
      </c>
      <c r="W9" s="17">
        <f t="shared" si="1"/>
        <v>5.3999999999994941E-2</v>
      </c>
      <c r="X9" s="17">
        <f t="shared" si="1"/>
        <v>1.1080000000000041</v>
      </c>
      <c r="Y9" s="17">
        <f t="shared" si="1"/>
        <v>2.1619999999999919</v>
      </c>
      <c r="Z9" s="17">
        <f t="shared" si="1"/>
        <v>3.2160000000000082</v>
      </c>
      <c r="AA9" s="17">
        <f t="shared" si="1"/>
        <v>4.269999999999996</v>
      </c>
      <c r="AB9" s="17">
        <f t="shared" si="1"/>
        <v>5.3240000000000123</v>
      </c>
      <c r="AC9" s="17">
        <f t="shared" si="1"/>
        <v>6.3780000000000001</v>
      </c>
      <c r="AD9" s="17">
        <f t="shared" si="1"/>
        <v>7.4320000000000022</v>
      </c>
      <c r="AE9" s="17">
        <f t="shared" si="1"/>
        <v>8.4860000000000042</v>
      </c>
      <c r="AF9" s="17">
        <f t="shared" si="1"/>
        <v>9.539999999999992</v>
      </c>
    </row>
    <row r="10" spans="2:32" x14ac:dyDescent="0.25">
      <c r="B10">
        <v>1</v>
      </c>
      <c r="C10" s="7">
        <f t="shared" si="4"/>
        <v>63.673999999999992</v>
      </c>
      <c r="D10" s="7">
        <f t="shared" si="5"/>
        <v>0.67399999999999238</v>
      </c>
      <c r="E10" s="7">
        <f t="shared" si="6"/>
        <v>0.67399999999999238</v>
      </c>
      <c r="H10" s="16">
        <v>1.7999999999999999E-2</v>
      </c>
      <c r="I10" s="17">
        <f t="shared" si="2"/>
        <v>62</v>
      </c>
      <c r="J10" s="17">
        <f t="shared" si="0"/>
        <v>63.116</v>
      </c>
      <c r="K10" s="17">
        <f t="shared" si="0"/>
        <v>64.231999999999999</v>
      </c>
      <c r="L10" s="17">
        <f t="shared" si="0"/>
        <v>65.347999999999999</v>
      </c>
      <c r="M10" s="17">
        <f t="shared" si="0"/>
        <v>66.463999999999999</v>
      </c>
      <c r="N10" s="17">
        <f t="shared" si="0"/>
        <v>67.58</v>
      </c>
      <c r="O10" s="17">
        <f t="shared" si="0"/>
        <v>68.696000000000012</v>
      </c>
      <c r="P10" s="17">
        <f t="shared" si="0"/>
        <v>69.811999999999998</v>
      </c>
      <c r="Q10" s="17">
        <f t="shared" si="0"/>
        <v>70.927999999999997</v>
      </c>
      <c r="R10" s="17">
        <f t="shared" si="0"/>
        <v>72.043999999999997</v>
      </c>
      <c r="S10" s="18">
        <f t="shared" si="0"/>
        <v>73.16</v>
      </c>
      <c r="U10" s="16">
        <v>1.7999999999999999E-2</v>
      </c>
      <c r="V10" s="17">
        <f t="shared" si="3"/>
        <v>-1</v>
      </c>
      <c r="W10" s="17">
        <f t="shared" si="1"/>
        <v>0.11599999999999966</v>
      </c>
      <c r="X10" s="17">
        <f t="shared" si="1"/>
        <v>1.2319999999999993</v>
      </c>
      <c r="Y10" s="17">
        <f t="shared" si="1"/>
        <v>2.347999999999999</v>
      </c>
      <c r="Z10" s="17">
        <f t="shared" si="1"/>
        <v>3.4639999999999986</v>
      </c>
      <c r="AA10" s="17">
        <f t="shared" si="1"/>
        <v>4.5799999999999983</v>
      </c>
      <c r="AB10" s="17">
        <f t="shared" si="1"/>
        <v>5.6960000000000122</v>
      </c>
      <c r="AC10" s="17">
        <f t="shared" si="1"/>
        <v>6.8119999999999976</v>
      </c>
      <c r="AD10" s="17">
        <f t="shared" si="1"/>
        <v>7.9279999999999973</v>
      </c>
      <c r="AE10" s="17">
        <f t="shared" si="1"/>
        <v>9.0439999999999969</v>
      </c>
      <c r="AF10" s="17">
        <f t="shared" si="1"/>
        <v>10.159999999999997</v>
      </c>
    </row>
    <row r="11" spans="2:32" x14ac:dyDescent="0.25">
      <c r="B11">
        <v>2</v>
      </c>
      <c r="C11" s="7">
        <f t="shared" si="4"/>
        <v>65.347999999999999</v>
      </c>
      <c r="D11" s="7">
        <f t="shared" si="5"/>
        <v>2.347999999999999</v>
      </c>
      <c r="E11" s="7">
        <f t="shared" si="6"/>
        <v>2.347999999999999</v>
      </c>
      <c r="H11" s="16">
        <v>1.9E-2</v>
      </c>
      <c r="I11" s="17">
        <f t="shared" si="2"/>
        <v>62</v>
      </c>
      <c r="J11" s="17">
        <f t="shared" si="0"/>
        <v>63.177999999999997</v>
      </c>
      <c r="K11" s="17">
        <f t="shared" si="0"/>
        <v>64.356000000000009</v>
      </c>
      <c r="L11" s="17">
        <f t="shared" si="0"/>
        <v>65.533999999999992</v>
      </c>
      <c r="M11" s="17">
        <f t="shared" si="0"/>
        <v>66.712000000000003</v>
      </c>
      <c r="N11" s="17">
        <f t="shared" si="0"/>
        <v>67.89</v>
      </c>
      <c r="O11" s="17">
        <f t="shared" si="0"/>
        <v>69.067999999999998</v>
      </c>
      <c r="P11" s="17">
        <f t="shared" si="0"/>
        <v>70.245999999999995</v>
      </c>
      <c r="Q11" s="17">
        <f t="shared" si="0"/>
        <v>71.423999999999992</v>
      </c>
      <c r="R11" s="17">
        <f t="shared" si="0"/>
        <v>72.602000000000004</v>
      </c>
      <c r="S11" s="18">
        <f t="shared" si="0"/>
        <v>73.78</v>
      </c>
      <c r="U11" s="16">
        <v>1.9E-2</v>
      </c>
      <c r="V11" s="17">
        <f t="shared" si="3"/>
        <v>-1</v>
      </c>
      <c r="W11" s="17">
        <f t="shared" si="1"/>
        <v>0.17799999999999727</v>
      </c>
      <c r="X11" s="17">
        <f t="shared" si="1"/>
        <v>1.3560000000000088</v>
      </c>
      <c r="Y11" s="17">
        <f t="shared" si="1"/>
        <v>2.5339999999999918</v>
      </c>
      <c r="Z11" s="17">
        <f t="shared" si="1"/>
        <v>3.7120000000000033</v>
      </c>
      <c r="AA11" s="17">
        <f t="shared" si="1"/>
        <v>4.8900000000000006</v>
      </c>
      <c r="AB11" s="17">
        <f t="shared" si="1"/>
        <v>6.0679999999999978</v>
      </c>
      <c r="AC11" s="17">
        <f t="shared" si="1"/>
        <v>7.2459999999999951</v>
      </c>
      <c r="AD11" s="17">
        <f t="shared" si="1"/>
        <v>8.4239999999999924</v>
      </c>
      <c r="AE11" s="17">
        <f t="shared" si="1"/>
        <v>9.6020000000000039</v>
      </c>
      <c r="AF11" s="17">
        <f t="shared" si="1"/>
        <v>10.780000000000001</v>
      </c>
    </row>
    <row r="12" spans="2:32" x14ac:dyDescent="0.25">
      <c r="B12">
        <v>3</v>
      </c>
      <c r="C12" s="7">
        <f t="shared" si="4"/>
        <v>67.021999999999991</v>
      </c>
      <c r="D12" s="7">
        <f t="shared" si="5"/>
        <v>4.0219999999999914</v>
      </c>
      <c r="E12" s="7">
        <f t="shared" si="6"/>
        <v>4.0219999999999914</v>
      </c>
      <c r="H12" s="16">
        <v>0.02</v>
      </c>
      <c r="I12" s="17">
        <f t="shared" si="2"/>
        <v>62</v>
      </c>
      <c r="J12" s="17">
        <f t="shared" si="0"/>
        <v>63.24</v>
      </c>
      <c r="K12" s="17">
        <f t="shared" si="0"/>
        <v>64.48</v>
      </c>
      <c r="L12" s="17">
        <f t="shared" si="0"/>
        <v>65.72</v>
      </c>
      <c r="M12" s="17">
        <f t="shared" si="0"/>
        <v>66.960000000000008</v>
      </c>
      <c r="N12" s="17">
        <f t="shared" si="0"/>
        <v>68.2</v>
      </c>
      <c r="O12" s="17">
        <f t="shared" si="0"/>
        <v>69.440000000000012</v>
      </c>
      <c r="P12" s="17">
        <f t="shared" si="0"/>
        <v>70.680000000000007</v>
      </c>
      <c r="Q12" s="17">
        <f t="shared" si="0"/>
        <v>71.92</v>
      </c>
      <c r="R12" s="17">
        <f t="shared" si="0"/>
        <v>73.16</v>
      </c>
      <c r="S12" s="18">
        <f t="shared" si="0"/>
        <v>74.399999999999991</v>
      </c>
      <c r="U12" s="16">
        <v>0.02</v>
      </c>
      <c r="V12" s="17">
        <f t="shared" si="3"/>
        <v>-1</v>
      </c>
      <c r="W12" s="17">
        <f t="shared" si="1"/>
        <v>0.24000000000000199</v>
      </c>
      <c r="X12" s="17">
        <f t="shared" si="1"/>
        <v>1.480000000000004</v>
      </c>
      <c r="Y12" s="17">
        <f t="shared" si="1"/>
        <v>2.7199999999999989</v>
      </c>
      <c r="Z12" s="17">
        <f t="shared" si="1"/>
        <v>3.960000000000008</v>
      </c>
      <c r="AA12" s="17">
        <f t="shared" si="1"/>
        <v>5.2000000000000028</v>
      </c>
      <c r="AB12" s="17">
        <f t="shared" si="1"/>
        <v>6.4400000000000119</v>
      </c>
      <c r="AC12" s="17">
        <f t="shared" si="1"/>
        <v>7.6800000000000068</v>
      </c>
      <c r="AD12" s="17">
        <f t="shared" si="1"/>
        <v>8.9200000000000017</v>
      </c>
      <c r="AE12" s="17">
        <f t="shared" si="1"/>
        <v>10.159999999999997</v>
      </c>
      <c r="AF12" s="17">
        <f t="shared" si="1"/>
        <v>11.399999999999991</v>
      </c>
    </row>
    <row r="13" spans="2:32" x14ac:dyDescent="0.25">
      <c r="B13">
        <v>4</v>
      </c>
      <c r="C13" s="7">
        <f t="shared" si="4"/>
        <v>68.696000000000012</v>
      </c>
      <c r="D13" s="7">
        <f t="shared" si="5"/>
        <v>5.6960000000000122</v>
      </c>
      <c r="E13" s="7">
        <f t="shared" si="6"/>
        <v>5.6960000000000122</v>
      </c>
      <c r="H13" s="16">
        <v>2.1000000000000001E-2</v>
      </c>
      <c r="I13" s="17">
        <f t="shared" si="2"/>
        <v>62</v>
      </c>
      <c r="J13" s="17">
        <f t="shared" si="0"/>
        <v>63.301999999999992</v>
      </c>
      <c r="K13" s="17">
        <f t="shared" si="0"/>
        <v>64.603999999999999</v>
      </c>
      <c r="L13" s="17">
        <f t="shared" si="0"/>
        <v>65.905999999999992</v>
      </c>
      <c r="M13" s="17">
        <f t="shared" si="0"/>
        <v>67.207999999999998</v>
      </c>
      <c r="N13" s="17">
        <f t="shared" si="0"/>
        <v>68.510000000000005</v>
      </c>
      <c r="O13" s="17">
        <f t="shared" si="0"/>
        <v>69.811999999999998</v>
      </c>
      <c r="P13" s="17">
        <f t="shared" si="0"/>
        <v>71.114000000000004</v>
      </c>
      <c r="Q13" s="17">
        <f t="shared" si="0"/>
        <v>72.415999999999997</v>
      </c>
      <c r="R13" s="17">
        <f t="shared" si="0"/>
        <v>73.718000000000004</v>
      </c>
      <c r="S13" s="18">
        <f t="shared" si="0"/>
        <v>75.02</v>
      </c>
      <c r="U13" s="16">
        <v>2.1000000000000001E-2</v>
      </c>
      <c r="V13" s="17">
        <f t="shared" si="3"/>
        <v>-1</v>
      </c>
      <c r="W13" s="17">
        <f t="shared" si="1"/>
        <v>0.3019999999999925</v>
      </c>
      <c r="X13" s="17">
        <f t="shared" si="1"/>
        <v>1.6039999999999992</v>
      </c>
      <c r="Y13" s="17">
        <f t="shared" si="1"/>
        <v>2.9059999999999917</v>
      </c>
      <c r="Z13" s="17">
        <f t="shared" si="1"/>
        <v>4.2079999999999984</v>
      </c>
      <c r="AA13" s="17">
        <f t="shared" si="1"/>
        <v>5.5100000000000051</v>
      </c>
      <c r="AB13" s="17">
        <f t="shared" si="1"/>
        <v>6.8119999999999976</v>
      </c>
      <c r="AC13" s="17">
        <f t="shared" si="1"/>
        <v>8.1140000000000043</v>
      </c>
      <c r="AD13" s="17">
        <f t="shared" si="1"/>
        <v>9.4159999999999968</v>
      </c>
      <c r="AE13" s="17">
        <f t="shared" si="1"/>
        <v>10.718000000000004</v>
      </c>
      <c r="AF13" s="17">
        <f t="shared" si="1"/>
        <v>12.019999999999996</v>
      </c>
    </row>
    <row r="14" spans="2:32" x14ac:dyDescent="0.25">
      <c r="B14">
        <v>5</v>
      </c>
      <c r="C14" s="7">
        <f t="shared" si="4"/>
        <v>70.37</v>
      </c>
      <c r="D14" s="7">
        <f t="shared" si="5"/>
        <v>7.3700000000000045</v>
      </c>
      <c r="E14" s="7">
        <f t="shared" si="6"/>
        <v>7.3700000000000045</v>
      </c>
      <c r="H14" s="16">
        <v>2.1999999999999999E-2</v>
      </c>
      <c r="I14" s="17">
        <f t="shared" si="2"/>
        <v>62</v>
      </c>
      <c r="J14" s="17">
        <f t="shared" si="0"/>
        <v>63.364000000000004</v>
      </c>
      <c r="K14" s="17">
        <f t="shared" si="0"/>
        <v>64.728000000000009</v>
      </c>
      <c r="L14" s="17">
        <f t="shared" si="0"/>
        <v>66.091999999999999</v>
      </c>
      <c r="M14" s="17">
        <f t="shared" si="0"/>
        <v>67.456000000000003</v>
      </c>
      <c r="N14" s="17">
        <f t="shared" si="0"/>
        <v>68.819999999999993</v>
      </c>
      <c r="O14" s="17">
        <f t="shared" si="0"/>
        <v>70.184000000000012</v>
      </c>
      <c r="P14" s="17">
        <f t="shared" si="0"/>
        <v>71.548000000000002</v>
      </c>
      <c r="Q14" s="17">
        <f t="shared" si="0"/>
        <v>72.911999999999992</v>
      </c>
      <c r="R14" s="17">
        <f t="shared" si="0"/>
        <v>74.275999999999996</v>
      </c>
      <c r="S14" s="18">
        <f t="shared" si="0"/>
        <v>75.64</v>
      </c>
      <c r="U14" s="16">
        <v>2.1999999999999999E-2</v>
      </c>
      <c r="V14" s="17">
        <f t="shared" si="3"/>
        <v>-1</v>
      </c>
      <c r="W14" s="17">
        <f t="shared" si="1"/>
        <v>0.36400000000000432</v>
      </c>
      <c r="X14" s="17">
        <f t="shared" si="1"/>
        <v>1.7280000000000086</v>
      </c>
      <c r="Y14" s="17">
        <f t="shared" si="1"/>
        <v>3.0919999999999987</v>
      </c>
      <c r="Z14" s="17">
        <f t="shared" si="1"/>
        <v>4.4560000000000031</v>
      </c>
      <c r="AA14" s="17">
        <f t="shared" si="1"/>
        <v>5.8199999999999932</v>
      </c>
      <c r="AB14" s="17">
        <f t="shared" si="1"/>
        <v>7.1840000000000117</v>
      </c>
      <c r="AC14" s="17">
        <f t="shared" si="1"/>
        <v>8.5480000000000018</v>
      </c>
      <c r="AD14" s="17">
        <f t="shared" si="1"/>
        <v>9.9119999999999919</v>
      </c>
      <c r="AE14" s="17">
        <f t="shared" si="1"/>
        <v>11.275999999999996</v>
      </c>
      <c r="AF14" s="17">
        <f t="shared" si="1"/>
        <v>12.64</v>
      </c>
    </row>
    <row r="15" spans="2:32" x14ac:dyDescent="0.25">
      <c r="B15">
        <v>6</v>
      </c>
      <c r="C15" s="7">
        <f t="shared" si="4"/>
        <v>72.043999999999997</v>
      </c>
      <c r="D15" s="7">
        <f t="shared" si="5"/>
        <v>9.0439999999999969</v>
      </c>
      <c r="E15" s="7">
        <f t="shared" si="6"/>
        <v>9.0439999999999969</v>
      </c>
      <c r="H15" s="16">
        <v>2.3E-2</v>
      </c>
      <c r="I15" s="17">
        <f t="shared" si="2"/>
        <v>62</v>
      </c>
      <c r="J15" s="17">
        <f t="shared" si="0"/>
        <v>63.425999999999995</v>
      </c>
      <c r="K15" s="17">
        <f t="shared" si="0"/>
        <v>64.852000000000004</v>
      </c>
      <c r="L15" s="17">
        <f t="shared" si="0"/>
        <v>66.277999999999992</v>
      </c>
      <c r="M15" s="17">
        <f t="shared" si="0"/>
        <v>67.704000000000008</v>
      </c>
      <c r="N15" s="17">
        <f t="shared" si="0"/>
        <v>69.13</v>
      </c>
      <c r="O15" s="17">
        <f t="shared" si="0"/>
        <v>70.555999999999997</v>
      </c>
      <c r="P15" s="17">
        <f t="shared" si="0"/>
        <v>71.981999999999999</v>
      </c>
      <c r="Q15" s="17">
        <f t="shared" si="0"/>
        <v>73.408000000000001</v>
      </c>
      <c r="R15" s="17">
        <f t="shared" si="0"/>
        <v>74.834000000000003</v>
      </c>
      <c r="S15" s="18">
        <f t="shared" si="0"/>
        <v>76.260000000000005</v>
      </c>
      <c r="U15" s="16">
        <v>2.3E-2</v>
      </c>
      <c r="V15" s="17">
        <f t="shared" si="3"/>
        <v>-1</v>
      </c>
      <c r="W15" s="17">
        <f t="shared" si="1"/>
        <v>0.42599999999999483</v>
      </c>
      <c r="X15" s="17">
        <f t="shared" si="1"/>
        <v>1.8520000000000039</v>
      </c>
      <c r="Y15" s="17">
        <f t="shared" si="1"/>
        <v>3.2779999999999916</v>
      </c>
      <c r="Z15" s="17">
        <f t="shared" si="1"/>
        <v>4.7040000000000077</v>
      </c>
      <c r="AA15" s="17">
        <f t="shared" si="1"/>
        <v>6.1299999999999955</v>
      </c>
      <c r="AB15" s="17">
        <f t="shared" si="1"/>
        <v>7.5559999999999974</v>
      </c>
      <c r="AC15" s="17">
        <f t="shared" si="1"/>
        <v>8.9819999999999993</v>
      </c>
      <c r="AD15" s="17">
        <f t="shared" si="1"/>
        <v>10.408000000000001</v>
      </c>
      <c r="AE15" s="17">
        <f t="shared" si="1"/>
        <v>11.834000000000003</v>
      </c>
      <c r="AF15" s="17">
        <f t="shared" si="1"/>
        <v>13.260000000000005</v>
      </c>
    </row>
    <row r="16" spans="2:32" x14ac:dyDescent="0.25">
      <c r="B16">
        <v>7</v>
      </c>
      <c r="C16" s="7">
        <f t="shared" si="4"/>
        <v>73.718000000000004</v>
      </c>
      <c r="D16" s="7">
        <f t="shared" si="5"/>
        <v>10.718000000000004</v>
      </c>
      <c r="E16" s="7">
        <f t="shared" si="6"/>
        <v>10.718000000000004</v>
      </c>
      <c r="H16" s="16">
        <v>2.4E-2</v>
      </c>
      <c r="I16" s="17">
        <f t="shared" si="2"/>
        <v>62</v>
      </c>
      <c r="J16" s="17">
        <f t="shared" si="0"/>
        <v>63.488</v>
      </c>
      <c r="K16" s="17">
        <f t="shared" si="0"/>
        <v>64.975999999999999</v>
      </c>
      <c r="L16" s="17">
        <f t="shared" si="0"/>
        <v>66.463999999999999</v>
      </c>
      <c r="M16" s="17">
        <f t="shared" si="0"/>
        <v>67.951999999999998</v>
      </c>
      <c r="N16" s="17">
        <f t="shared" si="0"/>
        <v>69.440000000000012</v>
      </c>
      <c r="O16" s="17">
        <f t="shared" si="0"/>
        <v>70.928000000000011</v>
      </c>
      <c r="P16" s="17">
        <f t="shared" si="0"/>
        <v>72.415999999999997</v>
      </c>
      <c r="Q16" s="17">
        <f t="shared" si="0"/>
        <v>73.903999999999996</v>
      </c>
      <c r="R16" s="17">
        <f t="shared" si="0"/>
        <v>75.391999999999996</v>
      </c>
      <c r="S16" s="18">
        <f t="shared" si="0"/>
        <v>76.88</v>
      </c>
      <c r="U16" s="16">
        <v>2.4E-2</v>
      </c>
      <c r="V16" s="17">
        <f t="shared" si="3"/>
        <v>-1</v>
      </c>
      <c r="W16" s="17">
        <f t="shared" si="1"/>
        <v>0.48799999999999955</v>
      </c>
      <c r="X16" s="17">
        <f t="shared" si="1"/>
        <v>1.9759999999999991</v>
      </c>
      <c r="Y16" s="17">
        <f t="shared" si="1"/>
        <v>3.4639999999999986</v>
      </c>
      <c r="Z16" s="17">
        <f t="shared" si="1"/>
        <v>4.9519999999999982</v>
      </c>
      <c r="AA16" s="17">
        <f t="shared" si="1"/>
        <v>6.4400000000000119</v>
      </c>
      <c r="AB16" s="17">
        <f t="shared" si="1"/>
        <v>7.9280000000000115</v>
      </c>
      <c r="AC16" s="17">
        <f t="shared" si="1"/>
        <v>9.4159999999999968</v>
      </c>
      <c r="AD16" s="17">
        <f t="shared" si="1"/>
        <v>10.903999999999996</v>
      </c>
      <c r="AE16" s="17">
        <f t="shared" si="1"/>
        <v>12.391999999999996</v>
      </c>
      <c r="AF16" s="17">
        <f t="shared" si="1"/>
        <v>13.879999999999995</v>
      </c>
    </row>
    <row r="17" spans="2:32" x14ac:dyDescent="0.25">
      <c r="B17">
        <v>8</v>
      </c>
      <c r="C17" s="7">
        <f t="shared" si="4"/>
        <v>75.391999999999996</v>
      </c>
      <c r="D17" s="7">
        <f t="shared" si="5"/>
        <v>12.391999999999996</v>
      </c>
      <c r="E17" s="7">
        <f t="shared" si="6"/>
        <v>12.391999999999996</v>
      </c>
      <c r="H17" s="16">
        <v>2.5000000000000001E-2</v>
      </c>
      <c r="I17" s="17">
        <f t="shared" si="2"/>
        <v>62</v>
      </c>
      <c r="J17" s="17">
        <f t="shared" si="0"/>
        <v>63.55</v>
      </c>
      <c r="K17" s="17">
        <f t="shared" si="0"/>
        <v>65.100000000000009</v>
      </c>
      <c r="L17" s="17">
        <f t="shared" si="0"/>
        <v>66.649999999999991</v>
      </c>
      <c r="M17" s="17">
        <f t="shared" si="0"/>
        <v>68.2</v>
      </c>
      <c r="N17" s="17">
        <f t="shared" si="0"/>
        <v>69.75</v>
      </c>
      <c r="O17" s="17">
        <f t="shared" si="0"/>
        <v>71.3</v>
      </c>
      <c r="P17" s="17">
        <f t="shared" si="0"/>
        <v>72.850000000000009</v>
      </c>
      <c r="Q17" s="17">
        <f t="shared" si="0"/>
        <v>74.399999999999991</v>
      </c>
      <c r="R17" s="17">
        <f t="shared" si="0"/>
        <v>75.95</v>
      </c>
      <c r="S17" s="18">
        <f t="shared" si="0"/>
        <v>77.5</v>
      </c>
      <c r="U17" s="16">
        <v>2.5000000000000001E-2</v>
      </c>
      <c r="V17" s="17">
        <f t="shared" si="3"/>
        <v>-1</v>
      </c>
      <c r="W17" s="17">
        <f t="shared" si="1"/>
        <v>0.54999999999999716</v>
      </c>
      <c r="X17" s="17">
        <f t="shared" si="1"/>
        <v>2.1000000000000085</v>
      </c>
      <c r="Y17" s="17">
        <f t="shared" si="1"/>
        <v>3.6499999999999915</v>
      </c>
      <c r="Z17" s="17">
        <f t="shared" si="1"/>
        <v>5.2000000000000028</v>
      </c>
      <c r="AA17" s="17">
        <f t="shared" si="1"/>
        <v>6.75</v>
      </c>
      <c r="AB17" s="17">
        <f t="shared" si="1"/>
        <v>8.2999999999999972</v>
      </c>
      <c r="AC17" s="17">
        <f t="shared" si="1"/>
        <v>9.8500000000000085</v>
      </c>
      <c r="AD17" s="17">
        <f t="shared" si="1"/>
        <v>11.399999999999991</v>
      </c>
      <c r="AE17" s="17">
        <f t="shared" si="1"/>
        <v>12.950000000000003</v>
      </c>
      <c r="AF17" s="17">
        <f t="shared" si="1"/>
        <v>14.5</v>
      </c>
    </row>
    <row r="18" spans="2:32" x14ac:dyDescent="0.25">
      <c r="B18">
        <v>9</v>
      </c>
      <c r="C18" s="7">
        <f t="shared" si="4"/>
        <v>77.065999999999988</v>
      </c>
      <c r="D18" s="7">
        <f t="shared" si="5"/>
        <v>14.065999999999988</v>
      </c>
      <c r="E18" s="7">
        <f t="shared" si="6"/>
        <v>14.065999999999988</v>
      </c>
      <c r="H18" s="16">
        <v>2.5999999999999999E-2</v>
      </c>
      <c r="I18" s="17">
        <f t="shared" si="2"/>
        <v>62</v>
      </c>
      <c r="J18" s="17">
        <f t="shared" si="0"/>
        <v>63.612000000000002</v>
      </c>
      <c r="K18" s="17">
        <f t="shared" si="0"/>
        <v>65.224000000000004</v>
      </c>
      <c r="L18" s="17">
        <f t="shared" si="0"/>
        <v>66.835999999999999</v>
      </c>
      <c r="M18" s="17">
        <f t="shared" si="0"/>
        <v>68.448000000000008</v>
      </c>
      <c r="N18" s="17">
        <f t="shared" si="0"/>
        <v>70.059999999999988</v>
      </c>
      <c r="O18" s="17">
        <f t="shared" si="0"/>
        <v>71.671999999999997</v>
      </c>
      <c r="P18" s="17">
        <f t="shared" si="0"/>
        <v>73.283999999999992</v>
      </c>
      <c r="Q18" s="17">
        <f t="shared" si="0"/>
        <v>74.896000000000001</v>
      </c>
      <c r="R18" s="17">
        <f t="shared" si="0"/>
        <v>76.507999999999996</v>
      </c>
      <c r="S18" s="18">
        <f t="shared" si="0"/>
        <v>78.12</v>
      </c>
      <c r="U18" s="16">
        <v>2.5999999999999999E-2</v>
      </c>
      <c r="V18" s="17">
        <f t="shared" si="3"/>
        <v>-1</v>
      </c>
      <c r="W18" s="17">
        <f t="shared" si="1"/>
        <v>0.61200000000000188</v>
      </c>
      <c r="X18" s="17">
        <f t="shared" si="1"/>
        <v>2.2240000000000038</v>
      </c>
      <c r="Y18" s="17">
        <f t="shared" si="1"/>
        <v>3.8359999999999985</v>
      </c>
      <c r="Z18" s="17">
        <f t="shared" si="1"/>
        <v>5.4480000000000075</v>
      </c>
      <c r="AA18" s="17">
        <f t="shared" si="1"/>
        <v>7.0599999999999881</v>
      </c>
      <c r="AB18" s="17">
        <f t="shared" si="1"/>
        <v>8.671999999999997</v>
      </c>
      <c r="AC18" s="17">
        <f t="shared" si="1"/>
        <v>10.283999999999992</v>
      </c>
      <c r="AD18" s="17">
        <f t="shared" si="1"/>
        <v>11.896000000000001</v>
      </c>
      <c r="AE18" s="17">
        <f t="shared" si="1"/>
        <v>13.507999999999996</v>
      </c>
      <c r="AF18" s="17">
        <f t="shared" si="1"/>
        <v>15.120000000000005</v>
      </c>
    </row>
    <row r="19" spans="2:32" x14ac:dyDescent="0.25">
      <c r="B19">
        <v>10</v>
      </c>
      <c r="C19" s="7">
        <f t="shared" si="4"/>
        <v>78.739999999999995</v>
      </c>
      <c r="D19" s="7">
        <f t="shared" si="5"/>
        <v>15.739999999999995</v>
      </c>
      <c r="E19" s="7">
        <f t="shared" si="6"/>
        <v>15.739999999999995</v>
      </c>
      <c r="H19" s="16">
        <v>2.7E-2</v>
      </c>
      <c r="I19" s="17">
        <f t="shared" si="2"/>
        <v>62</v>
      </c>
      <c r="J19" s="17">
        <f t="shared" si="0"/>
        <v>63.673999999999992</v>
      </c>
      <c r="K19" s="17">
        <f t="shared" si="0"/>
        <v>65.347999999999999</v>
      </c>
      <c r="L19" s="17">
        <f t="shared" si="0"/>
        <v>67.021999999999991</v>
      </c>
      <c r="M19" s="17">
        <f t="shared" si="0"/>
        <v>68.696000000000012</v>
      </c>
      <c r="N19" s="17">
        <f t="shared" si="0"/>
        <v>70.37</v>
      </c>
      <c r="O19" s="17">
        <f t="shared" si="0"/>
        <v>72.043999999999997</v>
      </c>
      <c r="P19" s="17">
        <f t="shared" si="0"/>
        <v>73.718000000000004</v>
      </c>
      <c r="Q19" s="17">
        <f t="shared" si="0"/>
        <v>75.391999999999996</v>
      </c>
      <c r="R19" s="17">
        <f t="shared" si="0"/>
        <v>77.065999999999988</v>
      </c>
      <c r="S19" s="18">
        <f t="shared" si="0"/>
        <v>78.739999999999995</v>
      </c>
      <c r="U19" s="16">
        <v>2.7E-2</v>
      </c>
      <c r="V19" s="17">
        <f t="shared" si="3"/>
        <v>-1</v>
      </c>
      <c r="W19" s="17">
        <f t="shared" si="1"/>
        <v>0.67399999999999238</v>
      </c>
      <c r="X19" s="17">
        <f t="shared" si="1"/>
        <v>2.347999999999999</v>
      </c>
      <c r="Y19" s="17">
        <f t="shared" si="1"/>
        <v>4.0219999999999914</v>
      </c>
      <c r="Z19" s="17">
        <f t="shared" si="1"/>
        <v>5.6960000000000122</v>
      </c>
      <c r="AA19" s="17">
        <f t="shared" si="1"/>
        <v>7.3700000000000045</v>
      </c>
      <c r="AB19" s="17">
        <f t="shared" si="1"/>
        <v>9.0439999999999969</v>
      </c>
      <c r="AC19" s="17">
        <f t="shared" si="1"/>
        <v>10.718000000000004</v>
      </c>
      <c r="AD19" s="17">
        <f t="shared" si="1"/>
        <v>12.391999999999996</v>
      </c>
      <c r="AE19" s="17">
        <f t="shared" si="1"/>
        <v>14.065999999999988</v>
      </c>
      <c r="AF19" s="17">
        <f t="shared" si="1"/>
        <v>15.739999999999995</v>
      </c>
    </row>
    <row r="20" spans="2:32" x14ac:dyDescent="0.25">
      <c r="H20" s="16">
        <v>2.8000000000000001E-2</v>
      </c>
      <c r="I20" s="17">
        <f t="shared" si="2"/>
        <v>62</v>
      </c>
      <c r="J20" s="17">
        <f t="shared" si="0"/>
        <v>63.736000000000004</v>
      </c>
      <c r="K20" s="17">
        <f t="shared" si="0"/>
        <v>65.472000000000008</v>
      </c>
      <c r="L20" s="17">
        <f t="shared" si="0"/>
        <v>67.207999999999998</v>
      </c>
      <c r="M20" s="17">
        <f t="shared" si="0"/>
        <v>68.944000000000003</v>
      </c>
      <c r="N20" s="17">
        <f t="shared" si="0"/>
        <v>70.680000000000007</v>
      </c>
      <c r="O20" s="17">
        <f t="shared" si="0"/>
        <v>72.415999999999997</v>
      </c>
      <c r="P20" s="17">
        <f t="shared" si="0"/>
        <v>74.152000000000001</v>
      </c>
      <c r="Q20" s="17">
        <f t="shared" si="0"/>
        <v>75.888000000000005</v>
      </c>
      <c r="R20" s="17">
        <f t="shared" si="0"/>
        <v>77.623999999999995</v>
      </c>
      <c r="S20" s="18">
        <f t="shared" si="0"/>
        <v>79.36</v>
      </c>
      <c r="U20" s="16">
        <v>2.8000000000000001E-2</v>
      </c>
      <c r="V20" s="17">
        <f t="shared" si="3"/>
        <v>-1</v>
      </c>
      <c r="W20" s="17">
        <f t="shared" si="1"/>
        <v>0.73600000000000421</v>
      </c>
      <c r="X20" s="17">
        <f t="shared" si="1"/>
        <v>2.4720000000000084</v>
      </c>
      <c r="Y20" s="17">
        <f t="shared" si="1"/>
        <v>4.2079999999999984</v>
      </c>
      <c r="Z20" s="17">
        <f t="shared" si="1"/>
        <v>5.9440000000000026</v>
      </c>
      <c r="AA20" s="17">
        <f t="shared" si="1"/>
        <v>7.6800000000000068</v>
      </c>
      <c r="AB20" s="17">
        <f t="shared" si="1"/>
        <v>9.4159999999999968</v>
      </c>
      <c r="AC20" s="17">
        <f t="shared" si="1"/>
        <v>11.152000000000001</v>
      </c>
      <c r="AD20" s="17">
        <f t="shared" si="1"/>
        <v>12.888000000000005</v>
      </c>
      <c r="AE20" s="17">
        <f t="shared" si="1"/>
        <v>14.623999999999995</v>
      </c>
      <c r="AF20" s="17">
        <f t="shared" si="1"/>
        <v>16.36</v>
      </c>
    </row>
    <row r="21" spans="2:32" x14ac:dyDescent="0.25">
      <c r="H21" s="16">
        <v>2.9000000000000001E-2</v>
      </c>
      <c r="I21" s="17">
        <f t="shared" si="2"/>
        <v>62</v>
      </c>
      <c r="J21" s="17">
        <f t="shared" si="0"/>
        <v>63.797999999999995</v>
      </c>
      <c r="K21" s="17">
        <f t="shared" si="0"/>
        <v>65.596000000000004</v>
      </c>
      <c r="L21" s="17">
        <f t="shared" si="0"/>
        <v>67.393999999999991</v>
      </c>
      <c r="M21" s="17">
        <f t="shared" si="0"/>
        <v>69.192000000000007</v>
      </c>
      <c r="N21" s="17">
        <f t="shared" si="0"/>
        <v>70.989999999999995</v>
      </c>
      <c r="O21" s="17">
        <f t="shared" si="0"/>
        <v>72.787999999999997</v>
      </c>
      <c r="P21" s="17">
        <f t="shared" si="0"/>
        <v>74.585999999999999</v>
      </c>
      <c r="Q21" s="17">
        <f t="shared" si="0"/>
        <v>76.384</v>
      </c>
      <c r="R21" s="17">
        <f t="shared" si="0"/>
        <v>78.182000000000002</v>
      </c>
      <c r="S21" s="18">
        <f t="shared" si="0"/>
        <v>79.98</v>
      </c>
      <c r="U21" s="16">
        <v>2.9000000000000001E-2</v>
      </c>
      <c r="V21" s="17">
        <f t="shared" si="3"/>
        <v>-1</v>
      </c>
      <c r="W21" s="17">
        <f t="shared" si="1"/>
        <v>0.79799999999999471</v>
      </c>
      <c r="X21" s="17">
        <f t="shared" si="1"/>
        <v>2.5960000000000036</v>
      </c>
      <c r="Y21" s="17">
        <f t="shared" si="1"/>
        <v>4.3939999999999912</v>
      </c>
      <c r="Z21" s="17">
        <f t="shared" si="1"/>
        <v>6.1920000000000073</v>
      </c>
      <c r="AA21" s="17">
        <f t="shared" si="1"/>
        <v>7.9899999999999949</v>
      </c>
      <c r="AB21" s="17">
        <f t="shared" si="1"/>
        <v>9.7879999999999967</v>
      </c>
      <c r="AC21" s="17">
        <f t="shared" si="1"/>
        <v>11.585999999999999</v>
      </c>
      <c r="AD21" s="17">
        <f t="shared" si="1"/>
        <v>13.384</v>
      </c>
      <c r="AE21" s="17">
        <f t="shared" si="1"/>
        <v>15.182000000000002</v>
      </c>
      <c r="AF21" s="17">
        <f t="shared" si="1"/>
        <v>16.980000000000004</v>
      </c>
    </row>
    <row r="22" spans="2:32" x14ac:dyDescent="0.25">
      <c r="H22" s="16">
        <v>0.03</v>
      </c>
      <c r="I22" s="17">
        <f t="shared" si="2"/>
        <v>62</v>
      </c>
      <c r="J22" s="17">
        <f t="shared" si="0"/>
        <v>63.86</v>
      </c>
      <c r="K22" s="17">
        <f t="shared" si="0"/>
        <v>65.72</v>
      </c>
      <c r="L22" s="17">
        <f t="shared" si="0"/>
        <v>67.58</v>
      </c>
      <c r="M22" s="17">
        <f t="shared" si="0"/>
        <v>69.440000000000012</v>
      </c>
      <c r="N22" s="17">
        <f t="shared" si="0"/>
        <v>71.3</v>
      </c>
      <c r="O22" s="17">
        <f t="shared" si="0"/>
        <v>73.16</v>
      </c>
      <c r="P22" s="17">
        <f t="shared" si="0"/>
        <v>75.02</v>
      </c>
      <c r="Q22" s="17">
        <f t="shared" si="0"/>
        <v>76.88</v>
      </c>
      <c r="R22" s="17">
        <f t="shared" si="0"/>
        <v>78.739999999999995</v>
      </c>
      <c r="S22" s="18">
        <f t="shared" si="0"/>
        <v>80.600000000000009</v>
      </c>
      <c r="U22" s="16">
        <v>0.03</v>
      </c>
      <c r="V22" s="17">
        <f t="shared" si="3"/>
        <v>-1</v>
      </c>
      <c r="W22" s="17">
        <f t="shared" si="1"/>
        <v>0.85999999999999943</v>
      </c>
      <c r="X22" s="17">
        <f t="shared" si="1"/>
        <v>2.7199999999999989</v>
      </c>
      <c r="Y22" s="17">
        <f t="shared" si="1"/>
        <v>4.5799999999999983</v>
      </c>
      <c r="Z22" s="17">
        <f t="shared" si="1"/>
        <v>6.4400000000000119</v>
      </c>
      <c r="AA22" s="17">
        <f t="shared" si="1"/>
        <v>8.2999999999999972</v>
      </c>
      <c r="AB22" s="17">
        <f t="shared" si="1"/>
        <v>10.159999999999997</v>
      </c>
      <c r="AC22" s="17">
        <f t="shared" si="1"/>
        <v>12.019999999999996</v>
      </c>
      <c r="AD22" s="17">
        <f t="shared" si="1"/>
        <v>13.879999999999995</v>
      </c>
      <c r="AE22" s="17">
        <f t="shared" si="1"/>
        <v>15.739999999999995</v>
      </c>
      <c r="AF22" s="17">
        <f t="shared" si="1"/>
        <v>17.600000000000009</v>
      </c>
    </row>
    <row r="23" spans="2:32" x14ac:dyDescent="0.25">
      <c r="H23" s="16">
        <v>3.1E-2</v>
      </c>
      <c r="I23" s="17">
        <f t="shared" si="2"/>
        <v>62</v>
      </c>
      <c r="J23" s="17">
        <f t="shared" si="2"/>
        <v>63.921999999999997</v>
      </c>
      <c r="K23" s="17">
        <f t="shared" si="2"/>
        <v>65.844000000000008</v>
      </c>
      <c r="L23" s="17">
        <f t="shared" si="2"/>
        <v>67.765999999999991</v>
      </c>
      <c r="M23" s="17">
        <f t="shared" si="2"/>
        <v>69.688000000000002</v>
      </c>
      <c r="N23" s="17">
        <f t="shared" si="2"/>
        <v>71.61</v>
      </c>
      <c r="O23" s="17">
        <f t="shared" si="2"/>
        <v>73.531999999999996</v>
      </c>
      <c r="P23" s="17">
        <f t="shared" si="2"/>
        <v>75.454000000000008</v>
      </c>
      <c r="Q23" s="17">
        <f t="shared" si="2"/>
        <v>77.376000000000005</v>
      </c>
      <c r="R23" s="17">
        <f t="shared" si="2"/>
        <v>79.298000000000002</v>
      </c>
      <c r="S23" s="18">
        <f t="shared" si="2"/>
        <v>81.22</v>
      </c>
      <c r="U23" s="16">
        <v>3.1E-2</v>
      </c>
      <c r="V23" s="17">
        <f t="shared" si="3"/>
        <v>-1</v>
      </c>
      <c r="W23" s="17">
        <f t="shared" si="3"/>
        <v>0.92199999999999704</v>
      </c>
      <c r="X23" s="17">
        <f t="shared" si="3"/>
        <v>2.8440000000000083</v>
      </c>
      <c r="Y23" s="17">
        <f t="shared" si="3"/>
        <v>4.7659999999999911</v>
      </c>
      <c r="Z23" s="17">
        <f t="shared" si="3"/>
        <v>6.6880000000000024</v>
      </c>
      <c r="AA23" s="17">
        <f t="shared" si="3"/>
        <v>8.61</v>
      </c>
      <c r="AB23" s="17">
        <f t="shared" si="3"/>
        <v>10.531999999999996</v>
      </c>
      <c r="AC23" s="17">
        <f t="shared" si="3"/>
        <v>12.454000000000008</v>
      </c>
      <c r="AD23" s="17">
        <f t="shared" si="3"/>
        <v>14.376000000000005</v>
      </c>
      <c r="AE23" s="17">
        <f t="shared" si="3"/>
        <v>16.298000000000002</v>
      </c>
      <c r="AF23" s="17">
        <f t="shared" si="3"/>
        <v>18.22</v>
      </c>
    </row>
    <row r="24" spans="2:32" x14ac:dyDescent="0.25">
      <c r="B24" t="s">
        <v>38</v>
      </c>
      <c r="H24" s="16">
        <v>3.2000000000000001E-2</v>
      </c>
      <c r="I24" s="17">
        <f t="shared" si="2"/>
        <v>62</v>
      </c>
      <c r="J24" s="17">
        <f t="shared" si="2"/>
        <v>63.984000000000002</v>
      </c>
      <c r="K24" s="17">
        <f t="shared" si="2"/>
        <v>65.968000000000004</v>
      </c>
      <c r="L24" s="17">
        <f t="shared" si="2"/>
        <v>67.951999999999998</v>
      </c>
      <c r="M24" s="17">
        <f t="shared" si="2"/>
        <v>69.936000000000007</v>
      </c>
      <c r="N24" s="17">
        <f t="shared" si="2"/>
        <v>71.92</v>
      </c>
      <c r="O24" s="17">
        <f t="shared" si="2"/>
        <v>73.903999999999996</v>
      </c>
      <c r="P24" s="17">
        <f t="shared" si="2"/>
        <v>75.888000000000005</v>
      </c>
      <c r="Q24" s="17">
        <f t="shared" si="2"/>
        <v>77.872</v>
      </c>
      <c r="R24" s="17">
        <f t="shared" si="2"/>
        <v>79.856000000000009</v>
      </c>
      <c r="S24" s="18">
        <f t="shared" si="2"/>
        <v>81.84</v>
      </c>
      <c r="U24" s="16">
        <v>3.2000000000000001E-2</v>
      </c>
      <c r="V24" s="17">
        <f t="shared" si="3"/>
        <v>-1</v>
      </c>
      <c r="W24" s="17">
        <f t="shared" si="3"/>
        <v>0.98400000000000176</v>
      </c>
      <c r="X24" s="17">
        <f t="shared" si="3"/>
        <v>2.9680000000000035</v>
      </c>
      <c r="Y24" s="17">
        <f t="shared" si="3"/>
        <v>4.9519999999999982</v>
      </c>
      <c r="Z24" s="17">
        <f t="shared" si="3"/>
        <v>6.936000000000007</v>
      </c>
      <c r="AA24" s="17">
        <f t="shared" si="3"/>
        <v>8.9200000000000017</v>
      </c>
      <c r="AB24" s="17">
        <f t="shared" si="3"/>
        <v>10.903999999999996</v>
      </c>
      <c r="AC24" s="17">
        <f t="shared" si="3"/>
        <v>12.888000000000005</v>
      </c>
      <c r="AD24" s="17">
        <f t="shared" si="3"/>
        <v>14.872</v>
      </c>
      <c r="AE24" s="17">
        <f t="shared" si="3"/>
        <v>16.856000000000009</v>
      </c>
      <c r="AF24" s="17">
        <f t="shared" si="3"/>
        <v>18.840000000000003</v>
      </c>
    </row>
    <row r="25" spans="2:32" x14ac:dyDescent="0.25">
      <c r="B25" s="13" t="s">
        <v>42</v>
      </c>
      <c r="C25" s="33">
        <v>62</v>
      </c>
      <c r="H25" s="16">
        <v>3.3000000000000002E-2</v>
      </c>
      <c r="I25" s="17">
        <f t="shared" si="2"/>
        <v>62</v>
      </c>
      <c r="J25" s="17">
        <f t="shared" si="2"/>
        <v>64.045999999999992</v>
      </c>
      <c r="K25" s="17">
        <f t="shared" si="2"/>
        <v>66.091999999999999</v>
      </c>
      <c r="L25" s="17">
        <f t="shared" si="2"/>
        <v>68.138000000000005</v>
      </c>
      <c r="M25" s="17">
        <f t="shared" si="2"/>
        <v>70.184000000000012</v>
      </c>
      <c r="N25" s="17">
        <f t="shared" si="2"/>
        <v>72.23</v>
      </c>
      <c r="O25" s="17">
        <f t="shared" si="2"/>
        <v>74.275999999999996</v>
      </c>
      <c r="P25" s="17">
        <f t="shared" si="2"/>
        <v>76.322000000000003</v>
      </c>
      <c r="Q25" s="17">
        <f t="shared" si="2"/>
        <v>78.367999999999995</v>
      </c>
      <c r="R25" s="17">
        <f t="shared" si="2"/>
        <v>80.414000000000016</v>
      </c>
      <c r="S25" s="18">
        <f t="shared" si="2"/>
        <v>82.460000000000008</v>
      </c>
      <c r="U25" s="16">
        <v>3.3000000000000002E-2</v>
      </c>
      <c r="V25" s="17">
        <f t="shared" si="3"/>
        <v>-1</v>
      </c>
      <c r="W25" s="17">
        <f t="shared" si="3"/>
        <v>1.0459999999999923</v>
      </c>
      <c r="X25" s="17">
        <f t="shared" si="3"/>
        <v>3.0919999999999987</v>
      </c>
      <c r="Y25" s="17">
        <f t="shared" si="3"/>
        <v>5.1380000000000052</v>
      </c>
      <c r="Z25" s="17">
        <f t="shared" si="3"/>
        <v>7.1840000000000117</v>
      </c>
      <c r="AA25" s="17">
        <f t="shared" si="3"/>
        <v>9.230000000000004</v>
      </c>
      <c r="AB25" s="17">
        <f t="shared" si="3"/>
        <v>11.275999999999996</v>
      </c>
      <c r="AC25" s="17">
        <f t="shared" si="3"/>
        <v>13.322000000000003</v>
      </c>
      <c r="AD25" s="17">
        <f t="shared" si="3"/>
        <v>15.367999999999995</v>
      </c>
      <c r="AE25" s="17">
        <f t="shared" si="3"/>
        <v>17.414000000000016</v>
      </c>
      <c r="AF25" s="17">
        <f t="shared" si="3"/>
        <v>19.460000000000008</v>
      </c>
    </row>
    <row r="26" spans="2:32" x14ac:dyDescent="0.25">
      <c r="B26" s="2" t="s">
        <v>43</v>
      </c>
      <c r="C26" s="35">
        <v>2.4E-2</v>
      </c>
      <c r="H26" s="16">
        <v>3.4000000000000002E-2</v>
      </c>
      <c r="I26" s="17">
        <f t="shared" si="2"/>
        <v>62</v>
      </c>
      <c r="J26" s="17">
        <f t="shared" si="2"/>
        <v>64.108000000000004</v>
      </c>
      <c r="K26" s="17">
        <f t="shared" si="2"/>
        <v>66.216000000000008</v>
      </c>
      <c r="L26" s="17">
        <f t="shared" si="2"/>
        <v>68.324000000000012</v>
      </c>
      <c r="M26" s="17">
        <f t="shared" si="2"/>
        <v>70.432000000000002</v>
      </c>
      <c r="N26" s="17">
        <f t="shared" si="2"/>
        <v>72.539999999999992</v>
      </c>
      <c r="O26" s="17">
        <f t="shared" si="2"/>
        <v>74.647999999999996</v>
      </c>
      <c r="P26" s="17">
        <f t="shared" si="2"/>
        <v>76.756</v>
      </c>
      <c r="Q26" s="17">
        <f t="shared" si="2"/>
        <v>78.864000000000004</v>
      </c>
      <c r="R26" s="17">
        <f t="shared" si="2"/>
        <v>80.972000000000008</v>
      </c>
      <c r="S26" s="18">
        <f t="shared" si="2"/>
        <v>83.08</v>
      </c>
      <c r="U26" s="16">
        <v>3.4000000000000002E-2</v>
      </c>
      <c r="V26" s="17">
        <f t="shared" si="3"/>
        <v>-1</v>
      </c>
      <c r="W26" s="17">
        <f t="shared" si="3"/>
        <v>1.1080000000000041</v>
      </c>
      <c r="X26" s="17">
        <f t="shared" si="3"/>
        <v>3.2160000000000082</v>
      </c>
      <c r="Y26" s="17">
        <f t="shared" si="3"/>
        <v>5.3240000000000123</v>
      </c>
      <c r="Z26" s="17">
        <f t="shared" si="3"/>
        <v>7.4320000000000022</v>
      </c>
      <c r="AA26" s="17">
        <f t="shared" si="3"/>
        <v>9.539999999999992</v>
      </c>
      <c r="AB26" s="17">
        <f t="shared" si="3"/>
        <v>11.647999999999996</v>
      </c>
      <c r="AC26" s="17">
        <f t="shared" si="3"/>
        <v>13.756</v>
      </c>
      <c r="AD26" s="17">
        <f t="shared" si="3"/>
        <v>15.864000000000004</v>
      </c>
      <c r="AE26" s="17">
        <f t="shared" si="3"/>
        <v>17.972000000000008</v>
      </c>
      <c r="AF26" s="17">
        <f t="shared" si="3"/>
        <v>20.079999999999998</v>
      </c>
    </row>
    <row r="27" spans="2:32" x14ac:dyDescent="0.25">
      <c r="B27" s="13"/>
      <c r="C27" s="22" t="s">
        <v>39</v>
      </c>
      <c r="D27" s="22" t="s">
        <v>40</v>
      </c>
      <c r="E27" s="36" t="s">
        <v>41</v>
      </c>
      <c r="H27" s="19">
        <v>3.5000000000000003E-2</v>
      </c>
      <c r="I27" s="20">
        <f t="shared" si="2"/>
        <v>62</v>
      </c>
      <c r="J27" s="20">
        <f t="shared" si="2"/>
        <v>64.17</v>
      </c>
      <c r="K27" s="20">
        <f t="shared" si="2"/>
        <v>66.34</v>
      </c>
      <c r="L27" s="20">
        <f t="shared" si="2"/>
        <v>68.510000000000005</v>
      </c>
      <c r="M27" s="20">
        <f t="shared" si="2"/>
        <v>70.680000000000007</v>
      </c>
      <c r="N27" s="20">
        <f t="shared" si="2"/>
        <v>72.850000000000009</v>
      </c>
      <c r="O27" s="20">
        <f t="shared" si="2"/>
        <v>75.02</v>
      </c>
      <c r="P27" s="20">
        <f t="shared" si="2"/>
        <v>77.190000000000012</v>
      </c>
      <c r="Q27" s="20">
        <f t="shared" si="2"/>
        <v>79.36</v>
      </c>
      <c r="R27" s="20">
        <f t="shared" si="2"/>
        <v>81.53</v>
      </c>
      <c r="S27" s="21">
        <f t="shared" si="2"/>
        <v>83.7</v>
      </c>
      <c r="U27" s="19">
        <v>3.5000000000000003E-2</v>
      </c>
      <c r="V27" s="17">
        <f t="shared" si="3"/>
        <v>-1</v>
      </c>
      <c r="W27" s="17">
        <f t="shared" si="3"/>
        <v>1.1700000000000017</v>
      </c>
      <c r="X27" s="17">
        <f t="shared" si="3"/>
        <v>3.3400000000000034</v>
      </c>
      <c r="Y27" s="17">
        <f t="shared" si="3"/>
        <v>5.5100000000000051</v>
      </c>
      <c r="Z27" s="17">
        <f t="shared" si="3"/>
        <v>7.6800000000000068</v>
      </c>
      <c r="AA27" s="17">
        <f t="shared" si="3"/>
        <v>9.8500000000000085</v>
      </c>
      <c r="AB27" s="17">
        <f t="shared" si="3"/>
        <v>12.019999999999996</v>
      </c>
      <c r="AC27" s="17">
        <f t="shared" si="3"/>
        <v>14.190000000000012</v>
      </c>
      <c r="AD27" s="17">
        <f t="shared" si="3"/>
        <v>16.36</v>
      </c>
      <c r="AE27" s="17">
        <f t="shared" si="3"/>
        <v>18.53</v>
      </c>
      <c r="AF27" s="17">
        <f t="shared" si="3"/>
        <v>20.700000000000003</v>
      </c>
    </row>
    <row r="28" spans="2:32" x14ac:dyDescent="0.25">
      <c r="B28" s="2" t="s">
        <v>44</v>
      </c>
      <c r="C28" s="37">
        <v>53</v>
      </c>
      <c r="D28" s="37">
        <v>55</v>
      </c>
      <c r="E28" s="38">
        <v>57</v>
      </c>
    </row>
    <row r="29" spans="2:32" x14ac:dyDescent="0.25">
      <c r="B29" s="2" t="s">
        <v>45</v>
      </c>
      <c r="C29" s="37">
        <v>2</v>
      </c>
      <c r="D29" s="37">
        <v>3</v>
      </c>
      <c r="E29" s="38">
        <v>6</v>
      </c>
    </row>
    <row r="30" spans="2:32" x14ac:dyDescent="0.25">
      <c r="B30" s="2" t="s">
        <v>46</v>
      </c>
      <c r="C30" s="14">
        <f>$C$25*(1+$C$26*C29)</f>
        <v>64.975999999999999</v>
      </c>
      <c r="D30" s="14">
        <f t="shared" ref="D30:E30" si="7">$C$25*(1+$C$26*D29)</f>
        <v>66.463999999999999</v>
      </c>
      <c r="E30" s="15">
        <f t="shared" si="7"/>
        <v>70.928000000000011</v>
      </c>
      <c r="H30" s="13"/>
      <c r="I30" s="26" t="s">
        <v>19</v>
      </c>
      <c r="J30" s="26"/>
      <c r="K30" s="26"/>
      <c r="L30" s="26"/>
      <c r="M30" s="26"/>
      <c r="N30" s="26"/>
      <c r="O30" s="26"/>
      <c r="P30" s="26"/>
      <c r="Q30" s="26"/>
      <c r="R30" s="26"/>
      <c r="S30" s="27"/>
      <c r="U30" s="13"/>
      <c r="V30" s="26" t="s">
        <v>17</v>
      </c>
      <c r="W30" s="26"/>
      <c r="X30" s="26"/>
      <c r="Y30" s="26"/>
      <c r="Z30" s="26"/>
      <c r="AA30" s="26"/>
      <c r="AB30" s="26"/>
      <c r="AC30" s="26"/>
      <c r="AD30" s="26"/>
      <c r="AE30" s="26"/>
      <c r="AF30" s="27"/>
    </row>
    <row r="31" spans="2:32" x14ac:dyDescent="0.25">
      <c r="B31" s="34" t="s">
        <v>47</v>
      </c>
      <c r="C31" s="28">
        <f>C30-C28</f>
        <v>11.975999999999999</v>
      </c>
      <c r="D31" s="28">
        <f t="shared" ref="D31:E31" si="8">D30-D28</f>
        <v>11.463999999999999</v>
      </c>
      <c r="E31" s="39">
        <f t="shared" si="8"/>
        <v>13.928000000000011</v>
      </c>
      <c r="H31" s="2"/>
      <c r="I31" s="14">
        <v>0</v>
      </c>
      <c r="J31" s="14">
        <v>1</v>
      </c>
      <c r="K31" s="14">
        <v>2</v>
      </c>
      <c r="L31" s="14">
        <v>3</v>
      </c>
      <c r="M31" s="14">
        <v>4</v>
      </c>
      <c r="N31" s="14">
        <v>5</v>
      </c>
      <c r="O31" s="14">
        <v>6</v>
      </c>
      <c r="P31" s="14">
        <v>7</v>
      </c>
      <c r="Q31" s="14">
        <v>8</v>
      </c>
      <c r="R31" s="14">
        <v>9</v>
      </c>
      <c r="S31" s="15">
        <v>10</v>
      </c>
      <c r="U31" s="2"/>
      <c r="V31" s="14">
        <v>0</v>
      </c>
      <c r="W31" s="14">
        <v>1</v>
      </c>
      <c r="X31" s="14">
        <v>2</v>
      </c>
      <c r="Y31" s="14">
        <v>3</v>
      </c>
      <c r="Z31" s="14">
        <v>4</v>
      </c>
      <c r="AA31" s="14">
        <v>5</v>
      </c>
      <c r="AB31" s="14">
        <v>6</v>
      </c>
      <c r="AC31" s="14">
        <v>7</v>
      </c>
      <c r="AD31" s="14">
        <v>8</v>
      </c>
      <c r="AE31" s="14">
        <v>9</v>
      </c>
      <c r="AF31" s="15">
        <v>10</v>
      </c>
    </row>
    <row r="32" spans="2:32" x14ac:dyDescent="0.25">
      <c r="H32" s="16">
        <v>1.4999999999999999E-2</v>
      </c>
      <c r="I32" s="17"/>
      <c r="J32" s="17">
        <f>J7-I7</f>
        <v>0.92999999999999261</v>
      </c>
      <c r="K32" s="17">
        <f t="shared" ref="K32:S32" si="9">K7-J7</f>
        <v>0.93000000000000682</v>
      </c>
      <c r="L32" s="17">
        <f t="shared" si="9"/>
        <v>0.92999999999999261</v>
      </c>
      <c r="M32" s="17">
        <f t="shared" si="9"/>
        <v>0.93000000000000682</v>
      </c>
      <c r="N32" s="17">
        <f t="shared" si="9"/>
        <v>0.92999999999999261</v>
      </c>
      <c r="O32" s="17">
        <f t="shared" si="9"/>
        <v>0.93000000000000682</v>
      </c>
      <c r="P32" s="17">
        <f t="shared" si="9"/>
        <v>0.93000000000000682</v>
      </c>
      <c r="Q32" s="17">
        <f t="shared" si="9"/>
        <v>0.93000000000000682</v>
      </c>
      <c r="R32" s="17">
        <f t="shared" si="9"/>
        <v>0.92999999999999261</v>
      </c>
      <c r="S32" s="17">
        <f t="shared" si="9"/>
        <v>0.92999999999999261</v>
      </c>
      <c r="U32" s="16">
        <v>1.4999999999999999E-2</v>
      </c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8"/>
    </row>
    <row r="33" spans="8:32" x14ac:dyDescent="0.25">
      <c r="H33" s="16">
        <v>1.6E-2</v>
      </c>
      <c r="I33" s="17"/>
      <c r="J33" s="17">
        <f t="shared" ref="J33:S33" si="10">J8-I8</f>
        <v>0.99200000000000443</v>
      </c>
      <c r="K33" s="17">
        <f t="shared" si="10"/>
        <v>0.99199999999999733</v>
      </c>
      <c r="L33" s="17">
        <f t="shared" si="10"/>
        <v>0.99199999999999733</v>
      </c>
      <c r="M33" s="17">
        <f t="shared" si="10"/>
        <v>0.99200000000000443</v>
      </c>
      <c r="N33" s="17">
        <f t="shared" si="10"/>
        <v>0.99200000000000443</v>
      </c>
      <c r="O33" s="17">
        <f t="shared" si="10"/>
        <v>0.99199999999999022</v>
      </c>
      <c r="P33" s="17">
        <f t="shared" si="10"/>
        <v>0.99200000000000443</v>
      </c>
      <c r="Q33" s="17">
        <f t="shared" si="10"/>
        <v>0.99200000000000443</v>
      </c>
      <c r="R33" s="17">
        <f t="shared" si="10"/>
        <v>0.99200000000000443</v>
      </c>
      <c r="S33" s="17">
        <f t="shared" si="10"/>
        <v>0.99199999999999022</v>
      </c>
      <c r="U33" s="16">
        <v>1.6E-2</v>
      </c>
      <c r="V33" s="17">
        <f>I8-I7</f>
        <v>0</v>
      </c>
      <c r="W33" s="17">
        <f t="shared" ref="W33:AF33" si="11">J8-J7</f>
        <v>6.2000000000011823E-2</v>
      </c>
      <c r="X33" s="17">
        <f t="shared" si="11"/>
        <v>0.12400000000000233</v>
      </c>
      <c r="Y33" s="17">
        <f t="shared" si="11"/>
        <v>0.18600000000000705</v>
      </c>
      <c r="Z33" s="17">
        <f t="shared" si="11"/>
        <v>0.24800000000000466</v>
      </c>
      <c r="AA33" s="17">
        <f t="shared" si="11"/>
        <v>0.31000000000001648</v>
      </c>
      <c r="AB33" s="17">
        <f t="shared" si="11"/>
        <v>0.37199999999999989</v>
      </c>
      <c r="AC33" s="17">
        <f t="shared" si="11"/>
        <v>0.4339999999999975</v>
      </c>
      <c r="AD33" s="17">
        <f t="shared" si="11"/>
        <v>0.49599999999999511</v>
      </c>
      <c r="AE33" s="17">
        <f t="shared" si="11"/>
        <v>0.55800000000000693</v>
      </c>
      <c r="AF33" s="17">
        <f t="shared" si="11"/>
        <v>0.62000000000000455</v>
      </c>
    </row>
    <row r="34" spans="8:32" x14ac:dyDescent="0.25">
      <c r="H34" s="16">
        <v>1.7000000000000001E-2</v>
      </c>
      <c r="I34" s="17"/>
      <c r="J34" s="17">
        <f t="shared" ref="J34:S34" si="12">J9-I9</f>
        <v>1.0539999999999949</v>
      </c>
      <c r="K34" s="17">
        <f t="shared" si="12"/>
        <v>1.0540000000000092</v>
      </c>
      <c r="L34" s="17">
        <f t="shared" si="12"/>
        <v>1.0539999999999878</v>
      </c>
      <c r="M34" s="17">
        <f t="shared" si="12"/>
        <v>1.0540000000000163</v>
      </c>
      <c r="N34" s="17">
        <f t="shared" si="12"/>
        <v>1.0539999999999878</v>
      </c>
      <c r="O34" s="17">
        <f t="shared" si="12"/>
        <v>1.0540000000000163</v>
      </c>
      <c r="P34" s="17">
        <f t="shared" si="12"/>
        <v>1.0539999999999878</v>
      </c>
      <c r="Q34" s="17">
        <f t="shared" si="12"/>
        <v>1.054000000000002</v>
      </c>
      <c r="R34" s="17">
        <f t="shared" si="12"/>
        <v>1.054000000000002</v>
      </c>
      <c r="S34" s="17">
        <f t="shared" si="12"/>
        <v>1.0539999999999878</v>
      </c>
      <c r="U34" s="16">
        <v>1.7000000000000001E-2</v>
      </c>
      <c r="V34" s="17">
        <f t="shared" ref="V34:V52" si="13">I9-I8</f>
        <v>0</v>
      </c>
      <c r="W34" s="17">
        <f t="shared" ref="W34:W52" si="14">J9-J8</f>
        <v>6.1999999999990507E-2</v>
      </c>
      <c r="X34" s="17">
        <f t="shared" ref="X34:X52" si="15">K9-K8</f>
        <v>0.12400000000000233</v>
      </c>
      <c r="Y34" s="17">
        <f t="shared" ref="Y34:Y52" si="16">L9-L8</f>
        <v>0.18599999999999284</v>
      </c>
      <c r="Z34" s="17">
        <f t="shared" ref="Z34:Z52" si="17">M9-M8</f>
        <v>0.24800000000000466</v>
      </c>
      <c r="AA34" s="17">
        <f t="shared" ref="AA34:AA52" si="18">N9-N8</f>
        <v>0.30999999999998806</v>
      </c>
      <c r="AB34" s="17">
        <f t="shared" ref="AB34:AB52" si="19">O9-O8</f>
        <v>0.3720000000000141</v>
      </c>
      <c r="AC34" s="17">
        <f t="shared" ref="AC34:AC52" si="20">P9-P8</f>
        <v>0.4339999999999975</v>
      </c>
      <c r="AD34" s="17">
        <f t="shared" ref="AD34:AD52" si="21">Q9-Q8</f>
        <v>0.49599999999999511</v>
      </c>
      <c r="AE34" s="17">
        <f t="shared" ref="AE34:AE52" si="22">R9-R8</f>
        <v>0.55799999999999272</v>
      </c>
      <c r="AF34" s="17">
        <f t="shared" ref="AF34:AF52" si="23">S9-S8</f>
        <v>0.61999999999999034</v>
      </c>
    </row>
    <row r="35" spans="8:32" x14ac:dyDescent="0.25">
      <c r="H35" s="16">
        <v>1.7999999999999999E-2</v>
      </c>
      <c r="I35" s="17"/>
      <c r="J35" s="17">
        <f t="shared" ref="J35:S35" si="24">J10-I10</f>
        <v>1.1159999999999997</v>
      </c>
      <c r="K35" s="17">
        <f t="shared" si="24"/>
        <v>1.1159999999999997</v>
      </c>
      <c r="L35" s="17">
        <f t="shared" si="24"/>
        <v>1.1159999999999997</v>
      </c>
      <c r="M35" s="17">
        <f t="shared" si="24"/>
        <v>1.1159999999999997</v>
      </c>
      <c r="N35" s="17">
        <f t="shared" si="24"/>
        <v>1.1159999999999997</v>
      </c>
      <c r="O35" s="17">
        <f t="shared" si="24"/>
        <v>1.1160000000000139</v>
      </c>
      <c r="P35" s="17">
        <f t="shared" si="24"/>
        <v>1.1159999999999854</v>
      </c>
      <c r="Q35" s="17">
        <f t="shared" si="24"/>
        <v>1.1159999999999997</v>
      </c>
      <c r="R35" s="17">
        <f t="shared" si="24"/>
        <v>1.1159999999999997</v>
      </c>
      <c r="S35" s="17">
        <f t="shared" si="24"/>
        <v>1.1159999999999997</v>
      </c>
      <c r="U35" s="16">
        <v>1.7999999999999999E-2</v>
      </c>
      <c r="V35" s="17">
        <f t="shared" si="13"/>
        <v>0</v>
      </c>
      <c r="W35" s="17">
        <f t="shared" si="14"/>
        <v>6.2000000000004718E-2</v>
      </c>
      <c r="X35" s="17">
        <f t="shared" si="15"/>
        <v>0.12399999999999523</v>
      </c>
      <c r="Y35" s="17">
        <f t="shared" si="16"/>
        <v>0.18600000000000705</v>
      </c>
      <c r="Z35" s="17">
        <f t="shared" si="17"/>
        <v>0.24799999999999045</v>
      </c>
      <c r="AA35" s="17">
        <f t="shared" si="18"/>
        <v>0.31000000000000227</v>
      </c>
      <c r="AB35" s="17">
        <f t="shared" si="19"/>
        <v>0.37199999999999989</v>
      </c>
      <c r="AC35" s="17">
        <f t="shared" si="20"/>
        <v>0.4339999999999975</v>
      </c>
      <c r="AD35" s="17">
        <f t="shared" si="21"/>
        <v>0.49599999999999511</v>
      </c>
      <c r="AE35" s="17">
        <f t="shared" si="22"/>
        <v>0.55799999999999272</v>
      </c>
      <c r="AF35" s="17">
        <f t="shared" si="23"/>
        <v>0.62000000000000455</v>
      </c>
    </row>
    <row r="36" spans="8:32" x14ac:dyDescent="0.25">
      <c r="H36" s="16">
        <v>1.9E-2</v>
      </c>
      <c r="I36" s="17"/>
      <c r="J36" s="17">
        <f t="shared" ref="J36:S36" si="25">J11-I11</f>
        <v>1.1779999999999973</v>
      </c>
      <c r="K36" s="17">
        <f t="shared" si="25"/>
        <v>1.1780000000000115</v>
      </c>
      <c r="L36" s="17">
        <f t="shared" si="25"/>
        <v>1.1779999999999831</v>
      </c>
      <c r="M36" s="17">
        <f t="shared" si="25"/>
        <v>1.1780000000000115</v>
      </c>
      <c r="N36" s="17">
        <f t="shared" si="25"/>
        <v>1.1779999999999973</v>
      </c>
      <c r="O36" s="17">
        <f t="shared" si="25"/>
        <v>1.1779999999999973</v>
      </c>
      <c r="P36" s="17">
        <f t="shared" si="25"/>
        <v>1.1779999999999973</v>
      </c>
      <c r="Q36" s="17">
        <f t="shared" si="25"/>
        <v>1.1779999999999973</v>
      </c>
      <c r="R36" s="17">
        <f t="shared" si="25"/>
        <v>1.1780000000000115</v>
      </c>
      <c r="S36" s="17">
        <f t="shared" si="25"/>
        <v>1.1779999999999973</v>
      </c>
      <c r="U36" s="16">
        <v>1.9E-2</v>
      </c>
      <c r="V36" s="17">
        <f t="shared" si="13"/>
        <v>0</v>
      </c>
      <c r="W36" s="17">
        <f t="shared" si="14"/>
        <v>6.1999999999997613E-2</v>
      </c>
      <c r="X36" s="17">
        <f t="shared" si="15"/>
        <v>0.12400000000000944</v>
      </c>
      <c r="Y36" s="17">
        <f t="shared" si="16"/>
        <v>0.18599999999999284</v>
      </c>
      <c r="Z36" s="17">
        <f t="shared" si="17"/>
        <v>0.24800000000000466</v>
      </c>
      <c r="AA36" s="17">
        <f t="shared" si="18"/>
        <v>0.31000000000000227</v>
      </c>
      <c r="AB36" s="17">
        <f t="shared" si="19"/>
        <v>0.37199999999998568</v>
      </c>
      <c r="AC36" s="17">
        <f t="shared" si="20"/>
        <v>0.4339999999999975</v>
      </c>
      <c r="AD36" s="17">
        <f t="shared" si="21"/>
        <v>0.49599999999999511</v>
      </c>
      <c r="AE36" s="17">
        <f t="shared" si="22"/>
        <v>0.55800000000000693</v>
      </c>
      <c r="AF36" s="17">
        <f t="shared" si="23"/>
        <v>0.62000000000000455</v>
      </c>
    </row>
    <row r="37" spans="8:32" x14ac:dyDescent="0.25">
      <c r="H37" s="16">
        <v>0.02</v>
      </c>
      <c r="I37" s="17"/>
      <c r="J37" s="17">
        <f t="shared" ref="J37:S37" si="26">J12-I12</f>
        <v>1.240000000000002</v>
      </c>
      <c r="K37" s="17">
        <f t="shared" si="26"/>
        <v>1.240000000000002</v>
      </c>
      <c r="L37" s="17">
        <f t="shared" si="26"/>
        <v>1.2399999999999949</v>
      </c>
      <c r="M37" s="17">
        <f t="shared" si="26"/>
        <v>1.2400000000000091</v>
      </c>
      <c r="N37" s="17">
        <f t="shared" si="26"/>
        <v>1.2399999999999949</v>
      </c>
      <c r="O37" s="17">
        <f t="shared" si="26"/>
        <v>1.2400000000000091</v>
      </c>
      <c r="P37" s="17">
        <f t="shared" si="26"/>
        <v>1.2399999999999949</v>
      </c>
      <c r="Q37" s="17">
        <f t="shared" si="26"/>
        <v>1.2399999999999949</v>
      </c>
      <c r="R37" s="17">
        <f t="shared" si="26"/>
        <v>1.2399999999999949</v>
      </c>
      <c r="S37" s="17">
        <f t="shared" si="26"/>
        <v>1.2399999999999949</v>
      </c>
      <c r="U37" s="16">
        <v>0.02</v>
      </c>
      <c r="V37" s="17">
        <f t="shared" si="13"/>
        <v>0</v>
      </c>
      <c r="W37" s="17">
        <f t="shared" si="14"/>
        <v>6.2000000000004718E-2</v>
      </c>
      <c r="X37" s="17">
        <f t="shared" si="15"/>
        <v>0.12399999999999523</v>
      </c>
      <c r="Y37" s="17">
        <f t="shared" si="16"/>
        <v>0.18600000000000705</v>
      </c>
      <c r="Z37" s="17">
        <f t="shared" si="17"/>
        <v>0.24800000000000466</v>
      </c>
      <c r="AA37" s="17">
        <f t="shared" si="18"/>
        <v>0.31000000000000227</v>
      </c>
      <c r="AB37" s="17">
        <f t="shared" si="19"/>
        <v>0.3720000000000141</v>
      </c>
      <c r="AC37" s="17">
        <f t="shared" si="20"/>
        <v>0.43400000000001171</v>
      </c>
      <c r="AD37" s="17">
        <f t="shared" si="21"/>
        <v>0.49600000000000932</v>
      </c>
      <c r="AE37" s="17">
        <f t="shared" si="22"/>
        <v>0.55799999999999272</v>
      </c>
      <c r="AF37" s="17">
        <f t="shared" si="23"/>
        <v>0.61999999999999034</v>
      </c>
    </row>
    <row r="38" spans="8:32" x14ac:dyDescent="0.25">
      <c r="H38" s="16">
        <v>2.1000000000000001E-2</v>
      </c>
      <c r="I38" s="17"/>
      <c r="J38" s="17">
        <f t="shared" ref="J38:S38" si="27">J13-I13</f>
        <v>1.3019999999999925</v>
      </c>
      <c r="K38" s="17">
        <f t="shared" si="27"/>
        <v>1.3020000000000067</v>
      </c>
      <c r="L38" s="17">
        <f t="shared" si="27"/>
        <v>1.3019999999999925</v>
      </c>
      <c r="M38" s="17">
        <f t="shared" si="27"/>
        <v>1.3020000000000067</v>
      </c>
      <c r="N38" s="17">
        <f t="shared" si="27"/>
        <v>1.3020000000000067</v>
      </c>
      <c r="O38" s="17">
        <f t="shared" si="27"/>
        <v>1.3019999999999925</v>
      </c>
      <c r="P38" s="17">
        <f t="shared" si="27"/>
        <v>1.3020000000000067</v>
      </c>
      <c r="Q38" s="17">
        <f t="shared" si="27"/>
        <v>1.3019999999999925</v>
      </c>
      <c r="R38" s="17">
        <f t="shared" si="27"/>
        <v>1.3020000000000067</v>
      </c>
      <c r="S38" s="17">
        <f t="shared" si="27"/>
        <v>1.3019999999999925</v>
      </c>
      <c r="U38" s="16">
        <v>2.1000000000000001E-2</v>
      </c>
      <c r="V38" s="17">
        <f t="shared" si="13"/>
        <v>0</v>
      </c>
      <c r="W38" s="17">
        <f t="shared" si="14"/>
        <v>6.1999999999990507E-2</v>
      </c>
      <c r="X38" s="17">
        <f t="shared" si="15"/>
        <v>0.12399999999999523</v>
      </c>
      <c r="Y38" s="17">
        <f t="shared" si="16"/>
        <v>0.18599999999999284</v>
      </c>
      <c r="Z38" s="17">
        <f t="shared" si="17"/>
        <v>0.24799999999999045</v>
      </c>
      <c r="AA38" s="17">
        <f t="shared" si="18"/>
        <v>0.31000000000000227</v>
      </c>
      <c r="AB38" s="17">
        <f t="shared" si="19"/>
        <v>0.37199999999998568</v>
      </c>
      <c r="AC38" s="17">
        <f t="shared" si="20"/>
        <v>0.4339999999999975</v>
      </c>
      <c r="AD38" s="17">
        <f t="shared" si="21"/>
        <v>0.49599999999999511</v>
      </c>
      <c r="AE38" s="17">
        <f t="shared" si="22"/>
        <v>0.55800000000000693</v>
      </c>
      <c r="AF38" s="17">
        <f t="shared" si="23"/>
        <v>0.62000000000000455</v>
      </c>
    </row>
    <row r="39" spans="8:32" x14ac:dyDescent="0.25">
      <c r="H39" s="16">
        <v>2.1999999999999999E-2</v>
      </c>
      <c r="I39" s="17"/>
      <c r="J39" s="17">
        <f t="shared" ref="J39:S39" si="28">J14-I14</f>
        <v>1.3640000000000043</v>
      </c>
      <c r="K39" s="17">
        <f t="shared" si="28"/>
        <v>1.3640000000000043</v>
      </c>
      <c r="L39" s="17">
        <f t="shared" si="28"/>
        <v>1.3639999999999901</v>
      </c>
      <c r="M39" s="17">
        <f t="shared" si="28"/>
        <v>1.3640000000000043</v>
      </c>
      <c r="N39" s="17">
        <f t="shared" si="28"/>
        <v>1.3639999999999901</v>
      </c>
      <c r="O39" s="17">
        <f t="shared" si="28"/>
        <v>1.3640000000000185</v>
      </c>
      <c r="P39" s="17">
        <f t="shared" si="28"/>
        <v>1.3639999999999901</v>
      </c>
      <c r="Q39" s="17">
        <f t="shared" si="28"/>
        <v>1.3639999999999901</v>
      </c>
      <c r="R39" s="17">
        <f t="shared" si="28"/>
        <v>1.3640000000000043</v>
      </c>
      <c r="S39" s="17">
        <f t="shared" si="28"/>
        <v>1.3640000000000043</v>
      </c>
      <c r="U39" s="16">
        <v>2.1999999999999999E-2</v>
      </c>
      <c r="V39" s="17">
        <f t="shared" si="13"/>
        <v>0</v>
      </c>
      <c r="W39" s="17">
        <f t="shared" si="14"/>
        <v>6.2000000000011823E-2</v>
      </c>
      <c r="X39" s="17">
        <f t="shared" si="15"/>
        <v>0.12400000000000944</v>
      </c>
      <c r="Y39" s="17">
        <f t="shared" si="16"/>
        <v>0.18600000000000705</v>
      </c>
      <c r="Z39" s="17">
        <f t="shared" si="17"/>
        <v>0.24800000000000466</v>
      </c>
      <c r="AA39" s="17">
        <f t="shared" si="18"/>
        <v>0.30999999999998806</v>
      </c>
      <c r="AB39" s="17">
        <f t="shared" si="19"/>
        <v>0.3720000000000141</v>
      </c>
      <c r="AC39" s="17">
        <f t="shared" si="20"/>
        <v>0.4339999999999975</v>
      </c>
      <c r="AD39" s="17">
        <f t="shared" si="21"/>
        <v>0.49599999999999511</v>
      </c>
      <c r="AE39" s="17">
        <f t="shared" si="22"/>
        <v>0.55799999999999272</v>
      </c>
      <c r="AF39" s="17">
        <f t="shared" si="23"/>
        <v>0.62000000000000455</v>
      </c>
    </row>
    <row r="40" spans="8:32" x14ac:dyDescent="0.25">
      <c r="H40" s="16">
        <v>2.3E-2</v>
      </c>
      <c r="I40" s="17"/>
      <c r="J40" s="17">
        <f t="shared" ref="J40:S40" si="29">J15-I15</f>
        <v>1.4259999999999948</v>
      </c>
      <c r="K40" s="17">
        <f t="shared" si="29"/>
        <v>1.426000000000009</v>
      </c>
      <c r="L40" s="17">
        <f t="shared" si="29"/>
        <v>1.4259999999999877</v>
      </c>
      <c r="M40" s="17">
        <f t="shared" si="29"/>
        <v>1.4260000000000161</v>
      </c>
      <c r="N40" s="17">
        <f t="shared" si="29"/>
        <v>1.4259999999999877</v>
      </c>
      <c r="O40" s="17">
        <f t="shared" si="29"/>
        <v>1.4260000000000019</v>
      </c>
      <c r="P40" s="17">
        <f t="shared" si="29"/>
        <v>1.4260000000000019</v>
      </c>
      <c r="Q40" s="17">
        <f t="shared" si="29"/>
        <v>1.4260000000000019</v>
      </c>
      <c r="R40" s="17">
        <f t="shared" si="29"/>
        <v>1.4260000000000019</v>
      </c>
      <c r="S40" s="17">
        <f t="shared" si="29"/>
        <v>1.4260000000000019</v>
      </c>
      <c r="U40" s="16">
        <v>2.3E-2</v>
      </c>
      <c r="V40" s="17">
        <f t="shared" si="13"/>
        <v>0</v>
      </c>
      <c r="W40" s="17">
        <f t="shared" si="14"/>
        <v>6.1999999999990507E-2</v>
      </c>
      <c r="X40" s="17">
        <f t="shared" si="15"/>
        <v>0.12399999999999523</v>
      </c>
      <c r="Y40" s="17">
        <f t="shared" si="16"/>
        <v>0.18599999999999284</v>
      </c>
      <c r="Z40" s="17">
        <f t="shared" si="17"/>
        <v>0.24800000000000466</v>
      </c>
      <c r="AA40" s="17">
        <f t="shared" si="18"/>
        <v>0.31000000000000227</v>
      </c>
      <c r="AB40" s="17">
        <f t="shared" si="19"/>
        <v>0.37199999999998568</v>
      </c>
      <c r="AC40" s="17">
        <f t="shared" si="20"/>
        <v>0.4339999999999975</v>
      </c>
      <c r="AD40" s="17">
        <f t="shared" si="21"/>
        <v>0.49600000000000932</v>
      </c>
      <c r="AE40" s="17">
        <f t="shared" si="22"/>
        <v>0.55800000000000693</v>
      </c>
      <c r="AF40" s="17">
        <f t="shared" si="23"/>
        <v>0.62000000000000455</v>
      </c>
    </row>
    <row r="41" spans="8:32" x14ac:dyDescent="0.25">
      <c r="H41" s="16">
        <v>2.4E-2</v>
      </c>
      <c r="I41" s="17"/>
      <c r="J41" s="17">
        <f t="shared" ref="J41:S41" si="30">J16-I16</f>
        <v>1.4879999999999995</v>
      </c>
      <c r="K41" s="17">
        <f t="shared" si="30"/>
        <v>1.4879999999999995</v>
      </c>
      <c r="L41" s="17">
        <f t="shared" si="30"/>
        <v>1.4879999999999995</v>
      </c>
      <c r="M41" s="17">
        <f t="shared" si="30"/>
        <v>1.4879999999999995</v>
      </c>
      <c r="N41" s="17">
        <f t="shared" si="30"/>
        <v>1.4880000000000138</v>
      </c>
      <c r="O41" s="17">
        <f t="shared" si="30"/>
        <v>1.4879999999999995</v>
      </c>
      <c r="P41" s="17">
        <f t="shared" si="30"/>
        <v>1.4879999999999853</v>
      </c>
      <c r="Q41" s="17">
        <f t="shared" si="30"/>
        <v>1.4879999999999995</v>
      </c>
      <c r="R41" s="17">
        <f t="shared" si="30"/>
        <v>1.4879999999999995</v>
      </c>
      <c r="S41" s="17">
        <f t="shared" si="30"/>
        <v>1.4879999999999995</v>
      </c>
      <c r="U41" s="16">
        <v>2.4E-2</v>
      </c>
      <c r="V41" s="17">
        <f t="shared" si="13"/>
        <v>0</v>
      </c>
      <c r="W41" s="17">
        <f t="shared" si="14"/>
        <v>6.2000000000004718E-2</v>
      </c>
      <c r="X41" s="17">
        <f t="shared" si="15"/>
        <v>0.12399999999999523</v>
      </c>
      <c r="Y41" s="17">
        <f t="shared" si="16"/>
        <v>0.18600000000000705</v>
      </c>
      <c r="Z41" s="17">
        <f t="shared" si="17"/>
        <v>0.24799999999999045</v>
      </c>
      <c r="AA41" s="17">
        <f t="shared" si="18"/>
        <v>0.31000000000001648</v>
      </c>
      <c r="AB41" s="17">
        <f t="shared" si="19"/>
        <v>0.3720000000000141</v>
      </c>
      <c r="AC41" s="17">
        <f t="shared" si="20"/>
        <v>0.4339999999999975</v>
      </c>
      <c r="AD41" s="17">
        <f t="shared" si="21"/>
        <v>0.49599999999999511</v>
      </c>
      <c r="AE41" s="17">
        <f t="shared" si="22"/>
        <v>0.55799999999999272</v>
      </c>
      <c r="AF41" s="17">
        <f t="shared" si="23"/>
        <v>0.61999999999999034</v>
      </c>
    </row>
    <row r="42" spans="8:32" x14ac:dyDescent="0.25">
      <c r="H42" s="16">
        <v>2.5000000000000001E-2</v>
      </c>
      <c r="I42" s="17"/>
      <c r="J42" s="17">
        <f t="shared" ref="J42:S42" si="31">J17-I17</f>
        <v>1.5499999999999972</v>
      </c>
      <c r="K42" s="17">
        <f t="shared" si="31"/>
        <v>1.5500000000000114</v>
      </c>
      <c r="L42" s="17">
        <f t="shared" si="31"/>
        <v>1.5499999999999829</v>
      </c>
      <c r="M42" s="17">
        <f t="shared" si="31"/>
        <v>1.5500000000000114</v>
      </c>
      <c r="N42" s="17">
        <f t="shared" si="31"/>
        <v>1.5499999999999972</v>
      </c>
      <c r="O42" s="17">
        <f t="shared" si="31"/>
        <v>1.5499999999999972</v>
      </c>
      <c r="P42" s="17">
        <f t="shared" si="31"/>
        <v>1.5500000000000114</v>
      </c>
      <c r="Q42" s="17">
        <f t="shared" si="31"/>
        <v>1.5499999999999829</v>
      </c>
      <c r="R42" s="17">
        <f t="shared" si="31"/>
        <v>1.5500000000000114</v>
      </c>
      <c r="S42" s="17">
        <f t="shared" si="31"/>
        <v>1.5499999999999972</v>
      </c>
      <c r="U42" s="16">
        <v>2.5000000000000001E-2</v>
      </c>
      <c r="V42" s="17">
        <f t="shared" si="13"/>
        <v>0</v>
      </c>
      <c r="W42" s="17">
        <f t="shared" si="14"/>
        <v>6.1999999999997613E-2</v>
      </c>
      <c r="X42" s="17">
        <f t="shared" si="15"/>
        <v>0.12400000000000944</v>
      </c>
      <c r="Y42" s="17">
        <f t="shared" si="16"/>
        <v>0.18599999999999284</v>
      </c>
      <c r="Z42" s="17">
        <f t="shared" si="17"/>
        <v>0.24800000000000466</v>
      </c>
      <c r="AA42" s="17">
        <f t="shared" si="18"/>
        <v>0.30999999999998806</v>
      </c>
      <c r="AB42" s="17">
        <f t="shared" si="19"/>
        <v>0.37199999999998568</v>
      </c>
      <c r="AC42" s="17">
        <f t="shared" si="20"/>
        <v>0.43400000000001171</v>
      </c>
      <c r="AD42" s="17">
        <f t="shared" si="21"/>
        <v>0.49599999999999511</v>
      </c>
      <c r="AE42" s="17">
        <f t="shared" si="22"/>
        <v>0.55800000000000693</v>
      </c>
      <c r="AF42" s="17">
        <f t="shared" si="23"/>
        <v>0.62000000000000455</v>
      </c>
    </row>
    <row r="43" spans="8:32" x14ac:dyDescent="0.25">
      <c r="H43" s="16">
        <v>2.5999999999999999E-2</v>
      </c>
      <c r="I43" s="17"/>
      <c r="J43" s="17">
        <f t="shared" ref="J43:S43" si="32">J18-I18</f>
        <v>1.6120000000000019</v>
      </c>
      <c r="K43" s="17">
        <f t="shared" si="32"/>
        <v>1.6120000000000019</v>
      </c>
      <c r="L43" s="17">
        <f t="shared" si="32"/>
        <v>1.6119999999999948</v>
      </c>
      <c r="M43" s="17">
        <f t="shared" si="32"/>
        <v>1.612000000000009</v>
      </c>
      <c r="N43" s="17">
        <f t="shared" si="32"/>
        <v>1.6119999999999806</v>
      </c>
      <c r="O43" s="17">
        <f t="shared" si="32"/>
        <v>1.612000000000009</v>
      </c>
      <c r="P43" s="17">
        <f t="shared" si="32"/>
        <v>1.6119999999999948</v>
      </c>
      <c r="Q43" s="17">
        <f t="shared" si="32"/>
        <v>1.612000000000009</v>
      </c>
      <c r="R43" s="17">
        <f t="shared" si="32"/>
        <v>1.6119999999999948</v>
      </c>
      <c r="S43" s="17">
        <f t="shared" si="32"/>
        <v>1.612000000000009</v>
      </c>
      <c r="U43" s="16">
        <v>2.5999999999999999E-2</v>
      </c>
      <c r="V43" s="17">
        <f t="shared" si="13"/>
        <v>0</v>
      </c>
      <c r="W43" s="17">
        <f t="shared" si="14"/>
        <v>6.2000000000004718E-2</v>
      </c>
      <c r="X43" s="17">
        <f t="shared" si="15"/>
        <v>0.12399999999999523</v>
      </c>
      <c r="Y43" s="17">
        <f t="shared" si="16"/>
        <v>0.18600000000000705</v>
      </c>
      <c r="Z43" s="17">
        <f t="shared" si="17"/>
        <v>0.24800000000000466</v>
      </c>
      <c r="AA43" s="17">
        <f t="shared" si="18"/>
        <v>0.30999999999998806</v>
      </c>
      <c r="AB43" s="17">
        <f t="shared" si="19"/>
        <v>0.37199999999999989</v>
      </c>
      <c r="AC43" s="17">
        <f t="shared" si="20"/>
        <v>0.43399999999998329</v>
      </c>
      <c r="AD43" s="17">
        <f t="shared" si="21"/>
        <v>0.49600000000000932</v>
      </c>
      <c r="AE43" s="17">
        <f t="shared" si="22"/>
        <v>0.55799999999999272</v>
      </c>
      <c r="AF43" s="17">
        <f t="shared" si="23"/>
        <v>0.62000000000000455</v>
      </c>
    </row>
    <row r="44" spans="8:32" x14ac:dyDescent="0.25">
      <c r="H44" s="16">
        <v>2.7E-2</v>
      </c>
      <c r="I44" s="17"/>
      <c r="J44" s="17">
        <f t="shared" ref="J44:S44" si="33">J19-I19</f>
        <v>1.6739999999999924</v>
      </c>
      <c r="K44" s="17">
        <f t="shared" si="33"/>
        <v>1.6740000000000066</v>
      </c>
      <c r="L44" s="17">
        <f t="shared" si="33"/>
        <v>1.6739999999999924</v>
      </c>
      <c r="M44" s="17">
        <f t="shared" si="33"/>
        <v>1.6740000000000208</v>
      </c>
      <c r="N44" s="17">
        <f t="shared" si="33"/>
        <v>1.6739999999999924</v>
      </c>
      <c r="O44" s="17">
        <f t="shared" si="33"/>
        <v>1.6739999999999924</v>
      </c>
      <c r="P44" s="17">
        <f t="shared" si="33"/>
        <v>1.6740000000000066</v>
      </c>
      <c r="Q44" s="17">
        <f t="shared" si="33"/>
        <v>1.6739999999999924</v>
      </c>
      <c r="R44" s="17">
        <f t="shared" si="33"/>
        <v>1.6739999999999924</v>
      </c>
      <c r="S44" s="17">
        <f t="shared" si="33"/>
        <v>1.6740000000000066</v>
      </c>
      <c r="U44" s="16">
        <v>2.7E-2</v>
      </c>
      <c r="V44" s="17">
        <f t="shared" si="13"/>
        <v>0</v>
      </c>
      <c r="W44" s="17">
        <f t="shared" si="14"/>
        <v>6.1999999999990507E-2</v>
      </c>
      <c r="X44" s="17">
        <f t="shared" si="15"/>
        <v>0.12399999999999523</v>
      </c>
      <c r="Y44" s="17">
        <f t="shared" si="16"/>
        <v>0.18599999999999284</v>
      </c>
      <c r="Z44" s="17">
        <f t="shared" si="17"/>
        <v>0.24800000000000466</v>
      </c>
      <c r="AA44" s="17">
        <f t="shared" si="18"/>
        <v>0.31000000000001648</v>
      </c>
      <c r="AB44" s="17">
        <f t="shared" si="19"/>
        <v>0.37199999999999989</v>
      </c>
      <c r="AC44" s="17">
        <f t="shared" si="20"/>
        <v>0.43400000000001171</v>
      </c>
      <c r="AD44" s="17">
        <f t="shared" si="21"/>
        <v>0.49599999999999511</v>
      </c>
      <c r="AE44" s="17">
        <f t="shared" si="22"/>
        <v>0.55799999999999272</v>
      </c>
      <c r="AF44" s="17">
        <f t="shared" si="23"/>
        <v>0.61999999999999034</v>
      </c>
    </row>
    <row r="45" spans="8:32" x14ac:dyDescent="0.25">
      <c r="H45" s="16">
        <v>2.8000000000000001E-2</v>
      </c>
      <c r="I45" s="17"/>
      <c r="J45" s="17">
        <f t="shared" ref="J45:S45" si="34">J20-I20</f>
        <v>1.7360000000000042</v>
      </c>
      <c r="K45" s="17">
        <f t="shared" si="34"/>
        <v>1.7360000000000042</v>
      </c>
      <c r="L45" s="17">
        <f t="shared" si="34"/>
        <v>1.73599999999999</v>
      </c>
      <c r="M45" s="17">
        <f t="shared" si="34"/>
        <v>1.7360000000000042</v>
      </c>
      <c r="N45" s="17">
        <f t="shared" si="34"/>
        <v>1.7360000000000042</v>
      </c>
      <c r="O45" s="17">
        <f t="shared" si="34"/>
        <v>1.73599999999999</v>
      </c>
      <c r="P45" s="17">
        <f t="shared" si="34"/>
        <v>1.7360000000000042</v>
      </c>
      <c r="Q45" s="17">
        <f t="shared" si="34"/>
        <v>1.7360000000000042</v>
      </c>
      <c r="R45" s="17">
        <f t="shared" si="34"/>
        <v>1.73599999999999</v>
      </c>
      <c r="S45" s="17">
        <f t="shared" si="34"/>
        <v>1.7360000000000042</v>
      </c>
      <c r="U45" s="16">
        <v>2.8000000000000001E-2</v>
      </c>
      <c r="V45" s="17">
        <f t="shared" si="13"/>
        <v>0</v>
      </c>
      <c r="W45" s="17">
        <f t="shared" si="14"/>
        <v>6.2000000000011823E-2</v>
      </c>
      <c r="X45" s="17">
        <f t="shared" si="15"/>
        <v>0.12400000000000944</v>
      </c>
      <c r="Y45" s="17">
        <f t="shared" si="16"/>
        <v>0.18600000000000705</v>
      </c>
      <c r="Z45" s="17">
        <f t="shared" si="17"/>
        <v>0.24799999999999045</v>
      </c>
      <c r="AA45" s="17">
        <f t="shared" si="18"/>
        <v>0.31000000000000227</v>
      </c>
      <c r="AB45" s="17">
        <f t="shared" si="19"/>
        <v>0.37199999999999989</v>
      </c>
      <c r="AC45" s="17">
        <f t="shared" si="20"/>
        <v>0.4339999999999975</v>
      </c>
      <c r="AD45" s="17">
        <f t="shared" si="21"/>
        <v>0.49600000000000932</v>
      </c>
      <c r="AE45" s="17">
        <f t="shared" si="22"/>
        <v>0.55800000000000693</v>
      </c>
      <c r="AF45" s="17">
        <f t="shared" si="23"/>
        <v>0.62000000000000455</v>
      </c>
    </row>
    <row r="46" spans="8:32" x14ac:dyDescent="0.25">
      <c r="H46" s="16">
        <v>2.9000000000000001E-2</v>
      </c>
      <c r="I46" s="17"/>
      <c r="J46" s="17">
        <f t="shared" ref="J46:S46" si="35">J21-I21</f>
        <v>1.7979999999999947</v>
      </c>
      <c r="K46" s="17">
        <f t="shared" si="35"/>
        <v>1.7980000000000089</v>
      </c>
      <c r="L46" s="17">
        <f t="shared" si="35"/>
        <v>1.7979999999999876</v>
      </c>
      <c r="M46" s="17">
        <f t="shared" si="35"/>
        <v>1.798000000000016</v>
      </c>
      <c r="N46" s="17">
        <f t="shared" si="35"/>
        <v>1.7979999999999876</v>
      </c>
      <c r="O46" s="17">
        <f t="shared" si="35"/>
        <v>1.7980000000000018</v>
      </c>
      <c r="P46" s="17">
        <f t="shared" si="35"/>
        <v>1.7980000000000018</v>
      </c>
      <c r="Q46" s="17">
        <f t="shared" si="35"/>
        <v>1.7980000000000018</v>
      </c>
      <c r="R46" s="17">
        <f t="shared" si="35"/>
        <v>1.7980000000000018</v>
      </c>
      <c r="S46" s="17">
        <f t="shared" si="35"/>
        <v>1.7980000000000018</v>
      </c>
      <c r="U46" s="16">
        <v>2.9000000000000001E-2</v>
      </c>
      <c r="V46" s="17">
        <f t="shared" si="13"/>
        <v>0</v>
      </c>
      <c r="W46" s="17">
        <f t="shared" si="14"/>
        <v>6.1999999999990507E-2</v>
      </c>
      <c r="X46" s="17">
        <f t="shared" si="15"/>
        <v>0.12399999999999523</v>
      </c>
      <c r="Y46" s="17">
        <f t="shared" si="16"/>
        <v>0.18599999999999284</v>
      </c>
      <c r="Z46" s="17">
        <f t="shared" si="17"/>
        <v>0.24800000000000466</v>
      </c>
      <c r="AA46" s="17">
        <f t="shared" si="18"/>
        <v>0.30999999999998806</v>
      </c>
      <c r="AB46" s="17">
        <f t="shared" si="19"/>
        <v>0.37199999999999989</v>
      </c>
      <c r="AC46" s="17">
        <f t="shared" si="20"/>
        <v>0.4339999999999975</v>
      </c>
      <c r="AD46" s="17">
        <f t="shared" si="21"/>
        <v>0.49599999999999511</v>
      </c>
      <c r="AE46" s="17">
        <f t="shared" si="22"/>
        <v>0.55800000000000693</v>
      </c>
      <c r="AF46" s="17">
        <f t="shared" si="23"/>
        <v>0.62000000000000455</v>
      </c>
    </row>
    <row r="47" spans="8:32" x14ac:dyDescent="0.25">
      <c r="H47" s="16">
        <v>0.03</v>
      </c>
      <c r="I47" s="17"/>
      <c r="J47" s="17">
        <f t="shared" ref="J47:S47" si="36">J22-I22</f>
        <v>1.8599999999999994</v>
      </c>
      <c r="K47" s="17">
        <f t="shared" si="36"/>
        <v>1.8599999999999994</v>
      </c>
      <c r="L47" s="17">
        <f t="shared" si="36"/>
        <v>1.8599999999999994</v>
      </c>
      <c r="M47" s="17">
        <f t="shared" si="36"/>
        <v>1.8600000000000136</v>
      </c>
      <c r="N47" s="17">
        <f t="shared" si="36"/>
        <v>1.8599999999999852</v>
      </c>
      <c r="O47" s="17">
        <f t="shared" si="36"/>
        <v>1.8599999999999994</v>
      </c>
      <c r="P47" s="17">
        <f t="shared" si="36"/>
        <v>1.8599999999999994</v>
      </c>
      <c r="Q47" s="17">
        <f t="shared" si="36"/>
        <v>1.8599999999999994</v>
      </c>
      <c r="R47" s="17">
        <f t="shared" si="36"/>
        <v>1.8599999999999994</v>
      </c>
      <c r="S47" s="17">
        <f t="shared" si="36"/>
        <v>1.8600000000000136</v>
      </c>
      <c r="U47" s="16">
        <v>0.03</v>
      </c>
      <c r="V47" s="17">
        <f t="shared" si="13"/>
        <v>0</v>
      </c>
      <c r="W47" s="17">
        <f t="shared" si="14"/>
        <v>6.2000000000004718E-2</v>
      </c>
      <c r="X47" s="17">
        <f t="shared" si="15"/>
        <v>0.12399999999999523</v>
      </c>
      <c r="Y47" s="17">
        <f t="shared" si="16"/>
        <v>0.18600000000000705</v>
      </c>
      <c r="Z47" s="17">
        <f t="shared" si="17"/>
        <v>0.24800000000000466</v>
      </c>
      <c r="AA47" s="17">
        <f t="shared" si="18"/>
        <v>0.31000000000000227</v>
      </c>
      <c r="AB47" s="17">
        <f t="shared" si="19"/>
        <v>0.37199999999999989</v>
      </c>
      <c r="AC47" s="17">
        <f t="shared" si="20"/>
        <v>0.4339999999999975</v>
      </c>
      <c r="AD47" s="17">
        <f t="shared" si="21"/>
        <v>0.49599999999999511</v>
      </c>
      <c r="AE47" s="17">
        <f t="shared" si="22"/>
        <v>0.55799999999999272</v>
      </c>
      <c r="AF47" s="17">
        <f t="shared" si="23"/>
        <v>0.62000000000000455</v>
      </c>
    </row>
    <row r="48" spans="8:32" x14ac:dyDescent="0.25">
      <c r="H48" s="16">
        <v>3.1E-2</v>
      </c>
      <c r="I48" s="17"/>
      <c r="J48" s="17">
        <f t="shared" ref="J48:S48" si="37">J23-I23</f>
        <v>1.921999999999997</v>
      </c>
      <c r="K48" s="17">
        <f t="shared" si="37"/>
        <v>1.9220000000000113</v>
      </c>
      <c r="L48" s="17">
        <f t="shared" si="37"/>
        <v>1.9219999999999828</v>
      </c>
      <c r="M48" s="17">
        <f t="shared" si="37"/>
        <v>1.9220000000000113</v>
      </c>
      <c r="N48" s="17">
        <f t="shared" si="37"/>
        <v>1.921999999999997</v>
      </c>
      <c r="O48" s="17">
        <f t="shared" si="37"/>
        <v>1.921999999999997</v>
      </c>
      <c r="P48" s="17">
        <f t="shared" si="37"/>
        <v>1.9220000000000113</v>
      </c>
      <c r="Q48" s="17">
        <f t="shared" si="37"/>
        <v>1.921999999999997</v>
      </c>
      <c r="R48" s="17">
        <f t="shared" si="37"/>
        <v>1.921999999999997</v>
      </c>
      <c r="S48" s="17">
        <f t="shared" si="37"/>
        <v>1.921999999999997</v>
      </c>
      <c r="U48" s="16">
        <v>3.1E-2</v>
      </c>
      <c r="V48" s="17">
        <f t="shared" si="13"/>
        <v>0</v>
      </c>
      <c r="W48" s="17">
        <f t="shared" si="14"/>
        <v>6.1999999999997613E-2</v>
      </c>
      <c r="X48" s="17">
        <f t="shared" si="15"/>
        <v>0.12400000000000944</v>
      </c>
      <c r="Y48" s="17">
        <f t="shared" si="16"/>
        <v>0.18599999999999284</v>
      </c>
      <c r="Z48" s="17">
        <f t="shared" si="17"/>
        <v>0.24799999999999045</v>
      </c>
      <c r="AA48" s="17">
        <f t="shared" si="18"/>
        <v>0.31000000000000227</v>
      </c>
      <c r="AB48" s="17">
        <f t="shared" si="19"/>
        <v>0.37199999999999989</v>
      </c>
      <c r="AC48" s="17">
        <f t="shared" si="20"/>
        <v>0.43400000000001171</v>
      </c>
      <c r="AD48" s="17">
        <f t="shared" si="21"/>
        <v>0.49600000000000932</v>
      </c>
      <c r="AE48" s="17">
        <f t="shared" si="22"/>
        <v>0.55800000000000693</v>
      </c>
      <c r="AF48" s="17">
        <f t="shared" si="23"/>
        <v>0.61999999999999034</v>
      </c>
    </row>
    <row r="49" spans="8:32" x14ac:dyDescent="0.25">
      <c r="H49" s="16">
        <v>3.2000000000000001E-2</v>
      </c>
      <c r="I49" s="17"/>
      <c r="J49" s="17">
        <f t="shared" ref="J49:S49" si="38">J24-I24</f>
        <v>1.9840000000000018</v>
      </c>
      <c r="K49" s="17">
        <f t="shared" si="38"/>
        <v>1.9840000000000018</v>
      </c>
      <c r="L49" s="17">
        <f t="shared" si="38"/>
        <v>1.9839999999999947</v>
      </c>
      <c r="M49" s="17">
        <f t="shared" si="38"/>
        <v>1.9840000000000089</v>
      </c>
      <c r="N49" s="17">
        <f t="shared" si="38"/>
        <v>1.9839999999999947</v>
      </c>
      <c r="O49" s="17">
        <f t="shared" si="38"/>
        <v>1.9839999999999947</v>
      </c>
      <c r="P49" s="17">
        <f t="shared" si="38"/>
        <v>1.9840000000000089</v>
      </c>
      <c r="Q49" s="17">
        <f t="shared" si="38"/>
        <v>1.9839999999999947</v>
      </c>
      <c r="R49" s="17">
        <f t="shared" si="38"/>
        <v>1.9840000000000089</v>
      </c>
      <c r="S49" s="17">
        <f t="shared" si="38"/>
        <v>1.9839999999999947</v>
      </c>
      <c r="U49" s="16">
        <v>3.2000000000000001E-2</v>
      </c>
      <c r="V49" s="17">
        <f t="shared" si="13"/>
        <v>0</v>
      </c>
      <c r="W49" s="17">
        <f t="shared" si="14"/>
        <v>6.2000000000004718E-2</v>
      </c>
      <c r="X49" s="17">
        <f t="shared" si="15"/>
        <v>0.12399999999999523</v>
      </c>
      <c r="Y49" s="17">
        <f t="shared" si="16"/>
        <v>0.18600000000000705</v>
      </c>
      <c r="Z49" s="17">
        <f t="shared" si="17"/>
        <v>0.24800000000000466</v>
      </c>
      <c r="AA49" s="17">
        <f t="shared" si="18"/>
        <v>0.31000000000000227</v>
      </c>
      <c r="AB49" s="17">
        <f t="shared" si="19"/>
        <v>0.37199999999999989</v>
      </c>
      <c r="AC49" s="17">
        <f t="shared" si="20"/>
        <v>0.4339999999999975</v>
      </c>
      <c r="AD49" s="17">
        <f t="shared" si="21"/>
        <v>0.49599999999999511</v>
      </c>
      <c r="AE49" s="17">
        <f t="shared" si="22"/>
        <v>0.55800000000000693</v>
      </c>
      <c r="AF49" s="17">
        <f t="shared" si="23"/>
        <v>0.62000000000000455</v>
      </c>
    </row>
    <row r="50" spans="8:32" x14ac:dyDescent="0.25">
      <c r="H50" s="16">
        <v>3.3000000000000002E-2</v>
      </c>
      <c r="I50" s="17"/>
      <c r="J50" s="17">
        <f t="shared" ref="J50:S50" si="39">J25-I25</f>
        <v>2.0459999999999923</v>
      </c>
      <c r="K50" s="17">
        <f t="shared" si="39"/>
        <v>2.0460000000000065</v>
      </c>
      <c r="L50" s="17">
        <f t="shared" si="39"/>
        <v>2.0460000000000065</v>
      </c>
      <c r="M50" s="17">
        <f t="shared" si="39"/>
        <v>2.0460000000000065</v>
      </c>
      <c r="N50" s="17">
        <f t="shared" si="39"/>
        <v>2.0459999999999923</v>
      </c>
      <c r="O50" s="17">
        <f t="shared" si="39"/>
        <v>2.0459999999999923</v>
      </c>
      <c r="P50" s="17">
        <f t="shared" si="39"/>
        <v>2.0460000000000065</v>
      </c>
      <c r="Q50" s="17">
        <f t="shared" si="39"/>
        <v>2.0459999999999923</v>
      </c>
      <c r="R50" s="17">
        <f t="shared" si="39"/>
        <v>2.0460000000000207</v>
      </c>
      <c r="S50" s="17">
        <f t="shared" si="39"/>
        <v>2.0459999999999923</v>
      </c>
      <c r="U50" s="16">
        <v>3.3000000000000002E-2</v>
      </c>
      <c r="V50" s="17">
        <f t="shared" si="13"/>
        <v>0</v>
      </c>
      <c r="W50" s="17">
        <f t="shared" si="14"/>
        <v>6.1999999999990507E-2</v>
      </c>
      <c r="X50" s="17">
        <f t="shared" si="15"/>
        <v>0.12399999999999523</v>
      </c>
      <c r="Y50" s="17">
        <f t="shared" si="16"/>
        <v>0.18600000000000705</v>
      </c>
      <c r="Z50" s="17">
        <f t="shared" si="17"/>
        <v>0.24800000000000466</v>
      </c>
      <c r="AA50" s="17">
        <f t="shared" si="18"/>
        <v>0.31000000000000227</v>
      </c>
      <c r="AB50" s="17">
        <f t="shared" si="19"/>
        <v>0.37199999999999989</v>
      </c>
      <c r="AC50" s="17">
        <f t="shared" si="20"/>
        <v>0.4339999999999975</v>
      </c>
      <c r="AD50" s="17">
        <f t="shared" si="21"/>
        <v>0.49599999999999511</v>
      </c>
      <c r="AE50" s="17">
        <f t="shared" si="22"/>
        <v>0.55800000000000693</v>
      </c>
      <c r="AF50" s="17">
        <f t="shared" si="23"/>
        <v>0.62000000000000455</v>
      </c>
    </row>
    <row r="51" spans="8:32" x14ac:dyDescent="0.25">
      <c r="H51" s="16">
        <v>3.4000000000000002E-2</v>
      </c>
      <c r="I51" s="17"/>
      <c r="J51" s="17">
        <f t="shared" ref="J51:S51" si="40">J26-I26</f>
        <v>2.1080000000000041</v>
      </c>
      <c r="K51" s="17">
        <f t="shared" si="40"/>
        <v>2.1080000000000041</v>
      </c>
      <c r="L51" s="17">
        <f t="shared" si="40"/>
        <v>2.1080000000000041</v>
      </c>
      <c r="M51" s="17">
        <f t="shared" si="40"/>
        <v>2.1079999999999899</v>
      </c>
      <c r="N51" s="17">
        <f t="shared" si="40"/>
        <v>2.1079999999999899</v>
      </c>
      <c r="O51" s="17">
        <f t="shared" si="40"/>
        <v>2.1080000000000041</v>
      </c>
      <c r="P51" s="17">
        <f t="shared" si="40"/>
        <v>2.1080000000000041</v>
      </c>
      <c r="Q51" s="17">
        <f t="shared" si="40"/>
        <v>2.1080000000000041</v>
      </c>
      <c r="R51" s="17">
        <f t="shared" si="40"/>
        <v>2.1080000000000041</v>
      </c>
      <c r="S51" s="17">
        <f t="shared" si="40"/>
        <v>2.1079999999999899</v>
      </c>
      <c r="U51" s="16">
        <v>3.4000000000000002E-2</v>
      </c>
      <c r="V51" s="17">
        <f t="shared" si="13"/>
        <v>0</v>
      </c>
      <c r="W51" s="17">
        <f t="shared" si="14"/>
        <v>6.2000000000011823E-2</v>
      </c>
      <c r="X51" s="17">
        <f t="shared" si="15"/>
        <v>0.12400000000000944</v>
      </c>
      <c r="Y51" s="17">
        <f t="shared" si="16"/>
        <v>0.18600000000000705</v>
      </c>
      <c r="Z51" s="17">
        <f t="shared" si="17"/>
        <v>0.24799999999999045</v>
      </c>
      <c r="AA51" s="17">
        <f t="shared" si="18"/>
        <v>0.30999999999998806</v>
      </c>
      <c r="AB51" s="17">
        <f t="shared" si="19"/>
        <v>0.37199999999999989</v>
      </c>
      <c r="AC51" s="17">
        <f t="shared" si="20"/>
        <v>0.4339999999999975</v>
      </c>
      <c r="AD51" s="17">
        <f t="shared" si="21"/>
        <v>0.49600000000000932</v>
      </c>
      <c r="AE51" s="17">
        <f t="shared" si="22"/>
        <v>0.55799999999999272</v>
      </c>
      <c r="AF51" s="17">
        <f t="shared" si="23"/>
        <v>0.61999999999999034</v>
      </c>
    </row>
    <row r="52" spans="8:32" x14ac:dyDescent="0.25">
      <c r="H52" s="19">
        <v>3.5000000000000003E-2</v>
      </c>
      <c r="I52" s="20"/>
      <c r="J52" s="17">
        <f t="shared" ref="J52:S52" si="41">J27-I27</f>
        <v>2.1700000000000017</v>
      </c>
      <c r="K52" s="17">
        <f t="shared" si="41"/>
        <v>2.1700000000000017</v>
      </c>
      <c r="L52" s="17">
        <f t="shared" si="41"/>
        <v>2.1700000000000017</v>
      </c>
      <c r="M52" s="17">
        <f t="shared" si="41"/>
        <v>2.1700000000000017</v>
      </c>
      <c r="N52" s="17">
        <f t="shared" si="41"/>
        <v>2.1700000000000017</v>
      </c>
      <c r="O52" s="17">
        <f t="shared" si="41"/>
        <v>2.1699999999999875</v>
      </c>
      <c r="P52" s="17">
        <f t="shared" si="41"/>
        <v>2.1700000000000159</v>
      </c>
      <c r="Q52" s="17">
        <f t="shared" si="41"/>
        <v>2.1699999999999875</v>
      </c>
      <c r="R52" s="17">
        <f t="shared" si="41"/>
        <v>2.1700000000000017</v>
      </c>
      <c r="S52" s="17">
        <f t="shared" si="41"/>
        <v>2.1700000000000017</v>
      </c>
      <c r="U52" s="19">
        <v>3.5000000000000003E-2</v>
      </c>
      <c r="V52" s="17">
        <f t="shared" si="13"/>
        <v>0</v>
      </c>
      <c r="W52" s="17">
        <f t="shared" si="14"/>
        <v>6.1999999999997613E-2</v>
      </c>
      <c r="X52" s="17">
        <f t="shared" si="15"/>
        <v>0.12399999999999523</v>
      </c>
      <c r="Y52" s="17">
        <f t="shared" si="16"/>
        <v>0.18599999999999284</v>
      </c>
      <c r="Z52" s="17">
        <f t="shared" si="17"/>
        <v>0.24800000000000466</v>
      </c>
      <c r="AA52" s="17">
        <f t="shared" si="18"/>
        <v>0.31000000000001648</v>
      </c>
      <c r="AB52" s="17">
        <f t="shared" si="19"/>
        <v>0.37199999999999989</v>
      </c>
      <c r="AC52" s="17">
        <f t="shared" si="20"/>
        <v>0.43400000000001171</v>
      </c>
      <c r="AD52" s="17">
        <f t="shared" si="21"/>
        <v>0.49599999999999511</v>
      </c>
      <c r="AE52" s="17">
        <f t="shared" si="22"/>
        <v>0.55799999999999272</v>
      </c>
      <c r="AF52" s="17">
        <f t="shared" si="23"/>
        <v>0.62000000000000455</v>
      </c>
    </row>
    <row r="53" spans="8:32" x14ac:dyDescent="0.25">
      <c r="J53" s="11" t="s">
        <v>20</v>
      </c>
      <c r="K53" s="11"/>
      <c r="L53" s="11"/>
      <c r="M53" s="11"/>
      <c r="N53" s="11"/>
      <c r="O53" s="11"/>
      <c r="P53" s="11"/>
      <c r="Q53" s="11"/>
      <c r="R53" s="11"/>
      <c r="S53" s="11"/>
    </row>
    <row r="54" spans="8:32" x14ac:dyDescent="0.25">
      <c r="J54" t="s">
        <v>21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L29" sqref="L29"/>
    </sheetView>
  </sheetViews>
  <sheetFormatPr baseColWidth="10" defaultRowHeight="15" x14ac:dyDescent="0.25"/>
  <sheetData>
    <row r="1" spans="2:13" x14ac:dyDescent="0.25">
      <c r="B1" s="29" t="s">
        <v>34</v>
      </c>
      <c r="C1" s="29"/>
      <c r="D1" s="29"/>
      <c r="E1" s="29"/>
      <c r="F1" s="29"/>
      <c r="G1" s="29"/>
    </row>
    <row r="2" spans="2:13" x14ac:dyDescent="0.25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J2" t="s">
        <v>32</v>
      </c>
      <c r="L2" s="8">
        <v>4</v>
      </c>
      <c r="M2" t="s">
        <v>37</v>
      </c>
    </row>
    <row r="3" spans="2:13" x14ac:dyDescent="0.25">
      <c r="B3">
        <v>18445</v>
      </c>
      <c r="C3">
        <v>20460</v>
      </c>
      <c r="D3">
        <v>7336</v>
      </c>
      <c r="E3">
        <v>9072</v>
      </c>
      <c r="F3">
        <v>4574</v>
      </c>
      <c r="G3">
        <v>635</v>
      </c>
      <c r="J3" t="s">
        <v>33</v>
      </c>
      <c r="L3" s="8">
        <v>6</v>
      </c>
    </row>
    <row r="4" spans="2:13" x14ac:dyDescent="0.25">
      <c r="B4">
        <v>29891</v>
      </c>
      <c r="C4">
        <v>9445</v>
      </c>
      <c r="D4">
        <v>13242</v>
      </c>
      <c r="E4">
        <v>4651</v>
      </c>
      <c r="F4">
        <v>2510</v>
      </c>
      <c r="G4">
        <v>1188</v>
      </c>
    </row>
    <row r="5" spans="2:13" x14ac:dyDescent="0.25">
      <c r="B5">
        <v>19315</v>
      </c>
      <c r="C5">
        <v>19653</v>
      </c>
      <c r="D5">
        <v>6885</v>
      </c>
      <c r="E5">
        <v>9083</v>
      </c>
      <c r="F5">
        <v>3910</v>
      </c>
      <c r="G5">
        <v>600</v>
      </c>
    </row>
    <row r="6" spans="2:13" x14ac:dyDescent="0.25">
      <c r="B6">
        <v>29235</v>
      </c>
      <c r="C6">
        <v>9778</v>
      </c>
      <c r="D6">
        <v>13148</v>
      </c>
      <c r="E6">
        <v>4597</v>
      </c>
      <c r="F6">
        <v>3034</v>
      </c>
      <c r="G6">
        <v>1508</v>
      </c>
    </row>
    <row r="7" spans="2:13" x14ac:dyDescent="0.25">
      <c r="B7">
        <v>21002</v>
      </c>
      <c r="C7">
        <v>18773</v>
      </c>
      <c r="D7">
        <v>7065</v>
      </c>
      <c r="E7">
        <v>8771</v>
      </c>
      <c r="F7">
        <v>4191</v>
      </c>
      <c r="G7">
        <v>640</v>
      </c>
    </row>
    <row r="8" spans="2:13" x14ac:dyDescent="0.25">
      <c r="B8">
        <v>27283</v>
      </c>
      <c r="C8">
        <v>11070</v>
      </c>
      <c r="D8">
        <v>14108</v>
      </c>
      <c r="E8">
        <v>5558</v>
      </c>
      <c r="F8">
        <v>2836</v>
      </c>
      <c r="G8">
        <v>1088</v>
      </c>
    </row>
    <row r="9" spans="2:13" x14ac:dyDescent="0.25">
      <c r="B9">
        <v>22479</v>
      </c>
      <c r="C9">
        <v>19404</v>
      </c>
      <c r="D9">
        <v>6940</v>
      </c>
      <c r="E9">
        <v>8009</v>
      </c>
      <c r="F9">
        <v>4114</v>
      </c>
      <c r="G9">
        <v>820</v>
      </c>
    </row>
    <row r="10" spans="2:13" x14ac:dyDescent="0.25">
      <c r="B10">
        <v>27783</v>
      </c>
      <c r="C10">
        <v>12290</v>
      </c>
      <c r="D10">
        <v>13147</v>
      </c>
      <c r="E10">
        <v>6203</v>
      </c>
      <c r="F10">
        <v>3097</v>
      </c>
      <c r="G10">
        <v>1316</v>
      </c>
    </row>
    <row r="11" spans="2:13" x14ac:dyDescent="0.25">
      <c r="B11">
        <v>22991</v>
      </c>
      <c r="C11">
        <v>18022</v>
      </c>
      <c r="D11">
        <v>6987</v>
      </c>
      <c r="E11">
        <v>8034</v>
      </c>
      <c r="F11">
        <v>4352</v>
      </c>
      <c r="G11">
        <v>726</v>
      </c>
    </row>
    <row r="12" spans="2:13" x14ac:dyDescent="0.25">
      <c r="B12">
        <v>25478</v>
      </c>
      <c r="C12">
        <v>11329</v>
      </c>
      <c r="D12">
        <v>14167</v>
      </c>
      <c r="E12">
        <v>5533</v>
      </c>
      <c r="F12">
        <v>2912</v>
      </c>
      <c r="G12">
        <v>924</v>
      </c>
    </row>
    <row r="13" spans="2:13" x14ac:dyDescent="0.25">
      <c r="B13">
        <v>23336</v>
      </c>
      <c r="C13">
        <v>16534</v>
      </c>
      <c r="D13">
        <v>6269</v>
      </c>
      <c r="E13">
        <v>7335</v>
      </c>
      <c r="F13">
        <v>3293</v>
      </c>
      <c r="G13">
        <v>987</v>
      </c>
    </row>
    <row r="14" spans="2:13" x14ac:dyDescent="0.25">
      <c r="B14" s="28">
        <v>26263</v>
      </c>
      <c r="C14" s="28">
        <v>13461</v>
      </c>
      <c r="D14" s="28">
        <v>11141</v>
      </c>
      <c r="E14" s="28">
        <v>6447</v>
      </c>
      <c r="F14" s="28">
        <v>3054</v>
      </c>
      <c r="G14" s="28">
        <v>1011</v>
      </c>
      <c r="H14" s="28"/>
    </row>
    <row r="15" spans="2:13" x14ac:dyDescent="0.25">
      <c r="B15" s="30">
        <f>SUM(B3:B14)</f>
        <v>293501</v>
      </c>
      <c r="C15" s="30">
        <f t="shared" ref="C15:G15" si="0">SUM(C3:C14)</f>
        <v>180219</v>
      </c>
      <c r="D15" s="30">
        <f t="shared" si="0"/>
        <v>120435</v>
      </c>
      <c r="E15" s="30">
        <f t="shared" si="0"/>
        <v>83293</v>
      </c>
      <c r="F15" s="30">
        <f t="shared" si="0"/>
        <v>41877</v>
      </c>
      <c r="G15" s="30">
        <f t="shared" si="0"/>
        <v>11443</v>
      </c>
      <c r="H15" s="31">
        <f>SUM(B15:G15)</f>
        <v>730768</v>
      </c>
      <c r="I15" t="s">
        <v>35</v>
      </c>
    </row>
    <row r="16" spans="2:13" x14ac:dyDescent="0.25">
      <c r="B16" s="32">
        <f>B15/$H$15</f>
        <v>0.40163362380399797</v>
      </c>
      <c r="C16" s="32">
        <f t="shared" ref="C16:G16" si="1">C15/$H$15</f>
        <v>0.24661588903728679</v>
      </c>
      <c r="D16" s="32">
        <f t="shared" si="1"/>
        <v>0.16480606704179712</v>
      </c>
      <c r="E16" s="32">
        <f t="shared" si="1"/>
        <v>0.11398008670330392</v>
      </c>
      <c r="F16" s="32">
        <f t="shared" si="1"/>
        <v>5.7305464935519891E-2</v>
      </c>
      <c r="G16" s="32">
        <f t="shared" si="1"/>
        <v>1.5658868478094279E-2</v>
      </c>
      <c r="H16" t="s">
        <v>36</v>
      </c>
    </row>
    <row r="18" spans="2:8" x14ac:dyDescent="0.25">
      <c r="B18" s="30">
        <f>B16*$L$2*$L$3</f>
        <v>9.6392069712959518</v>
      </c>
      <c r="C18" s="30">
        <f t="shared" ref="C18:F18" si="2">C16*$L$2*$L$3</f>
        <v>5.9187813368948827</v>
      </c>
      <c r="D18" s="30">
        <f t="shared" si="2"/>
        <v>3.9553456090031309</v>
      </c>
      <c r="E18" s="30">
        <f t="shared" si="2"/>
        <v>2.7355220808792939</v>
      </c>
      <c r="F18" s="30">
        <f t="shared" si="2"/>
        <v>1.3753311584524774</v>
      </c>
      <c r="G18" s="30">
        <f t="shared" ref="C18:G18" si="3">G16*14</f>
        <v>0.2192241586933199</v>
      </c>
      <c r="H18" t="s">
        <v>30</v>
      </c>
    </row>
    <row r="19" spans="2:8" x14ac:dyDescent="0.25">
      <c r="B19" s="30">
        <f>B18/2</f>
        <v>4.8196034856479759</v>
      </c>
      <c r="C19" s="30">
        <f t="shared" ref="C19:G19" si="4">C18/2</f>
        <v>2.9593906684474414</v>
      </c>
      <c r="D19" s="30">
        <f t="shared" si="4"/>
        <v>1.9776728045015655</v>
      </c>
      <c r="E19" s="30">
        <f t="shared" si="4"/>
        <v>1.367761040439647</v>
      </c>
      <c r="F19" s="30">
        <f t="shared" si="4"/>
        <v>0.68766557922623872</v>
      </c>
      <c r="G19" s="30">
        <f t="shared" si="4"/>
        <v>0.10961207934665995</v>
      </c>
      <c r="H19" t="s">
        <v>31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2021-08-11T01:36:54Z</dcterms:modified>
</cp:coreProperties>
</file>