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1730"/>
  </bookViews>
  <sheets>
    <sheet name="Propulsion Factory Q3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6" l="1"/>
  <c r="D29" i="6"/>
  <c r="E29" i="6"/>
  <c r="F29" i="6"/>
  <c r="G29" i="6"/>
  <c r="B29" i="6"/>
  <c r="G18" i="6"/>
  <c r="G19" i="6" s="1"/>
  <c r="F18" i="6"/>
  <c r="F19" i="6" s="1"/>
  <c r="E18" i="6"/>
  <c r="D18" i="6"/>
  <c r="D19" i="6" s="1"/>
  <c r="C18" i="6"/>
  <c r="C19" i="6" s="1"/>
  <c r="B18" i="6"/>
  <c r="E32" i="6"/>
  <c r="E19" i="6"/>
  <c r="E30" i="6" s="1"/>
  <c r="C20" i="6"/>
  <c r="D20" i="6"/>
  <c r="E20" i="6"/>
  <c r="F20" i="6"/>
  <c r="G20" i="6"/>
  <c r="B20" i="6"/>
  <c r="B19" i="6"/>
  <c r="B30" i="6" s="1"/>
  <c r="B31" i="6" s="1"/>
  <c r="G30" i="6" l="1"/>
  <c r="G32" i="6"/>
  <c r="F32" i="6"/>
  <c r="F30" i="6"/>
  <c r="D30" i="6"/>
  <c r="D32" i="6"/>
  <c r="C32" i="6"/>
  <c r="C30" i="6"/>
  <c r="B32" i="6"/>
  <c r="G35" i="6"/>
  <c r="G36" i="6" s="1"/>
  <c r="F35" i="6"/>
  <c r="F36" i="6" s="1"/>
  <c r="E35" i="6"/>
  <c r="E36" i="6" s="1"/>
  <c r="D35" i="6"/>
  <c r="D36" i="6" s="1"/>
  <c r="C35" i="6"/>
  <c r="C36" i="6" s="1"/>
  <c r="C31" i="6" l="1"/>
  <c r="C28" i="6"/>
  <c r="E28" i="6"/>
  <c r="E31" i="6"/>
  <c r="G28" i="6"/>
  <c r="G31" i="6"/>
  <c r="D31" i="6"/>
  <c r="D28" i="6"/>
  <c r="F28" i="6"/>
  <c r="F31" i="6"/>
  <c r="B35" i="6" l="1"/>
  <c r="B36" i="6" s="1"/>
  <c r="B28" i="6" l="1"/>
</calcChain>
</file>

<file path=xl/sharedStrings.xml><?xml version="1.0" encoding="utf-8"?>
<sst xmlns="http://schemas.openxmlformats.org/spreadsheetml/2006/main" count="41" uniqueCount="41">
  <si>
    <t>Alphas</t>
  </si>
  <si>
    <t>Product Name</t>
  </si>
  <si>
    <t xml:space="preserve">(Pu) Produced units per hour </t>
  </si>
  <si>
    <t>(Pw) Product wages, no Admin costs</t>
  </si>
  <si>
    <t>(In) Input resources</t>
  </si>
  <si>
    <t>Input resources</t>
  </si>
  <si>
    <t xml:space="preserve">(those not produced) </t>
  </si>
  <si>
    <t>Steel</t>
  </si>
  <si>
    <t>HGEC</t>
  </si>
  <si>
    <t>Name</t>
  </si>
  <si>
    <t>Price</t>
  </si>
  <si>
    <t>(Bl) Building level</t>
  </si>
  <si>
    <t>Daily Profit</t>
  </si>
  <si>
    <t>(In_T) Total Input Resources</t>
  </si>
  <si>
    <t>(Pb) Productivity bonus</t>
  </si>
  <si>
    <t>(Sk) Executives Management Skills</t>
  </si>
  <si>
    <t>Optimal Daily Profit</t>
  </si>
  <si>
    <t>Total Unitary costs</t>
  </si>
  <si>
    <t>Total Unitary profit</t>
  </si>
  <si>
    <t>COLOR CODES</t>
  </si>
  <si>
    <t>Partial results</t>
  </si>
  <si>
    <t>Final results</t>
  </si>
  <si>
    <t>Change constantly (manually)</t>
  </si>
  <si>
    <t xml:space="preserve">Change rarely (manually) </t>
  </si>
  <si>
    <t>Total Unitary admin costs</t>
  </si>
  <si>
    <t>(Bl*) Optimal Building level</t>
  </si>
  <si>
    <t>Chemicals</t>
  </si>
  <si>
    <t>Batteries</t>
  </si>
  <si>
    <t>Aluminium</t>
  </si>
  <si>
    <t>Total Units daily</t>
  </si>
  <si>
    <t>(Sp) Selling price, of the final product</t>
  </si>
  <si>
    <t>(Ro) Robots; 1 or 0</t>
  </si>
  <si>
    <t>(Fw) Factory wages</t>
  </si>
  <si>
    <t>Electric motor</t>
  </si>
  <si>
    <t>Combustion engine</t>
  </si>
  <si>
    <t>Solid Fuel booster</t>
  </si>
  <si>
    <t>Rocket engine</t>
  </si>
  <si>
    <t>Ion drive</t>
  </si>
  <si>
    <t>Jet engine</t>
  </si>
  <si>
    <t>Electronic components</t>
  </si>
  <si>
    <t>Rocket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</si>
</sst>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44" fontId="0" fillId="2" borderId="4" xfId="1" applyFont="1" applyFill="1" applyBorder="1"/>
    <xf numFmtId="44" fontId="0" fillId="2" borderId="6" xfId="1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0" fillId="5" borderId="6" xfId="1" applyFont="1" applyFill="1" applyBorder="1"/>
    <xf numFmtId="0" fontId="0" fillId="0" borderId="2" xfId="0" applyBorder="1"/>
    <xf numFmtId="0" fontId="0" fillId="2" borderId="5" xfId="0" applyFill="1" applyBorder="1"/>
    <xf numFmtId="44" fontId="0" fillId="2" borderId="2" xfId="1" applyFont="1" applyFill="1" applyBorder="1"/>
    <xf numFmtId="44" fontId="0" fillId="4" borderId="6" xfId="0" applyNumberFormat="1" applyFill="1" applyBorder="1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2" xfId="0" applyFill="1" applyBorder="1"/>
    <xf numFmtId="0" fontId="0" fillId="2" borderId="7" xfId="0" applyFill="1" applyBorder="1"/>
    <xf numFmtId="0" fontId="0" fillId="3" borderId="8" xfId="0" applyFill="1" applyBorder="1"/>
    <xf numFmtId="44" fontId="0" fillId="3" borderId="8" xfId="1" applyFont="1" applyFill="1" applyBorder="1"/>
    <xf numFmtId="44" fontId="0" fillId="2" borderId="8" xfId="1" applyFont="1" applyFill="1" applyBorder="1"/>
    <xf numFmtId="44" fontId="0" fillId="4" borderId="7" xfId="1" applyFont="1" applyFill="1" applyBorder="1"/>
    <xf numFmtId="44" fontId="0" fillId="4" borderId="9" xfId="1" applyFont="1" applyFill="1" applyBorder="1"/>
    <xf numFmtId="44" fontId="0" fillId="4" borderId="4" xfId="1" applyFont="1" applyFill="1" applyBorder="1"/>
    <xf numFmtId="1" fontId="0" fillId="4" borderId="4" xfId="0" applyNumberFormat="1" applyFill="1" applyBorder="1"/>
    <xf numFmtId="0" fontId="0" fillId="2" borderId="10" xfId="0" applyFill="1" applyBorder="1" applyAlignment="1">
      <alignment horizontal="center"/>
    </xf>
    <xf numFmtId="44" fontId="0" fillId="2" borderId="10" xfId="1" applyFont="1" applyFill="1" applyBorder="1"/>
    <xf numFmtId="10" fontId="0" fillId="2" borderId="10" xfId="0" applyNumberForma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486833</xdr:colOff>
      <xdr:row>31</xdr:row>
      <xdr:rowOff>95249</xdr:rowOff>
    </xdr:from>
    <xdr:to>
      <xdr:col>13</xdr:col>
      <xdr:colOff>664095</xdr:colOff>
      <xdr:row>33</xdr:row>
      <xdr:rowOff>178796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0" y="8434916"/>
          <a:ext cx="4304762" cy="4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412750</xdr:colOff>
      <xdr:row>29</xdr:row>
      <xdr:rowOff>84667</xdr:rowOff>
    </xdr:from>
    <xdr:to>
      <xdr:col>9</xdr:col>
      <xdr:colOff>1397000</xdr:colOff>
      <xdr:row>31</xdr:row>
      <xdr:rowOff>118458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40167" y="6529917"/>
          <a:ext cx="984250" cy="414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tabSelected="1" zoomScale="90" zoomScaleNormal="90" workbookViewId="0">
      <selection activeCell="K17" sqref="K17"/>
    </sheetView>
  </sheetViews>
  <sheetFormatPr baseColWidth="10" defaultRowHeight="15" x14ac:dyDescent="0.25"/>
  <cols>
    <col min="1" max="1" width="51.7109375" customWidth="1"/>
    <col min="2" max="2" width="21.140625" bestFit="1" customWidth="1"/>
    <col min="3" max="3" width="18.85546875" bestFit="1" customWidth="1"/>
    <col min="4" max="4" width="17.140625" bestFit="1" customWidth="1"/>
    <col min="5" max="6" width="16" bestFit="1" customWidth="1"/>
    <col min="7" max="7" width="17.140625" bestFit="1" customWidth="1"/>
    <col min="10" max="10" width="27.5703125" bestFit="1" customWidth="1"/>
  </cols>
  <sheetData>
    <row r="2" spans="1:11" x14ac:dyDescent="0.25">
      <c r="A2" s="8" t="s">
        <v>5</v>
      </c>
      <c r="B2" s="13" t="s">
        <v>6</v>
      </c>
      <c r="J2" s="21" t="s">
        <v>19</v>
      </c>
    </row>
    <row r="3" spans="1:11" x14ac:dyDescent="0.25">
      <c r="A3" s="10" t="s">
        <v>9</v>
      </c>
      <c r="B3" s="11" t="s">
        <v>10</v>
      </c>
      <c r="J3" s="18" t="s">
        <v>22</v>
      </c>
      <c r="K3" s="18"/>
    </row>
    <row r="4" spans="1:11" x14ac:dyDescent="0.25">
      <c r="A4" s="1" t="s">
        <v>7</v>
      </c>
      <c r="B4" s="15">
        <v>10.8</v>
      </c>
      <c r="J4" s="19" t="s">
        <v>23</v>
      </c>
      <c r="K4" s="19"/>
    </row>
    <row r="5" spans="1:11" x14ac:dyDescent="0.25">
      <c r="A5" s="2" t="s">
        <v>8</v>
      </c>
      <c r="B5" s="3">
        <v>875</v>
      </c>
      <c r="J5" s="20" t="s">
        <v>20</v>
      </c>
      <c r="K5" s="20"/>
    </row>
    <row r="6" spans="1:11" x14ac:dyDescent="0.25">
      <c r="A6" s="2" t="s">
        <v>28</v>
      </c>
      <c r="B6" s="3">
        <v>18.899999999999999</v>
      </c>
      <c r="J6" s="17" t="s">
        <v>21</v>
      </c>
      <c r="K6" s="17"/>
    </row>
    <row r="7" spans="1:11" x14ac:dyDescent="0.25">
      <c r="A7" s="2" t="s">
        <v>39</v>
      </c>
      <c r="B7" s="3">
        <v>55.3</v>
      </c>
    </row>
    <row r="8" spans="1:11" x14ac:dyDescent="0.25">
      <c r="A8" s="2" t="s">
        <v>26</v>
      </c>
      <c r="B8" s="3">
        <v>15.3</v>
      </c>
    </row>
    <row r="9" spans="1:11" x14ac:dyDescent="0.25">
      <c r="A9" s="2" t="s">
        <v>40</v>
      </c>
      <c r="B9" s="3">
        <v>34.700000000000003</v>
      </c>
    </row>
    <row r="10" spans="1:11" x14ac:dyDescent="0.25">
      <c r="A10" s="2" t="s">
        <v>27</v>
      </c>
      <c r="B10" s="3">
        <v>86.8</v>
      </c>
    </row>
    <row r="11" spans="1:11" x14ac:dyDescent="0.25">
      <c r="A11" s="14"/>
      <c r="B11" s="4"/>
    </row>
    <row r="14" spans="1:11" x14ac:dyDescent="0.25">
      <c r="A14" t="s">
        <v>0</v>
      </c>
    </row>
    <row r="15" spans="1:11" x14ac:dyDescent="0.25">
      <c r="A15" s="5" t="s">
        <v>1</v>
      </c>
      <c r="B15" s="23" t="s">
        <v>33</v>
      </c>
      <c r="C15" s="23" t="s">
        <v>34</v>
      </c>
      <c r="D15" s="23" t="s">
        <v>35</v>
      </c>
      <c r="E15" s="23" t="s">
        <v>36</v>
      </c>
      <c r="F15" s="23" t="s">
        <v>37</v>
      </c>
      <c r="G15" s="23" t="s">
        <v>38</v>
      </c>
    </row>
    <row r="16" spans="1:11" x14ac:dyDescent="0.25">
      <c r="A16" s="6" t="s">
        <v>2</v>
      </c>
      <c r="B16" s="24">
        <v>30.78</v>
      </c>
      <c r="C16" s="24">
        <v>5.6</v>
      </c>
      <c r="D16" s="24">
        <v>0.28000000000000003</v>
      </c>
      <c r="E16" s="24">
        <v>0.28000000000000003</v>
      </c>
      <c r="F16" s="24">
        <v>0.56000000000000005</v>
      </c>
      <c r="G16" s="24">
        <v>0.84</v>
      </c>
    </row>
    <row r="17" spans="1:7" x14ac:dyDescent="0.25">
      <c r="A17" s="6" t="s">
        <v>32</v>
      </c>
      <c r="B17" s="25">
        <v>621</v>
      </c>
      <c r="C17" s="25">
        <v>621</v>
      </c>
      <c r="D17" s="25">
        <v>621</v>
      </c>
      <c r="E17" s="25">
        <v>621</v>
      </c>
      <c r="F17" s="25">
        <v>621</v>
      </c>
      <c r="G17" s="25">
        <v>621</v>
      </c>
    </row>
    <row r="18" spans="1:7" x14ac:dyDescent="0.25">
      <c r="A18" s="6" t="s">
        <v>4</v>
      </c>
      <c r="B18" s="26">
        <f>2*B4+3*B7</f>
        <v>187.49999999999997</v>
      </c>
      <c r="C18" s="26">
        <f>6*B4+5*B8+5*B7</f>
        <v>417.8</v>
      </c>
      <c r="D18" s="26">
        <f>30*B6+100*B9+50*B8</f>
        <v>4802</v>
      </c>
      <c r="E18" s="26">
        <f>20*B4+8*B5+10*B6</f>
        <v>7405</v>
      </c>
      <c r="F18" s="26">
        <f>8*B5+30*B10+15*B8</f>
        <v>9833.5</v>
      </c>
      <c r="G18" s="26">
        <f>4*B5+5*B6</f>
        <v>3594.5</v>
      </c>
    </row>
    <row r="19" spans="1:7" ht="14.25" customHeight="1" x14ac:dyDescent="0.25">
      <c r="A19" s="5" t="s">
        <v>13</v>
      </c>
      <c r="B19" s="27">
        <f>B18</f>
        <v>187.49999999999997</v>
      </c>
      <c r="C19" s="27">
        <f t="shared" ref="C19:G19" si="0">C18</f>
        <v>417.8</v>
      </c>
      <c r="D19" s="27">
        <f t="shared" si="0"/>
        <v>4802</v>
      </c>
      <c r="E19" s="27">
        <f t="shared" si="0"/>
        <v>7405</v>
      </c>
      <c r="F19" s="27">
        <f t="shared" si="0"/>
        <v>9833.5</v>
      </c>
      <c r="G19" s="27">
        <f t="shared" si="0"/>
        <v>3594.5</v>
      </c>
    </row>
    <row r="20" spans="1:7" ht="14.25" customHeight="1" x14ac:dyDescent="0.25">
      <c r="A20" s="7" t="s">
        <v>3</v>
      </c>
      <c r="B20" s="28">
        <f>B17/B16</f>
        <v>20.175438596491226</v>
      </c>
      <c r="C20" s="28">
        <f t="shared" ref="C20:G20" si="1">C17/C16</f>
        <v>110.89285714285715</v>
      </c>
      <c r="D20" s="28">
        <f t="shared" si="1"/>
        <v>2217.8571428571427</v>
      </c>
      <c r="E20" s="28">
        <f t="shared" si="1"/>
        <v>2217.8571428571427</v>
      </c>
      <c r="F20" s="28">
        <f t="shared" si="1"/>
        <v>1108.9285714285713</v>
      </c>
      <c r="G20" s="28">
        <f t="shared" si="1"/>
        <v>739.28571428571433</v>
      </c>
    </row>
    <row r="21" spans="1:7" ht="14.25" customHeight="1" x14ac:dyDescent="0.25"/>
    <row r="23" spans="1:7" x14ac:dyDescent="0.25">
      <c r="A23" s="8" t="s">
        <v>11</v>
      </c>
      <c r="B23" s="31">
        <v>78</v>
      </c>
      <c r="C23" s="31"/>
      <c r="D23" s="31"/>
      <c r="E23" s="31"/>
      <c r="F23" s="31"/>
      <c r="G23" s="31"/>
    </row>
    <row r="24" spans="1:7" x14ac:dyDescent="0.25">
      <c r="A24" s="10" t="s">
        <v>30</v>
      </c>
      <c r="B24" s="32">
        <v>232</v>
      </c>
      <c r="C24" s="32">
        <v>645</v>
      </c>
      <c r="D24" s="32">
        <v>9700</v>
      </c>
      <c r="E24" s="32">
        <v>11550</v>
      </c>
      <c r="F24" s="32">
        <v>11550</v>
      </c>
      <c r="G24" s="32">
        <v>5400</v>
      </c>
    </row>
    <row r="25" spans="1:7" x14ac:dyDescent="0.25">
      <c r="A25" s="10" t="s">
        <v>14</v>
      </c>
      <c r="B25" s="33">
        <v>0.05</v>
      </c>
      <c r="C25" s="33"/>
      <c r="D25" s="33"/>
      <c r="E25" s="33"/>
      <c r="F25" s="33"/>
      <c r="G25" s="33"/>
    </row>
    <row r="26" spans="1:7" x14ac:dyDescent="0.25">
      <c r="A26" s="10" t="s">
        <v>15</v>
      </c>
      <c r="B26" s="33">
        <v>0.25</v>
      </c>
      <c r="C26" s="33"/>
      <c r="D26" s="33"/>
      <c r="E26" s="33"/>
      <c r="F26" s="33"/>
      <c r="G26" s="33"/>
    </row>
    <row r="27" spans="1:7" x14ac:dyDescent="0.25">
      <c r="A27" s="9" t="s">
        <v>31</v>
      </c>
      <c r="B27" s="31">
        <v>0</v>
      </c>
      <c r="C27" s="31"/>
      <c r="D27" s="31"/>
      <c r="E27" s="31"/>
      <c r="F27" s="31"/>
      <c r="G27" s="31"/>
    </row>
    <row r="28" spans="1:7" x14ac:dyDescent="0.25">
      <c r="A28" s="10" t="s">
        <v>18</v>
      </c>
      <c r="B28" s="29">
        <f>B24-B30</f>
        <v>18.673178043147118</v>
      </c>
      <c r="C28" s="29">
        <f t="shared" ref="C28:G28" si="2">C24-C30</f>
        <v>85.24471788715482</v>
      </c>
      <c r="D28" s="29">
        <f t="shared" si="2"/>
        <v>2058.8943577430982</v>
      </c>
      <c r="E28" s="29">
        <f t="shared" si="2"/>
        <v>1305.8943577430982</v>
      </c>
      <c r="F28" s="29">
        <f t="shared" si="2"/>
        <v>296.94717887154911</v>
      </c>
      <c r="G28" s="29">
        <f t="shared" si="2"/>
        <v>859.13145258103214</v>
      </c>
    </row>
    <row r="29" spans="1:7" x14ac:dyDescent="0.25">
      <c r="A29" s="10" t="s">
        <v>29</v>
      </c>
      <c r="B29" s="30">
        <f>$B$23*B16*24*(1+$B$25)</f>
        <v>60501.168000000005</v>
      </c>
      <c r="C29" s="30">
        <f t="shared" ref="C29:G29" si="3">$B$23*C16*24*(1+$B$25)</f>
        <v>11007.359999999999</v>
      </c>
      <c r="D29" s="30">
        <f t="shared" si="3"/>
        <v>550.36800000000017</v>
      </c>
      <c r="E29" s="30">
        <f t="shared" si="3"/>
        <v>550.36800000000017</v>
      </c>
      <c r="F29" s="30">
        <f t="shared" si="3"/>
        <v>1100.7360000000003</v>
      </c>
      <c r="G29" s="30">
        <f t="shared" si="3"/>
        <v>1651.104</v>
      </c>
    </row>
    <row r="30" spans="1:7" x14ac:dyDescent="0.25">
      <c r="A30" s="10" t="s">
        <v>17</v>
      </c>
      <c r="B30" s="29">
        <f>B19+B20*(1+$B$23/170*(1-$B$26))/(1+$B$25)</f>
        <v>213.32682195685288</v>
      </c>
      <c r="C30" s="29">
        <f t="shared" ref="C30:G30" si="4">C19+C20*(1+$B$23/170*(1-$B$26))/(1+$B$25)</f>
        <v>559.75528211284518</v>
      </c>
      <c r="D30" s="29">
        <f t="shared" si="4"/>
        <v>7641.1056422569018</v>
      </c>
      <c r="E30" s="29">
        <f t="shared" si="4"/>
        <v>10244.105642256902</v>
      </c>
      <c r="F30" s="29">
        <f t="shared" si="4"/>
        <v>11253.052821128451</v>
      </c>
      <c r="G30" s="29">
        <f t="shared" si="4"/>
        <v>4540.8685474189679</v>
      </c>
    </row>
    <row r="31" spans="1:7" x14ac:dyDescent="0.25">
      <c r="A31" s="9" t="s">
        <v>24</v>
      </c>
      <c r="B31" s="16">
        <f>B30-B19-B20</f>
        <v>5.6513833603616845</v>
      </c>
      <c r="C31" s="16">
        <f>C30-C19-C20</f>
        <v>31.062424969988015</v>
      </c>
      <c r="D31" s="16">
        <f>D30-D19-D20</f>
        <v>621.24849939975911</v>
      </c>
      <c r="E31" s="16">
        <f>E30-E19-E20</f>
        <v>621.24849939975911</v>
      </c>
      <c r="F31" s="16">
        <f>F30-F19-F20</f>
        <v>310.62424969987956</v>
      </c>
      <c r="G31" s="16">
        <f>G30-G19-G20</f>
        <v>207.08283313325353</v>
      </c>
    </row>
    <row r="32" spans="1:7" x14ac:dyDescent="0.25">
      <c r="A32" s="9" t="s">
        <v>12</v>
      </c>
      <c r="B32" s="12">
        <f>(B24-B19-B20*(1-0.03*$B$27)*(1+$B$23/170*(1-$B$26))*(1-$B$25))*$B$23*B16/(1-$B$25)*24</f>
        <v>1136496.7058823549</v>
      </c>
      <c r="C32" s="12">
        <f t="shared" ref="C32:G32" si="5">(C24-C19-C20*(1-0.03*$B$27)*(1+$B$23/170*(1-$B$26))*(1-$B$25))*$B$23*C16/(1-$B$25)*24</f>
        <v>944587.14798761567</v>
      </c>
      <c r="D32" s="12">
        <f t="shared" si="5"/>
        <v>1139905.716408669</v>
      </c>
      <c r="E32" s="12">
        <f t="shared" si="5"/>
        <v>724439.94798761629</v>
      </c>
      <c r="F32" s="12">
        <f t="shared" si="5"/>
        <v>331595.82167182682</v>
      </c>
      <c r="G32" s="12">
        <f t="shared" si="5"/>
        <v>1425986.7269349841</v>
      </c>
    </row>
    <row r="33" spans="1:7" ht="16.5" customHeight="1" x14ac:dyDescent="0.25"/>
    <row r="35" spans="1:7" x14ac:dyDescent="0.25">
      <c r="A35" s="8" t="s">
        <v>25</v>
      </c>
      <c r="B35" s="22">
        <f>((B24-B19)*(1+B25)/B20-1)*170/2/(1-B26)</f>
        <v>149.13927536231904</v>
      </c>
      <c r="C35" s="22">
        <f>((C24-C19)*(1+C25)/C20-1)*170/2/(1-C26)</f>
        <v>89.150080515297873</v>
      </c>
      <c r="D35" s="22">
        <f>((D24-D19)*(1+D25)/D20-1)*170/2/(1-D26)</f>
        <v>102.71723027375201</v>
      </c>
      <c r="E35" s="22">
        <f>((E24-E19)*(1+E25)/E20-1)*170/2/(1-E26)</f>
        <v>73.858293075684401</v>
      </c>
      <c r="F35" s="22">
        <f>((F24-F19)*(1+F25)/F20-1)*170/2/(1-F26)</f>
        <v>46.570692431562016</v>
      </c>
      <c r="G35" s="22">
        <f>((G24-G19)*(1+G25)/G20-1)*170/2/(1-G26)</f>
        <v>122.58888888888887</v>
      </c>
    </row>
    <row r="36" spans="1:7" x14ac:dyDescent="0.25">
      <c r="A36" s="9" t="s">
        <v>16</v>
      </c>
      <c r="B36" s="12">
        <f>(B24-B19-B20*(1-0.03*$B$27)*(1+B35/170*(1-$B$26))*(1-$B$25))*B35*B16/(1-$B$25)*24</f>
        <v>1475413.0768252218</v>
      </c>
      <c r="C36" s="12">
        <f t="shared" ref="C36:G36" si="6">(C24-C19-C20*(1-0.03*$B$27)*(1+C35/170*(1-$B$26))*(1-$B$25))*C35*C16/(1-$B$25)*24</f>
        <v>1014255.2108599029</v>
      </c>
      <c r="D36" s="12">
        <f t="shared" si="6"/>
        <v>1334188.4816089503</v>
      </c>
      <c r="E36" s="12">
        <f t="shared" si="6"/>
        <v>706086.83671497647</v>
      </c>
      <c r="F36" s="12">
        <f t="shared" si="6"/>
        <v>294224.22260055959</v>
      </c>
      <c r="G36" s="12">
        <f t="shared" si="6"/>
        <v>1881743.186631578</v>
      </c>
    </row>
  </sheetData>
  <sheetProtection selectLockedCells="1"/>
  <mergeCells count="4">
    <mergeCell ref="B23:G23"/>
    <mergeCell ref="B25:G25"/>
    <mergeCell ref="B26:G26"/>
    <mergeCell ref="B27:G27"/>
  </mergeCells>
  <conditionalFormatting sqref="B36:G3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5:G3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Propulsion Factory 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2021-07-09T21:28:07Z</dcterms:created>
  <dcterms:modified xsi:type="dcterms:W3CDTF">2021-07-28T20:06:34Z</dcterms:modified>
</cp:coreProperties>
</file>