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15270" windowHeight="4575"/>
  </bookViews>
  <sheets>
    <sheet name="Hoja1" sheetId="1" r:id="rId1"/>
  </sheets>
  <definedNames>
    <definedName name="solver_adj" localSheetId="0" hidden="1">Hoja1!$B$24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Hoja1!$B$24</definedName>
    <definedName name="solver_lhs2" localSheetId="0" hidden="1">Hoja1!$B$24</definedName>
    <definedName name="solver_lhs3" localSheetId="0" hidden="1">Hoja1!$B$24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10</definedName>
    <definedName name="solver_rhs2" localSheetId="0" hidden="1">entero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D4" i="1"/>
  <c r="D3" i="1"/>
  <c r="B32" i="1"/>
  <c r="B33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D8" i="1"/>
  <c r="C8" i="1"/>
  <c r="E8" i="1" s="1"/>
  <c r="D5" i="1" l="1"/>
  <c r="C32" i="1"/>
  <c r="C33" i="1"/>
  <c r="B34" i="1"/>
  <c r="E9" i="1"/>
  <c r="E10" i="1" s="1"/>
  <c r="E11" i="1" s="1"/>
  <c r="E12" i="1" s="1"/>
  <c r="E13" i="1" s="1"/>
  <c r="E14" i="1" s="1"/>
  <c r="E15" i="1" s="1"/>
  <c r="E16" i="1" s="1"/>
  <c r="E17" i="1" s="1"/>
  <c r="D9" i="1"/>
  <c r="D10" i="1" s="1"/>
  <c r="D11" i="1" s="1"/>
  <c r="D12" i="1" s="1"/>
  <c r="D33" i="1" l="1"/>
  <c r="E33" i="1" s="1"/>
  <c r="G33" i="1"/>
  <c r="H33" i="1" s="1"/>
  <c r="D32" i="1"/>
  <c r="G32" i="1"/>
  <c r="H32" i="1" s="1"/>
  <c r="E32" i="1"/>
  <c r="F32" i="1" s="1"/>
  <c r="I32" i="1" s="1"/>
  <c r="J32" i="1" s="1"/>
  <c r="D13" i="1"/>
  <c r="D14" i="1" s="1"/>
  <c r="D15" i="1" s="1"/>
  <c r="D16" i="1" s="1"/>
  <c r="D17" i="1" s="1"/>
  <c r="B25" i="1"/>
  <c r="B35" i="1"/>
  <c r="C34" i="1"/>
  <c r="F33" i="1" l="1"/>
  <c r="I33" i="1" s="1"/>
  <c r="J33" i="1" s="1"/>
  <c r="K33" i="1" s="1"/>
  <c r="D34" i="1"/>
  <c r="G34" i="1"/>
  <c r="H34" i="1" s="1"/>
  <c r="E34" i="1"/>
  <c r="F34" i="1" s="1"/>
  <c r="I34" i="1" s="1"/>
  <c r="B36" i="1"/>
  <c r="C35" i="1"/>
  <c r="M33" i="1" l="1"/>
  <c r="O33" i="1" s="1"/>
  <c r="N33" i="1"/>
  <c r="L33" i="1"/>
  <c r="D35" i="1"/>
  <c r="G35" i="1"/>
  <c r="H35" i="1" s="1"/>
  <c r="J34" i="1"/>
  <c r="K34" i="1" s="1"/>
  <c r="E35" i="1"/>
  <c r="F35" i="1" s="1"/>
  <c r="I35" i="1" s="1"/>
  <c r="B37" i="1"/>
  <c r="C36" i="1"/>
  <c r="P33" i="1" l="1"/>
  <c r="M34" i="1"/>
  <c r="O34" i="1" s="1"/>
  <c r="N34" i="1"/>
  <c r="D36" i="1"/>
  <c r="G36" i="1"/>
  <c r="H36" i="1" s="1"/>
  <c r="L34" i="1"/>
  <c r="J35" i="1"/>
  <c r="K35" i="1" s="1"/>
  <c r="E36" i="1"/>
  <c r="F36" i="1" s="1"/>
  <c r="I36" i="1" s="1"/>
  <c r="B38" i="1"/>
  <c r="C37" i="1"/>
  <c r="M35" i="1" l="1"/>
  <c r="O35" i="1" s="1"/>
  <c r="N35" i="1"/>
  <c r="P34" i="1"/>
  <c r="Q33" i="1" s="1"/>
  <c r="D37" i="1"/>
  <c r="G37" i="1"/>
  <c r="H37" i="1" s="1"/>
  <c r="L35" i="1"/>
  <c r="J36" i="1"/>
  <c r="K36" i="1" s="1"/>
  <c r="E37" i="1"/>
  <c r="F37" i="1" s="1"/>
  <c r="I37" i="1" s="1"/>
  <c r="B39" i="1"/>
  <c r="C38" i="1"/>
  <c r="N36" i="1" l="1"/>
  <c r="M36" i="1"/>
  <c r="O36" i="1" s="1"/>
  <c r="P35" i="1"/>
  <c r="Q34" i="1" s="1"/>
  <c r="D38" i="1"/>
  <c r="G38" i="1"/>
  <c r="H38" i="1" s="1"/>
  <c r="L36" i="1"/>
  <c r="J37" i="1"/>
  <c r="K37" i="1" s="1"/>
  <c r="E38" i="1"/>
  <c r="F38" i="1" s="1"/>
  <c r="I38" i="1" s="1"/>
  <c r="B40" i="1"/>
  <c r="C39" i="1"/>
  <c r="P36" i="1" l="1"/>
  <c r="Q35" i="1" s="1"/>
  <c r="M37" i="1"/>
  <c r="O37" i="1" s="1"/>
  <c r="N37" i="1"/>
  <c r="D39" i="1"/>
  <c r="E39" i="1" s="1"/>
  <c r="F39" i="1" s="1"/>
  <c r="I39" i="1" s="1"/>
  <c r="G39" i="1"/>
  <c r="H39" i="1" s="1"/>
  <c r="L37" i="1"/>
  <c r="J38" i="1"/>
  <c r="K38" i="1" s="1"/>
  <c r="B41" i="1"/>
  <c r="C40" i="1"/>
  <c r="M38" i="1" l="1"/>
  <c r="O38" i="1" s="1"/>
  <c r="N38" i="1"/>
  <c r="P37" i="1"/>
  <c r="Q36" i="1" s="1"/>
  <c r="D40" i="1"/>
  <c r="E40" i="1" s="1"/>
  <c r="F40" i="1" s="1"/>
  <c r="I40" i="1" s="1"/>
  <c r="G40" i="1"/>
  <c r="H40" i="1" s="1"/>
  <c r="L38" i="1"/>
  <c r="J39" i="1"/>
  <c r="K39" i="1" s="1"/>
  <c r="B42" i="1"/>
  <c r="C41" i="1"/>
  <c r="N39" i="1" l="1"/>
  <c r="M39" i="1"/>
  <c r="O39" i="1" s="1"/>
  <c r="P38" i="1"/>
  <c r="Q37" i="1" s="1"/>
  <c r="D41" i="1"/>
  <c r="G41" i="1"/>
  <c r="H41" i="1" s="1"/>
  <c r="L39" i="1"/>
  <c r="J40" i="1"/>
  <c r="K40" i="1" s="1"/>
  <c r="E41" i="1"/>
  <c r="F41" i="1" s="1"/>
  <c r="I41" i="1" s="1"/>
  <c r="B43" i="1"/>
  <c r="C42" i="1"/>
  <c r="N40" i="1" l="1"/>
  <c r="M40" i="1"/>
  <c r="O40" i="1" s="1"/>
  <c r="P39" i="1"/>
  <c r="Q38" i="1" s="1"/>
  <c r="D42" i="1"/>
  <c r="G42" i="1"/>
  <c r="H42" i="1" s="1"/>
  <c r="L40" i="1"/>
  <c r="J41" i="1"/>
  <c r="K41" i="1" s="1"/>
  <c r="E42" i="1"/>
  <c r="F42" i="1" s="1"/>
  <c r="I42" i="1" s="1"/>
  <c r="B44" i="1"/>
  <c r="C43" i="1"/>
  <c r="P40" i="1" l="1"/>
  <c r="Q39" i="1" s="1"/>
  <c r="M41" i="1"/>
  <c r="O41" i="1" s="1"/>
  <c r="N41" i="1"/>
  <c r="D43" i="1"/>
  <c r="G43" i="1"/>
  <c r="H43" i="1" s="1"/>
  <c r="L41" i="1"/>
  <c r="J42" i="1"/>
  <c r="K42" i="1" s="1"/>
  <c r="E43" i="1"/>
  <c r="F43" i="1" s="1"/>
  <c r="I43" i="1" s="1"/>
  <c r="B45" i="1"/>
  <c r="C44" i="1"/>
  <c r="M42" i="1" l="1"/>
  <c r="O42" i="1" s="1"/>
  <c r="N42" i="1"/>
  <c r="P41" i="1"/>
  <c r="Q40" i="1" s="1"/>
  <c r="D44" i="1"/>
  <c r="G44" i="1"/>
  <c r="H44" i="1" s="1"/>
  <c r="L42" i="1"/>
  <c r="J43" i="1"/>
  <c r="K43" i="1" s="1"/>
  <c r="E44" i="1"/>
  <c r="F44" i="1" s="1"/>
  <c r="I44" i="1" s="1"/>
  <c r="B46" i="1"/>
  <c r="C45" i="1"/>
  <c r="P42" i="1" l="1"/>
  <c r="Q41" i="1" s="1"/>
  <c r="M43" i="1"/>
  <c r="O43" i="1" s="1"/>
  <c r="N43" i="1"/>
  <c r="D45" i="1"/>
  <c r="G45" i="1"/>
  <c r="H45" i="1" s="1"/>
  <c r="L43" i="1"/>
  <c r="J44" i="1"/>
  <c r="K44" i="1" s="1"/>
  <c r="E45" i="1"/>
  <c r="F45" i="1" s="1"/>
  <c r="I45" i="1" s="1"/>
  <c r="B47" i="1"/>
  <c r="C46" i="1"/>
  <c r="P43" i="1" l="1"/>
  <c r="Q42" i="1" s="1"/>
  <c r="N44" i="1"/>
  <c r="M44" i="1"/>
  <c r="O44" i="1" s="1"/>
  <c r="D46" i="1"/>
  <c r="G46" i="1"/>
  <c r="H46" i="1" s="1"/>
  <c r="L44" i="1"/>
  <c r="J45" i="1"/>
  <c r="K45" i="1" s="1"/>
  <c r="E46" i="1"/>
  <c r="F46" i="1" s="1"/>
  <c r="I46" i="1" s="1"/>
  <c r="B48" i="1"/>
  <c r="C47" i="1"/>
  <c r="P44" i="1" l="1"/>
  <c r="Q43" i="1" s="1"/>
  <c r="M45" i="1"/>
  <c r="N45" i="1"/>
  <c r="D47" i="1"/>
  <c r="G47" i="1"/>
  <c r="H47" i="1" s="1"/>
  <c r="O45" i="1"/>
  <c r="J46" i="1"/>
  <c r="K46" i="1" s="1"/>
  <c r="L45" i="1"/>
  <c r="B49" i="1"/>
  <c r="C48" i="1"/>
  <c r="E47" i="1"/>
  <c r="F47" i="1" s="1"/>
  <c r="I47" i="1" s="1"/>
  <c r="M46" i="1" l="1"/>
  <c r="O46" i="1" s="1"/>
  <c r="N46" i="1"/>
  <c r="D48" i="1"/>
  <c r="G48" i="1"/>
  <c r="H48" i="1" s="1"/>
  <c r="P45" i="1"/>
  <c r="L46" i="1"/>
  <c r="J47" i="1"/>
  <c r="K47" i="1" s="1"/>
  <c r="E48" i="1"/>
  <c r="F48" i="1" s="1"/>
  <c r="I48" i="1" s="1"/>
  <c r="B50" i="1"/>
  <c r="C49" i="1"/>
  <c r="P46" i="1" l="1"/>
  <c r="Q45" i="1" s="1"/>
  <c r="N47" i="1"/>
  <c r="M47" i="1"/>
  <c r="O47" i="1" s="1"/>
  <c r="D49" i="1"/>
  <c r="E49" i="1" s="1"/>
  <c r="F49" i="1" s="1"/>
  <c r="I49" i="1" s="1"/>
  <c r="G49" i="1"/>
  <c r="H49" i="1" s="1"/>
  <c r="Q44" i="1"/>
  <c r="L47" i="1"/>
  <c r="J48" i="1"/>
  <c r="K48" i="1" s="1"/>
  <c r="B51" i="1"/>
  <c r="C50" i="1"/>
  <c r="P47" i="1" l="1"/>
  <c r="Q46" i="1" s="1"/>
  <c r="N48" i="1"/>
  <c r="M48" i="1"/>
  <c r="O48" i="1" s="1"/>
  <c r="D50" i="1"/>
  <c r="G50" i="1"/>
  <c r="H50" i="1" s="1"/>
  <c r="L48" i="1"/>
  <c r="J49" i="1"/>
  <c r="K49" i="1" s="1"/>
  <c r="E50" i="1"/>
  <c r="F50" i="1" s="1"/>
  <c r="I50" i="1" s="1"/>
  <c r="B52" i="1"/>
  <c r="C51" i="1"/>
  <c r="P48" i="1" l="1"/>
  <c r="M49" i="1"/>
  <c r="O49" i="1" s="1"/>
  <c r="N49" i="1"/>
  <c r="D51" i="1"/>
  <c r="E51" i="1" s="1"/>
  <c r="F51" i="1" s="1"/>
  <c r="I51" i="1" s="1"/>
  <c r="G51" i="1"/>
  <c r="H51" i="1" s="1"/>
  <c r="Q47" i="1"/>
  <c r="C52" i="1"/>
  <c r="B53" i="1"/>
  <c r="L49" i="1"/>
  <c r="J50" i="1"/>
  <c r="K50" i="1" s="1"/>
  <c r="K32" i="1"/>
  <c r="N32" i="1" l="1"/>
  <c r="M32" i="1"/>
  <c r="M50" i="1"/>
  <c r="O50" i="1" s="1"/>
  <c r="N50" i="1"/>
  <c r="P49" i="1"/>
  <c r="D52" i="1"/>
  <c r="E52" i="1" s="1"/>
  <c r="F52" i="1" s="1"/>
  <c r="I52" i="1" s="1"/>
  <c r="J52" i="1" s="1"/>
  <c r="K52" i="1" s="1"/>
  <c r="G52" i="1"/>
  <c r="H52" i="1" s="1"/>
  <c r="Q48" i="1"/>
  <c r="B54" i="1"/>
  <c r="C53" i="1"/>
  <c r="L32" i="1"/>
  <c r="L50" i="1"/>
  <c r="J51" i="1"/>
  <c r="K51" i="1" s="1"/>
  <c r="N52" i="1" l="1"/>
  <c r="M52" i="1"/>
  <c r="O52" i="1" s="1"/>
  <c r="M51" i="1"/>
  <c r="O51" i="1" s="1"/>
  <c r="N51" i="1"/>
  <c r="P50" i="1"/>
  <c r="D53" i="1"/>
  <c r="E53" i="1" s="1"/>
  <c r="F53" i="1" s="1"/>
  <c r="I53" i="1" s="1"/>
  <c r="J53" i="1" s="1"/>
  <c r="K53" i="1" s="1"/>
  <c r="G53" i="1"/>
  <c r="H53" i="1" s="1"/>
  <c r="Q49" i="1"/>
  <c r="O32" i="1"/>
  <c r="P32" i="1" s="1"/>
  <c r="B55" i="1"/>
  <c r="C54" i="1"/>
  <c r="L52" i="1"/>
  <c r="L51" i="1"/>
  <c r="P52" i="1" l="1"/>
  <c r="Q52" i="1" s="1"/>
  <c r="M53" i="1"/>
  <c r="O53" i="1" s="1"/>
  <c r="N53" i="1"/>
  <c r="P51" i="1"/>
  <c r="Q51" i="1" s="1"/>
  <c r="D54" i="1"/>
  <c r="G54" i="1"/>
  <c r="H54" i="1" s="1"/>
  <c r="Q50" i="1"/>
  <c r="Q32" i="1"/>
  <c r="C55" i="1"/>
  <c r="B56" i="1"/>
  <c r="E54" i="1"/>
  <c r="F54" i="1" s="1"/>
  <c r="I54" i="1" s="1"/>
  <c r="J54" i="1" s="1"/>
  <c r="K54" i="1" s="1"/>
  <c r="L53" i="1"/>
  <c r="M54" i="1" l="1"/>
  <c r="O54" i="1" s="1"/>
  <c r="N54" i="1"/>
  <c r="D55" i="1"/>
  <c r="E55" i="1" s="1"/>
  <c r="F55" i="1" s="1"/>
  <c r="I55" i="1" s="1"/>
  <c r="J55" i="1" s="1"/>
  <c r="K55" i="1" s="1"/>
  <c r="G55" i="1"/>
  <c r="H55" i="1" s="1"/>
  <c r="P53" i="1"/>
  <c r="L54" i="1"/>
  <c r="B57" i="1"/>
  <c r="C56" i="1"/>
  <c r="N55" i="1" l="1"/>
  <c r="M55" i="1"/>
  <c r="L55" i="1"/>
  <c r="D56" i="1"/>
  <c r="E56" i="1" s="1"/>
  <c r="F56" i="1" s="1"/>
  <c r="I56" i="1" s="1"/>
  <c r="J56" i="1" s="1"/>
  <c r="K56" i="1" s="1"/>
  <c r="G56" i="1"/>
  <c r="H56" i="1" s="1"/>
  <c r="Q53" i="1"/>
  <c r="O55" i="1"/>
  <c r="P55" i="1" s="1"/>
  <c r="Q55" i="1" s="1"/>
  <c r="P54" i="1"/>
  <c r="Q54" i="1" s="1"/>
  <c r="C57" i="1"/>
  <c r="B58" i="1"/>
  <c r="N56" i="1" l="1"/>
  <c r="M56" i="1"/>
  <c r="O56" i="1" s="1"/>
  <c r="L56" i="1"/>
  <c r="D57" i="1"/>
  <c r="G57" i="1"/>
  <c r="H57" i="1" s="1"/>
  <c r="C58" i="1"/>
  <c r="B59" i="1"/>
  <c r="E57" i="1"/>
  <c r="F57" i="1" s="1"/>
  <c r="I57" i="1" s="1"/>
  <c r="J57" i="1" s="1"/>
  <c r="K57" i="1" s="1"/>
  <c r="P56" i="1" l="1"/>
  <c r="Q56" i="1" s="1"/>
  <c r="M57" i="1"/>
  <c r="O57" i="1" s="1"/>
  <c r="N57" i="1"/>
  <c r="D58" i="1"/>
  <c r="E58" i="1" s="1"/>
  <c r="F58" i="1" s="1"/>
  <c r="I58" i="1" s="1"/>
  <c r="J58" i="1" s="1"/>
  <c r="K58" i="1" s="1"/>
  <c r="G58" i="1"/>
  <c r="H58" i="1" s="1"/>
  <c r="L57" i="1"/>
  <c r="C59" i="1"/>
  <c r="B60" i="1"/>
  <c r="N58" i="1" l="1"/>
  <c r="M58" i="1"/>
  <c r="O58" i="1" s="1"/>
  <c r="L58" i="1"/>
  <c r="D59" i="1"/>
  <c r="E59" i="1" s="1"/>
  <c r="F59" i="1" s="1"/>
  <c r="I59" i="1" s="1"/>
  <c r="J59" i="1" s="1"/>
  <c r="K59" i="1" s="1"/>
  <c r="G59" i="1"/>
  <c r="H59" i="1" s="1"/>
  <c r="P57" i="1"/>
  <c r="C60" i="1"/>
  <c r="B61" i="1"/>
  <c r="P58" i="1" l="1"/>
  <c r="Q58" i="1" s="1"/>
  <c r="M59" i="1"/>
  <c r="O59" i="1" s="1"/>
  <c r="N59" i="1"/>
  <c r="L59" i="1"/>
  <c r="D60" i="1"/>
  <c r="E60" i="1" s="1"/>
  <c r="F60" i="1" s="1"/>
  <c r="I60" i="1" s="1"/>
  <c r="J60" i="1" s="1"/>
  <c r="K60" i="1" s="1"/>
  <c r="G60" i="1"/>
  <c r="H60" i="1" s="1"/>
  <c r="Q57" i="1"/>
  <c r="B62" i="1"/>
  <c r="C61" i="1"/>
  <c r="P59" i="1" l="1"/>
  <c r="Q59" i="1" s="1"/>
  <c r="N60" i="1"/>
  <c r="M60" i="1"/>
  <c r="O60" i="1" s="1"/>
  <c r="L60" i="1"/>
  <c r="D61" i="1"/>
  <c r="G61" i="1"/>
  <c r="H61" i="1" s="1"/>
  <c r="E61" i="1"/>
  <c r="F61" i="1" s="1"/>
  <c r="I61" i="1" s="1"/>
  <c r="J61" i="1" s="1"/>
  <c r="K61" i="1" s="1"/>
  <c r="C62" i="1"/>
  <c r="B63" i="1"/>
  <c r="C63" i="1" s="1"/>
  <c r="P60" i="1" l="1"/>
  <c r="Q60" i="1" s="1"/>
  <c r="M61" i="1"/>
  <c r="O61" i="1" s="1"/>
  <c r="N61" i="1"/>
  <c r="D62" i="1"/>
  <c r="G62" i="1"/>
  <c r="H62" i="1" s="1"/>
  <c r="D63" i="1"/>
  <c r="E63" i="1" s="1"/>
  <c r="F63" i="1" s="1"/>
  <c r="I63" i="1" s="1"/>
  <c r="J63" i="1" s="1"/>
  <c r="K63" i="1" s="1"/>
  <c r="G63" i="1"/>
  <c r="H63" i="1" s="1"/>
  <c r="E62" i="1"/>
  <c r="F62" i="1" s="1"/>
  <c r="I62" i="1" s="1"/>
  <c r="J62" i="1" s="1"/>
  <c r="K62" i="1" s="1"/>
  <c r="L61" i="1"/>
  <c r="M62" i="1" l="1"/>
  <c r="N62" i="1"/>
  <c r="N63" i="1"/>
  <c r="M63" i="1"/>
  <c r="L63" i="1"/>
  <c r="O63" i="1"/>
  <c r="P61" i="1"/>
  <c r="Q61" i="1" s="1"/>
  <c r="L62" i="1"/>
  <c r="O62" i="1"/>
  <c r="P63" i="1" l="1"/>
  <c r="Q63" i="1"/>
  <c r="P62" i="1"/>
  <c r="Q62" i="1" s="1"/>
  <c r="B27" i="1" l="1"/>
</calcChain>
</file>

<file path=xl/sharedStrings.xml><?xml version="1.0" encoding="utf-8"?>
<sst xmlns="http://schemas.openxmlformats.org/spreadsheetml/2006/main" count="48" uniqueCount="47">
  <si>
    <t>water</t>
  </si>
  <si>
    <t xml:space="preserve">power </t>
  </si>
  <si>
    <t>Building lvl</t>
  </si>
  <si>
    <t>upgrade costs</t>
  </si>
  <si>
    <t xml:space="preserve">upgrade non-recoverable costs </t>
  </si>
  <si>
    <t>cumulative costs</t>
  </si>
  <si>
    <t>cumulative non-recoverable costs</t>
  </si>
  <si>
    <t>resource consumption</t>
  </si>
  <si>
    <t>amount</t>
  </si>
  <si>
    <t>price</t>
  </si>
  <si>
    <t>Expected income</t>
  </si>
  <si>
    <t>Units per hour</t>
  </si>
  <si>
    <t>Worker costs</t>
  </si>
  <si>
    <t>Admin Overhead</t>
  </si>
  <si>
    <t>Admin costs</t>
  </si>
  <si>
    <t>Selling price</t>
  </si>
  <si>
    <t>Transport price</t>
  </si>
  <si>
    <t>Starting abundance</t>
  </si>
  <si>
    <t>Monthly abundance</t>
  </si>
  <si>
    <t>cash</t>
  </si>
  <si>
    <t>Unit costs</t>
  </si>
  <si>
    <t>Building level</t>
  </si>
  <si>
    <t xml:space="preserve">Unitary profit </t>
  </si>
  <si>
    <t>Total hourly profit</t>
  </si>
  <si>
    <t>Total daily profit</t>
  </si>
  <si>
    <t>ROI</t>
  </si>
  <si>
    <t xml:space="preserve">Building costs </t>
  </si>
  <si>
    <t>Total monthly profit</t>
  </si>
  <si>
    <t>Acceptable?</t>
  </si>
  <si>
    <t>Selling in exchange?</t>
  </si>
  <si>
    <t>(1 or 0)</t>
  </si>
  <si>
    <t xml:space="preserve">(0 - 100) </t>
  </si>
  <si>
    <t>(28 - 35)</t>
  </si>
  <si>
    <t xml:space="preserve">(1 - 10) </t>
  </si>
  <si>
    <t xml:space="preserve">(0 - 5) </t>
  </si>
  <si>
    <t>Expected ROI %</t>
  </si>
  <si>
    <t>Aceptable month profit</t>
  </si>
  <si>
    <t>Real selling price</t>
  </si>
  <si>
    <t>Workers cost</t>
  </si>
  <si>
    <t xml:space="preserve">Unless price is good enough (nearly 31) it is worth to be sold at the exchange </t>
  </si>
  <si>
    <t>Even when price is good enough, if selling at the exchange, building level should not be greater than 3</t>
  </si>
  <si>
    <t xml:space="preserve">Some notes (assuming strt lvl 93):  </t>
  </si>
  <si>
    <t xml:space="preserve">If selling by contracts and bad prices (29), you should not pass lvl 5-6 </t>
  </si>
  <si>
    <t xml:space="preserve">If selling by contracts, and really good prices, you should top your building (lvl10) . </t>
  </si>
  <si>
    <t>Hourly production price</t>
  </si>
  <si>
    <t>Daily production</t>
  </si>
  <si>
    <t xml:space="preserve">Gross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</si>
</sst>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44" fontId="0" fillId="0" borderId="0" xfId="1" applyFont="1"/>
    <xf numFmtId="10" fontId="0" fillId="0" borderId="0" xfId="2" applyNumberFormat="1" applyFont="1"/>
    <xf numFmtId="8" fontId="0" fillId="3" borderId="0" xfId="1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ROI vs</a:t>
            </a:r>
            <a:r>
              <a:rPr lang="es-MX" baseline="0"/>
              <a:t> Gross margin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Hoja1!$M$31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Hoja1!$M$32:$M$63</c:f>
              <c:numCache>
                <c:formatCode>0.00%</c:formatCode>
                <c:ptCount val="32"/>
                <c:pt idx="0">
                  <c:v>4.0347204968944124E-2</c:v>
                </c:pt>
                <c:pt idx="1">
                  <c:v>3.8197402597402577E-2</c:v>
                </c:pt>
                <c:pt idx="2">
                  <c:v>3.6047600225861079E-2</c:v>
                </c:pt>
                <c:pt idx="3">
                  <c:v>3.3897797854319588E-2</c:v>
                </c:pt>
                <c:pt idx="4">
                  <c:v>3.1747995482778062E-2</c:v>
                </c:pt>
                <c:pt idx="5">
                  <c:v>2.9598193111236602E-2</c:v>
                </c:pt>
                <c:pt idx="6">
                  <c:v>2.7448390739695083E-2</c:v>
                </c:pt>
                <c:pt idx="7">
                  <c:v>2.5298588368153529E-2</c:v>
                </c:pt>
                <c:pt idx="8">
                  <c:v>2.3148785996612086E-2</c:v>
                </c:pt>
                <c:pt idx="9">
                  <c:v>2.0998983625070571E-2</c:v>
                </c:pt>
                <c:pt idx="10">
                  <c:v>1.8849181253529131E-2</c:v>
                </c:pt>
                <c:pt idx="11">
                  <c:v>1.669937888198756E-2</c:v>
                </c:pt>
                <c:pt idx="12">
                  <c:v>1.4549576510446114E-2</c:v>
                </c:pt>
                <c:pt idx="13">
                  <c:v>1.2399774138904538E-2</c:v>
                </c:pt>
                <c:pt idx="14">
                  <c:v>1.0249971767363033E-2</c:v>
                </c:pt>
                <c:pt idx="15">
                  <c:v>8.1001693958215586E-3</c:v>
                </c:pt>
                <c:pt idx="16">
                  <c:v>5.9503670242800908E-3</c:v>
                </c:pt>
                <c:pt idx="17">
                  <c:v>3.8005646527385704E-3</c:v>
                </c:pt>
                <c:pt idx="18">
                  <c:v>1.6507622811970139E-3</c:v>
                </c:pt>
                <c:pt idx="19">
                  <c:v>-4.9904009034447514E-4</c:v>
                </c:pt>
                <c:pt idx="20">
                  <c:v>-2.6488424618859325E-3</c:v>
                </c:pt>
                <c:pt idx="21">
                  <c:v>-4.798644833427501E-3</c:v>
                </c:pt>
                <c:pt idx="22">
                  <c:v>-6.948447204968896E-3</c:v>
                </c:pt>
                <c:pt idx="23">
                  <c:v>-9.0982495765104705E-3</c:v>
                </c:pt>
                <c:pt idx="24">
                  <c:v>-1.1248051948051905E-2</c:v>
                </c:pt>
                <c:pt idx="25">
                  <c:v>-1.3397854319593446E-2</c:v>
                </c:pt>
                <c:pt idx="26">
                  <c:v>-1.5547656691134965E-2</c:v>
                </c:pt>
                <c:pt idx="27">
                  <c:v>-1.7697459062676443E-2</c:v>
                </c:pt>
                <c:pt idx="28">
                  <c:v>-1.9847261434218003E-2</c:v>
                </c:pt>
                <c:pt idx="29">
                  <c:v>-2.1997063805759432E-2</c:v>
                </c:pt>
                <c:pt idx="30">
                  <c:v>-2.414686617730093E-2</c:v>
                </c:pt>
                <c:pt idx="31">
                  <c:v>-2.6296668548842498E-2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D-45C4-907F-085AC9DCCDAB}"/>
            </c:ext>
          </c:extLst>
        </c:ser>
        <c:ser>
          <c:idx val="1"/>
          <c:order val="1"/>
          <c:tx>
            <c:strRef>
              <c:f>Hoja1!$N$31</c:f>
              <c:strCache>
                <c:ptCount val="1"/>
                <c:pt idx="0">
                  <c:v>Gross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Hoja1!$N$32:$N$63</c:f>
              <c:numCache>
                <c:formatCode>0.00%</c:formatCode>
                <c:ptCount val="32"/>
                <c:pt idx="0">
                  <c:v>5.4069828153730931E-2</c:v>
                </c:pt>
                <c:pt idx="1">
                  <c:v>5.174524982406753E-2</c:v>
                </c:pt>
                <c:pt idx="2">
                  <c:v>4.9369581860785224E-2</c:v>
                </c:pt>
                <c:pt idx="3">
                  <c:v>4.6941121276096634E-2</c:v>
                </c:pt>
                <c:pt idx="4">
                  <c:v>4.4458088543437475E-2</c:v>
                </c:pt>
                <c:pt idx="5">
                  <c:v>4.1918623248672522E-2</c:v>
                </c:pt>
                <c:pt idx="6">
                  <c:v>3.9320779441384159E-2</c:v>
                </c:pt>
                <c:pt idx="7">
                  <c:v>3.6662520661833217E-2</c:v>
                </c:pt>
                <c:pt idx="8">
                  <c:v>3.3941714616881231E-2</c:v>
                </c:pt>
                <c:pt idx="9">
                  <c:v>3.1156127475620771E-2</c:v>
                </c:pt>
                <c:pt idx="10">
                  <c:v>2.8303417752643299E-2</c:v>
                </c:pt>
                <c:pt idx="11">
                  <c:v>2.538112974373935E-2</c:v>
                </c:pt>
                <c:pt idx="12">
                  <c:v>2.2386686475356486E-2</c:v>
                </c:pt>
                <c:pt idx="13">
                  <c:v>1.9317382125263842E-2</c:v>
                </c:pt>
                <c:pt idx="14">
                  <c:v>1.6170373867574028E-2</c:v>
                </c:pt>
                <c:pt idx="15">
                  <c:v>1.2942673090456323E-2</c:v>
                </c:pt>
                <c:pt idx="16">
                  <c:v>9.6311359295173874E-3</c:v>
                </c:pt>
                <c:pt idx="17">
                  <c:v>6.2324530538168154E-3</c:v>
                </c:pt>
                <c:pt idx="18">
                  <c:v>2.7431386347641674E-3</c:v>
                </c:pt>
                <c:pt idx="19">
                  <c:v>-8.4048157939789773E-4</c:v>
                </c:pt>
                <c:pt idx="20">
                  <c:v>-4.5222831692903753E-3</c:v>
                </c:pt>
                <c:pt idx="21">
                  <c:v>-8.3063570255689501E-3</c:v>
                </c:pt>
                <c:pt idx="22">
                  <c:v>-1.2197024511601545E-2</c:v>
                </c:pt>
                <c:pt idx="23">
                  <c:v>-1.6198853925806819E-2</c:v>
                </c:pt>
                <c:pt idx="24">
                  <c:v>-2.0316678395496047E-2</c:v>
                </c:pt>
                <c:pt idx="25">
                  <c:v>-2.4555615349588097E-2</c:v>
                </c:pt>
                <c:pt idx="26">
                  <c:v>-2.8921087735145547E-2</c:v>
                </c:pt>
                <c:pt idx="27">
                  <c:v>-3.3418847162689509E-2</c:v>
                </c:pt>
                <c:pt idx="28">
                  <c:v>-3.8054999188004208E-2</c:v>
                </c:pt>
                <c:pt idx="29">
                  <c:v>-4.283603096410972E-2</c:v>
                </c:pt>
                <c:pt idx="30">
                  <c:v>-4.7768841526758421E-2</c:v>
                </c:pt>
                <c:pt idx="31">
                  <c:v>-5.2860775010783033E-2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D-45C4-907F-085AC9DC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66655"/>
        <c:axId val="610067903"/>
      </c:lineChart>
      <c:catAx>
        <c:axId val="61006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0067903"/>
        <c:crosses val="autoZero"/>
        <c:auto val="1"/>
        <c:lblAlgn val="ctr"/>
        <c:lblOffset val="100"/>
        <c:noMultiLvlLbl val="0"/>
      </c:catAx>
      <c:valAx>
        <c:axId val="6100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00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852486</xdr:colOff>
      <xdr:row>17</xdr:row>
      <xdr:rowOff>19050</xdr:rowOff>
    </xdr:from>
    <xdr:to>
      <xdr:col>7</xdr:col>
      <xdr:colOff>809624</xdr:colOff>
      <xdr:row>29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3"/>
  <sheetViews>
    <sheetView tabSelected="1" topLeftCell="A13" workbookViewId="0">
      <selection activeCell="G15" sqref="G15"/>
    </sheetView>
  </sheetViews>
  <sheetFormatPr baseColWidth="10" defaultRowHeight="15" x14ac:dyDescent="0.25"/>
  <cols>
    <col min="1" max="1" width="29.140625" bestFit="1" customWidth="1"/>
    <col min="2" max="2" width="18.7109375" bestFit="1" customWidth="1"/>
    <col min="3" max="3" width="13.140625" customWidth="1"/>
    <col min="7" max="7" width="11.5703125" bestFit="1" customWidth="1"/>
    <col min="8" max="8" width="12.5703125" bestFit="1" customWidth="1"/>
    <col min="10" max="10" width="12.85546875" customWidth="1"/>
    <col min="11" max="11" width="15.5703125" bestFit="1" customWidth="1"/>
    <col min="12" max="12" width="15.5703125" customWidth="1"/>
    <col min="15" max="15" width="14.140625" bestFit="1" customWidth="1"/>
    <col min="16" max="16" width="12.5703125" bestFit="1" customWidth="1"/>
  </cols>
  <sheetData>
    <row r="2" spans="1:5" x14ac:dyDescent="0.25">
      <c r="A2" t="s">
        <v>7</v>
      </c>
      <c r="B2" t="s">
        <v>8</v>
      </c>
      <c r="C2" t="s">
        <v>9</v>
      </c>
      <c r="D2" t="s">
        <v>19</v>
      </c>
    </row>
    <row r="3" spans="1:5" x14ac:dyDescent="0.25">
      <c r="A3" t="s">
        <v>1</v>
      </c>
      <c r="B3" s="2">
        <v>80</v>
      </c>
      <c r="C3" s="1">
        <v>0.23599999999999999</v>
      </c>
      <c r="D3">
        <f>B3*C3</f>
        <v>18.88</v>
      </c>
    </row>
    <row r="4" spans="1:5" x14ac:dyDescent="0.25">
      <c r="A4" t="s">
        <v>0</v>
      </c>
      <c r="B4" s="2">
        <v>2</v>
      </c>
      <c r="C4" s="1">
        <v>0.3</v>
      </c>
      <c r="D4">
        <f>B4*C4</f>
        <v>0.6</v>
      </c>
    </row>
    <row r="5" spans="1:5" x14ac:dyDescent="0.25">
      <c r="D5" s="3">
        <f>SUM(D3:D4)</f>
        <v>19.48</v>
      </c>
    </row>
    <row r="7" spans="1:5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</row>
    <row r="8" spans="1:5" x14ac:dyDescent="0.25">
      <c r="A8">
        <v>1</v>
      </c>
      <c r="B8" s="1">
        <v>24150</v>
      </c>
      <c r="C8">
        <f t="shared" ref="C8:C17" si="0">B8-$B$8</f>
        <v>0</v>
      </c>
      <c r="D8">
        <f>B8</f>
        <v>24150</v>
      </c>
      <c r="E8">
        <f>C8</f>
        <v>0</v>
      </c>
    </row>
    <row r="9" spans="1:5" x14ac:dyDescent="0.25">
      <c r="A9">
        <v>2</v>
      </c>
      <c r="B9">
        <f t="shared" ref="B9:B17" si="1">$B$8*(A9-1)</f>
        <v>24150</v>
      </c>
      <c r="C9">
        <f t="shared" si="0"/>
        <v>0</v>
      </c>
      <c r="D9">
        <f t="shared" ref="D9:D17" si="2">D8+B9</f>
        <v>48300</v>
      </c>
      <c r="E9">
        <f t="shared" ref="E9:E17" si="3">C9+E8</f>
        <v>0</v>
      </c>
    </row>
    <row r="10" spans="1:5" x14ac:dyDescent="0.25">
      <c r="A10">
        <v>3</v>
      </c>
      <c r="B10">
        <f t="shared" si="1"/>
        <v>48300</v>
      </c>
      <c r="C10">
        <f t="shared" si="0"/>
        <v>24150</v>
      </c>
      <c r="D10">
        <f t="shared" si="2"/>
        <v>96600</v>
      </c>
      <c r="E10">
        <f t="shared" si="3"/>
        <v>24150</v>
      </c>
    </row>
    <row r="11" spans="1:5" x14ac:dyDescent="0.25">
      <c r="A11">
        <v>4</v>
      </c>
      <c r="B11">
        <f t="shared" si="1"/>
        <v>72450</v>
      </c>
      <c r="C11">
        <f t="shared" si="0"/>
        <v>48300</v>
      </c>
      <c r="D11">
        <f t="shared" si="2"/>
        <v>169050</v>
      </c>
      <c r="E11">
        <f t="shared" si="3"/>
        <v>72450</v>
      </c>
    </row>
    <row r="12" spans="1:5" x14ac:dyDescent="0.25">
      <c r="A12">
        <v>5</v>
      </c>
      <c r="B12">
        <f t="shared" si="1"/>
        <v>96600</v>
      </c>
      <c r="C12">
        <f t="shared" si="0"/>
        <v>72450</v>
      </c>
      <c r="D12">
        <f t="shared" si="2"/>
        <v>265650</v>
      </c>
      <c r="E12">
        <f t="shared" si="3"/>
        <v>144900</v>
      </c>
    </row>
    <row r="13" spans="1:5" x14ac:dyDescent="0.25">
      <c r="A13">
        <v>6</v>
      </c>
      <c r="B13">
        <f t="shared" si="1"/>
        <v>120750</v>
      </c>
      <c r="C13">
        <f t="shared" si="0"/>
        <v>96600</v>
      </c>
      <c r="D13">
        <f t="shared" si="2"/>
        <v>386400</v>
      </c>
      <c r="E13">
        <f t="shared" si="3"/>
        <v>241500</v>
      </c>
    </row>
    <row r="14" spans="1:5" x14ac:dyDescent="0.25">
      <c r="A14">
        <v>7</v>
      </c>
      <c r="B14">
        <f t="shared" si="1"/>
        <v>144900</v>
      </c>
      <c r="C14">
        <f t="shared" si="0"/>
        <v>120750</v>
      </c>
      <c r="D14">
        <f t="shared" si="2"/>
        <v>531300</v>
      </c>
      <c r="E14">
        <f t="shared" si="3"/>
        <v>362250</v>
      </c>
    </row>
    <row r="15" spans="1:5" x14ac:dyDescent="0.25">
      <c r="A15">
        <v>8</v>
      </c>
      <c r="B15">
        <f t="shared" si="1"/>
        <v>169050</v>
      </c>
      <c r="C15">
        <f t="shared" si="0"/>
        <v>144900</v>
      </c>
      <c r="D15">
        <f t="shared" si="2"/>
        <v>700350</v>
      </c>
      <c r="E15">
        <f t="shared" si="3"/>
        <v>507150</v>
      </c>
    </row>
    <row r="16" spans="1:5" x14ac:dyDescent="0.25">
      <c r="A16">
        <v>9</v>
      </c>
      <c r="B16">
        <f t="shared" si="1"/>
        <v>193200</v>
      </c>
      <c r="C16">
        <f t="shared" si="0"/>
        <v>169050</v>
      </c>
      <c r="D16">
        <f t="shared" si="2"/>
        <v>893550</v>
      </c>
      <c r="E16">
        <f t="shared" si="3"/>
        <v>676200</v>
      </c>
    </row>
    <row r="17" spans="1:17" x14ac:dyDescent="0.25">
      <c r="A17">
        <v>10</v>
      </c>
      <c r="B17">
        <f t="shared" si="1"/>
        <v>217350</v>
      </c>
      <c r="C17">
        <f t="shared" si="0"/>
        <v>193200</v>
      </c>
      <c r="D17">
        <f t="shared" si="2"/>
        <v>1110900</v>
      </c>
      <c r="E17">
        <f t="shared" si="3"/>
        <v>869400</v>
      </c>
    </row>
    <row r="20" spans="1:17" x14ac:dyDescent="0.25">
      <c r="A20" t="s">
        <v>17</v>
      </c>
      <c r="B20" s="1">
        <v>93</v>
      </c>
      <c r="C20" t="s">
        <v>31</v>
      </c>
      <c r="I20" t="s">
        <v>38</v>
      </c>
      <c r="J20" s="2">
        <v>276</v>
      </c>
    </row>
    <row r="21" spans="1:17" x14ac:dyDescent="0.25">
      <c r="A21" t="s">
        <v>15</v>
      </c>
      <c r="B21" s="1">
        <v>29</v>
      </c>
      <c r="C21" t="s">
        <v>32</v>
      </c>
      <c r="I21" t="s">
        <v>13</v>
      </c>
      <c r="J21" s="1">
        <v>0.28000000000000003</v>
      </c>
    </row>
    <row r="22" spans="1:17" x14ac:dyDescent="0.25">
      <c r="A22" t="s">
        <v>29</v>
      </c>
      <c r="B22" s="1">
        <v>0</v>
      </c>
      <c r="C22" t="s">
        <v>30</v>
      </c>
      <c r="I22" t="s">
        <v>16</v>
      </c>
      <c r="J22" s="2">
        <v>0.35</v>
      </c>
    </row>
    <row r="23" spans="1:17" x14ac:dyDescent="0.25">
      <c r="A23" t="s">
        <v>37</v>
      </c>
      <c r="B23" s="2">
        <f>B22*B21/1.03+B21*(1-B22)-5*J22-5*B22*J22</f>
        <v>27.25</v>
      </c>
    </row>
    <row r="24" spans="1:17" x14ac:dyDescent="0.25">
      <c r="A24" t="s">
        <v>21</v>
      </c>
      <c r="B24" s="1">
        <v>5</v>
      </c>
      <c r="C24" t="s">
        <v>33</v>
      </c>
      <c r="I24" t="s">
        <v>41</v>
      </c>
    </row>
    <row r="25" spans="1:17" x14ac:dyDescent="0.25">
      <c r="A25" t="s">
        <v>26</v>
      </c>
      <c r="B25" s="2">
        <f>LOOKUP(B24,A8:A17,D8:D17)</f>
        <v>265650</v>
      </c>
      <c r="I25" t="s">
        <v>39</v>
      </c>
    </row>
    <row r="26" spans="1:17" x14ac:dyDescent="0.25">
      <c r="A26" t="s">
        <v>35</v>
      </c>
      <c r="B26" s="1">
        <v>2</v>
      </c>
      <c r="C26" t="s">
        <v>34</v>
      </c>
      <c r="I26" t="s">
        <v>40</v>
      </c>
    </row>
    <row r="27" spans="1:17" x14ac:dyDescent="0.25">
      <c r="A27" t="s">
        <v>10</v>
      </c>
      <c r="B27" s="6">
        <f>NPV(B26/100,P32:P63)-B25</f>
        <v>1955261.8186795837</v>
      </c>
      <c r="I27" t="s">
        <v>43</v>
      </c>
    </row>
    <row r="28" spans="1:17" x14ac:dyDescent="0.25">
      <c r="I28" t="s">
        <v>42</v>
      </c>
      <c r="J28" s="2"/>
    </row>
    <row r="29" spans="1:17" x14ac:dyDescent="0.25">
      <c r="J29" s="2"/>
    </row>
    <row r="31" spans="1:17" x14ac:dyDescent="0.25">
      <c r="A31" t="s">
        <v>10</v>
      </c>
      <c r="B31" t="s">
        <v>18</v>
      </c>
      <c r="C31" t="s">
        <v>11</v>
      </c>
      <c r="D31" t="s">
        <v>12</v>
      </c>
      <c r="E31" t="s">
        <v>14</v>
      </c>
      <c r="F31" t="s">
        <v>20</v>
      </c>
      <c r="G31" t="s">
        <v>44</v>
      </c>
      <c r="H31" t="s">
        <v>45</v>
      </c>
      <c r="I31" t="s">
        <v>22</v>
      </c>
      <c r="J31" t="s">
        <v>23</v>
      </c>
      <c r="K31" t="s">
        <v>24</v>
      </c>
      <c r="L31" t="s">
        <v>27</v>
      </c>
      <c r="M31" t="s">
        <v>25</v>
      </c>
      <c r="N31" t="s">
        <v>46</v>
      </c>
      <c r="O31" t="s">
        <v>28</v>
      </c>
      <c r="P31" t="s">
        <v>36</v>
      </c>
    </row>
    <row r="32" spans="1:17" x14ac:dyDescent="0.25">
      <c r="B32">
        <f>B20</f>
        <v>93</v>
      </c>
      <c r="C32">
        <f>0.6125*B32</f>
        <v>56.962500000000006</v>
      </c>
      <c r="D32">
        <f>$J$20/C32</f>
        <v>4.8452929558920337</v>
      </c>
      <c r="E32">
        <f>D32*$J$21</f>
        <v>1.3566820276497695</v>
      </c>
      <c r="F32">
        <f>D32+E32+$D$5</f>
        <v>25.681974983541803</v>
      </c>
      <c r="G32" s="4">
        <f>C32*$B$21*$B$24</f>
        <v>8259.5625</v>
      </c>
      <c r="H32" s="4">
        <f>G32*24</f>
        <v>198229.5</v>
      </c>
      <c r="I32">
        <f>$B$23-F32</f>
        <v>1.568025016458197</v>
      </c>
      <c r="J32" s="4">
        <f>I32*C32*$B$24</f>
        <v>446.59312500000027</v>
      </c>
      <c r="K32" s="4">
        <f>J32*24</f>
        <v>10718.235000000006</v>
      </c>
      <c r="L32" s="4">
        <f>K32*30</f>
        <v>321547.05000000016</v>
      </c>
      <c r="M32" s="5">
        <f t="shared" ref="M32:M63" si="4">K32/$B$25</f>
        <v>4.0347204968944124E-2</v>
      </c>
      <c r="N32" s="5">
        <f>K32/H32</f>
        <v>5.4069828153730931E-2</v>
      </c>
      <c r="O32">
        <f>IF(M32&gt;$B$26/100,1,0)</f>
        <v>1</v>
      </c>
      <c r="P32" s="4">
        <f>O32*L32</f>
        <v>321547.05000000016</v>
      </c>
      <c r="Q32" t="str">
        <f>IF(P32&gt;0,IF(P33=0,"SCRAP NOW!!",""),"")</f>
        <v/>
      </c>
    </row>
    <row r="33" spans="2:17" x14ac:dyDescent="0.25">
      <c r="B33">
        <f>B32-1</f>
        <v>92</v>
      </c>
      <c r="C33">
        <f>0.6125*B33</f>
        <v>56.35</v>
      </c>
      <c r="D33">
        <f>$J$20/C33</f>
        <v>4.8979591836734695</v>
      </c>
      <c r="E33">
        <f>D33*$J$21</f>
        <v>1.3714285714285717</v>
      </c>
      <c r="F33">
        <f>D33+E33+$D$5</f>
        <v>25.749387755102042</v>
      </c>
      <c r="G33" s="4">
        <f t="shared" ref="G33:G63" si="5">C33*$B$21*$B$24</f>
        <v>8170.75</v>
      </c>
      <c r="H33" s="4">
        <f t="shared" ref="H33:H63" si="6">G33*24</f>
        <v>196098</v>
      </c>
      <c r="I33">
        <f>$B$23-F33</f>
        <v>1.5006122448979582</v>
      </c>
      <c r="J33" s="4">
        <f>I33*C33*$B$24</f>
        <v>422.79749999999973</v>
      </c>
      <c r="K33" s="4">
        <f t="shared" ref="K33:K63" si="7">J33*24</f>
        <v>10147.139999999994</v>
      </c>
      <c r="L33" s="4">
        <f t="shared" ref="L33:L63" si="8">K33*30</f>
        <v>304414.19999999984</v>
      </c>
      <c r="M33" s="5">
        <f t="shared" si="4"/>
        <v>3.8197402597402577E-2</v>
      </c>
      <c r="N33" s="5">
        <f>K33/H33</f>
        <v>5.174524982406753E-2</v>
      </c>
      <c r="O33">
        <f>IF(M33&gt;$B$26/100,1,0)</f>
        <v>1</v>
      </c>
      <c r="P33" s="4">
        <f>O33*L33</f>
        <v>304414.19999999984</v>
      </c>
      <c r="Q33" t="str">
        <f t="shared" ref="Q33:Q62" si="9">IF(P33&gt;0,IF(P34=0,"SCRAP NOW!!",""),"")</f>
        <v/>
      </c>
    </row>
    <row r="34" spans="2:17" x14ac:dyDescent="0.25">
      <c r="B34">
        <f t="shared" ref="B34:B52" si="10">B33-1</f>
        <v>91</v>
      </c>
      <c r="C34">
        <f t="shared" ref="C34:C63" si="11">0.6125*B34</f>
        <v>55.737500000000004</v>
      </c>
      <c r="D34">
        <f>$J$20/C34</f>
        <v>4.9517829109665836</v>
      </c>
      <c r="E34">
        <f>D34*$J$21</f>
        <v>1.3864992150706434</v>
      </c>
      <c r="F34">
        <f t="shared" ref="F34:F52" si="12">D34+E34+$D$5</f>
        <v>25.818282126037229</v>
      </c>
      <c r="G34" s="4">
        <f t="shared" si="5"/>
        <v>8081.9375</v>
      </c>
      <c r="H34" s="4">
        <f t="shared" si="6"/>
        <v>193966.5</v>
      </c>
      <c r="I34">
        <f>$B$23-F34</f>
        <v>1.4317178739627714</v>
      </c>
      <c r="J34" s="4">
        <f>I34*C34*$B$24</f>
        <v>399.00187499999987</v>
      </c>
      <c r="K34" s="4">
        <f t="shared" si="7"/>
        <v>9576.0449999999964</v>
      </c>
      <c r="L34" s="4">
        <f t="shared" si="8"/>
        <v>287281.34999999992</v>
      </c>
      <c r="M34" s="5">
        <f t="shared" si="4"/>
        <v>3.6047600225861079E-2</v>
      </c>
      <c r="N34" s="5">
        <f>K34/H34</f>
        <v>4.9369581860785224E-2</v>
      </c>
      <c r="O34">
        <f>IF(M34&gt;$B$26/100,1,0)</f>
        <v>1</v>
      </c>
      <c r="P34" s="4">
        <f>O34*L34</f>
        <v>287281.34999999992</v>
      </c>
      <c r="Q34" t="str">
        <f t="shared" si="9"/>
        <v/>
      </c>
    </row>
    <row r="35" spans="2:17" x14ac:dyDescent="0.25">
      <c r="B35">
        <f t="shared" si="10"/>
        <v>90</v>
      </c>
      <c r="C35">
        <f t="shared" si="11"/>
        <v>55.125000000000007</v>
      </c>
      <c r="D35">
        <f>$J$20/C35</f>
        <v>5.0068027210884347</v>
      </c>
      <c r="E35">
        <f>D35*$J$21</f>
        <v>1.4019047619047618</v>
      </c>
      <c r="F35">
        <f t="shared" si="12"/>
        <v>25.888707482993198</v>
      </c>
      <c r="G35" s="4">
        <f t="shared" si="5"/>
        <v>7993.1250000000009</v>
      </c>
      <c r="H35" s="4">
        <f t="shared" si="6"/>
        <v>191835.00000000003</v>
      </c>
      <c r="I35">
        <f>$B$23-F35</f>
        <v>1.3612925170068024</v>
      </c>
      <c r="J35" s="4">
        <f>I35*C35*$B$24</f>
        <v>375.20624999999995</v>
      </c>
      <c r="K35" s="4">
        <f t="shared" si="7"/>
        <v>9004.9499999999989</v>
      </c>
      <c r="L35" s="4">
        <f t="shared" si="8"/>
        <v>270148.49999999994</v>
      </c>
      <c r="M35" s="5">
        <f t="shared" si="4"/>
        <v>3.3897797854319588E-2</v>
      </c>
      <c r="N35" s="5">
        <f>K35/H35</f>
        <v>4.6941121276096634E-2</v>
      </c>
      <c r="O35">
        <f>IF(M35&gt;$B$26/100,1,0)</f>
        <v>1</v>
      </c>
      <c r="P35" s="4">
        <f>O35*L35</f>
        <v>270148.49999999994</v>
      </c>
      <c r="Q35" t="str">
        <f t="shared" si="9"/>
        <v/>
      </c>
    </row>
    <row r="36" spans="2:17" x14ac:dyDescent="0.25">
      <c r="B36">
        <f t="shared" si="10"/>
        <v>89</v>
      </c>
      <c r="C36">
        <f t="shared" si="11"/>
        <v>54.512500000000003</v>
      </c>
      <c r="D36">
        <f>$J$20/C36</f>
        <v>5.0630589314377437</v>
      </c>
      <c r="E36">
        <f>D36*$J$21</f>
        <v>1.4176565008025683</v>
      </c>
      <c r="F36">
        <f t="shared" si="12"/>
        <v>25.960715432240313</v>
      </c>
      <c r="G36" s="4">
        <f t="shared" si="5"/>
        <v>7904.3125000000009</v>
      </c>
      <c r="H36" s="4">
        <f t="shared" si="6"/>
        <v>189703.50000000003</v>
      </c>
      <c r="I36">
        <f>$B$23-F36</f>
        <v>1.2892845677596867</v>
      </c>
      <c r="J36" s="4">
        <f>I36*C36*$B$24</f>
        <v>351.41062499999964</v>
      </c>
      <c r="K36" s="4">
        <f t="shared" si="7"/>
        <v>8433.8549999999923</v>
      </c>
      <c r="L36" s="4">
        <f t="shared" si="8"/>
        <v>253015.64999999976</v>
      </c>
      <c r="M36" s="5">
        <f t="shared" si="4"/>
        <v>3.1747995482778062E-2</v>
      </c>
      <c r="N36" s="5">
        <f>K36/H36</f>
        <v>4.4458088543437475E-2</v>
      </c>
      <c r="O36">
        <f>IF(M36&gt;$B$26/100,1,0)</f>
        <v>1</v>
      </c>
      <c r="P36" s="4">
        <f>O36*L36</f>
        <v>253015.64999999976</v>
      </c>
      <c r="Q36" t="str">
        <f t="shared" si="9"/>
        <v/>
      </c>
    </row>
    <row r="37" spans="2:17" x14ac:dyDescent="0.25">
      <c r="B37">
        <f t="shared" si="10"/>
        <v>88</v>
      </c>
      <c r="C37">
        <f t="shared" si="11"/>
        <v>53.900000000000006</v>
      </c>
      <c r="D37">
        <f>$J$20/C37</f>
        <v>5.120593692022263</v>
      </c>
      <c r="E37">
        <f>D37*$J$21</f>
        <v>1.4337662337662338</v>
      </c>
      <c r="F37">
        <f t="shared" si="12"/>
        <v>26.034359925788497</v>
      </c>
      <c r="G37" s="4">
        <f t="shared" si="5"/>
        <v>7815.5000000000009</v>
      </c>
      <c r="H37" s="4">
        <f t="shared" si="6"/>
        <v>187572.00000000003</v>
      </c>
      <c r="I37">
        <f>$B$23-F37</f>
        <v>1.2156400742115032</v>
      </c>
      <c r="J37" s="4">
        <f>I37*C37*$B$24</f>
        <v>327.61500000000012</v>
      </c>
      <c r="K37" s="4">
        <f t="shared" si="7"/>
        <v>7862.7600000000029</v>
      </c>
      <c r="L37" s="4">
        <f t="shared" si="8"/>
        <v>235882.80000000008</v>
      </c>
      <c r="M37" s="5">
        <f t="shared" si="4"/>
        <v>2.9598193111236602E-2</v>
      </c>
      <c r="N37" s="5">
        <f>K37/H37</f>
        <v>4.1918623248672522E-2</v>
      </c>
      <c r="O37">
        <f>IF(M37&gt;$B$26/100,1,0)</f>
        <v>1</v>
      </c>
      <c r="P37" s="4">
        <f>O37*L37</f>
        <v>235882.80000000008</v>
      </c>
      <c r="Q37" t="str">
        <f t="shared" si="9"/>
        <v/>
      </c>
    </row>
    <row r="38" spans="2:17" x14ac:dyDescent="0.25">
      <c r="B38">
        <f t="shared" si="10"/>
        <v>87</v>
      </c>
      <c r="C38">
        <f t="shared" si="11"/>
        <v>53.287500000000001</v>
      </c>
      <c r="D38">
        <f>$J$20/C38</f>
        <v>5.1794510907811402</v>
      </c>
      <c r="E38">
        <f>D38*$J$21</f>
        <v>1.4502463054187194</v>
      </c>
      <c r="F38">
        <f t="shared" si="12"/>
        <v>26.109697396199859</v>
      </c>
      <c r="G38" s="4">
        <f t="shared" si="5"/>
        <v>7726.6875</v>
      </c>
      <c r="H38" s="4">
        <f t="shared" si="6"/>
        <v>185440.5</v>
      </c>
      <c r="I38">
        <f>$B$23-F38</f>
        <v>1.1403026038001407</v>
      </c>
      <c r="J38" s="4">
        <f>I38*C38*$B$24</f>
        <v>303.81937499999998</v>
      </c>
      <c r="K38" s="4">
        <f t="shared" si="7"/>
        <v>7291.6649999999991</v>
      </c>
      <c r="L38" s="4">
        <f t="shared" si="8"/>
        <v>218749.94999999998</v>
      </c>
      <c r="M38" s="5">
        <f t="shared" si="4"/>
        <v>2.7448390739695083E-2</v>
      </c>
      <c r="N38" s="5">
        <f>K38/H38</f>
        <v>3.9320779441384159E-2</v>
      </c>
      <c r="O38">
        <f>IF(M38&gt;$B$26/100,1,0)</f>
        <v>1</v>
      </c>
      <c r="P38" s="4">
        <f>O38*L38</f>
        <v>218749.94999999998</v>
      </c>
      <c r="Q38" t="str">
        <f t="shared" si="9"/>
        <v/>
      </c>
    </row>
    <row r="39" spans="2:17" x14ac:dyDescent="0.25">
      <c r="B39">
        <f t="shared" si="10"/>
        <v>86</v>
      </c>
      <c r="C39">
        <f t="shared" si="11"/>
        <v>52.675000000000004</v>
      </c>
      <c r="D39">
        <f>$J$20/C39</f>
        <v>5.239677266255339</v>
      </c>
      <c r="E39">
        <f>D39*$J$21</f>
        <v>1.4671096345514951</v>
      </c>
      <c r="F39">
        <f t="shared" si="12"/>
        <v>26.186786900806837</v>
      </c>
      <c r="G39" s="4">
        <f t="shared" si="5"/>
        <v>7637.875</v>
      </c>
      <c r="H39" s="4">
        <f t="shared" si="6"/>
        <v>183309</v>
      </c>
      <c r="I39">
        <f>$B$23-F39</f>
        <v>1.0632130991931632</v>
      </c>
      <c r="J39" s="4">
        <f>I39*C39*$B$24</f>
        <v>280.02374999999938</v>
      </c>
      <c r="K39" s="4">
        <f t="shared" si="7"/>
        <v>6720.5699999999852</v>
      </c>
      <c r="L39" s="4">
        <f t="shared" si="8"/>
        <v>201617.09999999957</v>
      </c>
      <c r="M39" s="5">
        <f t="shared" si="4"/>
        <v>2.5298588368153529E-2</v>
      </c>
      <c r="N39" s="5">
        <f>K39/H39</f>
        <v>3.6662520661833217E-2</v>
      </c>
      <c r="O39">
        <f>IF(M39&gt;$B$26/100,1,0)</f>
        <v>1</v>
      </c>
      <c r="P39" s="4">
        <f>O39*L39</f>
        <v>201617.09999999957</v>
      </c>
      <c r="Q39" t="str">
        <f t="shared" si="9"/>
        <v/>
      </c>
    </row>
    <row r="40" spans="2:17" x14ac:dyDescent="0.25">
      <c r="B40">
        <f>B39-1</f>
        <v>85</v>
      </c>
      <c r="C40">
        <f t="shared" si="11"/>
        <v>52.062500000000007</v>
      </c>
      <c r="D40">
        <f>$J$20/C40</f>
        <v>5.3013205282112841</v>
      </c>
      <c r="E40">
        <f>D40*$J$21</f>
        <v>1.4843697478991598</v>
      </c>
      <c r="F40">
        <f t="shared" si="12"/>
        <v>26.265690276110444</v>
      </c>
      <c r="G40" s="4">
        <f t="shared" si="5"/>
        <v>7549.0625000000009</v>
      </c>
      <c r="H40" s="4">
        <f t="shared" si="6"/>
        <v>181177.50000000003</v>
      </c>
      <c r="I40">
        <f>$B$23-F40</f>
        <v>0.98430972388955595</v>
      </c>
      <c r="J40" s="4">
        <f>I40*C40*$B$24</f>
        <v>256.22812500000003</v>
      </c>
      <c r="K40" s="4">
        <f t="shared" si="7"/>
        <v>6149.4750000000004</v>
      </c>
      <c r="L40" s="4">
        <f t="shared" si="8"/>
        <v>184484.25</v>
      </c>
      <c r="M40" s="5">
        <f t="shared" si="4"/>
        <v>2.3148785996612086E-2</v>
      </c>
      <c r="N40" s="5">
        <f>K40/H40</f>
        <v>3.3941714616881231E-2</v>
      </c>
      <c r="O40">
        <f>IF(M40&gt;$B$26/100,1,0)</f>
        <v>1</v>
      </c>
      <c r="P40" s="4">
        <f>O40*L40</f>
        <v>184484.25</v>
      </c>
      <c r="Q40" t="str">
        <f t="shared" si="9"/>
        <v/>
      </c>
    </row>
    <row r="41" spans="2:17" x14ac:dyDescent="0.25">
      <c r="B41">
        <f t="shared" si="10"/>
        <v>84</v>
      </c>
      <c r="C41">
        <f t="shared" si="11"/>
        <v>51.45</v>
      </c>
      <c r="D41">
        <f>$J$20/C41</f>
        <v>5.3644314868804663</v>
      </c>
      <c r="E41">
        <f>D41*$J$21</f>
        <v>1.5020408163265306</v>
      </c>
      <c r="F41">
        <f t="shared" si="12"/>
        <v>26.346472303206998</v>
      </c>
      <c r="G41" s="4">
        <f t="shared" si="5"/>
        <v>7460.2500000000009</v>
      </c>
      <c r="H41" s="4">
        <f t="shared" si="6"/>
        <v>179046.00000000003</v>
      </c>
      <c r="I41">
        <f>$B$23-F41</f>
        <v>0.90352769679300238</v>
      </c>
      <c r="J41" s="4">
        <f>I41*C41*$B$24</f>
        <v>232.43249999999989</v>
      </c>
      <c r="K41" s="4">
        <f t="shared" si="7"/>
        <v>5578.3799999999974</v>
      </c>
      <c r="L41" s="4">
        <f t="shared" si="8"/>
        <v>167351.39999999991</v>
      </c>
      <c r="M41" s="5">
        <f t="shared" si="4"/>
        <v>2.0998983625070571E-2</v>
      </c>
      <c r="N41" s="5">
        <f>K41/H41</f>
        <v>3.1156127475620771E-2</v>
      </c>
      <c r="O41">
        <f>IF(M41&gt;$B$26/100,1,0)</f>
        <v>1</v>
      </c>
      <c r="P41" s="4">
        <f>O41*L41</f>
        <v>167351.39999999991</v>
      </c>
      <c r="Q41" t="str">
        <f t="shared" si="9"/>
        <v>SCRAP NOW!!</v>
      </c>
    </row>
    <row r="42" spans="2:17" x14ac:dyDescent="0.25">
      <c r="B42">
        <f t="shared" si="10"/>
        <v>83</v>
      </c>
      <c r="C42">
        <f t="shared" si="11"/>
        <v>50.837500000000006</v>
      </c>
      <c r="D42">
        <f>$J$20/C42</f>
        <v>5.429063191541676</v>
      </c>
      <c r="E42">
        <f>D42*$J$21</f>
        <v>1.5201376936316695</v>
      </c>
      <c r="F42">
        <f t="shared" si="12"/>
        <v>26.429200885173344</v>
      </c>
      <c r="G42" s="4">
        <f t="shared" si="5"/>
        <v>7371.4375000000009</v>
      </c>
      <c r="H42" s="4">
        <f t="shared" si="6"/>
        <v>176914.50000000003</v>
      </c>
      <c r="I42">
        <f>$B$23-F42</f>
        <v>0.8207991148266558</v>
      </c>
      <c r="J42" s="4">
        <f>I42*C42*$B$24</f>
        <v>208.63687500000057</v>
      </c>
      <c r="K42" s="4">
        <f t="shared" si="7"/>
        <v>5007.2850000000135</v>
      </c>
      <c r="L42" s="4">
        <f t="shared" si="8"/>
        <v>150218.5500000004</v>
      </c>
      <c r="M42" s="5">
        <f t="shared" si="4"/>
        <v>1.8849181253529131E-2</v>
      </c>
      <c r="N42" s="5">
        <f>K42/H42</f>
        <v>2.8303417752643299E-2</v>
      </c>
      <c r="O42">
        <f>IF(M42&gt;$B$26/100,1,0)</f>
        <v>0</v>
      </c>
      <c r="P42" s="4">
        <f>O42*L42</f>
        <v>0</v>
      </c>
      <c r="Q42" t="str">
        <f t="shared" si="9"/>
        <v/>
      </c>
    </row>
    <row r="43" spans="2:17" x14ac:dyDescent="0.25">
      <c r="B43">
        <f t="shared" si="10"/>
        <v>82</v>
      </c>
      <c r="C43">
        <f t="shared" si="11"/>
        <v>50.225000000000001</v>
      </c>
      <c r="D43">
        <f>$J$20/C43</f>
        <v>5.4952712792434042</v>
      </c>
      <c r="E43">
        <f>D43*$J$21</f>
        <v>1.5386759581881533</v>
      </c>
      <c r="F43">
        <f t="shared" si="12"/>
        <v>26.513947237431559</v>
      </c>
      <c r="G43" s="4">
        <f t="shared" si="5"/>
        <v>7282.625</v>
      </c>
      <c r="H43" s="4">
        <f t="shared" si="6"/>
        <v>174783</v>
      </c>
      <c r="I43">
        <f>$B$23-F43</f>
        <v>0.73605276256844121</v>
      </c>
      <c r="J43" s="4">
        <f>I43*C43*$B$24</f>
        <v>184.8412499999998</v>
      </c>
      <c r="K43" s="4">
        <f t="shared" si="7"/>
        <v>4436.1899999999951</v>
      </c>
      <c r="L43" s="4">
        <f t="shared" si="8"/>
        <v>133085.69999999984</v>
      </c>
      <c r="M43" s="5">
        <f t="shared" si="4"/>
        <v>1.669937888198756E-2</v>
      </c>
      <c r="N43" s="5">
        <f>K43/H43</f>
        <v>2.538112974373935E-2</v>
      </c>
      <c r="O43">
        <f>IF(M43&gt;$B$26/100,1,0)</f>
        <v>0</v>
      </c>
      <c r="P43" s="4">
        <f>O43*L43</f>
        <v>0</v>
      </c>
      <c r="Q43" t="str">
        <f t="shared" si="9"/>
        <v/>
      </c>
    </row>
    <row r="44" spans="2:17" x14ac:dyDescent="0.25">
      <c r="B44">
        <f t="shared" si="10"/>
        <v>81</v>
      </c>
      <c r="C44">
        <f t="shared" si="11"/>
        <v>49.612500000000004</v>
      </c>
      <c r="D44">
        <f>$J$20/C44</f>
        <v>5.5631141345427055</v>
      </c>
      <c r="E44">
        <f>D44*$J$21</f>
        <v>1.5576719576719578</v>
      </c>
      <c r="F44">
        <f t="shared" si="12"/>
        <v>26.600786092214662</v>
      </c>
      <c r="G44" s="4">
        <f t="shared" si="5"/>
        <v>7193.8125</v>
      </c>
      <c r="H44" s="4">
        <f t="shared" si="6"/>
        <v>172651.5</v>
      </c>
      <c r="I44">
        <f>$B$23-F44</f>
        <v>0.64921390778533805</v>
      </c>
      <c r="J44" s="4">
        <f>I44*C44*$B$24</f>
        <v>161.04562500000043</v>
      </c>
      <c r="K44" s="4">
        <f t="shared" si="7"/>
        <v>3865.0950000000103</v>
      </c>
      <c r="L44" s="4">
        <f t="shared" si="8"/>
        <v>115952.85000000031</v>
      </c>
      <c r="M44" s="5">
        <f t="shared" si="4"/>
        <v>1.4549576510446114E-2</v>
      </c>
      <c r="N44" s="5">
        <f>K44/H44</f>
        <v>2.2386686475356486E-2</v>
      </c>
      <c r="O44">
        <f>IF(M44&gt;$B$26/100,1,0)</f>
        <v>0</v>
      </c>
      <c r="P44" s="4">
        <f>O44*L44</f>
        <v>0</v>
      </c>
      <c r="Q44" t="str">
        <f t="shared" si="9"/>
        <v/>
      </c>
    </row>
    <row r="45" spans="2:17" x14ac:dyDescent="0.25">
      <c r="B45">
        <f>B44-1</f>
        <v>80</v>
      </c>
      <c r="C45">
        <f t="shared" si="11"/>
        <v>49</v>
      </c>
      <c r="D45">
        <f>$J$20/C45</f>
        <v>5.6326530612244898</v>
      </c>
      <c r="E45">
        <f>D45*$J$21</f>
        <v>1.5771428571428574</v>
      </c>
      <c r="F45">
        <f t="shared" si="12"/>
        <v>26.689795918367349</v>
      </c>
      <c r="G45" s="4">
        <f t="shared" si="5"/>
        <v>7105</v>
      </c>
      <c r="H45" s="4">
        <f t="shared" si="6"/>
        <v>170520</v>
      </c>
      <c r="I45">
        <f>$B$23-F45</f>
        <v>0.56020408163265145</v>
      </c>
      <c r="J45" s="4">
        <f>I45*C45*$B$24</f>
        <v>137.2499999999996</v>
      </c>
      <c r="K45" s="4">
        <f t="shared" si="7"/>
        <v>3293.9999999999905</v>
      </c>
      <c r="L45" s="4">
        <f t="shared" si="8"/>
        <v>98819.999999999709</v>
      </c>
      <c r="M45" s="5">
        <f t="shared" si="4"/>
        <v>1.2399774138904538E-2</v>
      </c>
      <c r="N45" s="5">
        <f>K45/H45</f>
        <v>1.9317382125263842E-2</v>
      </c>
      <c r="O45">
        <f>IF(M45&gt;$B$26/100,1,0)</f>
        <v>0</v>
      </c>
      <c r="P45" s="4">
        <f>O45*L45</f>
        <v>0</v>
      </c>
      <c r="Q45" t="str">
        <f t="shared" si="9"/>
        <v/>
      </c>
    </row>
    <row r="46" spans="2:17" x14ac:dyDescent="0.25">
      <c r="B46">
        <f t="shared" si="10"/>
        <v>79</v>
      </c>
      <c r="C46">
        <f t="shared" si="11"/>
        <v>48.387500000000003</v>
      </c>
      <c r="D46">
        <f>$J$20/C46</f>
        <v>5.7039524670627744</v>
      </c>
      <c r="E46">
        <f>D46*$J$21</f>
        <v>1.5971066907775771</v>
      </c>
      <c r="F46">
        <f t="shared" si="12"/>
        <v>26.781059157840353</v>
      </c>
      <c r="G46" s="4">
        <f t="shared" si="5"/>
        <v>7016.1875000000009</v>
      </c>
      <c r="H46" s="4">
        <f t="shared" si="6"/>
        <v>168388.50000000003</v>
      </c>
      <c r="I46">
        <f>$B$23-F46</f>
        <v>0.46894084215964682</v>
      </c>
      <c r="J46" s="4">
        <f>I46*C46*$B$24</f>
        <v>113.45437499999957</v>
      </c>
      <c r="K46" s="4">
        <f t="shared" si="7"/>
        <v>2722.9049999999897</v>
      </c>
      <c r="L46" s="4">
        <f t="shared" si="8"/>
        <v>81687.149999999689</v>
      </c>
      <c r="M46" s="5">
        <f t="shared" si="4"/>
        <v>1.0249971767363033E-2</v>
      </c>
      <c r="N46" s="5">
        <f>K46/H46</f>
        <v>1.6170373867574028E-2</v>
      </c>
      <c r="O46">
        <f>IF(M46&gt;$B$26/100,1,0)</f>
        <v>0</v>
      </c>
      <c r="P46" s="4">
        <f>O46*L46</f>
        <v>0</v>
      </c>
      <c r="Q46" t="str">
        <f t="shared" si="9"/>
        <v/>
      </c>
    </row>
    <row r="47" spans="2:17" x14ac:dyDescent="0.25">
      <c r="B47">
        <f t="shared" si="10"/>
        <v>78</v>
      </c>
      <c r="C47">
        <f t="shared" si="11"/>
        <v>47.775000000000006</v>
      </c>
      <c r="D47">
        <f>$J$20/C47</f>
        <v>5.7770800627943482</v>
      </c>
      <c r="E47">
        <f>D47*$J$21</f>
        <v>1.6175824175824176</v>
      </c>
      <c r="F47">
        <f t="shared" si="12"/>
        <v>26.874662480376767</v>
      </c>
      <c r="G47" s="4">
        <f t="shared" si="5"/>
        <v>6927.3750000000009</v>
      </c>
      <c r="H47" s="4">
        <f t="shared" si="6"/>
        <v>166257.00000000003</v>
      </c>
      <c r="I47">
        <f>$B$23-F47</f>
        <v>0.37533751962323336</v>
      </c>
      <c r="J47" s="4">
        <f>I47*C47*$B$24</f>
        <v>89.658749999999884</v>
      </c>
      <c r="K47" s="4">
        <f t="shared" si="7"/>
        <v>2151.8099999999972</v>
      </c>
      <c r="L47" s="4">
        <f t="shared" si="8"/>
        <v>64554.299999999916</v>
      </c>
      <c r="M47" s="5">
        <f t="shared" si="4"/>
        <v>8.1001693958215586E-3</v>
      </c>
      <c r="N47" s="5">
        <f>K47/H47</f>
        <v>1.2942673090456323E-2</v>
      </c>
      <c r="O47">
        <f>IF(M47&gt;$B$26/100,1,0)</f>
        <v>0</v>
      </c>
      <c r="P47" s="4">
        <f>O47*L47</f>
        <v>0</v>
      </c>
      <c r="Q47" t="str">
        <f t="shared" si="9"/>
        <v/>
      </c>
    </row>
    <row r="48" spans="2:17" x14ac:dyDescent="0.25">
      <c r="B48">
        <f t="shared" si="10"/>
        <v>77</v>
      </c>
      <c r="C48">
        <f t="shared" si="11"/>
        <v>47.162500000000001</v>
      </c>
      <c r="D48">
        <f>$J$20/C48</f>
        <v>5.8521070765968721</v>
      </c>
      <c r="E48">
        <f>D48*$J$21</f>
        <v>1.6385899814471243</v>
      </c>
      <c r="F48">
        <f t="shared" si="12"/>
        <v>26.970697058043996</v>
      </c>
      <c r="G48" s="4">
        <f t="shared" si="5"/>
        <v>6838.5625</v>
      </c>
      <c r="H48" s="4">
        <f t="shared" si="6"/>
        <v>164125.5</v>
      </c>
      <c r="I48">
        <f>$B$23-F48</f>
        <v>0.27930294195600425</v>
      </c>
      <c r="J48" s="4">
        <f>I48*C48*$B$24</f>
        <v>65.863125000000252</v>
      </c>
      <c r="K48" s="4">
        <f t="shared" si="7"/>
        <v>1580.7150000000061</v>
      </c>
      <c r="L48" s="4">
        <f t="shared" si="8"/>
        <v>47421.450000000179</v>
      </c>
      <c r="M48" s="5">
        <f t="shared" si="4"/>
        <v>5.9503670242800908E-3</v>
      </c>
      <c r="N48" s="5">
        <f>K48/H48</f>
        <v>9.6311359295173874E-3</v>
      </c>
      <c r="O48">
        <f>IF(M48&gt;$B$26/100,1,0)</f>
        <v>0</v>
      </c>
      <c r="P48" s="4">
        <f>O48*L48</f>
        <v>0</v>
      </c>
      <c r="Q48" t="str">
        <f t="shared" si="9"/>
        <v/>
      </c>
    </row>
    <row r="49" spans="2:17" x14ac:dyDescent="0.25">
      <c r="B49">
        <f t="shared" si="10"/>
        <v>76</v>
      </c>
      <c r="C49">
        <f t="shared" si="11"/>
        <v>46.550000000000004</v>
      </c>
      <c r="D49">
        <f>$J$20/C49</f>
        <v>5.9291084854994622</v>
      </c>
      <c r="E49">
        <f>D49*$J$21</f>
        <v>1.6601503759398495</v>
      </c>
      <c r="F49">
        <f t="shared" si="12"/>
        <v>27.069258861439312</v>
      </c>
      <c r="G49" s="4">
        <f t="shared" si="5"/>
        <v>6749.75</v>
      </c>
      <c r="H49" s="4">
        <f t="shared" si="6"/>
        <v>161994</v>
      </c>
      <c r="I49">
        <f>$B$23-F49</f>
        <v>0.18074113856068763</v>
      </c>
      <c r="J49" s="4">
        <f>I49*C49*$B$24</f>
        <v>42.067500000000052</v>
      </c>
      <c r="K49" s="4">
        <f t="shared" si="7"/>
        <v>1009.6200000000013</v>
      </c>
      <c r="L49" s="4">
        <f t="shared" si="8"/>
        <v>30288.600000000039</v>
      </c>
      <c r="M49" s="5">
        <f t="shared" si="4"/>
        <v>3.8005646527385704E-3</v>
      </c>
      <c r="N49" s="5">
        <f>K49/H49</f>
        <v>6.2324530538168154E-3</v>
      </c>
      <c r="O49">
        <f>IF(M49&gt;$B$26/100,1,0)</f>
        <v>0</v>
      </c>
      <c r="P49" s="4">
        <f>O49*L49</f>
        <v>0</v>
      </c>
      <c r="Q49" t="str">
        <f t="shared" si="9"/>
        <v/>
      </c>
    </row>
    <row r="50" spans="2:17" x14ac:dyDescent="0.25">
      <c r="B50">
        <f t="shared" si="10"/>
        <v>75</v>
      </c>
      <c r="C50">
        <f t="shared" si="11"/>
        <v>45.9375</v>
      </c>
      <c r="D50">
        <f>$J$20/C50</f>
        <v>6.0081632653061225</v>
      </c>
      <c r="E50">
        <f>D50*$J$21</f>
        <v>1.6822857142857144</v>
      </c>
      <c r="F50">
        <f t="shared" si="12"/>
        <v>27.170448979591839</v>
      </c>
      <c r="G50" s="4">
        <f t="shared" si="5"/>
        <v>6660.9375</v>
      </c>
      <c r="H50" s="4">
        <f t="shared" si="6"/>
        <v>159862.5</v>
      </c>
      <c r="I50">
        <f>$B$23-F50</f>
        <v>7.9551020408160866E-2</v>
      </c>
      <c r="J50" s="4">
        <f>I50*C50*$B$24</f>
        <v>18.271874999999447</v>
      </c>
      <c r="K50" s="4">
        <f t="shared" si="7"/>
        <v>438.52499999998673</v>
      </c>
      <c r="L50" s="4">
        <f t="shared" si="8"/>
        <v>13155.749999999602</v>
      </c>
      <c r="M50" s="5">
        <f t="shared" si="4"/>
        <v>1.6507622811970139E-3</v>
      </c>
      <c r="N50" s="5">
        <f>K50/H50</f>
        <v>2.7431386347641674E-3</v>
      </c>
      <c r="O50">
        <f>IF(M50&gt;$B$26/100,1,0)</f>
        <v>0</v>
      </c>
      <c r="P50" s="4">
        <f>O50*L50</f>
        <v>0</v>
      </c>
      <c r="Q50" t="str">
        <f t="shared" si="9"/>
        <v/>
      </c>
    </row>
    <row r="51" spans="2:17" x14ac:dyDescent="0.25">
      <c r="B51">
        <f t="shared" si="10"/>
        <v>74</v>
      </c>
      <c r="C51">
        <f t="shared" si="11"/>
        <v>45.325000000000003</v>
      </c>
      <c r="D51">
        <f>$J$20/C51</f>
        <v>6.0893546607832318</v>
      </c>
      <c r="E51">
        <f>D51*$J$21</f>
        <v>1.705019305019305</v>
      </c>
      <c r="F51">
        <f t="shared" si="12"/>
        <v>27.274373965802539</v>
      </c>
      <c r="G51" s="4">
        <f t="shared" si="5"/>
        <v>6572.1250000000009</v>
      </c>
      <c r="H51" s="4">
        <f t="shared" si="6"/>
        <v>157731.00000000003</v>
      </c>
      <c r="I51">
        <f>$B$23-F51</f>
        <v>-2.4373965802539033E-2</v>
      </c>
      <c r="J51" s="4">
        <f>I51*C51*$B$24</f>
        <v>-5.5237500000004092</v>
      </c>
      <c r="K51" s="4">
        <f t="shared" si="7"/>
        <v>-132.57000000000983</v>
      </c>
      <c r="L51" s="4">
        <f t="shared" si="8"/>
        <v>-3977.100000000295</v>
      </c>
      <c r="M51" s="5">
        <f t="shared" si="4"/>
        <v>-4.9904009034447514E-4</v>
      </c>
      <c r="N51" s="5">
        <f>K51/H51</f>
        <v>-8.4048157939789773E-4</v>
      </c>
      <c r="O51">
        <f>IF(M51&gt;$B$26/100,1,0)</f>
        <v>0</v>
      </c>
      <c r="P51" s="4">
        <f>O51*L51</f>
        <v>0</v>
      </c>
      <c r="Q51" t="str">
        <f t="shared" si="9"/>
        <v/>
      </c>
    </row>
    <row r="52" spans="2:17" x14ac:dyDescent="0.25">
      <c r="B52">
        <f t="shared" si="10"/>
        <v>73</v>
      </c>
      <c r="C52">
        <f t="shared" si="11"/>
        <v>44.712500000000006</v>
      </c>
      <c r="D52">
        <f>$J$20/C52</f>
        <v>6.1727704780542343</v>
      </c>
      <c r="E52">
        <f>D52*$J$21</f>
        <v>1.7283757338551857</v>
      </c>
      <c r="F52">
        <f t="shared" si="12"/>
        <v>27.381146211909421</v>
      </c>
      <c r="G52" s="4">
        <f t="shared" si="5"/>
        <v>6483.3125000000009</v>
      </c>
      <c r="H52" s="4">
        <f t="shared" si="6"/>
        <v>155599.50000000003</v>
      </c>
      <c r="I52">
        <f>$B$23-F52</f>
        <v>-0.13114621190942088</v>
      </c>
      <c r="J52" s="4">
        <f>I52*C52*$B$24</f>
        <v>-29.319374999999912</v>
      </c>
      <c r="K52" s="4">
        <f t="shared" si="7"/>
        <v>-703.66499999999792</v>
      </c>
      <c r="L52" s="4">
        <f t="shared" si="8"/>
        <v>-21109.949999999939</v>
      </c>
      <c r="M52" s="5">
        <f t="shared" si="4"/>
        <v>-2.6488424618859325E-3</v>
      </c>
      <c r="N52" s="5">
        <f>K52/H52</f>
        <v>-4.5222831692903753E-3</v>
      </c>
      <c r="O52">
        <f>IF(M52&gt;$B$26/100,1,0)</f>
        <v>0</v>
      </c>
      <c r="P52" s="4">
        <f>O52*L52</f>
        <v>0</v>
      </c>
      <c r="Q52" t="str">
        <f t="shared" si="9"/>
        <v/>
      </c>
    </row>
    <row r="53" spans="2:17" x14ac:dyDescent="0.25">
      <c r="B53">
        <f t="shared" ref="B53:B61" si="13">B52-1</f>
        <v>72</v>
      </c>
      <c r="C53">
        <f t="shared" si="11"/>
        <v>44.1</v>
      </c>
      <c r="D53">
        <f>$J$20/C53</f>
        <v>6.2585034013605441</v>
      </c>
      <c r="E53">
        <f>D53*$J$21</f>
        <v>1.7523809523809526</v>
      </c>
      <c r="F53">
        <f t="shared" ref="F53:F61" si="14">D53+E53+$D$5</f>
        <v>27.4908843537415</v>
      </c>
      <c r="G53" s="4">
        <f t="shared" si="5"/>
        <v>6394.5</v>
      </c>
      <c r="H53" s="4">
        <f t="shared" si="6"/>
        <v>153468</v>
      </c>
      <c r="I53">
        <f>$B$23-F53</f>
        <v>-0.24088435374149952</v>
      </c>
      <c r="J53" s="4">
        <f>I53*C53*$B$24</f>
        <v>-53.115000000000649</v>
      </c>
      <c r="K53" s="4">
        <f t="shared" si="7"/>
        <v>-1274.7600000000157</v>
      </c>
      <c r="L53" s="4">
        <f t="shared" si="8"/>
        <v>-38242.800000000469</v>
      </c>
      <c r="M53" s="5">
        <f t="shared" si="4"/>
        <v>-4.798644833427501E-3</v>
      </c>
      <c r="N53" s="5">
        <f>K53/H53</f>
        <v>-8.3063570255689501E-3</v>
      </c>
      <c r="O53">
        <f>IF(M53&gt;$B$26/100,1,0)</f>
        <v>0</v>
      </c>
      <c r="P53" s="4">
        <f>O53*L53</f>
        <v>0</v>
      </c>
      <c r="Q53" t="str">
        <f t="shared" si="9"/>
        <v/>
      </c>
    </row>
    <row r="54" spans="2:17" x14ac:dyDescent="0.25">
      <c r="B54">
        <f t="shared" si="13"/>
        <v>71</v>
      </c>
      <c r="C54">
        <f t="shared" si="11"/>
        <v>43.487500000000004</v>
      </c>
      <c r="D54">
        <f>$J$20/C54</f>
        <v>6.3466513365909734</v>
      </c>
      <c r="E54">
        <f>D54*$J$21</f>
        <v>1.7770623742454728</v>
      </c>
      <c r="F54">
        <f t="shared" si="14"/>
        <v>27.603713710836445</v>
      </c>
      <c r="G54" s="4">
        <f t="shared" si="5"/>
        <v>6305.6875</v>
      </c>
      <c r="H54" s="4">
        <f t="shared" si="6"/>
        <v>151336.5</v>
      </c>
      <c r="I54">
        <f>$B$23-F54</f>
        <v>-0.35371371083644476</v>
      </c>
      <c r="J54" s="4">
        <f>I54*C54*$B$24</f>
        <v>-76.91062499999947</v>
      </c>
      <c r="K54" s="4">
        <f t="shared" si="7"/>
        <v>-1845.8549999999873</v>
      </c>
      <c r="L54" s="4">
        <f t="shared" si="8"/>
        <v>-55375.649999999616</v>
      </c>
      <c r="M54" s="5">
        <f t="shared" si="4"/>
        <v>-6.948447204968896E-3</v>
      </c>
      <c r="N54" s="5">
        <f>K54/H54</f>
        <v>-1.2197024511601545E-2</v>
      </c>
      <c r="O54">
        <f>IF(M54&gt;$B$26/100,1,0)</f>
        <v>0</v>
      </c>
      <c r="P54" s="4">
        <f>O54*L54</f>
        <v>0</v>
      </c>
      <c r="Q54" t="str">
        <f t="shared" si="9"/>
        <v/>
      </c>
    </row>
    <row r="55" spans="2:17" x14ac:dyDescent="0.25">
      <c r="B55">
        <f t="shared" si="13"/>
        <v>70</v>
      </c>
      <c r="C55">
        <f t="shared" si="11"/>
        <v>42.875</v>
      </c>
      <c r="D55">
        <f>$J$20/C55</f>
        <v>6.4373177842565594</v>
      </c>
      <c r="E55">
        <f>D55*$J$21</f>
        <v>1.8024489795918368</v>
      </c>
      <c r="F55">
        <f t="shared" si="14"/>
        <v>27.719766763848398</v>
      </c>
      <c r="G55" s="4">
        <f t="shared" si="5"/>
        <v>6216.875</v>
      </c>
      <c r="H55" s="4">
        <f t="shared" si="6"/>
        <v>149205</v>
      </c>
      <c r="I55">
        <f>$B$23-F55</f>
        <v>-0.46976676384839777</v>
      </c>
      <c r="J55" s="4">
        <f>I55*C55*$B$24</f>
        <v>-100.70625000000028</v>
      </c>
      <c r="K55" s="4">
        <f t="shared" si="7"/>
        <v>-2416.9500000000066</v>
      </c>
      <c r="L55" s="4">
        <f t="shared" si="8"/>
        <v>-72508.500000000204</v>
      </c>
      <c r="M55" s="5">
        <f t="shared" si="4"/>
        <v>-9.0982495765104705E-3</v>
      </c>
      <c r="N55" s="5">
        <f>K55/H55</f>
        <v>-1.6198853925806819E-2</v>
      </c>
      <c r="O55">
        <f>IF(M55&gt;$B$26/100,1,0)</f>
        <v>0</v>
      </c>
      <c r="P55" s="4">
        <f>O55*L55</f>
        <v>0</v>
      </c>
      <c r="Q55" t="str">
        <f t="shared" si="9"/>
        <v/>
      </c>
    </row>
    <row r="56" spans="2:17" x14ac:dyDescent="0.25">
      <c r="B56">
        <f t="shared" si="13"/>
        <v>69</v>
      </c>
      <c r="C56">
        <f t="shared" si="11"/>
        <v>42.262500000000003</v>
      </c>
      <c r="D56">
        <f>$J$20/C56</f>
        <v>6.5306122448979584</v>
      </c>
      <c r="E56">
        <f>D56*$J$21</f>
        <v>1.8285714285714285</v>
      </c>
      <c r="F56">
        <f t="shared" si="14"/>
        <v>27.839183673469385</v>
      </c>
      <c r="G56" s="4">
        <f t="shared" si="5"/>
        <v>6128.0625000000009</v>
      </c>
      <c r="H56" s="4">
        <f t="shared" si="6"/>
        <v>147073.50000000003</v>
      </c>
      <c r="I56">
        <f>$B$23-F56</f>
        <v>-0.58918367346938538</v>
      </c>
      <c r="J56" s="4">
        <f>I56*C56*$B$24</f>
        <v>-124.5018749999995</v>
      </c>
      <c r="K56" s="4">
        <f t="shared" si="7"/>
        <v>-2988.0449999999882</v>
      </c>
      <c r="L56" s="4">
        <f t="shared" si="8"/>
        <v>-89641.349999999642</v>
      </c>
      <c r="M56" s="5">
        <f t="shared" si="4"/>
        <v>-1.1248051948051905E-2</v>
      </c>
      <c r="N56" s="5">
        <f>K56/H56</f>
        <v>-2.0316678395496047E-2</v>
      </c>
      <c r="O56">
        <f>IF(M56&gt;$B$26/100,1,0)</f>
        <v>0</v>
      </c>
      <c r="P56" s="4">
        <f>O56*L56</f>
        <v>0</v>
      </c>
      <c r="Q56" t="str">
        <f t="shared" si="9"/>
        <v/>
      </c>
    </row>
    <row r="57" spans="2:17" x14ac:dyDescent="0.25">
      <c r="B57">
        <f t="shared" si="13"/>
        <v>68</v>
      </c>
      <c r="C57">
        <f t="shared" si="11"/>
        <v>41.650000000000006</v>
      </c>
      <c r="D57">
        <f>$J$20/C57</f>
        <v>6.6266506602641044</v>
      </c>
      <c r="E57">
        <f>D57*$J$21</f>
        <v>1.8554621848739494</v>
      </c>
      <c r="F57">
        <f t="shared" si="14"/>
        <v>27.962112845138055</v>
      </c>
      <c r="G57" s="4">
        <f t="shared" si="5"/>
        <v>6039.2500000000009</v>
      </c>
      <c r="H57" s="4">
        <f t="shared" si="6"/>
        <v>144942.00000000003</v>
      </c>
      <c r="I57">
        <f>$B$23-F57</f>
        <v>-0.71211284513805495</v>
      </c>
      <c r="J57" s="4">
        <f>I57*C57*$B$24</f>
        <v>-148.29749999999996</v>
      </c>
      <c r="K57" s="4">
        <f t="shared" si="7"/>
        <v>-3559.139999999999</v>
      </c>
      <c r="L57" s="4">
        <f t="shared" si="8"/>
        <v>-106774.19999999997</v>
      </c>
      <c r="M57" s="5">
        <f t="shared" si="4"/>
        <v>-1.3397854319593446E-2</v>
      </c>
      <c r="N57" s="5">
        <f>K57/H57</f>
        <v>-2.4555615349588097E-2</v>
      </c>
      <c r="O57">
        <f>IF(M57&gt;$B$26/100,1,0)</f>
        <v>0</v>
      </c>
      <c r="P57" s="4">
        <f>O57*L57</f>
        <v>0</v>
      </c>
      <c r="Q57" t="str">
        <f t="shared" si="9"/>
        <v/>
      </c>
    </row>
    <row r="58" spans="2:17" x14ac:dyDescent="0.25">
      <c r="B58">
        <f t="shared" si="13"/>
        <v>67</v>
      </c>
      <c r="C58">
        <f t="shared" si="11"/>
        <v>41.037500000000001</v>
      </c>
      <c r="D58">
        <f>$J$20/C58</f>
        <v>6.7255558939993909</v>
      </c>
      <c r="E58">
        <f>D58*$J$21</f>
        <v>1.8831556503198297</v>
      </c>
      <c r="F58">
        <f t="shared" si="14"/>
        <v>28.088711544319221</v>
      </c>
      <c r="G58" s="4">
        <f t="shared" si="5"/>
        <v>5950.4375</v>
      </c>
      <c r="H58" s="4">
        <f t="shared" si="6"/>
        <v>142810.5</v>
      </c>
      <c r="I58">
        <f>$B$23-F58</f>
        <v>-0.83871154431922079</v>
      </c>
      <c r="J58" s="4">
        <f>I58*C58*$B$24</f>
        <v>-172.09312500000013</v>
      </c>
      <c r="K58" s="4">
        <f t="shared" si="7"/>
        <v>-4130.2350000000033</v>
      </c>
      <c r="L58" s="4">
        <f t="shared" si="8"/>
        <v>-123907.0500000001</v>
      </c>
      <c r="M58" s="5">
        <f t="shared" si="4"/>
        <v>-1.5547656691134965E-2</v>
      </c>
      <c r="N58" s="5">
        <f>K58/H58</f>
        <v>-2.8921087735145547E-2</v>
      </c>
      <c r="O58">
        <f>IF(M58&gt;$B$26/100,1,0)</f>
        <v>0</v>
      </c>
      <c r="P58" s="4">
        <f>O58*L58</f>
        <v>0</v>
      </c>
      <c r="Q58" t="str">
        <f t="shared" si="9"/>
        <v/>
      </c>
    </row>
    <row r="59" spans="2:17" x14ac:dyDescent="0.25">
      <c r="B59">
        <f t="shared" si="13"/>
        <v>66</v>
      </c>
      <c r="C59">
        <f t="shared" si="11"/>
        <v>40.425000000000004</v>
      </c>
      <c r="D59">
        <f>$J$20/C59</f>
        <v>6.8274582560296837</v>
      </c>
      <c r="E59">
        <f>D59*$J$21</f>
        <v>1.9116883116883117</v>
      </c>
      <c r="F59">
        <f t="shared" si="14"/>
        <v>28.219146567717996</v>
      </c>
      <c r="G59" s="4">
        <f t="shared" si="5"/>
        <v>5861.625</v>
      </c>
      <c r="H59" s="4">
        <f t="shared" si="6"/>
        <v>140679</v>
      </c>
      <c r="I59">
        <f>$B$23-F59</f>
        <v>-0.96914656771799557</v>
      </c>
      <c r="J59" s="4">
        <f>I59*C59*$B$24</f>
        <v>-195.88874999999987</v>
      </c>
      <c r="K59" s="4">
        <f t="shared" si="7"/>
        <v>-4701.3299999999972</v>
      </c>
      <c r="L59" s="4">
        <f t="shared" si="8"/>
        <v>-141039.89999999991</v>
      </c>
      <c r="M59" s="5">
        <f t="shared" si="4"/>
        <v>-1.7697459062676443E-2</v>
      </c>
      <c r="N59" s="5">
        <f>K59/H59</f>
        <v>-3.3418847162689509E-2</v>
      </c>
      <c r="O59">
        <f>IF(M59&gt;$B$26/100,1,0)</f>
        <v>0</v>
      </c>
      <c r="P59" s="4">
        <f>O59*L59</f>
        <v>0</v>
      </c>
      <c r="Q59" t="str">
        <f t="shared" si="9"/>
        <v/>
      </c>
    </row>
    <row r="60" spans="2:17" x14ac:dyDescent="0.25">
      <c r="B60">
        <f t="shared" si="13"/>
        <v>65</v>
      </c>
      <c r="C60">
        <f t="shared" si="11"/>
        <v>39.8125</v>
      </c>
      <c r="D60">
        <f>$J$20/C60</f>
        <v>6.9324960753532183</v>
      </c>
      <c r="E60">
        <f>D60*$J$21</f>
        <v>1.9410989010989013</v>
      </c>
      <c r="F60">
        <f t="shared" si="14"/>
        <v>28.353594976452122</v>
      </c>
      <c r="G60" s="4">
        <f t="shared" si="5"/>
        <v>5772.8125</v>
      </c>
      <c r="H60" s="4">
        <f t="shared" si="6"/>
        <v>138547.5</v>
      </c>
      <c r="I60">
        <f>$B$23-F60</f>
        <v>-1.103594976452122</v>
      </c>
      <c r="J60" s="4">
        <f>I60*C60*$B$24</f>
        <v>-219.68437500000053</v>
      </c>
      <c r="K60" s="4">
        <f t="shared" si="7"/>
        <v>-5272.4250000000129</v>
      </c>
      <c r="L60" s="4">
        <f t="shared" si="8"/>
        <v>-158172.75000000038</v>
      </c>
      <c r="M60" s="5">
        <f t="shared" si="4"/>
        <v>-1.9847261434218003E-2</v>
      </c>
      <c r="N60" s="5">
        <f>K60/H60</f>
        <v>-3.8054999188004208E-2</v>
      </c>
      <c r="O60">
        <f>IF(M60&gt;$B$26/100,1,0)</f>
        <v>0</v>
      </c>
      <c r="P60" s="4">
        <f>O60*L60</f>
        <v>0</v>
      </c>
      <c r="Q60" t="str">
        <f t="shared" si="9"/>
        <v/>
      </c>
    </row>
    <row r="61" spans="2:17" x14ac:dyDescent="0.25">
      <c r="B61">
        <f t="shared" si="13"/>
        <v>64</v>
      </c>
      <c r="C61">
        <f t="shared" si="11"/>
        <v>39.200000000000003</v>
      </c>
      <c r="D61">
        <f>$J$20/C61</f>
        <v>7.0408163265306118</v>
      </c>
      <c r="E61">
        <f>D61*$J$21</f>
        <v>1.9714285714285715</v>
      </c>
      <c r="F61">
        <f t="shared" si="14"/>
        <v>28.492244897959182</v>
      </c>
      <c r="G61" s="4">
        <f t="shared" si="5"/>
        <v>5684.0000000000009</v>
      </c>
      <c r="H61" s="4">
        <f t="shared" si="6"/>
        <v>136416.00000000003</v>
      </c>
      <c r="I61">
        <f>$B$23-F61</f>
        <v>-1.242244897959182</v>
      </c>
      <c r="J61" s="4">
        <f>I61*C61*$B$24</f>
        <v>-243.47999999999971</v>
      </c>
      <c r="K61" s="4">
        <f t="shared" si="7"/>
        <v>-5843.5199999999932</v>
      </c>
      <c r="L61" s="4">
        <f t="shared" si="8"/>
        <v>-175305.5999999998</v>
      </c>
      <c r="M61" s="5">
        <f t="shared" si="4"/>
        <v>-2.1997063805759432E-2</v>
      </c>
      <c r="N61" s="5">
        <f>K61/H61</f>
        <v>-4.283603096410972E-2</v>
      </c>
      <c r="O61">
        <f>IF(M61&gt;$B$26/100,1,0)</f>
        <v>0</v>
      </c>
      <c r="P61" s="4">
        <f>O61*L61</f>
        <v>0</v>
      </c>
      <c r="Q61" t="str">
        <f t="shared" si="9"/>
        <v/>
      </c>
    </row>
    <row r="62" spans="2:17" x14ac:dyDescent="0.25">
      <c r="B62">
        <f t="shared" ref="B62:B63" si="15">B61-1</f>
        <v>63</v>
      </c>
      <c r="C62">
        <f t="shared" si="11"/>
        <v>38.587500000000006</v>
      </c>
      <c r="D62">
        <f>$J$20/C62</f>
        <v>7.1525753158406209</v>
      </c>
      <c r="E62">
        <f>D62*$J$21</f>
        <v>2.0027210884353739</v>
      </c>
      <c r="F62">
        <f t="shared" ref="F62:F63" si="16">D62+E62+$D$5</f>
        <v>28.635296404275994</v>
      </c>
      <c r="G62" s="4">
        <f t="shared" si="5"/>
        <v>5595.1875000000009</v>
      </c>
      <c r="H62" s="4">
        <f t="shared" si="6"/>
        <v>134284.50000000003</v>
      </c>
      <c r="I62">
        <f>$B$23-F62</f>
        <v>-1.3852964042759943</v>
      </c>
      <c r="J62" s="4">
        <f>I62*C62*$B$24</f>
        <v>-267.27562499999971</v>
      </c>
      <c r="K62" s="4">
        <f t="shared" si="7"/>
        <v>-6414.6149999999925</v>
      </c>
      <c r="L62" s="4">
        <f t="shared" si="8"/>
        <v>-192438.44999999978</v>
      </c>
      <c r="M62" s="5">
        <f t="shared" si="4"/>
        <v>-2.414686617730093E-2</v>
      </c>
      <c r="N62" s="5">
        <f>K62/H62</f>
        <v>-4.7768841526758421E-2</v>
      </c>
      <c r="O62">
        <f>IF(M62&gt;$B$26/100,1,0)</f>
        <v>0</v>
      </c>
      <c r="P62" s="4">
        <f>O62*L62</f>
        <v>0</v>
      </c>
      <c r="Q62" t="str">
        <f t="shared" si="9"/>
        <v/>
      </c>
    </row>
    <row r="63" spans="2:17" x14ac:dyDescent="0.25">
      <c r="B63">
        <f t="shared" si="15"/>
        <v>62</v>
      </c>
      <c r="C63">
        <f t="shared" si="11"/>
        <v>37.975000000000001</v>
      </c>
      <c r="D63">
        <f>$J$20/C63</f>
        <v>7.267939433838051</v>
      </c>
      <c r="E63">
        <f>D63*$J$21</f>
        <v>2.0350230414746546</v>
      </c>
      <c r="F63">
        <f t="shared" si="16"/>
        <v>28.782962475312708</v>
      </c>
      <c r="G63" s="4">
        <f t="shared" si="5"/>
        <v>5506.375</v>
      </c>
      <c r="H63" s="4">
        <f t="shared" si="6"/>
        <v>132153</v>
      </c>
      <c r="I63">
        <f>$B$23-F63</f>
        <v>-1.5329624753127078</v>
      </c>
      <c r="J63" s="4">
        <f>I63*C63*$B$24</f>
        <v>-291.07125000000042</v>
      </c>
      <c r="K63" s="4">
        <f t="shared" si="7"/>
        <v>-6985.71000000001</v>
      </c>
      <c r="L63" s="4">
        <f t="shared" si="8"/>
        <v>-209571.30000000031</v>
      </c>
      <c r="M63" s="5">
        <f t="shared" si="4"/>
        <v>-2.6296668548842498E-2</v>
      </c>
      <c r="N63" s="5">
        <f>K63/H63</f>
        <v>-5.2860775010783033E-2</v>
      </c>
      <c r="O63">
        <f>IF(M63&gt;$B$26/100,1,0)</f>
        <v>0</v>
      </c>
      <c r="P63" s="4">
        <f>O63*L63</f>
        <v>0</v>
      </c>
      <c r="Q63" t="str">
        <f>IF(P63&gt;0,IF(P64=0,"SCRAP NOW!!",""),"")</f>
        <v/>
      </c>
    </row>
  </sheetData>
  <conditionalFormatting sqref="B8:E1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{1985755C-0120-4D6A-8A04-19EAC9AFDC0E}</x14:id>
        </ext>
      </extLst>
    </cfRule>
  </conditionalFormatting>
  <conditionalFormatting sqref="I32:I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85755C-0120-4D6A-8A04-19EAC9AFDC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2021-04-23T20:41:23Z</dcterms:created>
  <dcterms:modified xsi:type="dcterms:W3CDTF">2021-04-24T00:19:29Z</dcterms:modified>
</cp:coreProperties>
</file>