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15270" windowHeight="4575"/>
  </bookViews>
  <sheets>
    <sheet name="Hoja1" sheetId="1" r:id="rId1"/>
  </sheets>
  <definedNames>
    <definedName name="solver_adj" localSheetId="0" hidden="1">Hoja1!$B$40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Hoja1!$B$40</definedName>
    <definedName name="solver_lhs2" localSheetId="0" hidden="1">Hoja1!$B$40</definedName>
    <definedName name="solver_lhs3" localSheetId="0" hidden="1">Hoja1!$B$43</definedName>
    <definedName name="solver_lhs4" localSheetId="0" hidden="1">Hoja1!$B$43</definedName>
    <definedName name="solver_lhs5" localSheetId="0" hidden="1">Hoja1!$B$43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25</definedName>
    <definedName name="solver_rhs2" localSheetId="0" hidden="1">entero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48" i="1"/>
  <c r="B32" i="1" l="1"/>
  <c r="C3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22" i="1"/>
  <c r="C22" i="1" s="1"/>
  <c r="B18" i="1"/>
  <c r="C18" i="1" s="1"/>
  <c r="B19" i="1"/>
  <c r="C19" i="1" s="1"/>
  <c r="B20" i="1"/>
  <c r="C20" i="1" s="1"/>
  <c r="B21" i="1"/>
  <c r="C21" i="1" s="1"/>
  <c r="B39" i="1" l="1"/>
  <c r="D4" i="1"/>
  <c r="D3" i="1"/>
  <c r="B48" i="1"/>
  <c r="B49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D8" i="1"/>
  <c r="C8" i="1"/>
  <c r="E8" i="1" s="1"/>
  <c r="D5" i="1" l="1"/>
  <c r="C48" i="1"/>
  <c r="C49" i="1"/>
  <c r="B50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D9" i="1"/>
  <c r="D10" i="1" s="1"/>
  <c r="D11" i="1" s="1"/>
  <c r="D12" i="1" s="1"/>
  <c r="E49" i="1" l="1"/>
  <c r="F49" i="1" s="1"/>
  <c r="H49" i="1"/>
  <c r="I49" i="1" s="1"/>
  <c r="E48" i="1"/>
  <c r="F48" i="1" s="1"/>
  <c r="G48" i="1" s="1"/>
  <c r="J48" i="1" s="1"/>
  <c r="K48" i="1" s="1"/>
  <c r="H48" i="1"/>
  <c r="I48" i="1" s="1"/>
  <c r="D13" i="1"/>
  <c r="D14" i="1" s="1"/>
  <c r="D15" i="1" s="1"/>
  <c r="D16" i="1" s="1"/>
  <c r="D17" i="1" s="1"/>
  <c r="D18" i="1" s="1"/>
  <c r="B51" i="1"/>
  <c r="C50" i="1"/>
  <c r="D19" i="1" l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G49" i="1"/>
  <c r="J49" i="1" s="1"/>
  <c r="K49" i="1" s="1"/>
  <c r="L49" i="1" s="1"/>
  <c r="E50" i="1"/>
  <c r="F50" i="1" s="1"/>
  <c r="G50" i="1" s="1"/>
  <c r="J50" i="1" s="1"/>
  <c r="H50" i="1"/>
  <c r="I50" i="1" s="1"/>
  <c r="B52" i="1"/>
  <c r="C51" i="1"/>
  <c r="N49" i="1" l="1"/>
  <c r="P49" i="1" s="1"/>
  <c r="O49" i="1"/>
  <c r="M49" i="1"/>
  <c r="E51" i="1"/>
  <c r="F51" i="1" s="1"/>
  <c r="G51" i="1" s="1"/>
  <c r="J51" i="1" s="1"/>
  <c r="H51" i="1"/>
  <c r="I51" i="1" s="1"/>
  <c r="K50" i="1"/>
  <c r="L50" i="1" s="1"/>
  <c r="B53" i="1"/>
  <c r="C52" i="1"/>
  <c r="Q49" i="1" l="1"/>
  <c r="N50" i="1"/>
  <c r="P50" i="1" s="1"/>
  <c r="O50" i="1"/>
  <c r="E52" i="1"/>
  <c r="F52" i="1" s="1"/>
  <c r="G52" i="1" s="1"/>
  <c r="J52" i="1" s="1"/>
  <c r="H52" i="1"/>
  <c r="I52" i="1" s="1"/>
  <c r="M50" i="1"/>
  <c r="K51" i="1"/>
  <c r="L51" i="1" s="1"/>
  <c r="B54" i="1"/>
  <c r="C53" i="1"/>
  <c r="N51" i="1" l="1"/>
  <c r="P51" i="1" s="1"/>
  <c r="O51" i="1"/>
  <c r="Q50" i="1"/>
  <c r="E53" i="1"/>
  <c r="H53" i="1"/>
  <c r="I53" i="1" s="1"/>
  <c r="M51" i="1"/>
  <c r="K52" i="1"/>
  <c r="L52" i="1" s="1"/>
  <c r="F53" i="1"/>
  <c r="G53" i="1" s="1"/>
  <c r="J53" i="1" s="1"/>
  <c r="B55" i="1"/>
  <c r="C54" i="1"/>
  <c r="O52" i="1" l="1"/>
  <c r="N52" i="1"/>
  <c r="P52" i="1" s="1"/>
  <c r="Q51" i="1"/>
  <c r="E54" i="1"/>
  <c r="H54" i="1"/>
  <c r="I54" i="1" s="1"/>
  <c r="M52" i="1"/>
  <c r="K53" i="1"/>
  <c r="L53" i="1" s="1"/>
  <c r="F54" i="1"/>
  <c r="G54" i="1" s="1"/>
  <c r="J54" i="1" s="1"/>
  <c r="B56" i="1"/>
  <c r="C55" i="1"/>
  <c r="Q52" i="1" l="1"/>
  <c r="N53" i="1"/>
  <c r="P53" i="1" s="1"/>
  <c r="O53" i="1"/>
  <c r="E55" i="1"/>
  <c r="F55" i="1" s="1"/>
  <c r="G55" i="1" s="1"/>
  <c r="J55" i="1" s="1"/>
  <c r="H55" i="1"/>
  <c r="I55" i="1" s="1"/>
  <c r="M53" i="1"/>
  <c r="K54" i="1"/>
  <c r="L54" i="1" s="1"/>
  <c r="B57" i="1"/>
  <c r="C56" i="1"/>
  <c r="N54" i="1" l="1"/>
  <c r="P54" i="1" s="1"/>
  <c r="O54" i="1"/>
  <c r="Q53" i="1"/>
  <c r="E56" i="1"/>
  <c r="F56" i="1" s="1"/>
  <c r="G56" i="1" s="1"/>
  <c r="J56" i="1" s="1"/>
  <c r="H56" i="1"/>
  <c r="I56" i="1" s="1"/>
  <c r="M54" i="1"/>
  <c r="K55" i="1"/>
  <c r="L55" i="1" s="1"/>
  <c r="B58" i="1"/>
  <c r="C57" i="1"/>
  <c r="O55" i="1" l="1"/>
  <c r="N55" i="1"/>
  <c r="P55" i="1" s="1"/>
  <c r="Q54" i="1"/>
  <c r="E57" i="1"/>
  <c r="H57" i="1"/>
  <c r="I57" i="1" s="1"/>
  <c r="M55" i="1"/>
  <c r="K56" i="1"/>
  <c r="L56" i="1" s="1"/>
  <c r="F57" i="1"/>
  <c r="G57" i="1" s="1"/>
  <c r="J57" i="1" s="1"/>
  <c r="B59" i="1"/>
  <c r="C58" i="1"/>
  <c r="O56" i="1" l="1"/>
  <c r="N56" i="1"/>
  <c r="P56" i="1" s="1"/>
  <c r="Q55" i="1"/>
  <c r="E58" i="1"/>
  <c r="H58" i="1"/>
  <c r="I58" i="1" s="1"/>
  <c r="M56" i="1"/>
  <c r="K57" i="1"/>
  <c r="L57" i="1" s="1"/>
  <c r="F58" i="1"/>
  <c r="G58" i="1" s="1"/>
  <c r="J58" i="1" s="1"/>
  <c r="B60" i="1"/>
  <c r="C59" i="1"/>
  <c r="Q56" i="1" l="1"/>
  <c r="N57" i="1"/>
  <c r="P57" i="1" s="1"/>
  <c r="O57" i="1"/>
  <c r="E59" i="1"/>
  <c r="H59" i="1"/>
  <c r="I59" i="1" s="1"/>
  <c r="M57" i="1"/>
  <c r="K58" i="1"/>
  <c r="L58" i="1" s="1"/>
  <c r="F59" i="1"/>
  <c r="G59" i="1" s="1"/>
  <c r="J59" i="1" s="1"/>
  <c r="B61" i="1"/>
  <c r="C60" i="1"/>
  <c r="N58" i="1" l="1"/>
  <c r="P58" i="1" s="1"/>
  <c r="O58" i="1"/>
  <c r="Q57" i="1"/>
  <c r="E60" i="1"/>
  <c r="F60" i="1" s="1"/>
  <c r="G60" i="1" s="1"/>
  <c r="J60" i="1" s="1"/>
  <c r="H60" i="1"/>
  <c r="I60" i="1" s="1"/>
  <c r="M58" i="1"/>
  <c r="K59" i="1"/>
  <c r="L59" i="1" s="1"/>
  <c r="B62" i="1"/>
  <c r="C61" i="1"/>
  <c r="Q58" i="1" l="1"/>
  <c r="N59" i="1"/>
  <c r="P59" i="1" s="1"/>
  <c r="O59" i="1"/>
  <c r="E61" i="1"/>
  <c r="H61" i="1"/>
  <c r="I61" i="1" s="1"/>
  <c r="M59" i="1"/>
  <c r="K60" i="1"/>
  <c r="L60" i="1" s="1"/>
  <c r="F61" i="1"/>
  <c r="G61" i="1" s="1"/>
  <c r="J61" i="1" s="1"/>
  <c r="B63" i="1"/>
  <c r="C62" i="1"/>
  <c r="Q59" i="1" l="1"/>
  <c r="O60" i="1"/>
  <c r="N60" i="1"/>
  <c r="P60" i="1" s="1"/>
  <c r="E62" i="1"/>
  <c r="H62" i="1"/>
  <c r="I62" i="1" s="1"/>
  <c r="M60" i="1"/>
  <c r="K61" i="1"/>
  <c r="L61" i="1" s="1"/>
  <c r="F62" i="1"/>
  <c r="G62" i="1" s="1"/>
  <c r="J62" i="1" s="1"/>
  <c r="B64" i="1"/>
  <c r="C63" i="1"/>
  <c r="Q60" i="1" l="1"/>
  <c r="N61" i="1"/>
  <c r="P61" i="1" s="1"/>
  <c r="O61" i="1"/>
  <c r="E63" i="1"/>
  <c r="F63" i="1" s="1"/>
  <c r="G63" i="1" s="1"/>
  <c r="J63" i="1" s="1"/>
  <c r="H63" i="1"/>
  <c r="I63" i="1" s="1"/>
  <c r="K62" i="1"/>
  <c r="L62" i="1" s="1"/>
  <c r="M61" i="1"/>
  <c r="B65" i="1"/>
  <c r="C64" i="1"/>
  <c r="N62" i="1" l="1"/>
  <c r="P62" i="1" s="1"/>
  <c r="O62" i="1"/>
  <c r="E64" i="1"/>
  <c r="H64" i="1"/>
  <c r="I64" i="1" s="1"/>
  <c r="Q61" i="1"/>
  <c r="M62" i="1"/>
  <c r="K63" i="1"/>
  <c r="L63" i="1" s="1"/>
  <c r="F64" i="1"/>
  <c r="G64" i="1" s="1"/>
  <c r="J64" i="1" s="1"/>
  <c r="B66" i="1"/>
  <c r="C65" i="1"/>
  <c r="Q62" i="1" l="1"/>
  <c r="O63" i="1"/>
  <c r="N63" i="1"/>
  <c r="P63" i="1" s="1"/>
  <c r="E65" i="1"/>
  <c r="F65" i="1" s="1"/>
  <c r="G65" i="1" s="1"/>
  <c r="J65" i="1" s="1"/>
  <c r="H65" i="1"/>
  <c r="I65" i="1" s="1"/>
  <c r="M63" i="1"/>
  <c r="K64" i="1"/>
  <c r="L64" i="1" s="1"/>
  <c r="B67" i="1"/>
  <c r="C66" i="1"/>
  <c r="Q63" i="1" l="1"/>
  <c r="O64" i="1"/>
  <c r="N64" i="1"/>
  <c r="P64" i="1" s="1"/>
  <c r="E66" i="1"/>
  <c r="H66" i="1"/>
  <c r="I66" i="1" s="1"/>
  <c r="M64" i="1"/>
  <c r="K65" i="1"/>
  <c r="L65" i="1" s="1"/>
  <c r="F66" i="1"/>
  <c r="G66" i="1" s="1"/>
  <c r="J66" i="1" s="1"/>
  <c r="B68" i="1"/>
  <c r="C67" i="1"/>
  <c r="Q64" i="1" l="1"/>
  <c r="N65" i="1"/>
  <c r="P65" i="1" s="1"/>
  <c r="O65" i="1"/>
  <c r="E67" i="1"/>
  <c r="F67" i="1" s="1"/>
  <c r="G67" i="1" s="1"/>
  <c r="J67" i="1" s="1"/>
  <c r="H67" i="1"/>
  <c r="I67" i="1" s="1"/>
  <c r="C68" i="1"/>
  <c r="B69" i="1"/>
  <c r="M65" i="1"/>
  <c r="K66" i="1"/>
  <c r="L66" i="1" s="1"/>
  <c r="L48" i="1"/>
  <c r="O48" i="1" l="1"/>
  <c r="N48" i="1"/>
  <c r="N66" i="1"/>
  <c r="P66" i="1" s="1"/>
  <c r="O66" i="1"/>
  <c r="Q65" i="1"/>
  <c r="E68" i="1"/>
  <c r="F68" i="1" s="1"/>
  <c r="G68" i="1" s="1"/>
  <c r="J68" i="1" s="1"/>
  <c r="K68" i="1" s="1"/>
  <c r="L68" i="1" s="1"/>
  <c r="H68" i="1"/>
  <c r="I68" i="1" s="1"/>
  <c r="B70" i="1"/>
  <c r="C69" i="1"/>
  <c r="M48" i="1"/>
  <c r="M66" i="1"/>
  <c r="K67" i="1"/>
  <c r="L67" i="1" s="1"/>
  <c r="O68" i="1" l="1"/>
  <c r="N68" i="1"/>
  <c r="P68" i="1" s="1"/>
  <c r="N67" i="1"/>
  <c r="P67" i="1" s="1"/>
  <c r="O67" i="1"/>
  <c r="Q66" i="1"/>
  <c r="E69" i="1"/>
  <c r="F69" i="1" s="1"/>
  <c r="G69" i="1" s="1"/>
  <c r="J69" i="1" s="1"/>
  <c r="K69" i="1" s="1"/>
  <c r="L69" i="1" s="1"/>
  <c r="H69" i="1"/>
  <c r="I69" i="1" s="1"/>
  <c r="P48" i="1"/>
  <c r="Q48" i="1" s="1"/>
  <c r="B71" i="1"/>
  <c r="C70" i="1"/>
  <c r="M68" i="1"/>
  <c r="M67" i="1"/>
  <c r="Q68" i="1" l="1"/>
  <c r="N69" i="1"/>
  <c r="P69" i="1" s="1"/>
  <c r="O69" i="1"/>
  <c r="Q67" i="1"/>
  <c r="E70" i="1"/>
  <c r="F70" i="1" s="1"/>
  <c r="G70" i="1" s="1"/>
  <c r="J70" i="1" s="1"/>
  <c r="K70" i="1" s="1"/>
  <c r="L70" i="1" s="1"/>
  <c r="H70" i="1"/>
  <c r="I70" i="1" s="1"/>
  <c r="C71" i="1"/>
  <c r="B72" i="1"/>
  <c r="M69" i="1"/>
  <c r="N70" i="1" l="1"/>
  <c r="P70" i="1" s="1"/>
  <c r="O70" i="1"/>
  <c r="E71" i="1"/>
  <c r="F71" i="1" s="1"/>
  <c r="G71" i="1" s="1"/>
  <c r="J71" i="1" s="1"/>
  <c r="K71" i="1" s="1"/>
  <c r="L71" i="1" s="1"/>
  <c r="H71" i="1"/>
  <c r="I71" i="1" s="1"/>
  <c r="Q69" i="1"/>
  <c r="M70" i="1"/>
  <c r="B73" i="1"/>
  <c r="C72" i="1"/>
  <c r="O71" i="1" l="1"/>
  <c r="N71" i="1"/>
  <c r="P71" i="1" s="1"/>
  <c r="M71" i="1"/>
  <c r="E72" i="1"/>
  <c r="F72" i="1" s="1"/>
  <c r="G72" i="1" s="1"/>
  <c r="J72" i="1" s="1"/>
  <c r="K72" i="1" s="1"/>
  <c r="L72" i="1" s="1"/>
  <c r="H72" i="1"/>
  <c r="I72" i="1" s="1"/>
  <c r="Q70" i="1"/>
  <c r="C73" i="1"/>
  <c r="B74" i="1"/>
  <c r="Q71" i="1" l="1"/>
  <c r="O72" i="1"/>
  <c r="N72" i="1"/>
  <c r="P72" i="1" s="1"/>
  <c r="M72" i="1"/>
  <c r="E73" i="1"/>
  <c r="H73" i="1"/>
  <c r="I73" i="1" s="1"/>
  <c r="C74" i="1"/>
  <c r="B75" i="1"/>
  <c r="F73" i="1"/>
  <c r="G73" i="1" s="1"/>
  <c r="J73" i="1" s="1"/>
  <c r="K73" i="1" s="1"/>
  <c r="L73" i="1" s="1"/>
  <c r="Q72" i="1" l="1"/>
  <c r="N73" i="1"/>
  <c r="P73" i="1" s="1"/>
  <c r="O73" i="1"/>
  <c r="E74" i="1"/>
  <c r="F74" i="1" s="1"/>
  <c r="G74" i="1" s="1"/>
  <c r="J74" i="1" s="1"/>
  <c r="K74" i="1" s="1"/>
  <c r="L74" i="1" s="1"/>
  <c r="H74" i="1"/>
  <c r="I74" i="1" s="1"/>
  <c r="M73" i="1"/>
  <c r="C75" i="1"/>
  <c r="B76" i="1"/>
  <c r="O74" i="1" l="1"/>
  <c r="N74" i="1"/>
  <c r="P74" i="1" s="1"/>
  <c r="M74" i="1"/>
  <c r="E75" i="1"/>
  <c r="F75" i="1" s="1"/>
  <c r="G75" i="1" s="1"/>
  <c r="J75" i="1" s="1"/>
  <c r="K75" i="1" s="1"/>
  <c r="L75" i="1" s="1"/>
  <c r="H75" i="1"/>
  <c r="I75" i="1" s="1"/>
  <c r="Q73" i="1"/>
  <c r="C76" i="1"/>
  <c r="B77" i="1"/>
  <c r="Q74" i="1" l="1"/>
  <c r="N75" i="1"/>
  <c r="P75" i="1" s="1"/>
  <c r="O75" i="1"/>
  <c r="M75" i="1"/>
  <c r="E76" i="1"/>
  <c r="F76" i="1" s="1"/>
  <c r="G76" i="1" s="1"/>
  <c r="J76" i="1" s="1"/>
  <c r="K76" i="1" s="1"/>
  <c r="L76" i="1" s="1"/>
  <c r="H76" i="1"/>
  <c r="I76" i="1" s="1"/>
  <c r="B78" i="1"/>
  <c r="C77" i="1"/>
  <c r="Q75" i="1" l="1"/>
  <c r="O76" i="1"/>
  <c r="N76" i="1"/>
  <c r="P76" i="1" s="1"/>
  <c r="M76" i="1"/>
  <c r="E77" i="1"/>
  <c r="F77" i="1" s="1"/>
  <c r="G77" i="1" s="1"/>
  <c r="J77" i="1" s="1"/>
  <c r="K77" i="1" s="1"/>
  <c r="L77" i="1" s="1"/>
  <c r="H77" i="1"/>
  <c r="I77" i="1" s="1"/>
  <c r="C78" i="1"/>
  <c r="B79" i="1"/>
  <c r="C79" i="1" s="1"/>
  <c r="Q76" i="1" l="1"/>
  <c r="N77" i="1"/>
  <c r="P77" i="1" s="1"/>
  <c r="O77" i="1"/>
  <c r="E78" i="1"/>
  <c r="H78" i="1"/>
  <c r="I78" i="1" s="1"/>
  <c r="E79" i="1"/>
  <c r="F79" i="1" s="1"/>
  <c r="G79" i="1" s="1"/>
  <c r="J79" i="1" s="1"/>
  <c r="K79" i="1" s="1"/>
  <c r="L79" i="1" s="1"/>
  <c r="H79" i="1"/>
  <c r="I79" i="1" s="1"/>
  <c r="F78" i="1"/>
  <c r="G78" i="1" s="1"/>
  <c r="J78" i="1" s="1"/>
  <c r="K78" i="1" s="1"/>
  <c r="L78" i="1" s="1"/>
  <c r="M77" i="1"/>
  <c r="N78" i="1" l="1"/>
  <c r="P78" i="1" s="1"/>
  <c r="O78" i="1"/>
  <c r="O79" i="1"/>
  <c r="N79" i="1"/>
  <c r="P79" i="1" s="1"/>
  <c r="M79" i="1"/>
  <c r="Q77" i="1"/>
  <c r="M78" i="1"/>
  <c r="Q79" i="1" l="1"/>
  <c r="Q78" i="1"/>
  <c r="B43" i="1" l="1"/>
</calcChain>
</file>

<file path=xl/sharedStrings.xml><?xml version="1.0" encoding="utf-8"?>
<sst xmlns="http://schemas.openxmlformats.org/spreadsheetml/2006/main" count="49" uniqueCount="48">
  <si>
    <t>water</t>
  </si>
  <si>
    <t xml:space="preserve">power </t>
  </si>
  <si>
    <t>Building lvl</t>
  </si>
  <si>
    <t>upgrade costs</t>
  </si>
  <si>
    <t xml:space="preserve">upgrade non-recoverable costs </t>
  </si>
  <si>
    <t>cumulative costs</t>
  </si>
  <si>
    <t>cumulative non-recoverable costs</t>
  </si>
  <si>
    <t>resource consumption</t>
  </si>
  <si>
    <t>amount</t>
  </si>
  <si>
    <t>price</t>
  </si>
  <si>
    <t>Expected income</t>
  </si>
  <si>
    <t>Units per hour</t>
  </si>
  <si>
    <t>Worker costs</t>
  </si>
  <si>
    <t>Admin Overhead</t>
  </si>
  <si>
    <t>Admin costs</t>
  </si>
  <si>
    <t>Selling price</t>
  </si>
  <si>
    <t>Transport price</t>
  </si>
  <si>
    <t>Starting abundance</t>
  </si>
  <si>
    <t>Monthly abundance</t>
  </si>
  <si>
    <t>cash</t>
  </si>
  <si>
    <t>Unit costs</t>
  </si>
  <si>
    <t>Building level</t>
  </si>
  <si>
    <t xml:space="preserve">Unitary profit </t>
  </si>
  <si>
    <t>Total hourly profit</t>
  </si>
  <si>
    <t>Total daily profit</t>
  </si>
  <si>
    <t>ROI</t>
  </si>
  <si>
    <t xml:space="preserve">Building costs </t>
  </si>
  <si>
    <t>Total monthly profit</t>
  </si>
  <si>
    <t>Acceptable?</t>
  </si>
  <si>
    <t>Selling in exchange?</t>
  </si>
  <si>
    <t>(1 or 0)</t>
  </si>
  <si>
    <t xml:space="preserve">(0 - 100) </t>
  </si>
  <si>
    <t>(28 - 35)</t>
  </si>
  <si>
    <t>Expected ROI %</t>
  </si>
  <si>
    <t>Aceptable month profit</t>
  </si>
  <si>
    <t>Real selling price</t>
  </si>
  <si>
    <t>Workers cost</t>
  </si>
  <si>
    <t xml:space="preserve">Unless price is good enough (nearly 31) it is worth to be sold at the exchange </t>
  </si>
  <si>
    <t>Even when price is good enough, if selling at the exchange, building level should not be greater than 3</t>
  </si>
  <si>
    <t xml:space="preserve">Some notes (assuming strt lvl 93):  </t>
  </si>
  <si>
    <t xml:space="preserve">If selling by contracts and bad prices (29), you should not pass lvl 5-6 </t>
  </si>
  <si>
    <t xml:space="preserve">If selling by contracts, and really good prices, you should top your building (lvl10) . </t>
  </si>
  <si>
    <t>Hourly production price</t>
  </si>
  <si>
    <t>Daily production</t>
  </si>
  <si>
    <t xml:space="preserve">Gross margin </t>
  </si>
  <si>
    <t xml:space="preserve">(0%- 5%) </t>
  </si>
  <si>
    <t xml:space="preserve">(1 - 25) </t>
  </si>
  <si>
    <t>Units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</si>
</sst>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[Red]\-&quot;$&quot;#,##0.00"/>
    <numFmt numFmtId="165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5" fontId="0" fillId="0" borderId="0" xfId="1" applyFont="1"/>
    <xf numFmtId="10" fontId="0" fillId="0" borderId="0" xfId="2" applyNumberFormat="1" applyFont="1"/>
    <xf numFmtId="164" fontId="0" fillId="3" borderId="0" xfId="1" applyNumberFormat="1" applyFont="1" applyFill="1"/>
    <xf numFmtId="10" fontId="0" fillId="2" borderId="0" xfId="0" applyNumberFormat="1" applyFill="1"/>
    <xf numFmtId="165" fontId="0" fillId="2" borderId="0" xfId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ROI vs</a:t>
            </a:r>
            <a:r>
              <a:rPr lang="es-MX" baseline="0"/>
              <a:t> Gross margin </a:t>
            </a:r>
          </a:p>
        </c:rich>
      </c:tx>
      <c:layout>
        <c:manualLayout>
          <c:xMode val="edge"/>
          <c:yMode val="edge"/>
          <c:x val="0.31549567549215968"/>
          <c:y val="4.3360433604336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Hoja1!$N$47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Hoja1!$N$48:$N$79</c:f>
              <c:numCache>
                <c:formatCode>0.00%</c:formatCode>
                <c:ptCount val="32"/>
                <c:pt idx="0">
                  <c:v>1.6265454545454527E-2</c:v>
                </c:pt>
                <c:pt idx="1">
                  <c:v>1.4760592885375503E-2</c:v>
                </c:pt>
                <c:pt idx="2">
                  <c:v>1.3255731225296438E-2</c:v>
                </c:pt>
                <c:pt idx="3">
                  <c:v>1.1750869565217373E-2</c:v>
                </c:pt>
                <c:pt idx="4">
                  <c:v>1.0246007905138339E-2</c:v>
                </c:pt>
                <c:pt idx="5">
                  <c:v>8.7411462450592507E-3</c:v>
                </c:pt>
                <c:pt idx="6">
                  <c:v>7.2362845849802595E-3</c:v>
                </c:pt>
                <c:pt idx="7">
                  <c:v>5.731422924901205E-3</c:v>
                </c:pt>
                <c:pt idx="8">
                  <c:v>4.2265612648221072E-3</c:v>
                </c:pt>
                <c:pt idx="9">
                  <c:v>2.7216996047431073E-3</c:v>
                </c:pt>
                <c:pt idx="10">
                  <c:v>1.2168379446640695E-3</c:v>
                </c:pt>
                <c:pt idx="11">
                  <c:v>-2.880237154150197E-4</c:v>
                </c:pt>
                <c:pt idx="12">
                  <c:v>-1.7928853754940839E-3</c:v>
                </c:pt>
                <c:pt idx="13">
                  <c:v>-3.2977470355731518E-3</c:v>
                </c:pt>
                <c:pt idx="14">
                  <c:v>-4.8026086956521764E-3</c:v>
                </c:pt>
                <c:pt idx="15">
                  <c:v>-6.3074703557311901E-3</c:v>
                </c:pt>
                <c:pt idx="16">
                  <c:v>-7.8123320158102376E-3</c:v>
                </c:pt>
                <c:pt idx="17">
                  <c:v>-9.3171936758893563E-3</c:v>
                </c:pt>
                <c:pt idx="18">
                  <c:v>-1.0822055335968398E-2</c:v>
                </c:pt>
                <c:pt idx="19">
                  <c:v>-1.2326916996047432E-2</c:v>
                </c:pt>
                <c:pt idx="20">
                  <c:v>-1.38317786561265E-2</c:v>
                </c:pt>
                <c:pt idx="21">
                  <c:v>-1.5336640316205512E-2</c:v>
                </c:pt>
                <c:pt idx="22">
                  <c:v>-1.6841501976284562E-2</c:v>
                </c:pt>
                <c:pt idx="23">
                  <c:v>-1.8346363636363636E-2</c:v>
                </c:pt>
                <c:pt idx="24">
                  <c:v>-1.9851225296442683E-2</c:v>
                </c:pt>
                <c:pt idx="25">
                  <c:v>-2.1356086956521737E-2</c:v>
                </c:pt>
                <c:pt idx="26">
                  <c:v>-2.2860948616600794E-2</c:v>
                </c:pt>
                <c:pt idx="27">
                  <c:v>-2.4365810276679861E-2</c:v>
                </c:pt>
                <c:pt idx="28">
                  <c:v>-2.5870671936758908E-2</c:v>
                </c:pt>
                <c:pt idx="29">
                  <c:v>-2.7375533596837958E-2</c:v>
                </c:pt>
                <c:pt idx="30">
                  <c:v>-2.8880395256916987E-2</c:v>
                </c:pt>
                <c:pt idx="31">
                  <c:v>-3.0385256916996065E-2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D-45C4-907F-085AC9DCCDAB}"/>
            </c:ext>
          </c:extLst>
        </c:ser>
        <c:ser>
          <c:idx val="1"/>
          <c:order val="1"/>
          <c:tx>
            <c:strRef>
              <c:f>Hoja1!$O$47</c:f>
              <c:strCache>
                <c:ptCount val="1"/>
                <c:pt idx="0">
                  <c:v>Gross margin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Hoja1!$O$48:$O$79</c:f>
              <c:numCache>
                <c:formatCode>0.00%</c:formatCode>
                <c:ptCount val="32"/>
                <c:pt idx="0">
                  <c:v>3.1477832512315236E-2</c:v>
                </c:pt>
                <c:pt idx="1">
                  <c:v>2.8879445677475253E-2</c:v>
                </c:pt>
                <c:pt idx="2">
                  <c:v>2.6223316912972069E-2</c:v>
                </c:pt>
                <c:pt idx="3">
                  <c:v>2.3507499861626133E-2</c:v>
                </c:pt>
                <c:pt idx="4">
                  <c:v>2.0729959695476932E-2</c:v>
                </c:pt>
                <c:pt idx="5">
                  <c:v>1.7888568031255232E-2</c:v>
                </c:pt>
                <c:pt idx="6">
                  <c:v>1.4981097491121595E-2</c:v>
                </c:pt>
                <c:pt idx="7">
                  <c:v>1.2005215879455267E-2</c:v>
                </c:pt>
                <c:pt idx="8">
                  <c:v>8.9584799437015597E-3</c:v>
                </c:pt>
                <c:pt idx="9">
                  <c:v>5.8383286841949596E-3</c:v>
                </c:pt>
                <c:pt idx="10">
                  <c:v>2.6420761744564078E-3</c:v>
                </c:pt>
                <c:pt idx="11">
                  <c:v>-6.3309615033752952E-4</c:v>
                </c:pt>
                <c:pt idx="12">
                  <c:v>-3.9901477832512602E-3</c:v>
                </c:pt>
                <c:pt idx="13">
                  <c:v>-7.4321880650995214E-3</c:v>
                </c:pt>
                <c:pt idx="14">
                  <c:v>-1.0962485790072E-2</c:v>
                </c:pt>
                <c:pt idx="15">
                  <c:v>-1.4584479559848937E-2</c:v>
                </c:pt>
                <c:pt idx="16">
                  <c:v>-1.8301788955146395E-2</c:v>
                </c:pt>
                <c:pt idx="17">
                  <c:v>-2.2118226600985287E-2</c:v>
                </c:pt>
                <c:pt idx="18">
                  <c:v>-2.6037811210225043E-2</c:v>
                </c:pt>
                <c:pt idx="19">
                  <c:v>-3.0064781699169988E-2</c:v>
                </c:pt>
                <c:pt idx="20">
                  <c:v>-3.4203612479474593E-2</c:v>
                </c:pt>
                <c:pt idx="21">
                  <c:v>-3.8459030042322852E-2</c:v>
                </c:pt>
                <c:pt idx="22">
                  <c:v>-4.2836030964109727E-2</c:v>
                </c:pt>
                <c:pt idx="23">
                  <c:v>-4.7339901477832506E-2</c:v>
                </c:pt>
                <c:pt idx="24">
                  <c:v>-5.1976238771370607E-2</c:v>
                </c:pt>
                <c:pt idx="25">
                  <c:v>-5.6750974193074025E-2</c:v>
                </c:pt>
                <c:pt idx="26">
                  <c:v>-6.16703985669503E-2</c:v>
                </c:pt>
                <c:pt idx="27">
                  <c:v>-6.6741189844638171E-2</c:v>
                </c:pt>
                <c:pt idx="28">
                  <c:v>-7.1970443349753721E-2</c:v>
                </c:pt>
                <c:pt idx="29">
                  <c:v>-7.7365704902650739E-2</c:v>
                </c:pt>
                <c:pt idx="30">
                  <c:v>-8.2935007150802445E-2</c:v>
                </c:pt>
                <c:pt idx="31">
                  <c:v>-8.868690947266418E-2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D-45C4-907F-085AC9DCC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66655"/>
        <c:axId val="610067903"/>
      </c:lineChart>
      <c:catAx>
        <c:axId val="610066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67903"/>
        <c:crosses val="autoZero"/>
        <c:auto val="1"/>
        <c:lblAlgn val="ctr"/>
        <c:lblOffset val="100"/>
        <c:noMultiLvlLbl val="0"/>
      </c:catAx>
      <c:valAx>
        <c:axId val="6100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34</xdr:row>
      <xdr:rowOff>152400</xdr:rowOff>
    </xdr:from>
    <xdr:to>
      <xdr:col>7</xdr:col>
      <xdr:colOff>419100</xdr:colOff>
      <xdr:row>44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9"/>
  <sheetViews>
    <sheetView tabSelected="1" topLeftCell="A39" workbookViewId="0">
      <selection activeCell="O50" sqref="O50"/>
    </sheetView>
  </sheetViews>
  <sheetFormatPr baseColWidth="10" defaultRowHeight="15" x14ac:dyDescent="0.25"/>
  <cols>
    <col min="1" max="1" width="29.140625" bestFit="1" customWidth="1"/>
    <col min="2" max="2" width="15.42578125" customWidth="1"/>
    <col min="3" max="3" width="13.140625" customWidth="1"/>
    <col min="4" max="5" width="16.140625" customWidth="1"/>
    <col min="7" max="7" width="11.5703125" bestFit="1" customWidth="1"/>
    <col min="8" max="8" width="12.5703125" bestFit="1" customWidth="1"/>
    <col min="9" max="9" width="15.85546875" customWidth="1"/>
    <col min="10" max="10" width="12.85546875" customWidth="1"/>
    <col min="11" max="11" width="15.5703125" bestFit="1" customWidth="1"/>
    <col min="12" max="12" width="15.5703125" customWidth="1"/>
    <col min="13" max="13" width="12.7109375" customWidth="1"/>
    <col min="15" max="15" width="14.140625" bestFit="1" customWidth="1"/>
    <col min="16" max="16" width="12.5703125" bestFit="1" customWidth="1"/>
    <col min="17" max="17" width="15.28515625" customWidth="1"/>
  </cols>
  <sheetData>
    <row r="2" spans="1:5" x14ac:dyDescent="0.25">
      <c r="A2" t="s">
        <v>7</v>
      </c>
      <c r="B2" t="s">
        <v>8</v>
      </c>
      <c r="C2" t="s">
        <v>9</v>
      </c>
      <c r="D2" t="s">
        <v>19</v>
      </c>
    </row>
    <row r="3" spans="1:5" x14ac:dyDescent="0.25">
      <c r="A3" t="s">
        <v>1</v>
      </c>
      <c r="B3" s="2">
        <v>80</v>
      </c>
      <c r="C3" s="1">
        <v>0.23599999999999999</v>
      </c>
      <c r="D3">
        <f>B3*C3</f>
        <v>18.88</v>
      </c>
    </row>
    <row r="4" spans="1:5" x14ac:dyDescent="0.25">
      <c r="A4" t="s">
        <v>0</v>
      </c>
      <c r="B4" s="2">
        <v>2</v>
      </c>
      <c r="C4" s="1">
        <v>0.3</v>
      </c>
      <c r="D4">
        <f>B4*C4</f>
        <v>0.6</v>
      </c>
    </row>
    <row r="5" spans="1:5" x14ac:dyDescent="0.25">
      <c r="D5" s="3">
        <f>SUM(D3:D4)</f>
        <v>19.48</v>
      </c>
    </row>
    <row r="7" spans="1:5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</row>
    <row r="8" spans="1:5" x14ac:dyDescent="0.25">
      <c r="A8">
        <v>1</v>
      </c>
      <c r="B8" s="8">
        <v>24150</v>
      </c>
      <c r="C8" s="4">
        <f t="shared" ref="C8:C17" si="0">B8-$B$8</f>
        <v>0</v>
      </c>
      <c r="D8" s="4">
        <f>B8</f>
        <v>24150</v>
      </c>
      <c r="E8" s="4">
        <f>C8</f>
        <v>0</v>
      </c>
    </row>
    <row r="9" spans="1:5" x14ac:dyDescent="0.25">
      <c r="A9">
        <v>2</v>
      </c>
      <c r="B9" s="4">
        <f t="shared" ref="B9:B17" si="1">$B$8*(A9-1)</f>
        <v>24150</v>
      </c>
      <c r="C9" s="4">
        <f t="shared" si="0"/>
        <v>0</v>
      </c>
      <c r="D9" s="4">
        <f t="shared" ref="D9:D17" si="2">D8+B9</f>
        <v>48300</v>
      </c>
      <c r="E9" s="4">
        <f t="shared" ref="E9:E17" si="3">C9+E8</f>
        <v>0</v>
      </c>
    </row>
    <row r="10" spans="1:5" x14ac:dyDescent="0.25">
      <c r="A10">
        <v>3</v>
      </c>
      <c r="B10" s="4">
        <f t="shared" si="1"/>
        <v>48300</v>
      </c>
      <c r="C10" s="4">
        <f t="shared" si="0"/>
        <v>24150</v>
      </c>
      <c r="D10" s="4">
        <f t="shared" si="2"/>
        <v>96600</v>
      </c>
      <c r="E10" s="4">
        <f t="shared" si="3"/>
        <v>24150</v>
      </c>
    </row>
    <row r="11" spans="1:5" x14ac:dyDescent="0.25">
      <c r="A11">
        <v>4</v>
      </c>
      <c r="B11" s="4">
        <f t="shared" si="1"/>
        <v>72450</v>
      </c>
      <c r="C11" s="4">
        <f t="shared" si="0"/>
        <v>48300</v>
      </c>
      <c r="D11" s="4">
        <f t="shared" si="2"/>
        <v>169050</v>
      </c>
      <c r="E11" s="4">
        <f t="shared" si="3"/>
        <v>72450</v>
      </c>
    </row>
    <row r="12" spans="1:5" x14ac:dyDescent="0.25">
      <c r="A12">
        <v>5</v>
      </c>
      <c r="B12" s="4">
        <f t="shared" si="1"/>
        <v>96600</v>
      </c>
      <c r="C12" s="4">
        <f t="shared" si="0"/>
        <v>72450</v>
      </c>
      <c r="D12" s="4">
        <f t="shared" si="2"/>
        <v>265650</v>
      </c>
      <c r="E12" s="4">
        <f t="shared" si="3"/>
        <v>144900</v>
      </c>
    </row>
    <row r="13" spans="1:5" x14ac:dyDescent="0.25">
      <c r="A13">
        <v>6</v>
      </c>
      <c r="B13" s="4">
        <f t="shared" si="1"/>
        <v>120750</v>
      </c>
      <c r="C13" s="4">
        <f t="shared" si="0"/>
        <v>96600</v>
      </c>
      <c r="D13" s="4">
        <f t="shared" si="2"/>
        <v>386400</v>
      </c>
      <c r="E13" s="4">
        <f t="shared" si="3"/>
        <v>241500</v>
      </c>
    </row>
    <row r="14" spans="1:5" x14ac:dyDescent="0.25">
      <c r="A14">
        <v>7</v>
      </c>
      <c r="B14" s="4">
        <f t="shared" si="1"/>
        <v>144900</v>
      </c>
      <c r="C14" s="4">
        <f t="shared" si="0"/>
        <v>120750</v>
      </c>
      <c r="D14" s="4">
        <f t="shared" si="2"/>
        <v>531300</v>
      </c>
      <c r="E14" s="4">
        <f t="shared" si="3"/>
        <v>362250</v>
      </c>
    </row>
    <row r="15" spans="1:5" x14ac:dyDescent="0.25">
      <c r="A15">
        <v>8</v>
      </c>
      <c r="B15" s="4">
        <f t="shared" si="1"/>
        <v>169050</v>
      </c>
      <c r="C15" s="4">
        <f t="shared" si="0"/>
        <v>144900</v>
      </c>
      <c r="D15" s="4">
        <f t="shared" si="2"/>
        <v>700350</v>
      </c>
      <c r="E15" s="4">
        <f t="shared" si="3"/>
        <v>507150</v>
      </c>
    </row>
    <row r="16" spans="1:5" x14ac:dyDescent="0.25">
      <c r="A16">
        <v>9</v>
      </c>
      <c r="B16" s="4">
        <f t="shared" si="1"/>
        <v>193200</v>
      </c>
      <c r="C16" s="4">
        <f t="shared" si="0"/>
        <v>169050</v>
      </c>
      <c r="D16" s="4">
        <f t="shared" si="2"/>
        <v>893550</v>
      </c>
      <c r="E16" s="4">
        <f t="shared" si="3"/>
        <v>676200</v>
      </c>
    </row>
    <row r="17" spans="1:5" x14ac:dyDescent="0.25">
      <c r="A17">
        <v>10</v>
      </c>
      <c r="B17" s="4">
        <f t="shared" si="1"/>
        <v>217350</v>
      </c>
      <c r="C17" s="4">
        <f t="shared" si="0"/>
        <v>193200</v>
      </c>
      <c r="D17" s="4">
        <f t="shared" si="2"/>
        <v>1110900</v>
      </c>
      <c r="E17" s="4">
        <f t="shared" si="3"/>
        <v>869400</v>
      </c>
    </row>
    <row r="18" spans="1:5" x14ac:dyDescent="0.25">
      <c r="A18">
        <v>11</v>
      </c>
      <c r="B18" s="4">
        <f t="shared" ref="B18:B22" si="4">$B$8*(A18-1)</f>
        <v>241500</v>
      </c>
      <c r="C18" s="4">
        <f t="shared" ref="C18:C22" si="5">B18-$B$8</f>
        <v>217350</v>
      </c>
      <c r="D18" s="4">
        <f t="shared" ref="D18:D22" si="6">D17+B18</f>
        <v>1352400</v>
      </c>
      <c r="E18" s="4">
        <f t="shared" ref="E18:E22" si="7">C18+E17</f>
        <v>1086750</v>
      </c>
    </row>
    <row r="19" spans="1:5" x14ac:dyDescent="0.25">
      <c r="A19">
        <v>12</v>
      </c>
      <c r="B19" s="4">
        <f t="shared" si="4"/>
        <v>265650</v>
      </c>
      <c r="C19" s="4">
        <f t="shared" si="5"/>
        <v>241500</v>
      </c>
      <c r="D19" s="4">
        <f t="shared" si="6"/>
        <v>1618050</v>
      </c>
      <c r="E19" s="4">
        <f t="shared" si="7"/>
        <v>1328250</v>
      </c>
    </row>
    <row r="20" spans="1:5" x14ac:dyDescent="0.25">
      <c r="A20">
        <v>13</v>
      </c>
      <c r="B20" s="4">
        <f t="shared" si="4"/>
        <v>289800</v>
      </c>
      <c r="C20" s="4">
        <f t="shared" si="5"/>
        <v>265650</v>
      </c>
      <c r="D20" s="4">
        <f t="shared" si="6"/>
        <v>1907850</v>
      </c>
      <c r="E20" s="4">
        <f t="shared" si="7"/>
        <v>1593900</v>
      </c>
    </row>
    <row r="21" spans="1:5" x14ac:dyDescent="0.25">
      <c r="A21">
        <v>14</v>
      </c>
      <c r="B21" s="4">
        <f t="shared" si="4"/>
        <v>313950</v>
      </c>
      <c r="C21" s="4">
        <f t="shared" si="5"/>
        <v>289800</v>
      </c>
      <c r="D21" s="4">
        <f t="shared" si="6"/>
        <v>2221800</v>
      </c>
      <c r="E21" s="4">
        <f t="shared" si="7"/>
        <v>1883700</v>
      </c>
    </row>
    <row r="22" spans="1:5" x14ac:dyDescent="0.25">
      <c r="A22">
        <v>15</v>
      </c>
      <c r="B22" s="4">
        <f t="shared" si="4"/>
        <v>338100</v>
      </c>
      <c r="C22" s="4">
        <f t="shared" si="5"/>
        <v>313950</v>
      </c>
      <c r="D22" s="4">
        <f t="shared" si="6"/>
        <v>2559900</v>
      </c>
      <c r="E22" s="4">
        <f t="shared" si="7"/>
        <v>2197650</v>
      </c>
    </row>
    <row r="23" spans="1:5" x14ac:dyDescent="0.25">
      <c r="A23">
        <v>16</v>
      </c>
      <c r="B23" s="4">
        <f t="shared" ref="B23:B31" si="8">$B$8*(A23-1)</f>
        <v>362250</v>
      </c>
      <c r="C23" s="4">
        <f t="shared" ref="C23:C31" si="9">B23-$B$8</f>
        <v>338100</v>
      </c>
      <c r="D23" s="4">
        <f t="shared" ref="D23:D31" si="10">D22+B23</f>
        <v>2922150</v>
      </c>
      <c r="E23" s="4">
        <f t="shared" ref="E23:E31" si="11">C23+E22</f>
        <v>2535750</v>
      </c>
    </row>
    <row r="24" spans="1:5" x14ac:dyDescent="0.25">
      <c r="A24">
        <v>17</v>
      </c>
      <c r="B24" s="4">
        <f t="shared" si="8"/>
        <v>386400</v>
      </c>
      <c r="C24" s="4">
        <f t="shared" si="9"/>
        <v>362250</v>
      </c>
      <c r="D24" s="4">
        <f t="shared" si="10"/>
        <v>3308550</v>
      </c>
      <c r="E24" s="4">
        <f t="shared" si="11"/>
        <v>2898000</v>
      </c>
    </row>
    <row r="25" spans="1:5" x14ac:dyDescent="0.25">
      <c r="A25">
        <v>18</v>
      </c>
      <c r="B25" s="4">
        <f t="shared" si="8"/>
        <v>410550</v>
      </c>
      <c r="C25" s="4">
        <f t="shared" si="9"/>
        <v>386400</v>
      </c>
      <c r="D25" s="4">
        <f t="shared" si="10"/>
        <v>3719100</v>
      </c>
      <c r="E25" s="4">
        <f t="shared" si="11"/>
        <v>3284400</v>
      </c>
    </row>
    <row r="26" spans="1:5" x14ac:dyDescent="0.25">
      <c r="A26">
        <v>19</v>
      </c>
      <c r="B26" s="4">
        <f t="shared" si="8"/>
        <v>434700</v>
      </c>
      <c r="C26" s="4">
        <f t="shared" si="9"/>
        <v>410550</v>
      </c>
      <c r="D26" s="4">
        <f t="shared" si="10"/>
        <v>4153800</v>
      </c>
      <c r="E26" s="4">
        <f t="shared" si="11"/>
        <v>3694950</v>
      </c>
    </row>
    <row r="27" spans="1:5" x14ac:dyDescent="0.25">
      <c r="A27">
        <v>20</v>
      </c>
      <c r="B27" s="4">
        <f t="shared" si="8"/>
        <v>458850</v>
      </c>
      <c r="C27" s="4">
        <f t="shared" si="9"/>
        <v>434700</v>
      </c>
      <c r="D27" s="4">
        <f t="shared" si="10"/>
        <v>4612650</v>
      </c>
      <c r="E27" s="4">
        <f t="shared" si="11"/>
        <v>4129650</v>
      </c>
    </row>
    <row r="28" spans="1:5" x14ac:dyDescent="0.25">
      <c r="A28">
        <v>21</v>
      </c>
      <c r="B28" s="4">
        <f t="shared" si="8"/>
        <v>483000</v>
      </c>
      <c r="C28" s="4">
        <f t="shared" si="9"/>
        <v>458850</v>
      </c>
      <c r="D28" s="4">
        <f t="shared" si="10"/>
        <v>5095650</v>
      </c>
      <c r="E28" s="4">
        <f t="shared" si="11"/>
        <v>4588500</v>
      </c>
    </row>
    <row r="29" spans="1:5" x14ac:dyDescent="0.25">
      <c r="A29">
        <v>22</v>
      </c>
      <c r="B29" s="4">
        <f t="shared" si="8"/>
        <v>507150</v>
      </c>
      <c r="C29" s="4">
        <f t="shared" si="9"/>
        <v>483000</v>
      </c>
      <c r="D29" s="4">
        <f t="shared" si="10"/>
        <v>5602800</v>
      </c>
      <c r="E29" s="4">
        <f t="shared" si="11"/>
        <v>5071500</v>
      </c>
    </row>
    <row r="30" spans="1:5" x14ac:dyDescent="0.25">
      <c r="A30">
        <v>23</v>
      </c>
      <c r="B30" s="4">
        <f t="shared" si="8"/>
        <v>531300</v>
      </c>
      <c r="C30" s="4">
        <f t="shared" si="9"/>
        <v>507150</v>
      </c>
      <c r="D30" s="4">
        <f t="shared" si="10"/>
        <v>6134100</v>
      </c>
      <c r="E30" s="4">
        <f t="shared" si="11"/>
        <v>5578650</v>
      </c>
    </row>
    <row r="31" spans="1:5" x14ac:dyDescent="0.25">
      <c r="A31">
        <v>24</v>
      </c>
      <c r="B31" s="4">
        <f t="shared" si="8"/>
        <v>555450</v>
      </c>
      <c r="C31" s="4">
        <f t="shared" si="9"/>
        <v>531300</v>
      </c>
      <c r="D31" s="4">
        <f t="shared" si="10"/>
        <v>6689550</v>
      </c>
      <c r="E31" s="4">
        <f t="shared" si="11"/>
        <v>6109950</v>
      </c>
    </row>
    <row r="32" spans="1:5" x14ac:dyDescent="0.25">
      <c r="A32">
        <v>25</v>
      </c>
      <c r="B32" s="4">
        <f t="shared" ref="B32" si="12">$B$8*(A32-1)</f>
        <v>579600</v>
      </c>
      <c r="C32" s="4">
        <f t="shared" ref="C32" si="13">B32-$B$8</f>
        <v>555450</v>
      </c>
      <c r="D32" s="4">
        <f t="shared" ref="D32" si="14">D31+B32</f>
        <v>7269150</v>
      </c>
      <c r="E32" s="4">
        <f t="shared" ref="E32" si="15">C32+E31</f>
        <v>6665400</v>
      </c>
    </row>
    <row r="36" spans="1:17" x14ac:dyDescent="0.25">
      <c r="A36" t="s">
        <v>17</v>
      </c>
      <c r="B36" s="1">
        <v>92</v>
      </c>
      <c r="C36" t="s">
        <v>31</v>
      </c>
      <c r="I36" t="s">
        <v>36</v>
      </c>
      <c r="J36" s="2">
        <v>276</v>
      </c>
    </row>
    <row r="37" spans="1:17" x14ac:dyDescent="0.25">
      <c r="A37" t="s">
        <v>15</v>
      </c>
      <c r="B37" s="1">
        <v>29</v>
      </c>
      <c r="C37" t="s">
        <v>32</v>
      </c>
      <c r="I37" t="s">
        <v>13</v>
      </c>
      <c r="J37" s="1">
        <v>0.4</v>
      </c>
    </row>
    <row r="38" spans="1:17" x14ac:dyDescent="0.25">
      <c r="A38" t="s">
        <v>29</v>
      </c>
      <c r="B38" s="1">
        <v>0</v>
      </c>
      <c r="C38" t="s">
        <v>30</v>
      </c>
      <c r="I38" t="s">
        <v>16</v>
      </c>
      <c r="J38" s="2">
        <v>0.35</v>
      </c>
    </row>
    <row r="39" spans="1:17" x14ac:dyDescent="0.25">
      <c r="A39" t="s">
        <v>35</v>
      </c>
      <c r="B39" s="2">
        <f>B38*B37/1.03+B37*(1-B38)-5*J38-5*B38*J38</f>
        <v>27.25</v>
      </c>
    </row>
    <row r="40" spans="1:17" x14ac:dyDescent="0.25">
      <c r="A40" t="s">
        <v>21</v>
      </c>
      <c r="B40" s="1">
        <v>7</v>
      </c>
      <c r="C40" t="s">
        <v>46</v>
      </c>
      <c r="I40" t="s">
        <v>39</v>
      </c>
    </row>
    <row r="41" spans="1:17" x14ac:dyDescent="0.25">
      <c r="A41" t="s">
        <v>26</v>
      </c>
      <c r="B41" s="2">
        <f>LOOKUP(B40,A8:A32,D8:D32)</f>
        <v>531300</v>
      </c>
      <c r="I41" t="s">
        <v>37</v>
      </c>
    </row>
    <row r="42" spans="1:17" x14ac:dyDescent="0.25">
      <c r="A42" t="s">
        <v>33</v>
      </c>
      <c r="B42" s="7">
        <v>0.02</v>
      </c>
      <c r="C42" t="s">
        <v>45</v>
      </c>
      <c r="I42" t="s">
        <v>38</v>
      </c>
    </row>
    <row r="43" spans="1:17" x14ac:dyDescent="0.25">
      <c r="A43" t="s">
        <v>10</v>
      </c>
      <c r="B43" s="6">
        <f>NPV(B42,Q48:Q79)-B41</f>
        <v>878702.97277812031</v>
      </c>
      <c r="I43" t="s">
        <v>41</v>
      </c>
    </row>
    <row r="44" spans="1:17" x14ac:dyDescent="0.25">
      <c r="I44" t="s">
        <v>40</v>
      </c>
      <c r="J44" s="2"/>
    </row>
    <row r="45" spans="1:17" x14ac:dyDescent="0.25">
      <c r="J45" s="2"/>
    </row>
    <row r="47" spans="1:17" x14ac:dyDescent="0.25">
      <c r="A47" t="s">
        <v>10</v>
      </c>
      <c r="B47" t="s">
        <v>18</v>
      </c>
      <c r="C47" t="s">
        <v>11</v>
      </c>
      <c r="D47" t="s">
        <v>47</v>
      </c>
      <c r="E47" t="s">
        <v>12</v>
      </c>
      <c r="F47" t="s">
        <v>14</v>
      </c>
      <c r="G47" t="s">
        <v>20</v>
      </c>
      <c r="H47" t="s">
        <v>42</v>
      </c>
      <c r="I47" t="s">
        <v>43</v>
      </c>
      <c r="J47" t="s">
        <v>22</v>
      </c>
      <c r="K47" t="s">
        <v>23</v>
      </c>
      <c r="L47" t="s">
        <v>24</v>
      </c>
      <c r="M47" t="s">
        <v>27</v>
      </c>
      <c r="N47" t="s">
        <v>25</v>
      </c>
      <c r="O47" t="s">
        <v>44</v>
      </c>
      <c r="P47" t="s">
        <v>28</v>
      </c>
      <c r="Q47" t="s">
        <v>34</v>
      </c>
    </row>
    <row r="48" spans="1:17" x14ac:dyDescent="0.25">
      <c r="B48">
        <f>B36</f>
        <v>92</v>
      </c>
      <c r="C48">
        <f>0.6125*B48</f>
        <v>56.35</v>
      </c>
      <c r="D48">
        <f>C48*24*$B$40</f>
        <v>9466.8000000000011</v>
      </c>
      <c r="E48">
        <f>$J$36/C48</f>
        <v>4.8979591836734695</v>
      </c>
      <c r="F48">
        <f t="shared" ref="F48:F79" si="16">E48*$J$37</f>
        <v>1.9591836734693879</v>
      </c>
      <c r="G48">
        <f>E48+F48+$D$5</f>
        <v>26.337142857142858</v>
      </c>
      <c r="H48" s="4">
        <f>C48*$B$37*$B$40</f>
        <v>11439.050000000001</v>
      </c>
      <c r="I48" s="4">
        <f>H48*24</f>
        <v>274537.2</v>
      </c>
      <c r="J48">
        <f t="shared" ref="J48:J79" si="17">$B$39-G48</f>
        <v>0.91285714285714192</v>
      </c>
      <c r="K48" s="4">
        <f>J48*C48*$B$40</f>
        <v>360.07649999999961</v>
      </c>
      <c r="L48" s="4">
        <f>K48*24</f>
        <v>8641.8359999999902</v>
      </c>
      <c r="M48" s="4">
        <f>L48*30</f>
        <v>259255.0799999997</v>
      </c>
      <c r="N48" s="5">
        <f t="shared" ref="N48:N79" si="18">L48/$B$41</f>
        <v>1.6265454545454527E-2</v>
      </c>
      <c r="O48" s="5">
        <f t="shared" ref="O48:O79" si="19">L48/I48</f>
        <v>3.1477832512315236E-2</v>
      </c>
      <c r="P48">
        <f t="shared" ref="P48:P79" si="20">IF(N48&gt;$B$42/100,1,0)</f>
        <v>1</v>
      </c>
      <c r="Q48" s="4">
        <f t="shared" ref="Q48:Q79" si="21">P48*M48</f>
        <v>259255.0799999997</v>
      </c>
    </row>
    <row r="49" spans="2:17" x14ac:dyDescent="0.25">
      <c r="B49">
        <f>B48-1</f>
        <v>91</v>
      </c>
      <c r="C49">
        <f>0.6125*B49</f>
        <v>55.737500000000004</v>
      </c>
      <c r="D49">
        <f t="shared" ref="D49:D79" si="22">C49*24*$B$40</f>
        <v>9363.9</v>
      </c>
      <c r="E49">
        <f>$J$36/C49</f>
        <v>4.9517829109665836</v>
      </c>
      <c r="F49">
        <f t="shared" si="16"/>
        <v>1.9807131643866336</v>
      </c>
      <c r="G49">
        <f>E49+F49+$D$5</f>
        <v>26.412496075353218</v>
      </c>
      <c r="H49" s="4">
        <f>C49*$B$37*$B$40</f>
        <v>11314.7125</v>
      </c>
      <c r="I49" s="4">
        <f t="shared" ref="I49:I79" si="23">H49*24</f>
        <v>271553.09999999998</v>
      </c>
      <c r="J49">
        <f t="shared" si="17"/>
        <v>0.83750392464678214</v>
      </c>
      <c r="K49" s="4">
        <f>J49*C49*$B$40</f>
        <v>326.76262500000018</v>
      </c>
      <c r="L49" s="4">
        <f t="shared" ref="L49:L79" si="24">K49*24</f>
        <v>7842.3030000000044</v>
      </c>
      <c r="M49" s="4">
        <f t="shared" ref="M49:M79" si="25">L49*30</f>
        <v>235269.09000000014</v>
      </c>
      <c r="N49" s="5">
        <f t="shared" si="18"/>
        <v>1.4760592885375503E-2</v>
      </c>
      <c r="O49" s="5">
        <f t="shared" si="19"/>
        <v>2.8879445677475253E-2</v>
      </c>
      <c r="P49">
        <f t="shared" si="20"/>
        <v>1</v>
      </c>
      <c r="Q49" s="4">
        <f t="shared" si="21"/>
        <v>235269.09000000014</v>
      </c>
    </row>
    <row r="50" spans="2:17" x14ac:dyDescent="0.25">
      <c r="B50">
        <f t="shared" ref="B50:B68" si="26">B49-1</f>
        <v>90</v>
      </c>
      <c r="C50">
        <f t="shared" ref="C50:C79" si="27">0.6125*B50</f>
        <v>55.125000000000007</v>
      </c>
      <c r="D50">
        <f t="shared" si="22"/>
        <v>9261.0000000000018</v>
      </c>
      <c r="E50">
        <f>$J$36/C50</f>
        <v>5.0068027210884347</v>
      </c>
      <c r="F50">
        <f t="shared" si="16"/>
        <v>2.0027210884353739</v>
      </c>
      <c r="G50">
        <f t="shared" ref="G50:G68" si="28">E50+F50+$D$5</f>
        <v>26.48952380952381</v>
      </c>
      <c r="H50" s="4">
        <f>C50*$B$37*$B$40</f>
        <v>11190.375000000002</v>
      </c>
      <c r="I50" s="4">
        <f t="shared" si="23"/>
        <v>268569.00000000006</v>
      </c>
      <c r="J50">
        <f t="shared" si="17"/>
        <v>0.76047619047619008</v>
      </c>
      <c r="K50" s="4">
        <f>J50*C50*$B$40</f>
        <v>293.4487499999999</v>
      </c>
      <c r="L50" s="4">
        <f t="shared" si="24"/>
        <v>7042.7699999999977</v>
      </c>
      <c r="M50" s="4">
        <f t="shared" si="25"/>
        <v>211283.09999999992</v>
      </c>
      <c r="N50" s="5">
        <f t="shared" si="18"/>
        <v>1.3255731225296438E-2</v>
      </c>
      <c r="O50" s="5">
        <f t="shared" si="19"/>
        <v>2.6223316912972069E-2</v>
      </c>
      <c r="P50">
        <f t="shared" si="20"/>
        <v>1</v>
      </c>
      <c r="Q50" s="4">
        <f t="shared" si="21"/>
        <v>211283.09999999992</v>
      </c>
    </row>
    <row r="51" spans="2:17" x14ac:dyDescent="0.25">
      <c r="B51">
        <f t="shared" si="26"/>
        <v>89</v>
      </c>
      <c r="C51">
        <f t="shared" si="27"/>
        <v>54.512500000000003</v>
      </c>
      <c r="D51">
        <f t="shared" si="22"/>
        <v>9158.1000000000022</v>
      </c>
      <c r="E51">
        <f>$J$36/C51</f>
        <v>5.0630589314377437</v>
      </c>
      <c r="F51">
        <f t="shared" si="16"/>
        <v>2.0252235725750976</v>
      </c>
      <c r="G51">
        <f t="shared" si="28"/>
        <v>26.568282504012842</v>
      </c>
      <c r="H51" s="4">
        <f>C51*$B$37*$B$40</f>
        <v>11066.037500000002</v>
      </c>
      <c r="I51" s="4">
        <f t="shared" si="23"/>
        <v>265584.90000000002</v>
      </c>
      <c r="J51">
        <f t="shared" si="17"/>
        <v>0.68171749598715792</v>
      </c>
      <c r="K51" s="4">
        <f>J51*C51*$B$40</f>
        <v>260.13487499999962</v>
      </c>
      <c r="L51" s="4">
        <f t="shared" si="24"/>
        <v>6243.236999999991</v>
      </c>
      <c r="M51" s="4">
        <f t="shared" si="25"/>
        <v>187297.10999999972</v>
      </c>
      <c r="N51" s="5">
        <f t="shared" si="18"/>
        <v>1.1750869565217373E-2</v>
      </c>
      <c r="O51" s="5">
        <f t="shared" si="19"/>
        <v>2.3507499861626133E-2</v>
      </c>
      <c r="P51">
        <f t="shared" si="20"/>
        <v>1</v>
      </c>
      <c r="Q51" s="4">
        <f t="shared" si="21"/>
        <v>187297.10999999972</v>
      </c>
    </row>
    <row r="52" spans="2:17" x14ac:dyDescent="0.25">
      <c r="B52">
        <f t="shared" si="26"/>
        <v>88</v>
      </c>
      <c r="C52">
        <f t="shared" si="27"/>
        <v>53.900000000000006</v>
      </c>
      <c r="D52">
        <f t="shared" si="22"/>
        <v>9055.2000000000007</v>
      </c>
      <c r="E52">
        <f>$J$36/C52</f>
        <v>5.120593692022263</v>
      </c>
      <c r="F52">
        <f t="shared" si="16"/>
        <v>2.0482374768089051</v>
      </c>
      <c r="G52">
        <f t="shared" si="28"/>
        <v>26.648831168831169</v>
      </c>
      <c r="H52" s="4">
        <f>C52*$B$37*$B$40</f>
        <v>10941.7</v>
      </c>
      <c r="I52" s="4">
        <f t="shared" si="23"/>
        <v>262600.80000000005</v>
      </c>
      <c r="J52">
        <f t="shared" si="17"/>
        <v>0.60116883116883102</v>
      </c>
      <c r="K52" s="4">
        <f>J52*C52*$B$40</f>
        <v>226.821</v>
      </c>
      <c r="L52" s="4">
        <f t="shared" si="24"/>
        <v>5443.7039999999997</v>
      </c>
      <c r="M52" s="4">
        <f t="shared" si="25"/>
        <v>163311.12</v>
      </c>
      <c r="N52" s="5">
        <f t="shared" si="18"/>
        <v>1.0246007905138339E-2</v>
      </c>
      <c r="O52" s="5">
        <f t="shared" si="19"/>
        <v>2.0729959695476932E-2</v>
      </c>
      <c r="P52">
        <f t="shared" si="20"/>
        <v>1</v>
      </c>
      <c r="Q52" s="4">
        <f t="shared" si="21"/>
        <v>163311.12</v>
      </c>
    </row>
    <row r="53" spans="2:17" x14ac:dyDescent="0.25">
      <c r="B53">
        <f t="shared" si="26"/>
        <v>87</v>
      </c>
      <c r="C53">
        <f t="shared" si="27"/>
        <v>53.287500000000001</v>
      </c>
      <c r="D53">
        <f t="shared" si="22"/>
        <v>8952.3000000000011</v>
      </c>
      <c r="E53">
        <f>$J$36/C53</f>
        <v>5.1794510907811402</v>
      </c>
      <c r="F53">
        <f t="shared" si="16"/>
        <v>2.0717804363124563</v>
      </c>
      <c r="G53">
        <f t="shared" si="28"/>
        <v>26.731231527093598</v>
      </c>
      <c r="H53" s="4">
        <f>C53*$B$37*$B$40</f>
        <v>10817.362500000001</v>
      </c>
      <c r="I53" s="4">
        <f t="shared" si="23"/>
        <v>259616.7</v>
      </c>
      <c r="J53">
        <f t="shared" si="17"/>
        <v>0.51876847290640171</v>
      </c>
      <c r="K53" s="4">
        <f>J53*C53*$B$40</f>
        <v>193.50712499999918</v>
      </c>
      <c r="L53" s="4">
        <f t="shared" si="24"/>
        <v>4644.1709999999803</v>
      </c>
      <c r="M53" s="4">
        <f t="shared" si="25"/>
        <v>139325.12999999942</v>
      </c>
      <c r="N53" s="5">
        <f t="shared" si="18"/>
        <v>8.7411462450592507E-3</v>
      </c>
      <c r="O53" s="5">
        <f t="shared" si="19"/>
        <v>1.7888568031255232E-2</v>
      </c>
      <c r="P53">
        <f t="shared" si="20"/>
        <v>1</v>
      </c>
      <c r="Q53" s="4">
        <f t="shared" si="21"/>
        <v>139325.12999999942</v>
      </c>
    </row>
    <row r="54" spans="2:17" x14ac:dyDescent="0.25">
      <c r="B54">
        <f t="shared" si="26"/>
        <v>86</v>
      </c>
      <c r="C54">
        <f t="shared" si="27"/>
        <v>52.675000000000004</v>
      </c>
      <c r="D54">
        <f t="shared" si="22"/>
        <v>8849.4</v>
      </c>
      <c r="E54">
        <f>$J$36/C54</f>
        <v>5.239677266255339</v>
      </c>
      <c r="F54">
        <f t="shared" si="16"/>
        <v>2.0958709065021357</v>
      </c>
      <c r="G54">
        <f t="shared" si="28"/>
        <v>26.815548172757474</v>
      </c>
      <c r="H54" s="4">
        <f>C54*$B$37*$B$40</f>
        <v>10693.025</v>
      </c>
      <c r="I54" s="4">
        <f t="shared" si="23"/>
        <v>256632.59999999998</v>
      </c>
      <c r="J54">
        <f t="shared" si="17"/>
        <v>0.43445182724252618</v>
      </c>
      <c r="K54" s="4">
        <f>J54*C54*$B$40</f>
        <v>160.19325000000049</v>
      </c>
      <c r="L54" s="4">
        <f t="shared" si="24"/>
        <v>3844.6380000000117</v>
      </c>
      <c r="M54" s="4">
        <f t="shared" si="25"/>
        <v>115339.14000000035</v>
      </c>
      <c r="N54" s="5">
        <f t="shared" si="18"/>
        <v>7.2362845849802595E-3</v>
      </c>
      <c r="O54" s="5">
        <f t="shared" si="19"/>
        <v>1.4981097491121595E-2</v>
      </c>
      <c r="P54">
        <f t="shared" si="20"/>
        <v>1</v>
      </c>
      <c r="Q54" s="4">
        <f t="shared" si="21"/>
        <v>115339.14000000035</v>
      </c>
    </row>
    <row r="55" spans="2:17" x14ac:dyDescent="0.25">
      <c r="B55">
        <f t="shared" si="26"/>
        <v>85</v>
      </c>
      <c r="C55">
        <f t="shared" si="27"/>
        <v>52.062500000000007</v>
      </c>
      <c r="D55">
        <f t="shared" si="22"/>
        <v>8746.5000000000018</v>
      </c>
      <c r="E55">
        <f>$J$36/C55</f>
        <v>5.3013205282112841</v>
      </c>
      <c r="F55">
        <f t="shared" si="16"/>
        <v>2.1205282112845136</v>
      </c>
      <c r="G55">
        <f t="shared" si="28"/>
        <v>26.901848739495797</v>
      </c>
      <c r="H55" s="4">
        <f>C55*$B$37*$B$40</f>
        <v>10568.687500000002</v>
      </c>
      <c r="I55" s="4">
        <f t="shared" si="23"/>
        <v>253648.50000000006</v>
      </c>
      <c r="J55">
        <f t="shared" si="17"/>
        <v>0.34815126050420275</v>
      </c>
      <c r="K55" s="4">
        <f>J55*C55*$B$40</f>
        <v>126.87937500000042</v>
      </c>
      <c r="L55" s="4">
        <f t="shared" si="24"/>
        <v>3045.10500000001</v>
      </c>
      <c r="M55" s="4">
        <f t="shared" si="25"/>
        <v>91353.1500000003</v>
      </c>
      <c r="N55" s="5">
        <f t="shared" si="18"/>
        <v>5.731422924901205E-3</v>
      </c>
      <c r="O55" s="5">
        <f t="shared" si="19"/>
        <v>1.2005215879455267E-2</v>
      </c>
      <c r="P55">
        <f t="shared" si="20"/>
        <v>1</v>
      </c>
      <c r="Q55" s="4">
        <f t="shared" si="21"/>
        <v>91353.1500000003</v>
      </c>
    </row>
    <row r="56" spans="2:17" x14ac:dyDescent="0.25">
      <c r="B56">
        <f>B55-1</f>
        <v>84</v>
      </c>
      <c r="C56">
        <f t="shared" si="27"/>
        <v>51.45</v>
      </c>
      <c r="D56">
        <f t="shared" si="22"/>
        <v>8643.6000000000022</v>
      </c>
      <c r="E56">
        <f>$J$36/C56</f>
        <v>5.3644314868804663</v>
      </c>
      <c r="F56">
        <f t="shared" si="16"/>
        <v>2.1457725947521866</v>
      </c>
      <c r="G56">
        <f t="shared" si="28"/>
        <v>26.990204081632655</v>
      </c>
      <c r="H56" s="4">
        <f>C56*$B$37*$B$40</f>
        <v>10444.350000000002</v>
      </c>
      <c r="I56" s="4">
        <f t="shared" si="23"/>
        <v>250664.40000000005</v>
      </c>
      <c r="J56">
        <f t="shared" si="17"/>
        <v>0.25979591836734528</v>
      </c>
      <c r="K56" s="4">
        <f>J56*C56*$B$40</f>
        <v>93.565499999999403</v>
      </c>
      <c r="L56" s="4">
        <f t="shared" si="24"/>
        <v>2245.5719999999856</v>
      </c>
      <c r="M56" s="4">
        <f t="shared" si="25"/>
        <v>67367.159999999567</v>
      </c>
      <c r="N56" s="5">
        <f t="shared" si="18"/>
        <v>4.2265612648221072E-3</v>
      </c>
      <c r="O56" s="5">
        <f t="shared" si="19"/>
        <v>8.9584799437015597E-3</v>
      </c>
      <c r="P56">
        <f t="shared" si="20"/>
        <v>1</v>
      </c>
      <c r="Q56" s="4">
        <f t="shared" si="21"/>
        <v>67367.159999999567</v>
      </c>
    </row>
    <row r="57" spans="2:17" x14ac:dyDescent="0.25">
      <c r="B57">
        <f t="shared" si="26"/>
        <v>83</v>
      </c>
      <c r="C57">
        <f t="shared" si="27"/>
        <v>50.837500000000006</v>
      </c>
      <c r="D57">
        <f t="shared" si="22"/>
        <v>8540.7000000000007</v>
      </c>
      <c r="E57">
        <f>$J$36/C57</f>
        <v>5.429063191541676</v>
      </c>
      <c r="F57">
        <f t="shared" si="16"/>
        <v>2.1716252766166706</v>
      </c>
      <c r="G57">
        <f t="shared" si="28"/>
        <v>27.080688468158346</v>
      </c>
      <c r="H57" s="4">
        <f>C57*$B$37*$B$40</f>
        <v>10320.012500000001</v>
      </c>
      <c r="I57" s="4">
        <f t="shared" si="23"/>
        <v>247680.30000000002</v>
      </c>
      <c r="J57">
        <f t="shared" si="17"/>
        <v>0.16931153184165382</v>
      </c>
      <c r="K57" s="4">
        <f>J57*C57*$B$40</f>
        <v>60.251625000000544</v>
      </c>
      <c r="L57" s="4">
        <f t="shared" si="24"/>
        <v>1446.0390000000129</v>
      </c>
      <c r="M57" s="4">
        <f t="shared" si="25"/>
        <v>43381.170000000391</v>
      </c>
      <c r="N57" s="5">
        <f t="shared" si="18"/>
        <v>2.7216996047431073E-3</v>
      </c>
      <c r="O57" s="5">
        <f t="shared" si="19"/>
        <v>5.8383286841949596E-3</v>
      </c>
      <c r="P57">
        <f t="shared" si="20"/>
        <v>1</v>
      </c>
      <c r="Q57" s="4">
        <f t="shared" si="21"/>
        <v>43381.170000000391</v>
      </c>
    </row>
    <row r="58" spans="2:17" x14ac:dyDescent="0.25">
      <c r="B58">
        <f t="shared" si="26"/>
        <v>82</v>
      </c>
      <c r="C58">
        <f t="shared" si="27"/>
        <v>50.225000000000001</v>
      </c>
      <c r="D58">
        <f t="shared" si="22"/>
        <v>8437.8000000000011</v>
      </c>
      <c r="E58">
        <f>$J$36/C58</f>
        <v>5.4952712792434042</v>
      </c>
      <c r="F58">
        <f t="shared" si="16"/>
        <v>2.1981085116973618</v>
      </c>
      <c r="G58">
        <f t="shared" si="28"/>
        <v>27.173379790940764</v>
      </c>
      <c r="H58" s="4">
        <f>C58*$B$37*$B$40</f>
        <v>10195.675000000001</v>
      </c>
      <c r="I58" s="4">
        <f t="shared" si="23"/>
        <v>244696.2</v>
      </c>
      <c r="J58">
        <f t="shared" si="17"/>
        <v>7.6620209059235833E-2</v>
      </c>
      <c r="K58" s="4">
        <f>J58*C58*$B$40</f>
        <v>26.937750000000836</v>
      </c>
      <c r="L58" s="4">
        <f t="shared" si="24"/>
        <v>646.50600000002009</v>
      </c>
      <c r="M58" s="4">
        <f t="shared" si="25"/>
        <v>19395.180000000604</v>
      </c>
      <c r="N58" s="5">
        <f t="shared" si="18"/>
        <v>1.2168379446640695E-3</v>
      </c>
      <c r="O58" s="5">
        <f t="shared" si="19"/>
        <v>2.6420761744564078E-3</v>
      </c>
      <c r="P58">
        <f t="shared" si="20"/>
        <v>1</v>
      </c>
      <c r="Q58" s="4">
        <f t="shared" si="21"/>
        <v>19395.180000000604</v>
      </c>
    </row>
    <row r="59" spans="2:17" x14ac:dyDescent="0.25">
      <c r="B59">
        <f t="shared" si="26"/>
        <v>81</v>
      </c>
      <c r="C59">
        <f t="shared" si="27"/>
        <v>49.612500000000004</v>
      </c>
      <c r="D59">
        <f t="shared" si="22"/>
        <v>8334.9</v>
      </c>
      <c r="E59">
        <f>$J$36/C59</f>
        <v>5.5631141345427055</v>
      </c>
      <c r="F59">
        <f t="shared" si="16"/>
        <v>2.2252456538170824</v>
      </c>
      <c r="G59">
        <f t="shared" si="28"/>
        <v>27.268359788359788</v>
      </c>
      <c r="H59" s="4">
        <f>C59*$B$37*$B$40</f>
        <v>10071.3375</v>
      </c>
      <c r="I59" s="4">
        <f t="shared" si="23"/>
        <v>241712.09999999998</v>
      </c>
      <c r="J59">
        <f t="shared" si="17"/>
        <v>-1.8359788359788354E-2</v>
      </c>
      <c r="K59" s="4">
        <f>J59*C59*$B$40</f>
        <v>-6.3761249999999983</v>
      </c>
      <c r="L59" s="4">
        <f t="shared" si="24"/>
        <v>-153.02699999999996</v>
      </c>
      <c r="M59" s="4">
        <f t="shared" si="25"/>
        <v>-4590.8099999999986</v>
      </c>
      <c r="N59" s="5">
        <f t="shared" si="18"/>
        <v>-2.880237154150197E-4</v>
      </c>
      <c r="O59" s="5">
        <f t="shared" si="19"/>
        <v>-6.3309615033752952E-4</v>
      </c>
      <c r="P59">
        <f t="shared" si="20"/>
        <v>0</v>
      </c>
      <c r="Q59" s="4">
        <f t="shared" si="21"/>
        <v>0</v>
      </c>
    </row>
    <row r="60" spans="2:17" x14ac:dyDescent="0.25">
      <c r="B60">
        <f t="shared" si="26"/>
        <v>80</v>
      </c>
      <c r="C60">
        <f t="shared" si="27"/>
        <v>49</v>
      </c>
      <c r="D60">
        <f t="shared" si="22"/>
        <v>8232</v>
      </c>
      <c r="E60">
        <f>$J$36/C60</f>
        <v>5.6326530612244898</v>
      </c>
      <c r="F60">
        <f t="shared" si="16"/>
        <v>2.2530612244897958</v>
      </c>
      <c r="G60">
        <f t="shared" si="28"/>
        <v>27.365714285714287</v>
      </c>
      <c r="H60" s="4">
        <f>C60*$B$37*$B$40</f>
        <v>9947</v>
      </c>
      <c r="I60" s="4">
        <f t="shared" si="23"/>
        <v>238728</v>
      </c>
      <c r="J60">
        <f t="shared" si="17"/>
        <v>-0.11571428571428655</v>
      </c>
      <c r="K60" s="4">
        <f>J60*C60*$B$40</f>
        <v>-39.690000000000282</v>
      </c>
      <c r="L60" s="4">
        <f t="shared" si="24"/>
        <v>-952.56000000000677</v>
      </c>
      <c r="M60" s="4">
        <f t="shared" si="25"/>
        <v>-28576.800000000203</v>
      </c>
      <c r="N60" s="5">
        <f t="shared" si="18"/>
        <v>-1.7928853754940839E-3</v>
      </c>
      <c r="O60" s="5">
        <f t="shared" si="19"/>
        <v>-3.9901477832512602E-3</v>
      </c>
      <c r="P60">
        <f t="shared" si="20"/>
        <v>0</v>
      </c>
      <c r="Q60" s="4">
        <f t="shared" si="21"/>
        <v>0</v>
      </c>
    </row>
    <row r="61" spans="2:17" x14ac:dyDescent="0.25">
      <c r="B61">
        <f>B60-1</f>
        <v>79</v>
      </c>
      <c r="C61">
        <f t="shared" si="27"/>
        <v>48.387500000000003</v>
      </c>
      <c r="D61">
        <f t="shared" si="22"/>
        <v>8129.1000000000013</v>
      </c>
      <c r="E61">
        <f>$J$36/C61</f>
        <v>5.7039524670627744</v>
      </c>
      <c r="F61">
        <f t="shared" si="16"/>
        <v>2.28158098682511</v>
      </c>
      <c r="G61">
        <f t="shared" si="28"/>
        <v>27.465533453887886</v>
      </c>
      <c r="H61" s="4">
        <f>C61*$B$37*$B$40</f>
        <v>9822.6625000000022</v>
      </c>
      <c r="I61" s="4">
        <f t="shared" si="23"/>
        <v>235743.90000000005</v>
      </c>
      <c r="J61">
        <f t="shared" si="17"/>
        <v>-0.21553345388788614</v>
      </c>
      <c r="K61" s="4">
        <f>J61*C61*$B$40</f>
        <v>-73.003875000000647</v>
      </c>
      <c r="L61" s="4">
        <f t="shared" si="24"/>
        <v>-1752.0930000000155</v>
      </c>
      <c r="M61" s="4">
        <f t="shared" si="25"/>
        <v>-52562.790000000467</v>
      </c>
      <c r="N61" s="5">
        <f t="shared" si="18"/>
        <v>-3.2977470355731518E-3</v>
      </c>
      <c r="O61" s="5">
        <f t="shared" si="19"/>
        <v>-7.4321880650995214E-3</v>
      </c>
      <c r="P61">
        <f t="shared" si="20"/>
        <v>0</v>
      </c>
      <c r="Q61" s="4">
        <f t="shared" si="21"/>
        <v>0</v>
      </c>
    </row>
    <row r="62" spans="2:17" x14ac:dyDescent="0.25">
      <c r="B62">
        <f t="shared" si="26"/>
        <v>78</v>
      </c>
      <c r="C62">
        <f t="shared" si="27"/>
        <v>47.775000000000006</v>
      </c>
      <c r="D62">
        <f t="shared" si="22"/>
        <v>8026.2000000000007</v>
      </c>
      <c r="E62">
        <f>$J$36/C62</f>
        <v>5.7770800627943482</v>
      </c>
      <c r="F62">
        <f t="shared" si="16"/>
        <v>2.3108320251177394</v>
      </c>
      <c r="G62">
        <f t="shared" si="28"/>
        <v>27.567912087912088</v>
      </c>
      <c r="H62" s="4">
        <f>C62*$B$37*$B$40</f>
        <v>9698.3250000000007</v>
      </c>
      <c r="I62" s="4">
        <f t="shared" si="23"/>
        <v>232759.80000000002</v>
      </c>
      <c r="J62">
        <f t="shared" si="17"/>
        <v>-0.31791208791208803</v>
      </c>
      <c r="K62" s="4">
        <f>J62*C62*$B$40</f>
        <v>-106.31775000000005</v>
      </c>
      <c r="L62" s="4">
        <f t="shared" si="24"/>
        <v>-2551.6260000000011</v>
      </c>
      <c r="M62" s="4">
        <f t="shared" si="25"/>
        <v>-76548.780000000028</v>
      </c>
      <c r="N62" s="5">
        <f t="shared" si="18"/>
        <v>-4.8026086956521764E-3</v>
      </c>
      <c r="O62" s="5">
        <f t="shared" si="19"/>
        <v>-1.0962485790072E-2</v>
      </c>
      <c r="P62">
        <f t="shared" si="20"/>
        <v>0</v>
      </c>
      <c r="Q62" s="4">
        <f t="shared" si="21"/>
        <v>0</v>
      </c>
    </row>
    <row r="63" spans="2:17" x14ac:dyDescent="0.25">
      <c r="B63">
        <f t="shared" si="26"/>
        <v>77</v>
      </c>
      <c r="C63">
        <f t="shared" si="27"/>
        <v>47.162500000000001</v>
      </c>
      <c r="D63">
        <f t="shared" si="22"/>
        <v>7923.3000000000011</v>
      </c>
      <c r="E63">
        <f>$J$36/C63</f>
        <v>5.8521070765968721</v>
      </c>
      <c r="F63">
        <f t="shared" si="16"/>
        <v>2.3408428306387488</v>
      </c>
      <c r="G63">
        <f t="shared" si="28"/>
        <v>27.672949907235619</v>
      </c>
      <c r="H63" s="4">
        <f>C63*$B$37*$B$40</f>
        <v>9573.9875000000011</v>
      </c>
      <c r="I63" s="4">
        <f t="shared" si="23"/>
        <v>229775.7</v>
      </c>
      <c r="J63">
        <f t="shared" si="17"/>
        <v>-0.42294990723561909</v>
      </c>
      <c r="K63" s="4">
        <f>J63*C63*$B$40</f>
        <v>-139.63162499999922</v>
      </c>
      <c r="L63" s="4">
        <f t="shared" si="24"/>
        <v>-3351.1589999999815</v>
      </c>
      <c r="M63" s="4">
        <f t="shared" si="25"/>
        <v>-100534.76999999944</v>
      </c>
      <c r="N63" s="5">
        <f t="shared" si="18"/>
        <v>-6.3074703557311901E-3</v>
      </c>
      <c r="O63" s="5">
        <f t="shared" si="19"/>
        <v>-1.4584479559848937E-2</v>
      </c>
      <c r="P63">
        <f t="shared" si="20"/>
        <v>0</v>
      </c>
      <c r="Q63" s="4">
        <f t="shared" si="21"/>
        <v>0</v>
      </c>
    </row>
    <row r="64" spans="2:17" x14ac:dyDescent="0.25">
      <c r="B64">
        <f t="shared" si="26"/>
        <v>76</v>
      </c>
      <c r="C64">
        <f t="shared" si="27"/>
        <v>46.550000000000004</v>
      </c>
      <c r="D64">
        <f t="shared" si="22"/>
        <v>7820.4000000000005</v>
      </c>
      <c r="E64">
        <f>$J$36/C64</f>
        <v>5.9291084854994622</v>
      </c>
      <c r="F64">
        <f t="shared" si="16"/>
        <v>2.371643394199785</v>
      </c>
      <c r="G64">
        <f t="shared" si="28"/>
        <v>27.780751879699245</v>
      </c>
      <c r="H64" s="4">
        <f>C64*$B$37*$B$40</f>
        <v>9449.65</v>
      </c>
      <c r="I64" s="4">
        <f t="shared" si="23"/>
        <v>226791.59999999998</v>
      </c>
      <c r="J64">
        <f t="shared" si="17"/>
        <v>-0.53075187969924542</v>
      </c>
      <c r="K64" s="4">
        <f>J64*C64*$B$40</f>
        <v>-172.94549999999913</v>
      </c>
      <c r="L64" s="4">
        <f t="shared" si="24"/>
        <v>-4150.6919999999791</v>
      </c>
      <c r="M64" s="4">
        <f t="shared" si="25"/>
        <v>-124520.75999999937</v>
      </c>
      <c r="N64" s="5">
        <f t="shared" si="18"/>
        <v>-7.8123320158102376E-3</v>
      </c>
      <c r="O64" s="5">
        <f t="shared" si="19"/>
        <v>-1.8301788955146395E-2</v>
      </c>
      <c r="P64">
        <f t="shared" si="20"/>
        <v>0</v>
      </c>
      <c r="Q64" s="4">
        <f t="shared" si="21"/>
        <v>0</v>
      </c>
    </row>
    <row r="65" spans="2:17" x14ac:dyDescent="0.25">
      <c r="B65">
        <f t="shared" si="26"/>
        <v>75</v>
      </c>
      <c r="C65">
        <f t="shared" si="27"/>
        <v>45.9375</v>
      </c>
      <c r="D65">
        <f t="shared" si="22"/>
        <v>7717.5</v>
      </c>
      <c r="E65">
        <f>$J$36/C65</f>
        <v>6.0081632653061225</v>
      </c>
      <c r="F65">
        <f t="shared" si="16"/>
        <v>2.4032653061224494</v>
      </c>
      <c r="G65">
        <f t="shared" si="28"/>
        <v>27.891428571428573</v>
      </c>
      <c r="H65" s="4">
        <f>C65*$B$37*$B$40</f>
        <v>9325.3125</v>
      </c>
      <c r="I65" s="4">
        <f t="shared" si="23"/>
        <v>223807.5</v>
      </c>
      <c r="J65">
        <f t="shared" si="17"/>
        <v>-0.64142857142857324</v>
      </c>
      <c r="K65" s="4">
        <f>J65*C65*$B$40</f>
        <v>-206.2593750000006</v>
      </c>
      <c r="L65" s="4">
        <f t="shared" si="24"/>
        <v>-4950.2250000000149</v>
      </c>
      <c r="M65" s="4">
        <f t="shared" si="25"/>
        <v>-148506.75000000044</v>
      </c>
      <c r="N65" s="5">
        <f t="shared" si="18"/>
        <v>-9.3171936758893563E-3</v>
      </c>
      <c r="O65" s="5">
        <f t="shared" si="19"/>
        <v>-2.2118226600985287E-2</v>
      </c>
      <c r="P65">
        <f t="shared" si="20"/>
        <v>0</v>
      </c>
      <c r="Q65" s="4">
        <f t="shared" si="21"/>
        <v>0</v>
      </c>
    </row>
    <row r="66" spans="2:17" x14ac:dyDescent="0.25">
      <c r="B66">
        <f t="shared" si="26"/>
        <v>74</v>
      </c>
      <c r="C66">
        <f t="shared" si="27"/>
        <v>45.325000000000003</v>
      </c>
      <c r="D66">
        <f t="shared" si="22"/>
        <v>7614.6000000000013</v>
      </c>
      <c r="E66">
        <f>$J$36/C66</f>
        <v>6.0893546607832318</v>
      </c>
      <c r="F66">
        <f t="shared" si="16"/>
        <v>2.4357418643132931</v>
      </c>
      <c r="G66">
        <f t="shared" si="28"/>
        <v>28.005096525096526</v>
      </c>
      <c r="H66" s="4">
        <f>C66*$B$37*$B$40</f>
        <v>9200.9750000000022</v>
      </c>
      <c r="I66" s="4">
        <f t="shared" si="23"/>
        <v>220823.40000000005</v>
      </c>
      <c r="J66">
        <f t="shared" si="17"/>
        <v>-0.75509652509652625</v>
      </c>
      <c r="K66" s="4">
        <f>J66*C66*$B$40</f>
        <v>-239.5732500000004</v>
      </c>
      <c r="L66" s="4">
        <f t="shared" si="24"/>
        <v>-5749.7580000000098</v>
      </c>
      <c r="M66" s="4">
        <f t="shared" si="25"/>
        <v>-172492.74000000028</v>
      </c>
      <c r="N66" s="5">
        <f t="shared" si="18"/>
        <v>-1.0822055335968398E-2</v>
      </c>
      <c r="O66" s="5">
        <f t="shared" si="19"/>
        <v>-2.6037811210225043E-2</v>
      </c>
      <c r="P66">
        <f t="shared" si="20"/>
        <v>0</v>
      </c>
      <c r="Q66" s="4">
        <f t="shared" si="21"/>
        <v>0</v>
      </c>
    </row>
    <row r="67" spans="2:17" x14ac:dyDescent="0.25">
      <c r="B67">
        <f t="shared" si="26"/>
        <v>73</v>
      </c>
      <c r="C67">
        <f t="shared" si="27"/>
        <v>44.712500000000006</v>
      </c>
      <c r="D67">
        <f t="shared" si="22"/>
        <v>7511.7000000000007</v>
      </c>
      <c r="E67">
        <f>$J$36/C67</f>
        <v>6.1727704780542343</v>
      </c>
      <c r="F67">
        <f t="shared" si="16"/>
        <v>2.4691081912216939</v>
      </c>
      <c r="G67">
        <f t="shared" si="28"/>
        <v>28.121878669275929</v>
      </c>
      <c r="H67" s="4">
        <f>C67*$B$37*$B$40</f>
        <v>9076.6375000000007</v>
      </c>
      <c r="I67" s="4">
        <f t="shared" si="23"/>
        <v>217839.30000000002</v>
      </c>
      <c r="J67">
        <f t="shared" si="17"/>
        <v>-0.8718786692759295</v>
      </c>
      <c r="K67" s="4">
        <f>J67*C67*$B$40</f>
        <v>-272.88712500000003</v>
      </c>
      <c r="L67" s="4">
        <f t="shared" si="24"/>
        <v>-6549.2910000000011</v>
      </c>
      <c r="M67" s="4">
        <f t="shared" si="25"/>
        <v>-196478.73000000004</v>
      </c>
      <c r="N67" s="5">
        <f t="shared" si="18"/>
        <v>-1.2326916996047432E-2</v>
      </c>
      <c r="O67" s="5">
        <f t="shared" si="19"/>
        <v>-3.0064781699169988E-2</v>
      </c>
      <c r="P67">
        <f t="shared" si="20"/>
        <v>0</v>
      </c>
      <c r="Q67" s="4">
        <f t="shared" si="21"/>
        <v>0</v>
      </c>
    </row>
    <row r="68" spans="2:17" x14ac:dyDescent="0.25">
      <c r="B68">
        <f t="shared" si="26"/>
        <v>72</v>
      </c>
      <c r="C68">
        <f t="shared" si="27"/>
        <v>44.1</v>
      </c>
      <c r="D68">
        <f t="shared" si="22"/>
        <v>7408.8000000000011</v>
      </c>
      <c r="E68">
        <f>$J$36/C68</f>
        <v>6.2585034013605441</v>
      </c>
      <c r="F68">
        <f t="shared" si="16"/>
        <v>2.5034013605442178</v>
      </c>
      <c r="G68">
        <f t="shared" si="28"/>
        <v>28.241904761904763</v>
      </c>
      <c r="H68" s="4">
        <f>C68*$B$37*$B$40</f>
        <v>8952.3000000000011</v>
      </c>
      <c r="I68" s="4">
        <f t="shared" si="23"/>
        <v>214855.2</v>
      </c>
      <c r="J68">
        <f t="shared" si="17"/>
        <v>-0.99190476190476318</v>
      </c>
      <c r="K68" s="4">
        <f>J68*C68*$B$40</f>
        <v>-306.20100000000042</v>
      </c>
      <c r="L68" s="4">
        <f t="shared" si="24"/>
        <v>-7348.8240000000096</v>
      </c>
      <c r="M68" s="4">
        <f t="shared" si="25"/>
        <v>-220464.72000000029</v>
      </c>
      <c r="N68" s="5">
        <f t="shared" si="18"/>
        <v>-1.38317786561265E-2</v>
      </c>
      <c r="O68" s="5">
        <f t="shared" si="19"/>
        <v>-3.4203612479474593E-2</v>
      </c>
      <c r="P68">
        <f t="shared" si="20"/>
        <v>0</v>
      </c>
      <c r="Q68" s="4">
        <f t="shared" si="21"/>
        <v>0</v>
      </c>
    </row>
    <row r="69" spans="2:17" x14ac:dyDescent="0.25">
      <c r="B69">
        <f t="shared" ref="B69:B77" si="29">B68-1</f>
        <v>71</v>
      </c>
      <c r="C69">
        <f t="shared" si="27"/>
        <v>43.487500000000004</v>
      </c>
      <c r="D69">
        <f t="shared" si="22"/>
        <v>7305.9000000000005</v>
      </c>
      <c r="E69">
        <f>$J$36/C69</f>
        <v>6.3466513365909734</v>
      </c>
      <c r="F69">
        <f t="shared" si="16"/>
        <v>2.5386605346363895</v>
      </c>
      <c r="G69">
        <f t="shared" ref="G69:G77" si="30">E69+F69+$D$5</f>
        <v>28.365311871227362</v>
      </c>
      <c r="H69" s="4">
        <f>C69*$B$37*$B$40</f>
        <v>8827.9624999999996</v>
      </c>
      <c r="I69" s="4">
        <f t="shared" si="23"/>
        <v>211871.09999999998</v>
      </c>
      <c r="J69">
        <f t="shared" si="17"/>
        <v>-1.1153118712273624</v>
      </c>
      <c r="K69" s="4">
        <f>J69*C69*$B$40</f>
        <v>-339.51487499999951</v>
      </c>
      <c r="L69" s="4">
        <f t="shared" si="24"/>
        <v>-8148.3569999999881</v>
      </c>
      <c r="M69" s="4">
        <f t="shared" si="25"/>
        <v>-244450.70999999964</v>
      </c>
      <c r="N69" s="5">
        <f t="shared" si="18"/>
        <v>-1.5336640316205512E-2</v>
      </c>
      <c r="O69" s="5">
        <f t="shared" si="19"/>
        <v>-3.8459030042322852E-2</v>
      </c>
      <c r="P69">
        <f t="shared" si="20"/>
        <v>0</v>
      </c>
      <c r="Q69" s="4">
        <f t="shared" si="21"/>
        <v>0</v>
      </c>
    </row>
    <row r="70" spans="2:17" x14ac:dyDescent="0.25">
      <c r="B70">
        <f t="shared" si="29"/>
        <v>70</v>
      </c>
      <c r="C70">
        <f t="shared" si="27"/>
        <v>42.875</v>
      </c>
      <c r="D70">
        <f t="shared" si="22"/>
        <v>7203</v>
      </c>
      <c r="E70">
        <f>$J$36/C70</f>
        <v>6.4373177842565594</v>
      </c>
      <c r="F70">
        <f t="shared" si="16"/>
        <v>2.5749271137026239</v>
      </c>
      <c r="G70">
        <f t="shared" si="30"/>
        <v>28.492244897959182</v>
      </c>
      <c r="H70" s="4">
        <f>C70*$B$37*$B$40</f>
        <v>8703.625</v>
      </c>
      <c r="I70" s="4">
        <f t="shared" si="23"/>
        <v>208887</v>
      </c>
      <c r="J70">
        <f t="shared" si="17"/>
        <v>-1.242244897959182</v>
      </c>
      <c r="K70" s="4">
        <f>J70*C70*$B$40</f>
        <v>-372.82874999999956</v>
      </c>
      <c r="L70" s="4">
        <f t="shared" si="24"/>
        <v>-8947.8899999999885</v>
      </c>
      <c r="M70" s="4">
        <f t="shared" si="25"/>
        <v>-268436.69999999966</v>
      </c>
      <c r="N70" s="5">
        <f t="shared" si="18"/>
        <v>-1.6841501976284562E-2</v>
      </c>
      <c r="O70" s="5">
        <f t="shared" si="19"/>
        <v>-4.2836030964109727E-2</v>
      </c>
      <c r="P70">
        <f t="shared" si="20"/>
        <v>0</v>
      </c>
      <c r="Q70" s="4">
        <f t="shared" si="21"/>
        <v>0</v>
      </c>
    </row>
    <row r="71" spans="2:17" x14ac:dyDescent="0.25">
      <c r="B71">
        <f t="shared" si="29"/>
        <v>69</v>
      </c>
      <c r="C71">
        <f t="shared" si="27"/>
        <v>42.262500000000003</v>
      </c>
      <c r="D71">
        <f t="shared" si="22"/>
        <v>7100.1</v>
      </c>
      <c r="E71">
        <f>$J$36/C71</f>
        <v>6.5306122448979584</v>
      </c>
      <c r="F71">
        <f t="shared" si="16"/>
        <v>2.6122448979591835</v>
      </c>
      <c r="G71">
        <f t="shared" si="30"/>
        <v>28.622857142857143</v>
      </c>
      <c r="H71" s="4">
        <f>C71*$B$37*$B$40</f>
        <v>8579.2875000000022</v>
      </c>
      <c r="I71" s="4">
        <f t="shared" si="23"/>
        <v>205902.90000000005</v>
      </c>
      <c r="J71">
        <f t="shared" si="17"/>
        <v>-1.3728571428571428</v>
      </c>
      <c r="K71" s="4">
        <f>J71*C71*$B$40</f>
        <v>-406.14262500000001</v>
      </c>
      <c r="L71" s="4">
        <f t="shared" si="24"/>
        <v>-9747.4230000000007</v>
      </c>
      <c r="M71" s="4">
        <f t="shared" si="25"/>
        <v>-292422.69</v>
      </c>
      <c r="N71" s="5">
        <f t="shared" si="18"/>
        <v>-1.8346363636363636E-2</v>
      </c>
      <c r="O71" s="5">
        <f t="shared" si="19"/>
        <v>-4.7339901477832506E-2</v>
      </c>
      <c r="P71">
        <f t="shared" si="20"/>
        <v>0</v>
      </c>
      <c r="Q71" s="4">
        <f t="shared" si="21"/>
        <v>0</v>
      </c>
    </row>
    <row r="72" spans="2:17" x14ac:dyDescent="0.25">
      <c r="B72">
        <f t="shared" si="29"/>
        <v>68</v>
      </c>
      <c r="C72">
        <f t="shared" si="27"/>
        <v>41.650000000000006</v>
      </c>
      <c r="D72">
        <f t="shared" si="22"/>
        <v>6997.2000000000007</v>
      </c>
      <c r="E72">
        <f>$J$36/C72</f>
        <v>6.6266506602641044</v>
      </c>
      <c r="F72">
        <f t="shared" si="16"/>
        <v>2.650660264105642</v>
      </c>
      <c r="G72">
        <f t="shared" si="30"/>
        <v>28.757310924369747</v>
      </c>
      <c r="H72" s="4">
        <f>C72*$B$37*$B$40</f>
        <v>8454.9500000000007</v>
      </c>
      <c r="I72" s="4">
        <f t="shared" si="23"/>
        <v>202918.80000000002</v>
      </c>
      <c r="J72">
        <f t="shared" si="17"/>
        <v>-1.5073109243697473</v>
      </c>
      <c r="K72" s="4">
        <f>J72*C72*$B$40</f>
        <v>-439.45649999999989</v>
      </c>
      <c r="L72" s="4">
        <f t="shared" si="24"/>
        <v>-10546.955999999998</v>
      </c>
      <c r="M72" s="4">
        <f t="shared" si="25"/>
        <v>-316408.67999999993</v>
      </c>
      <c r="N72" s="5">
        <f t="shared" si="18"/>
        <v>-1.9851225296442683E-2</v>
      </c>
      <c r="O72" s="5">
        <f t="shared" si="19"/>
        <v>-5.1976238771370607E-2</v>
      </c>
      <c r="P72">
        <f t="shared" si="20"/>
        <v>0</v>
      </c>
      <c r="Q72" s="4">
        <f t="shared" si="21"/>
        <v>0</v>
      </c>
    </row>
    <row r="73" spans="2:17" x14ac:dyDescent="0.25">
      <c r="B73">
        <f t="shared" si="29"/>
        <v>67</v>
      </c>
      <c r="C73">
        <f t="shared" si="27"/>
        <v>41.037500000000001</v>
      </c>
      <c r="D73">
        <f t="shared" si="22"/>
        <v>6894.3000000000011</v>
      </c>
      <c r="E73">
        <f>$J$36/C73</f>
        <v>6.7255558939993909</v>
      </c>
      <c r="F73">
        <f t="shared" si="16"/>
        <v>2.6902223575997564</v>
      </c>
      <c r="G73">
        <f t="shared" si="30"/>
        <v>28.895778251599147</v>
      </c>
      <c r="H73" s="4">
        <f>C73*$B$37*$B$40</f>
        <v>8330.6125000000011</v>
      </c>
      <c r="I73" s="4">
        <f t="shared" si="23"/>
        <v>199934.7</v>
      </c>
      <c r="J73">
        <f t="shared" si="17"/>
        <v>-1.6457782515991468</v>
      </c>
      <c r="K73" s="4">
        <f>J73*C73*$B$40</f>
        <v>-472.77037499999994</v>
      </c>
      <c r="L73" s="4">
        <f t="shared" si="24"/>
        <v>-11346.488999999998</v>
      </c>
      <c r="M73" s="4">
        <f t="shared" si="25"/>
        <v>-340394.66999999993</v>
      </c>
      <c r="N73" s="5">
        <f t="shared" si="18"/>
        <v>-2.1356086956521737E-2</v>
      </c>
      <c r="O73" s="5">
        <f t="shared" si="19"/>
        <v>-5.6750974193074025E-2</v>
      </c>
      <c r="P73">
        <f t="shared" si="20"/>
        <v>0</v>
      </c>
      <c r="Q73" s="4">
        <f t="shared" si="21"/>
        <v>0</v>
      </c>
    </row>
    <row r="74" spans="2:17" x14ac:dyDescent="0.25">
      <c r="B74">
        <f t="shared" si="29"/>
        <v>66</v>
      </c>
      <c r="C74">
        <f t="shared" si="27"/>
        <v>40.425000000000004</v>
      </c>
      <c r="D74">
        <f t="shared" si="22"/>
        <v>6791.4000000000005</v>
      </c>
      <c r="E74">
        <f>$J$36/C74</f>
        <v>6.8274582560296837</v>
      </c>
      <c r="F74">
        <f t="shared" si="16"/>
        <v>2.7309833024118735</v>
      </c>
      <c r="G74">
        <f t="shared" si="30"/>
        <v>29.038441558441558</v>
      </c>
      <c r="H74" s="4">
        <f>C74*$B$37*$B$40</f>
        <v>8206.2749999999996</v>
      </c>
      <c r="I74" s="4">
        <f t="shared" si="23"/>
        <v>196950.59999999998</v>
      </c>
      <c r="J74">
        <f t="shared" si="17"/>
        <v>-1.7884415584415585</v>
      </c>
      <c r="K74" s="4">
        <f>J74*C74*$B$40</f>
        <v>-506.08425000000005</v>
      </c>
      <c r="L74" s="4">
        <f t="shared" si="24"/>
        <v>-12146.022000000001</v>
      </c>
      <c r="M74" s="4">
        <f t="shared" si="25"/>
        <v>-364380.66000000003</v>
      </c>
      <c r="N74" s="5">
        <f t="shared" si="18"/>
        <v>-2.2860948616600794E-2</v>
      </c>
      <c r="O74" s="5">
        <f t="shared" si="19"/>
        <v>-6.16703985669503E-2</v>
      </c>
      <c r="P74">
        <f t="shared" si="20"/>
        <v>0</v>
      </c>
      <c r="Q74" s="4">
        <f t="shared" si="21"/>
        <v>0</v>
      </c>
    </row>
    <row r="75" spans="2:17" x14ac:dyDescent="0.25">
      <c r="B75">
        <f t="shared" si="29"/>
        <v>65</v>
      </c>
      <c r="C75">
        <f t="shared" si="27"/>
        <v>39.8125</v>
      </c>
      <c r="D75">
        <f t="shared" si="22"/>
        <v>6688.5</v>
      </c>
      <c r="E75">
        <f>$J$36/C75</f>
        <v>6.9324960753532183</v>
      </c>
      <c r="F75">
        <f t="shared" si="16"/>
        <v>2.7729984301412873</v>
      </c>
      <c r="G75">
        <f t="shared" si="30"/>
        <v>29.185494505494507</v>
      </c>
      <c r="H75" s="4">
        <f>C75*$B$37*$B$40</f>
        <v>8081.9375</v>
      </c>
      <c r="I75" s="4">
        <f t="shared" si="23"/>
        <v>193966.5</v>
      </c>
      <c r="J75">
        <f t="shared" si="17"/>
        <v>-1.935494505494507</v>
      </c>
      <c r="K75" s="4">
        <f>J75*C75*$B$40</f>
        <v>-539.39812500000039</v>
      </c>
      <c r="L75" s="4">
        <f t="shared" si="24"/>
        <v>-12945.555000000009</v>
      </c>
      <c r="M75" s="4">
        <f t="shared" si="25"/>
        <v>-388366.65000000026</v>
      </c>
      <c r="N75" s="5">
        <f t="shared" si="18"/>
        <v>-2.4365810276679861E-2</v>
      </c>
      <c r="O75" s="5">
        <f t="shared" si="19"/>
        <v>-6.6741189844638171E-2</v>
      </c>
      <c r="P75">
        <f t="shared" si="20"/>
        <v>0</v>
      </c>
      <c r="Q75" s="4">
        <f t="shared" si="21"/>
        <v>0</v>
      </c>
    </row>
    <row r="76" spans="2:17" x14ac:dyDescent="0.25">
      <c r="B76">
        <f t="shared" si="29"/>
        <v>64</v>
      </c>
      <c r="C76">
        <f t="shared" si="27"/>
        <v>39.200000000000003</v>
      </c>
      <c r="D76">
        <f t="shared" si="22"/>
        <v>6585.6</v>
      </c>
      <c r="E76">
        <f>$J$36/C76</f>
        <v>7.0408163265306118</v>
      </c>
      <c r="F76">
        <f t="shared" si="16"/>
        <v>2.8163265306122449</v>
      </c>
      <c r="G76">
        <f t="shared" si="30"/>
        <v>29.337142857142858</v>
      </c>
      <c r="H76" s="4">
        <f>C76*$B$37*$B$40</f>
        <v>7957.6000000000013</v>
      </c>
      <c r="I76" s="4">
        <f t="shared" si="23"/>
        <v>190982.40000000002</v>
      </c>
      <c r="J76">
        <f t="shared" si="17"/>
        <v>-2.0871428571428581</v>
      </c>
      <c r="K76" s="4">
        <f>J76*C76*$B$40</f>
        <v>-572.71200000000033</v>
      </c>
      <c r="L76" s="4">
        <f t="shared" si="24"/>
        <v>-13745.088000000007</v>
      </c>
      <c r="M76" s="4">
        <f t="shared" si="25"/>
        <v>-412352.64000000019</v>
      </c>
      <c r="N76" s="5">
        <f t="shared" si="18"/>
        <v>-2.5870671936758908E-2</v>
      </c>
      <c r="O76" s="5">
        <f t="shared" si="19"/>
        <v>-7.1970443349753721E-2</v>
      </c>
      <c r="P76">
        <f t="shared" si="20"/>
        <v>0</v>
      </c>
      <c r="Q76" s="4">
        <f t="shared" si="21"/>
        <v>0</v>
      </c>
    </row>
    <row r="77" spans="2:17" x14ac:dyDescent="0.25">
      <c r="B77">
        <f t="shared" si="29"/>
        <v>63</v>
      </c>
      <c r="C77">
        <f t="shared" si="27"/>
        <v>38.587500000000006</v>
      </c>
      <c r="D77">
        <f t="shared" si="22"/>
        <v>6482.7000000000007</v>
      </c>
      <c r="E77">
        <f>$J$36/C77</f>
        <v>7.1525753158406209</v>
      </c>
      <c r="F77">
        <f t="shared" si="16"/>
        <v>2.8610301263362485</v>
      </c>
      <c r="G77">
        <f t="shared" si="30"/>
        <v>29.493605442176872</v>
      </c>
      <c r="H77" s="4">
        <f>C77*$B$37*$B$40</f>
        <v>7833.2625000000007</v>
      </c>
      <c r="I77" s="4">
        <f t="shared" si="23"/>
        <v>187998.30000000002</v>
      </c>
      <c r="J77">
        <f t="shared" si="17"/>
        <v>-2.2436054421768716</v>
      </c>
      <c r="K77" s="4">
        <f>J77*C77*$B$40</f>
        <v>-606.02587500000027</v>
      </c>
      <c r="L77" s="4">
        <f t="shared" si="24"/>
        <v>-14544.621000000006</v>
      </c>
      <c r="M77" s="4">
        <f t="shared" si="25"/>
        <v>-436338.63000000018</v>
      </c>
      <c r="N77" s="5">
        <f t="shared" si="18"/>
        <v>-2.7375533596837958E-2</v>
      </c>
      <c r="O77" s="5">
        <f t="shared" si="19"/>
        <v>-7.7365704902650739E-2</v>
      </c>
      <c r="P77">
        <f t="shared" si="20"/>
        <v>0</v>
      </c>
      <c r="Q77" s="4">
        <f t="shared" si="21"/>
        <v>0</v>
      </c>
    </row>
    <row r="78" spans="2:17" x14ac:dyDescent="0.25">
      <c r="B78">
        <f t="shared" ref="B78:B79" si="31">B77-1</f>
        <v>62</v>
      </c>
      <c r="C78">
        <f t="shared" si="27"/>
        <v>37.975000000000001</v>
      </c>
      <c r="D78">
        <f t="shared" si="22"/>
        <v>6379.8000000000011</v>
      </c>
      <c r="E78">
        <f>$J$36/C78</f>
        <v>7.267939433838051</v>
      </c>
      <c r="F78">
        <f t="shared" si="16"/>
        <v>2.9071757735352204</v>
      </c>
      <c r="G78">
        <f t="shared" ref="G78:G79" si="32">E78+F78+$D$5</f>
        <v>29.655115207373271</v>
      </c>
      <c r="H78" s="4">
        <f>C78*$B$37*$B$40</f>
        <v>7708.9250000000011</v>
      </c>
      <c r="I78" s="4">
        <f t="shared" si="23"/>
        <v>185014.2</v>
      </c>
      <c r="J78">
        <f t="shared" si="17"/>
        <v>-2.4051152073732709</v>
      </c>
      <c r="K78" s="4">
        <f>J78*C78*$B$40</f>
        <v>-639.33974999999975</v>
      </c>
      <c r="L78" s="4">
        <f t="shared" si="24"/>
        <v>-15344.153999999995</v>
      </c>
      <c r="M78" s="4">
        <f t="shared" si="25"/>
        <v>-460324.61999999988</v>
      </c>
      <c r="N78" s="5">
        <f t="shared" si="18"/>
        <v>-2.8880395256916987E-2</v>
      </c>
      <c r="O78" s="5">
        <f t="shared" si="19"/>
        <v>-8.2935007150802445E-2</v>
      </c>
      <c r="P78">
        <f t="shared" si="20"/>
        <v>0</v>
      </c>
      <c r="Q78" s="4">
        <f t="shared" si="21"/>
        <v>0</v>
      </c>
    </row>
    <row r="79" spans="2:17" x14ac:dyDescent="0.25">
      <c r="B79">
        <f t="shared" si="31"/>
        <v>61</v>
      </c>
      <c r="C79">
        <f t="shared" si="27"/>
        <v>37.362500000000004</v>
      </c>
      <c r="D79">
        <f t="shared" si="22"/>
        <v>6276.9000000000005</v>
      </c>
      <c r="E79">
        <f>$J$36/C79</f>
        <v>7.3870859819337564</v>
      </c>
      <c r="F79">
        <f t="shared" si="16"/>
        <v>2.9548343927735026</v>
      </c>
      <c r="G79">
        <f t="shared" si="32"/>
        <v>29.821920374707261</v>
      </c>
      <c r="H79" s="4">
        <f>C79*$B$37*$B$40</f>
        <v>7584.5875000000005</v>
      </c>
      <c r="I79" s="4">
        <f t="shared" si="23"/>
        <v>182030.1</v>
      </c>
      <c r="J79">
        <f t="shared" si="17"/>
        <v>-2.5719203747072612</v>
      </c>
      <c r="K79" s="4">
        <f>J79*C79*$B$40</f>
        <v>-672.65362500000037</v>
      </c>
      <c r="L79" s="4">
        <f t="shared" si="24"/>
        <v>-16143.687000000009</v>
      </c>
      <c r="M79" s="4">
        <f t="shared" si="25"/>
        <v>-484310.61000000028</v>
      </c>
      <c r="N79" s="5">
        <f t="shared" si="18"/>
        <v>-3.0385256916996065E-2</v>
      </c>
      <c r="O79" s="5">
        <f t="shared" si="19"/>
        <v>-8.868690947266418E-2</v>
      </c>
      <c r="P79">
        <f t="shared" si="20"/>
        <v>0</v>
      </c>
      <c r="Q79" s="4">
        <f t="shared" si="21"/>
        <v>0</v>
      </c>
    </row>
  </sheetData>
  <conditionalFormatting sqref="B8:E3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{1985755C-0120-4D6A-8A04-19EAC9AFDC0E}</x14:id>
        </ext>
      </extLst>
    </cfRule>
  </conditionalFormatting>
  <conditionalFormatting sqref="I80:I83 J48:J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85755C-0120-4D6A-8A04-19EAC9AFDC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B8:E34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2021-04-23T20:41:23Z</dcterms:created>
  <dcterms:modified xsi:type="dcterms:W3CDTF">2021-05-14T23:13:59Z</dcterms:modified>
</cp:coreProperties>
</file>