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\Desktop\ARELY VASQUEZ FLORES\"/>
    </mc:Choice>
  </mc:AlternateContent>
  <bookViews>
    <workbookView xWindow="0" yWindow="0" windowWidth="20490" windowHeight="7755"/>
  </bookViews>
  <sheets>
    <sheet name="CRISTIAN" sheetId="5" r:id="rId1"/>
    <sheet name="RESUMEN" sheetId="3" r:id="rId2"/>
    <sheet name="ENERO 19" sheetId="1" r:id="rId3"/>
    <sheet name="FEBRERO 19" sheetId="2" r:id="rId4"/>
    <sheet name="MARZO 19" sheetId="4" r:id="rId5"/>
    <sheet name="ABRIL 19" sheetId="6" r:id="rId6"/>
  </sheets>
  <externalReferences>
    <externalReference r:id="rId7"/>
  </externalReferences>
  <definedNames>
    <definedName name="_xlnm.Print_Area" localSheetId="2">'ENERO 19'!$A$2:$U$38</definedName>
    <definedName name="_xlnm.Print_Area" localSheetId="3">'FEBRERO 19'!$B$6:$K$29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5" l="1"/>
  <c r="E10" i="5"/>
  <c r="C25" i="5"/>
  <c r="H57" i="4" l="1"/>
  <c r="S65" i="6" l="1"/>
  <c r="T65" i="6" s="1"/>
  <c r="R65" i="6"/>
  <c r="Q65" i="6"/>
  <c r="U65" i="6" s="1"/>
  <c r="V65" i="6" s="1"/>
  <c r="M65" i="6"/>
  <c r="N65" i="6" s="1"/>
  <c r="S64" i="6"/>
  <c r="T64" i="6" s="1"/>
  <c r="R64" i="6"/>
  <c r="Q64" i="6"/>
  <c r="U64" i="6" s="1"/>
  <c r="V64" i="6" s="1"/>
  <c r="M64" i="6"/>
  <c r="N64" i="6" s="1"/>
  <c r="S63" i="6"/>
  <c r="T63" i="6" s="1"/>
  <c r="R63" i="6"/>
  <c r="Q63" i="6"/>
  <c r="U63" i="6" s="1"/>
  <c r="V63" i="6" s="1"/>
  <c r="M63" i="6"/>
  <c r="N63" i="6" s="1"/>
  <c r="S62" i="6"/>
  <c r="T62" i="6" s="1"/>
  <c r="R62" i="6"/>
  <c r="Q62" i="6"/>
  <c r="U62" i="6" s="1"/>
  <c r="V62" i="6" s="1"/>
  <c r="M62" i="6"/>
  <c r="N62" i="6" s="1"/>
  <c r="S61" i="6"/>
  <c r="T61" i="6" s="1"/>
  <c r="R61" i="6"/>
  <c r="Q61" i="6"/>
  <c r="U61" i="6" s="1"/>
  <c r="V61" i="6" s="1"/>
  <c r="M61" i="6"/>
  <c r="N61" i="6" s="1"/>
  <c r="S60" i="6"/>
  <c r="T60" i="6" s="1"/>
  <c r="R60" i="6"/>
  <c r="Q60" i="6"/>
  <c r="U60" i="6" s="1"/>
  <c r="V60" i="6" s="1"/>
  <c r="M60" i="6"/>
  <c r="N60" i="6" s="1"/>
  <c r="S59" i="6"/>
  <c r="T59" i="6" s="1"/>
  <c r="R59" i="6"/>
  <c r="Q59" i="6"/>
  <c r="U59" i="6" s="1"/>
  <c r="V59" i="6" s="1"/>
  <c r="M59" i="6"/>
  <c r="N59" i="6" s="1"/>
  <c r="S58" i="6"/>
  <c r="T58" i="6" s="1"/>
  <c r="R58" i="6"/>
  <c r="Q58" i="6"/>
  <c r="U58" i="6" s="1"/>
  <c r="V58" i="6" s="1"/>
  <c r="M58" i="6"/>
  <c r="N58" i="6" s="1"/>
  <c r="S57" i="6"/>
  <c r="T57" i="6" s="1"/>
  <c r="R57" i="6"/>
  <c r="Q57" i="6"/>
  <c r="U57" i="6" s="1"/>
  <c r="V57" i="6" s="1"/>
  <c r="M57" i="6"/>
  <c r="N57" i="6" s="1"/>
  <c r="S56" i="6"/>
  <c r="T56" i="6" s="1"/>
  <c r="R56" i="6"/>
  <c r="Q56" i="6"/>
  <c r="U56" i="6" s="1"/>
  <c r="V56" i="6" s="1"/>
  <c r="M56" i="6"/>
  <c r="N56" i="6" s="1"/>
  <c r="S55" i="6"/>
  <c r="R55" i="6"/>
  <c r="T55" i="6" s="1"/>
  <c r="Q55" i="6"/>
  <c r="M55" i="6"/>
  <c r="N55" i="6" s="1"/>
  <c r="S54" i="6"/>
  <c r="R54" i="6"/>
  <c r="T54" i="6" s="1"/>
  <c r="Q54" i="6"/>
  <c r="M54" i="6"/>
  <c r="N54" i="6" s="1"/>
  <c r="S53" i="6"/>
  <c r="R53" i="6"/>
  <c r="T53" i="6" s="1"/>
  <c r="Q53" i="6"/>
  <c r="M53" i="6"/>
  <c r="N53" i="6" s="1"/>
  <c r="S52" i="6"/>
  <c r="R52" i="6"/>
  <c r="T52" i="6" s="1"/>
  <c r="Q52" i="6"/>
  <c r="M52" i="6"/>
  <c r="N52" i="6" s="1"/>
  <c r="S51" i="6"/>
  <c r="R51" i="6"/>
  <c r="T51" i="6" s="1"/>
  <c r="Q51" i="6"/>
  <c r="M51" i="6"/>
  <c r="N51" i="6" s="1"/>
  <c r="S50" i="6"/>
  <c r="R50" i="6"/>
  <c r="T50" i="6" s="1"/>
  <c r="Q50" i="6"/>
  <c r="M50" i="6"/>
  <c r="N50" i="6" s="1"/>
  <c r="S49" i="6"/>
  <c r="R49" i="6"/>
  <c r="T49" i="6" s="1"/>
  <c r="Q49" i="6"/>
  <c r="M49" i="6"/>
  <c r="N49" i="6" s="1"/>
  <c r="S48" i="6"/>
  <c r="R48" i="6"/>
  <c r="T48" i="6" s="1"/>
  <c r="Q48" i="6"/>
  <c r="M48" i="6"/>
  <c r="N48" i="6" s="1"/>
  <c r="S47" i="6"/>
  <c r="R47" i="6"/>
  <c r="T47" i="6" s="1"/>
  <c r="Q47" i="6"/>
  <c r="M47" i="6"/>
  <c r="N47" i="6" s="1"/>
  <c r="S46" i="6"/>
  <c r="R46" i="6"/>
  <c r="T46" i="6" s="1"/>
  <c r="Q46" i="6"/>
  <c r="M46" i="6"/>
  <c r="N46" i="6" s="1"/>
  <c r="S45" i="6"/>
  <c r="R45" i="6"/>
  <c r="T45" i="6" s="1"/>
  <c r="Q45" i="6"/>
  <c r="M45" i="6"/>
  <c r="N45" i="6" s="1"/>
  <c r="S44" i="6"/>
  <c r="R44" i="6"/>
  <c r="T44" i="6" s="1"/>
  <c r="Q44" i="6"/>
  <c r="U44" i="6" s="1"/>
  <c r="V44" i="6" s="1"/>
  <c r="M44" i="6"/>
  <c r="N44" i="6" s="1"/>
  <c r="S43" i="6"/>
  <c r="R43" i="6"/>
  <c r="T43" i="6" s="1"/>
  <c r="Q43" i="6"/>
  <c r="U43" i="6" s="1"/>
  <c r="V43" i="6" s="1"/>
  <c r="M43" i="6"/>
  <c r="N43" i="6" s="1"/>
  <c r="S42" i="6"/>
  <c r="R42" i="6"/>
  <c r="T42" i="6" s="1"/>
  <c r="Q42" i="6"/>
  <c r="U42" i="6" s="1"/>
  <c r="V42" i="6" s="1"/>
  <c r="M42" i="6"/>
  <c r="N42" i="6" s="1"/>
  <c r="S41" i="6"/>
  <c r="R41" i="6"/>
  <c r="T41" i="6" s="1"/>
  <c r="Q41" i="6"/>
  <c r="U41" i="6" s="1"/>
  <c r="V41" i="6" s="1"/>
  <c r="M41" i="6"/>
  <c r="N41" i="6" s="1"/>
  <c r="S40" i="6"/>
  <c r="R40" i="6"/>
  <c r="T40" i="6" s="1"/>
  <c r="Q40" i="6"/>
  <c r="U40" i="6" s="1"/>
  <c r="V40" i="6" s="1"/>
  <c r="M40" i="6"/>
  <c r="N40" i="6" s="1"/>
  <c r="S39" i="6"/>
  <c r="R39" i="6"/>
  <c r="T39" i="6" s="1"/>
  <c r="Q39" i="6"/>
  <c r="U39" i="6" s="1"/>
  <c r="V39" i="6" s="1"/>
  <c r="M39" i="6"/>
  <c r="N39" i="6" s="1"/>
  <c r="S38" i="6"/>
  <c r="R38" i="6"/>
  <c r="T38" i="6" s="1"/>
  <c r="Q38" i="6"/>
  <c r="U38" i="6" s="1"/>
  <c r="V38" i="6" s="1"/>
  <c r="M38" i="6"/>
  <c r="N38" i="6" s="1"/>
  <c r="S37" i="6"/>
  <c r="R37" i="6"/>
  <c r="T37" i="6" s="1"/>
  <c r="Q37" i="6"/>
  <c r="U37" i="6" s="1"/>
  <c r="V37" i="6" s="1"/>
  <c r="M37" i="6"/>
  <c r="N37" i="6" s="1"/>
  <c r="S36" i="6"/>
  <c r="R36" i="6"/>
  <c r="T36" i="6" s="1"/>
  <c r="Q36" i="6"/>
  <c r="U36" i="6" s="1"/>
  <c r="V36" i="6" s="1"/>
  <c r="M36" i="6"/>
  <c r="N36" i="6" s="1"/>
  <c r="S35" i="6"/>
  <c r="R35" i="6"/>
  <c r="T35" i="6" s="1"/>
  <c r="Q35" i="6"/>
  <c r="U35" i="6" s="1"/>
  <c r="V35" i="6" s="1"/>
  <c r="M35" i="6"/>
  <c r="N35" i="6" s="1"/>
  <c r="S34" i="6"/>
  <c r="R34" i="6"/>
  <c r="T34" i="6" s="1"/>
  <c r="Q34" i="6"/>
  <c r="U34" i="6" s="1"/>
  <c r="V34" i="6" s="1"/>
  <c r="M34" i="6"/>
  <c r="N34" i="6" s="1"/>
  <c r="S33" i="6"/>
  <c r="T33" i="6" s="1"/>
  <c r="R33" i="6"/>
  <c r="Q33" i="6"/>
  <c r="U33" i="6" s="1"/>
  <c r="V33" i="6" s="1"/>
  <c r="M33" i="6"/>
  <c r="N33" i="6" s="1"/>
  <c r="S32" i="6"/>
  <c r="T32" i="6" s="1"/>
  <c r="R32" i="6"/>
  <c r="Q32" i="6"/>
  <c r="U32" i="6" s="1"/>
  <c r="V32" i="6" s="1"/>
  <c r="M32" i="6"/>
  <c r="N32" i="6" s="1"/>
  <c r="S31" i="6"/>
  <c r="T31" i="6" s="1"/>
  <c r="R31" i="6"/>
  <c r="Q31" i="6"/>
  <c r="U31" i="6" s="1"/>
  <c r="V31" i="6" s="1"/>
  <c r="M31" i="6"/>
  <c r="N31" i="6" s="1"/>
  <c r="S30" i="6"/>
  <c r="T30" i="6" s="1"/>
  <c r="R30" i="6"/>
  <c r="Q30" i="6"/>
  <c r="U30" i="6" s="1"/>
  <c r="V30" i="6" s="1"/>
  <c r="M30" i="6"/>
  <c r="N30" i="6" s="1"/>
  <c r="T29" i="6"/>
  <c r="S29" i="6"/>
  <c r="R29" i="6"/>
  <c r="Q29" i="6"/>
  <c r="U29" i="6" s="1"/>
  <c r="V29" i="6" s="1"/>
  <c r="N29" i="6"/>
  <c r="M29" i="6"/>
  <c r="T28" i="6"/>
  <c r="S28" i="6"/>
  <c r="R28" i="6"/>
  <c r="Q28" i="6"/>
  <c r="U28" i="6" s="1"/>
  <c r="V28" i="6" s="1"/>
  <c r="N28" i="6"/>
  <c r="M28" i="6"/>
  <c r="T27" i="6"/>
  <c r="S27" i="6"/>
  <c r="R27" i="6"/>
  <c r="Q27" i="6"/>
  <c r="U27" i="6" s="1"/>
  <c r="V27" i="6" s="1"/>
  <c r="N27" i="6"/>
  <c r="M27" i="6"/>
  <c r="T26" i="6"/>
  <c r="S26" i="6"/>
  <c r="R26" i="6"/>
  <c r="Q26" i="6"/>
  <c r="U26" i="6" s="1"/>
  <c r="V26" i="6" s="1"/>
  <c r="N26" i="6"/>
  <c r="M26" i="6"/>
  <c r="S25" i="6"/>
  <c r="R25" i="6"/>
  <c r="T25" i="6" s="1"/>
  <c r="Q25" i="6"/>
  <c r="M25" i="6"/>
  <c r="N25" i="6" s="1"/>
  <c r="S24" i="6"/>
  <c r="R24" i="6"/>
  <c r="T24" i="6" s="1"/>
  <c r="Q24" i="6"/>
  <c r="M24" i="6"/>
  <c r="N24" i="6" s="1"/>
  <c r="S23" i="6"/>
  <c r="R23" i="6"/>
  <c r="T23" i="6" s="1"/>
  <c r="Q23" i="6"/>
  <c r="M23" i="6"/>
  <c r="N23" i="6" s="1"/>
  <c r="S22" i="6"/>
  <c r="R22" i="6"/>
  <c r="T22" i="6" s="1"/>
  <c r="Q22" i="6"/>
  <c r="M22" i="6"/>
  <c r="N22" i="6" s="1"/>
  <c r="S21" i="6"/>
  <c r="T21" i="6" s="1"/>
  <c r="R21" i="6"/>
  <c r="Q21" i="6"/>
  <c r="M21" i="6"/>
  <c r="N21" i="6" s="1"/>
  <c r="S20" i="6"/>
  <c r="T20" i="6" s="1"/>
  <c r="R20" i="6"/>
  <c r="Q20" i="6"/>
  <c r="M20" i="6"/>
  <c r="N20" i="6" s="1"/>
  <c r="S19" i="6"/>
  <c r="T19" i="6" s="1"/>
  <c r="R19" i="6"/>
  <c r="Q19" i="6"/>
  <c r="M19" i="6"/>
  <c r="N19" i="6" s="1"/>
  <c r="S18" i="6"/>
  <c r="T18" i="6" s="1"/>
  <c r="R18" i="6"/>
  <c r="Q18" i="6"/>
  <c r="M18" i="6"/>
  <c r="N18" i="6" s="1"/>
  <c r="S17" i="6"/>
  <c r="R17" i="6"/>
  <c r="T17" i="6" s="1"/>
  <c r="Q17" i="6"/>
  <c r="U17" i="6" s="1"/>
  <c r="V17" i="6" s="1"/>
  <c r="M17" i="6"/>
  <c r="N17" i="6" s="1"/>
  <c r="S16" i="6"/>
  <c r="R16" i="6"/>
  <c r="T16" i="6" s="1"/>
  <c r="Q16" i="6"/>
  <c r="U16" i="6" s="1"/>
  <c r="V16" i="6" s="1"/>
  <c r="M16" i="6"/>
  <c r="N16" i="6" s="1"/>
  <c r="S15" i="6"/>
  <c r="R15" i="6"/>
  <c r="T15" i="6" s="1"/>
  <c r="Q15" i="6"/>
  <c r="U15" i="6" s="1"/>
  <c r="V15" i="6" s="1"/>
  <c r="M15" i="6"/>
  <c r="N15" i="6" s="1"/>
  <c r="S14" i="6"/>
  <c r="R14" i="6"/>
  <c r="T14" i="6" s="1"/>
  <c r="Q14" i="6"/>
  <c r="U14" i="6" s="1"/>
  <c r="V14" i="6" s="1"/>
  <c r="M14" i="6"/>
  <c r="N14" i="6" s="1"/>
  <c r="S13" i="6"/>
  <c r="R13" i="6"/>
  <c r="T13" i="6" s="1"/>
  <c r="Q13" i="6"/>
  <c r="M13" i="6"/>
  <c r="N13" i="6" s="1"/>
  <c r="S12" i="6"/>
  <c r="R12" i="6"/>
  <c r="T12" i="6" s="1"/>
  <c r="Q12" i="6"/>
  <c r="U12" i="6" s="1"/>
  <c r="V12" i="6" s="1"/>
  <c r="M12" i="6"/>
  <c r="N12" i="6" s="1"/>
  <c r="S11" i="6"/>
  <c r="R11" i="6"/>
  <c r="T11" i="6" s="1"/>
  <c r="Q11" i="6"/>
  <c r="U11" i="6" s="1"/>
  <c r="V11" i="6" s="1"/>
  <c r="M11" i="6"/>
  <c r="N11" i="6" s="1"/>
  <c r="S10" i="6"/>
  <c r="R10" i="6"/>
  <c r="T10" i="6" s="1"/>
  <c r="Q10" i="6"/>
  <c r="U10" i="6" s="1"/>
  <c r="V10" i="6" s="1"/>
  <c r="M10" i="6"/>
  <c r="N10" i="6" s="1"/>
  <c r="S9" i="6"/>
  <c r="R9" i="6"/>
  <c r="T9" i="6" s="1"/>
  <c r="Q9" i="6"/>
  <c r="M9" i="6"/>
  <c r="N9" i="6" s="1"/>
  <c r="S8" i="6"/>
  <c r="R8" i="6"/>
  <c r="T8" i="6" s="1"/>
  <c r="Q8" i="6"/>
  <c r="U8" i="6" s="1"/>
  <c r="S7" i="6"/>
  <c r="R7" i="6"/>
  <c r="T7" i="6" s="1"/>
  <c r="Q7" i="6"/>
  <c r="U7" i="6" s="1"/>
  <c r="S6" i="6"/>
  <c r="T6" i="6" s="1"/>
  <c r="R6" i="6"/>
  <c r="Q6" i="6"/>
  <c r="U45" i="6" l="1"/>
  <c r="V45" i="6" s="1"/>
  <c r="U46" i="6"/>
  <c r="V46" i="6" s="1"/>
  <c r="U47" i="6"/>
  <c r="V47" i="6" s="1"/>
  <c r="U48" i="6"/>
  <c r="V48" i="6" s="1"/>
  <c r="U49" i="6"/>
  <c r="V49" i="6" s="1"/>
  <c r="U50" i="6"/>
  <c r="V50" i="6" s="1"/>
  <c r="U51" i="6"/>
  <c r="V51" i="6" s="1"/>
  <c r="U52" i="6"/>
  <c r="V52" i="6" s="1"/>
  <c r="U53" i="6"/>
  <c r="V53" i="6" s="1"/>
  <c r="U54" i="6"/>
  <c r="V54" i="6" s="1"/>
  <c r="U55" i="6"/>
  <c r="V55" i="6" s="1"/>
  <c r="U22" i="6"/>
  <c r="V22" i="6" s="1"/>
  <c r="U23" i="6"/>
  <c r="V23" i="6" s="1"/>
  <c r="U24" i="6"/>
  <c r="V24" i="6" s="1"/>
  <c r="U25" i="6"/>
  <c r="V25" i="6" s="1"/>
  <c r="U18" i="6"/>
  <c r="V18" i="6" s="1"/>
  <c r="U19" i="6"/>
  <c r="V19" i="6" s="1"/>
  <c r="U20" i="6"/>
  <c r="V20" i="6" s="1"/>
  <c r="U21" i="6"/>
  <c r="V21" i="6" s="1"/>
  <c r="U13" i="6"/>
  <c r="V13" i="6" s="1"/>
  <c r="U9" i="6"/>
  <c r="U6" i="6"/>
  <c r="V6" i="6"/>
  <c r="M6" i="6"/>
  <c r="N6" i="6" s="1"/>
  <c r="V7" i="6"/>
  <c r="M7" i="6"/>
  <c r="N7" i="6" s="1"/>
  <c r="V8" i="6"/>
  <c r="M8" i="6"/>
  <c r="N8" i="6" s="1"/>
  <c r="V9" i="6"/>
  <c r="J36" i="4"/>
  <c r="J35" i="4"/>
  <c r="J33" i="4"/>
  <c r="R29" i="4"/>
  <c r="Q29" i="4"/>
  <c r="S29" i="4" s="1"/>
  <c r="C60" i="3" l="1"/>
  <c r="K29" i="4"/>
  <c r="L29" i="4"/>
  <c r="K30" i="4"/>
  <c r="L30" i="4" s="1"/>
  <c r="M30" i="4" s="1"/>
  <c r="K31" i="4"/>
  <c r="L31" i="4" s="1"/>
  <c r="K32" i="4"/>
  <c r="L32" i="4" s="1"/>
  <c r="K33" i="4"/>
  <c r="L33" i="4" s="1"/>
  <c r="M33" i="4" s="1"/>
  <c r="K28" i="4"/>
  <c r="L28" i="4" s="1"/>
  <c r="R28" i="4"/>
  <c r="Q28" i="4"/>
  <c r="S28" i="4" s="1"/>
  <c r="J17" i="4"/>
  <c r="J6" i="4"/>
  <c r="R6" i="4" s="1"/>
  <c r="K7" i="4"/>
  <c r="K8" i="4"/>
  <c r="K9" i="4"/>
  <c r="L9" i="4" s="1"/>
  <c r="K10" i="4"/>
  <c r="K11" i="4"/>
  <c r="L11" i="4"/>
  <c r="M11" i="4" s="1"/>
  <c r="K12" i="4"/>
  <c r="L12" i="4" s="1"/>
  <c r="K13" i="4"/>
  <c r="K14" i="4"/>
  <c r="L14" i="4"/>
  <c r="K15" i="4"/>
  <c r="L15" i="4" s="1"/>
  <c r="K16" i="4"/>
  <c r="K18" i="4"/>
  <c r="K19" i="4"/>
  <c r="L19" i="4" s="1"/>
  <c r="M19" i="4" s="1"/>
  <c r="K20" i="4"/>
  <c r="L20" i="4" s="1"/>
  <c r="K21" i="4"/>
  <c r="K22" i="4"/>
  <c r="L22" i="4" s="1"/>
  <c r="K23" i="4"/>
  <c r="L23" i="4" s="1"/>
  <c r="K24" i="4"/>
  <c r="K25" i="4"/>
  <c r="L25" i="4"/>
  <c r="K26" i="4"/>
  <c r="K27" i="4"/>
  <c r="L27" i="4" s="1"/>
  <c r="M27" i="4" s="1"/>
  <c r="K34" i="4"/>
  <c r="L34" i="4" s="1"/>
  <c r="K35" i="4"/>
  <c r="L35" i="4" s="1"/>
  <c r="M35" i="4" s="1"/>
  <c r="K42" i="4"/>
  <c r="K43" i="4"/>
  <c r="L43" i="4" s="1"/>
  <c r="M43" i="4" s="1"/>
  <c r="K44" i="4"/>
  <c r="L44" i="4" s="1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34" i="4"/>
  <c r="P35" i="4"/>
  <c r="P36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34" i="4"/>
  <c r="Q35" i="4"/>
  <c r="Q36" i="4"/>
  <c r="R7" i="4"/>
  <c r="S7" i="4" s="1"/>
  <c r="R8" i="4"/>
  <c r="S8" i="4" s="1"/>
  <c r="R9" i="4"/>
  <c r="R10" i="4"/>
  <c r="R11" i="4"/>
  <c r="S11" i="4" s="1"/>
  <c r="R12" i="4"/>
  <c r="S12" i="4" s="1"/>
  <c r="R13" i="4"/>
  <c r="R14" i="4"/>
  <c r="R15" i="4"/>
  <c r="R16" i="4"/>
  <c r="S16" i="4" s="1"/>
  <c r="R18" i="4"/>
  <c r="R19" i="4"/>
  <c r="R20" i="4"/>
  <c r="R21" i="4"/>
  <c r="R22" i="4"/>
  <c r="R23" i="4"/>
  <c r="R24" i="4"/>
  <c r="R25" i="4"/>
  <c r="R26" i="4"/>
  <c r="R27" i="4"/>
  <c r="R34" i="4"/>
  <c r="R35" i="4"/>
  <c r="R36" i="4"/>
  <c r="X51" i="4"/>
  <c r="X54" i="4" s="1"/>
  <c r="P42" i="4"/>
  <c r="P43" i="4"/>
  <c r="P44" i="4"/>
  <c r="P45" i="4"/>
  <c r="Q42" i="4"/>
  <c r="Q43" i="4"/>
  <c r="Q44" i="4"/>
  <c r="Q45" i="4"/>
  <c r="R42" i="4"/>
  <c r="R43" i="4"/>
  <c r="R44" i="4"/>
  <c r="R45" i="4"/>
  <c r="N54" i="4"/>
  <c r="M54" i="4"/>
  <c r="L54" i="4"/>
  <c r="K36" i="4"/>
  <c r="L36" i="4" s="1"/>
  <c r="M36" i="4" s="1"/>
  <c r="K45" i="4"/>
  <c r="L45" i="4" s="1"/>
  <c r="M45" i="4" s="1"/>
  <c r="J46" i="4"/>
  <c r="H52" i="4" s="1"/>
  <c r="I38" i="4"/>
  <c r="G51" i="4" s="1"/>
  <c r="I46" i="4"/>
  <c r="G52" i="4" s="1"/>
  <c r="X53" i="4"/>
  <c r="Y53" i="4" s="1"/>
  <c r="X52" i="4"/>
  <c r="O46" i="4"/>
  <c r="N46" i="4"/>
  <c r="O38" i="4"/>
  <c r="N38" i="4"/>
  <c r="O71" i="2"/>
  <c r="P17" i="2"/>
  <c r="O85" i="2"/>
  <c r="O20" i="2"/>
  <c r="B29" i="3"/>
  <c r="B71" i="3"/>
  <c r="C70" i="3"/>
  <c r="B70" i="3"/>
  <c r="B69" i="3"/>
  <c r="B62" i="3"/>
  <c r="C61" i="3"/>
  <c r="B61" i="3"/>
  <c r="B60" i="3"/>
  <c r="C54" i="3"/>
  <c r="B54" i="3"/>
  <c r="C53" i="3"/>
  <c r="B53" i="3"/>
  <c r="C52" i="3"/>
  <c r="B52" i="3"/>
  <c r="N46" i="3"/>
  <c r="N45" i="3"/>
  <c r="C47" i="3"/>
  <c r="N44" i="3"/>
  <c r="N38" i="3"/>
  <c r="N37" i="3"/>
  <c r="C39" i="3"/>
  <c r="N36" i="3"/>
  <c r="N30" i="3"/>
  <c r="C31" i="3"/>
  <c r="N29" i="3"/>
  <c r="N23" i="3"/>
  <c r="N22" i="3"/>
  <c r="C24" i="3"/>
  <c r="N21" i="3"/>
  <c r="N15" i="3"/>
  <c r="N14" i="3"/>
  <c r="C16" i="3"/>
  <c r="N13" i="3"/>
  <c r="N7" i="3"/>
  <c r="N6" i="3"/>
  <c r="C8" i="3"/>
  <c r="N5" i="3"/>
  <c r="B8" i="3"/>
  <c r="N8" i="3"/>
  <c r="B24" i="3"/>
  <c r="N24" i="3"/>
  <c r="B31" i="3"/>
  <c r="N31" i="3"/>
  <c r="B39" i="3"/>
  <c r="N39" i="3"/>
  <c r="B47" i="3"/>
  <c r="N47" i="3"/>
  <c r="B16" i="3"/>
  <c r="N16" i="3"/>
  <c r="J98" i="2"/>
  <c r="J110" i="2"/>
  <c r="K110" i="2" s="1"/>
  <c r="L110" i="2"/>
  <c r="J109" i="2"/>
  <c r="K109" i="2" s="1"/>
  <c r="J115" i="2"/>
  <c r="K107" i="2"/>
  <c r="M107" i="2" s="1"/>
  <c r="L107" i="2"/>
  <c r="K108" i="2"/>
  <c r="K111" i="2"/>
  <c r="K112" i="2"/>
  <c r="L112" i="2"/>
  <c r="M112" i="2" s="1"/>
  <c r="K113" i="2"/>
  <c r="L113" i="2" s="1"/>
  <c r="M113" i="2" s="1"/>
  <c r="K114" i="2"/>
  <c r="K116" i="2"/>
  <c r="L116" i="2"/>
  <c r="M116" i="2" s="1"/>
  <c r="L114" i="2"/>
  <c r="P114" i="2"/>
  <c r="Q114" i="2"/>
  <c r="R114" i="2"/>
  <c r="S114" i="2" s="1"/>
  <c r="T114" i="2" s="1"/>
  <c r="U114" i="2" s="1"/>
  <c r="P115" i="2"/>
  <c r="Q115" i="2"/>
  <c r="P116" i="2"/>
  <c r="T116" i="2" s="1"/>
  <c r="U116" i="2" s="1"/>
  <c r="Q116" i="2"/>
  <c r="R116" i="2"/>
  <c r="P98" i="2"/>
  <c r="Q98" i="2"/>
  <c r="R98" i="2"/>
  <c r="P99" i="2"/>
  <c r="Q99" i="2"/>
  <c r="R99" i="2"/>
  <c r="S99" i="2" s="1"/>
  <c r="T99" i="2" s="1"/>
  <c r="U99" i="2" s="1"/>
  <c r="P100" i="2"/>
  <c r="Q100" i="2"/>
  <c r="R100" i="2"/>
  <c r="P101" i="2"/>
  <c r="T101" i="2" s="1"/>
  <c r="Q101" i="2"/>
  <c r="R101" i="2"/>
  <c r="P102" i="2"/>
  <c r="Q102" i="2"/>
  <c r="S102" i="2" s="1"/>
  <c r="T102" i="2" s="1"/>
  <c r="R102" i="2"/>
  <c r="P103" i="2"/>
  <c r="Q103" i="2"/>
  <c r="R103" i="2"/>
  <c r="S103" i="2" s="1"/>
  <c r="P104" i="2"/>
  <c r="Q104" i="2"/>
  <c r="R104" i="2"/>
  <c r="P105" i="2"/>
  <c r="Q105" i="2"/>
  <c r="R105" i="2"/>
  <c r="P106" i="2"/>
  <c r="Q106" i="2"/>
  <c r="S106" i="2" s="1"/>
  <c r="R106" i="2"/>
  <c r="P107" i="2"/>
  <c r="Q107" i="2"/>
  <c r="R107" i="2"/>
  <c r="S107" i="2" s="1"/>
  <c r="T107" i="2" s="1"/>
  <c r="U107" i="2" s="1"/>
  <c r="P108" i="2"/>
  <c r="Q108" i="2"/>
  <c r="S108" i="2" s="1"/>
  <c r="T108" i="2" s="1"/>
  <c r="R108" i="2"/>
  <c r="P109" i="2"/>
  <c r="Q109" i="2"/>
  <c r="P110" i="2"/>
  <c r="T110" i="2" s="1"/>
  <c r="Q110" i="2"/>
  <c r="P111" i="2"/>
  <c r="Q111" i="2"/>
  <c r="R111" i="2"/>
  <c r="P112" i="2"/>
  <c r="Q112" i="2"/>
  <c r="S112" i="2" s="1"/>
  <c r="T112" i="2" s="1"/>
  <c r="U112" i="2" s="1"/>
  <c r="R112" i="2"/>
  <c r="P113" i="2"/>
  <c r="T113" i="2" s="1"/>
  <c r="Q113" i="2"/>
  <c r="R113" i="2"/>
  <c r="T103" i="2"/>
  <c r="U103" i="2" s="1"/>
  <c r="R110" i="2"/>
  <c r="S110" i="2"/>
  <c r="U110" i="2"/>
  <c r="S113" i="2"/>
  <c r="U113" i="2"/>
  <c r="S104" i="2"/>
  <c r="T104" i="2" s="1"/>
  <c r="S100" i="2"/>
  <c r="T100" i="2" s="1"/>
  <c r="S105" i="2"/>
  <c r="S101" i="2"/>
  <c r="S98" i="2"/>
  <c r="T98" i="2" s="1"/>
  <c r="M114" i="2"/>
  <c r="S111" i="2"/>
  <c r="S116" i="2"/>
  <c r="T106" i="2"/>
  <c r="K98" i="2"/>
  <c r="K99" i="2"/>
  <c r="L99" i="2"/>
  <c r="M99" i="2" s="1"/>
  <c r="K100" i="2"/>
  <c r="U100" i="2" s="1"/>
  <c r="K101" i="2"/>
  <c r="M101" i="2" s="1"/>
  <c r="L101" i="2"/>
  <c r="K102" i="2"/>
  <c r="K103" i="2"/>
  <c r="L103" i="2"/>
  <c r="M103" i="2" s="1"/>
  <c r="K104" i="2"/>
  <c r="L104" i="2" s="1"/>
  <c r="M104" i="2"/>
  <c r="K105" i="2"/>
  <c r="M105" i="2" s="1"/>
  <c r="L105" i="2"/>
  <c r="K106" i="2"/>
  <c r="U101" i="2"/>
  <c r="J22" i="2"/>
  <c r="K21" i="2"/>
  <c r="P21" i="2"/>
  <c r="T21" i="2" s="1"/>
  <c r="Q21" i="2"/>
  <c r="R21" i="2"/>
  <c r="S21" i="2" s="1"/>
  <c r="P22" i="2"/>
  <c r="Q22" i="2"/>
  <c r="K23" i="2"/>
  <c r="L23" i="2"/>
  <c r="P23" i="2"/>
  <c r="Q23" i="2"/>
  <c r="S23" i="2" s="1"/>
  <c r="T23" i="2" s="1"/>
  <c r="U23" i="2" s="1"/>
  <c r="R23" i="2"/>
  <c r="K24" i="2"/>
  <c r="L24" i="2" s="1"/>
  <c r="P24" i="2"/>
  <c r="Q24" i="2"/>
  <c r="R24" i="2"/>
  <c r="S24" i="2" s="1"/>
  <c r="K25" i="2"/>
  <c r="L25" i="2"/>
  <c r="M25" i="2" s="1"/>
  <c r="P25" i="2"/>
  <c r="Q25" i="2"/>
  <c r="R25" i="2"/>
  <c r="S25" i="2" s="1"/>
  <c r="T25" i="2" s="1"/>
  <c r="U25" i="2" s="1"/>
  <c r="K26" i="2"/>
  <c r="L26" i="2"/>
  <c r="P26" i="2"/>
  <c r="Q26" i="2"/>
  <c r="S26" i="2" s="1"/>
  <c r="R26" i="2"/>
  <c r="K27" i="2"/>
  <c r="M27" i="2" s="1"/>
  <c r="P27" i="2"/>
  <c r="Q27" i="2"/>
  <c r="S27" i="2" s="1"/>
  <c r="T27" i="2" s="1"/>
  <c r="U27" i="2" s="1"/>
  <c r="R27" i="2"/>
  <c r="T26" i="2"/>
  <c r="U26" i="2" s="1"/>
  <c r="M26" i="2"/>
  <c r="L27" i="2"/>
  <c r="M23" i="2"/>
  <c r="J96" i="2"/>
  <c r="J92" i="2"/>
  <c r="K92" i="2"/>
  <c r="J93" i="2"/>
  <c r="K93" i="2" s="1"/>
  <c r="J90" i="2"/>
  <c r="R90" i="2"/>
  <c r="J87" i="2"/>
  <c r="R87" i="2"/>
  <c r="I20" i="2"/>
  <c r="K20" i="2"/>
  <c r="J20" i="2"/>
  <c r="P18" i="2"/>
  <c r="Q18" i="2"/>
  <c r="R18" i="2"/>
  <c r="P19" i="2"/>
  <c r="Q19" i="2"/>
  <c r="R19" i="2"/>
  <c r="P28" i="2"/>
  <c r="Q28" i="2"/>
  <c r="R28" i="2"/>
  <c r="S28" i="2" s="1"/>
  <c r="T28" i="2" s="1"/>
  <c r="U28" i="2" s="1"/>
  <c r="P29" i="2"/>
  <c r="Q29" i="2"/>
  <c r="R29" i="2"/>
  <c r="P30" i="2"/>
  <c r="Q30" i="2"/>
  <c r="R30" i="2"/>
  <c r="K18" i="2"/>
  <c r="L18" i="2"/>
  <c r="M18" i="2" s="1"/>
  <c r="K19" i="2"/>
  <c r="L19" i="2" s="1"/>
  <c r="M19" i="2"/>
  <c r="K28" i="2"/>
  <c r="L28" i="2"/>
  <c r="M28" i="2" s="1"/>
  <c r="K29" i="2"/>
  <c r="K30" i="2"/>
  <c r="K89" i="2"/>
  <c r="P89" i="2"/>
  <c r="Q89" i="2"/>
  <c r="R89" i="2"/>
  <c r="S89" i="2" s="1"/>
  <c r="K90" i="2"/>
  <c r="L90" i="2"/>
  <c r="M90" i="2" s="1"/>
  <c r="P90" i="2"/>
  <c r="Q90" i="2"/>
  <c r="K91" i="2"/>
  <c r="L91" i="2"/>
  <c r="M91" i="2" s="1"/>
  <c r="P91" i="2"/>
  <c r="Q91" i="2"/>
  <c r="S91" i="2" s="1"/>
  <c r="T91" i="2" s="1"/>
  <c r="U91" i="2" s="1"/>
  <c r="R91" i="2"/>
  <c r="P92" i="2"/>
  <c r="Q92" i="2"/>
  <c r="R92" i="2"/>
  <c r="S92" i="2" s="1"/>
  <c r="L93" i="2"/>
  <c r="M93" i="2" s="1"/>
  <c r="P93" i="2"/>
  <c r="Q93" i="2"/>
  <c r="K94" i="2"/>
  <c r="P94" i="2"/>
  <c r="Q94" i="2"/>
  <c r="S94" i="2" s="1"/>
  <c r="R94" i="2"/>
  <c r="K95" i="2"/>
  <c r="P95" i="2"/>
  <c r="Q95" i="2"/>
  <c r="R95" i="2"/>
  <c r="S95" i="2" s="1"/>
  <c r="T95" i="2" s="1"/>
  <c r="P96" i="2"/>
  <c r="Q96" i="2"/>
  <c r="K97" i="2"/>
  <c r="P97" i="2"/>
  <c r="Q97" i="2"/>
  <c r="R97" i="2"/>
  <c r="S97" i="2" s="1"/>
  <c r="K79" i="2"/>
  <c r="L79" i="2"/>
  <c r="M79" i="2" s="1"/>
  <c r="P79" i="2"/>
  <c r="Q79" i="2"/>
  <c r="S79" i="2" s="1"/>
  <c r="T79" i="2" s="1"/>
  <c r="U79" i="2" s="1"/>
  <c r="R79" i="2"/>
  <c r="K80" i="2"/>
  <c r="P80" i="2"/>
  <c r="Q80" i="2"/>
  <c r="S80" i="2" s="1"/>
  <c r="T80" i="2" s="1"/>
  <c r="R80" i="2"/>
  <c r="K81" i="2"/>
  <c r="P81" i="2"/>
  <c r="Q81" i="2"/>
  <c r="S81" i="2" s="1"/>
  <c r="T81" i="2" s="1"/>
  <c r="R81" i="2"/>
  <c r="K82" i="2"/>
  <c r="L82" i="2" s="1"/>
  <c r="P82" i="2"/>
  <c r="T82" i="2" s="1"/>
  <c r="Q82" i="2"/>
  <c r="R82" i="2"/>
  <c r="K83" i="2"/>
  <c r="L83" i="2"/>
  <c r="M83" i="2" s="1"/>
  <c r="P83" i="2"/>
  <c r="Q83" i="2"/>
  <c r="S83" i="2" s="1"/>
  <c r="T83" i="2" s="1"/>
  <c r="U83" i="2" s="1"/>
  <c r="R83" i="2"/>
  <c r="K84" i="2"/>
  <c r="P84" i="2"/>
  <c r="Q84" i="2"/>
  <c r="S84" i="2" s="1"/>
  <c r="T84" i="2" s="1"/>
  <c r="R84" i="2"/>
  <c r="P20" i="2"/>
  <c r="R20" i="2"/>
  <c r="K85" i="2"/>
  <c r="Q85" i="2"/>
  <c r="K86" i="2"/>
  <c r="L86" i="2"/>
  <c r="M86" i="2" s="1"/>
  <c r="P86" i="2"/>
  <c r="Q86" i="2"/>
  <c r="S86" i="2" s="1"/>
  <c r="T86" i="2" s="1"/>
  <c r="U86" i="2" s="1"/>
  <c r="R86" i="2"/>
  <c r="R88" i="2"/>
  <c r="S88" i="2" s="1"/>
  <c r="Q88" i="2"/>
  <c r="P88" i="2"/>
  <c r="K88" i="2"/>
  <c r="L88" i="2"/>
  <c r="Q87" i="2"/>
  <c r="P87" i="2"/>
  <c r="T87" i="2" s="1"/>
  <c r="U87" i="2" s="1"/>
  <c r="K87" i="2"/>
  <c r="M87" i="2" s="1"/>
  <c r="L87" i="2"/>
  <c r="J77" i="2"/>
  <c r="R77" i="2" s="1"/>
  <c r="Q20" i="2"/>
  <c r="S87" i="2"/>
  <c r="T94" i="2"/>
  <c r="S30" i="2"/>
  <c r="L29" i="2"/>
  <c r="M29" i="2" s="1"/>
  <c r="S90" i="2"/>
  <c r="T90" i="2" s="1"/>
  <c r="U90" i="2" s="1"/>
  <c r="S29" i="2"/>
  <c r="T29" i="2" s="1"/>
  <c r="U29" i="2" s="1"/>
  <c r="S18" i="2"/>
  <c r="T88" i="2"/>
  <c r="U88" i="2" s="1"/>
  <c r="S20" i="2"/>
  <c r="T20" i="2"/>
  <c r="S19" i="2"/>
  <c r="T19" i="2" s="1"/>
  <c r="U19" i="2" s="1"/>
  <c r="S82" i="2"/>
  <c r="U82" i="2"/>
  <c r="M88" i="2"/>
  <c r="I71" i="2"/>
  <c r="J71" i="2"/>
  <c r="R71" i="2" s="1"/>
  <c r="J56" i="2"/>
  <c r="R56" i="2"/>
  <c r="I58" i="2"/>
  <c r="K58" i="2"/>
  <c r="L58" i="2" s="1"/>
  <c r="K69" i="2"/>
  <c r="P69" i="2"/>
  <c r="Q69" i="2"/>
  <c r="R69" i="2"/>
  <c r="L69" i="2"/>
  <c r="K68" i="2"/>
  <c r="L68" i="2" s="1"/>
  <c r="M68" i="2"/>
  <c r="P68" i="2"/>
  <c r="Q68" i="2"/>
  <c r="R68" i="2"/>
  <c r="K67" i="2"/>
  <c r="P67" i="2"/>
  <c r="Q67" i="2"/>
  <c r="R67" i="2"/>
  <c r="K66" i="2"/>
  <c r="L66" i="2" s="1"/>
  <c r="P66" i="2"/>
  <c r="Q66" i="2"/>
  <c r="R66" i="2"/>
  <c r="K65" i="2"/>
  <c r="P65" i="2"/>
  <c r="Q65" i="2"/>
  <c r="R65" i="2"/>
  <c r="L65" i="2"/>
  <c r="K64" i="2"/>
  <c r="L64" i="2" s="1"/>
  <c r="M64" i="2" s="1"/>
  <c r="P64" i="2"/>
  <c r="Q64" i="2"/>
  <c r="R64" i="2"/>
  <c r="K63" i="2"/>
  <c r="P63" i="2"/>
  <c r="Q63" i="2"/>
  <c r="R63" i="2"/>
  <c r="K62" i="2"/>
  <c r="L62" i="2" s="1"/>
  <c r="P62" i="2"/>
  <c r="Q62" i="2"/>
  <c r="R62" i="2"/>
  <c r="K72" i="2"/>
  <c r="L72" i="2"/>
  <c r="K73" i="2"/>
  <c r="K74" i="2"/>
  <c r="L74" i="2" s="1"/>
  <c r="K75" i="2"/>
  <c r="L75" i="2" s="1"/>
  <c r="M75" i="2"/>
  <c r="K76" i="2"/>
  <c r="K54" i="2"/>
  <c r="K55" i="2"/>
  <c r="K57" i="2"/>
  <c r="P71" i="2"/>
  <c r="Q71" i="2"/>
  <c r="K71" i="2"/>
  <c r="L71" i="2" s="1"/>
  <c r="M71" i="2"/>
  <c r="P72" i="2"/>
  <c r="Q72" i="2"/>
  <c r="R72" i="2"/>
  <c r="P73" i="2"/>
  <c r="Q73" i="2"/>
  <c r="R73" i="2"/>
  <c r="P74" i="2"/>
  <c r="Q74" i="2"/>
  <c r="R74" i="2"/>
  <c r="P75" i="2"/>
  <c r="Q75" i="2"/>
  <c r="R75" i="2"/>
  <c r="P76" i="2"/>
  <c r="Q76" i="2"/>
  <c r="R76" i="2"/>
  <c r="P54" i="2"/>
  <c r="Q54" i="2"/>
  <c r="R54" i="2"/>
  <c r="P55" i="2"/>
  <c r="Q55" i="2"/>
  <c r="R55" i="2"/>
  <c r="P56" i="2"/>
  <c r="Q56" i="2"/>
  <c r="P57" i="2"/>
  <c r="Q57" i="2"/>
  <c r="R57" i="2"/>
  <c r="P58" i="2"/>
  <c r="R58" i="2"/>
  <c r="K70" i="2"/>
  <c r="P70" i="2"/>
  <c r="Q70" i="2"/>
  <c r="R70" i="2"/>
  <c r="K61" i="2"/>
  <c r="L61" i="2"/>
  <c r="P61" i="2"/>
  <c r="Q61" i="2"/>
  <c r="R61" i="2"/>
  <c r="K60" i="2"/>
  <c r="L60" i="2" s="1"/>
  <c r="M60" i="2" s="1"/>
  <c r="P60" i="2"/>
  <c r="Q60" i="2"/>
  <c r="R60" i="2"/>
  <c r="K59" i="2"/>
  <c r="L59" i="2" s="1"/>
  <c r="P59" i="2"/>
  <c r="Q59" i="2"/>
  <c r="R59" i="2"/>
  <c r="J17" i="2"/>
  <c r="K17" i="2"/>
  <c r="L17" i="2" s="1"/>
  <c r="I51" i="2"/>
  <c r="J51" i="2"/>
  <c r="J15" i="2"/>
  <c r="R15" i="2" s="1"/>
  <c r="S15" i="2" s="1"/>
  <c r="T15" i="2" s="1"/>
  <c r="J13" i="2"/>
  <c r="I12" i="2"/>
  <c r="I32" i="2" s="1"/>
  <c r="G122" i="2"/>
  <c r="J12" i="2"/>
  <c r="R12" i="2"/>
  <c r="K45" i="2"/>
  <c r="L45" i="2"/>
  <c r="P45" i="2"/>
  <c r="Q45" i="2"/>
  <c r="R45" i="2"/>
  <c r="K46" i="2"/>
  <c r="L46" i="2" s="1"/>
  <c r="P46" i="2"/>
  <c r="Q46" i="2"/>
  <c r="R46" i="2"/>
  <c r="K47" i="2"/>
  <c r="L47" i="2"/>
  <c r="P47" i="2"/>
  <c r="Q47" i="2"/>
  <c r="R47" i="2"/>
  <c r="K48" i="2"/>
  <c r="L48" i="2" s="1"/>
  <c r="M48" i="2" s="1"/>
  <c r="P48" i="2"/>
  <c r="Q48" i="2"/>
  <c r="R48" i="2"/>
  <c r="K49" i="2"/>
  <c r="L49" i="2"/>
  <c r="P49" i="2"/>
  <c r="Q49" i="2"/>
  <c r="R49" i="2"/>
  <c r="K50" i="2"/>
  <c r="P50" i="2"/>
  <c r="Q50" i="2"/>
  <c r="R50" i="2"/>
  <c r="P51" i="2"/>
  <c r="R51" i="2"/>
  <c r="K52" i="2"/>
  <c r="L52" i="2"/>
  <c r="M52" i="2" s="1"/>
  <c r="P52" i="2"/>
  <c r="Q52" i="2"/>
  <c r="R52" i="2"/>
  <c r="S52" i="2" s="1"/>
  <c r="T52" i="2" s="1"/>
  <c r="K53" i="2"/>
  <c r="L53" i="2"/>
  <c r="P53" i="2"/>
  <c r="Q53" i="2"/>
  <c r="R53" i="2"/>
  <c r="P77" i="2"/>
  <c r="Q77" i="2"/>
  <c r="X124" i="2"/>
  <c r="Y124" i="2" s="1"/>
  <c r="X123" i="2"/>
  <c r="X122" i="2"/>
  <c r="X125" i="2"/>
  <c r="N117" i="2"/>
  <c r="R78" i="2"/>
  <c r="Q78" i="2"/>
  <c r="P78" i="2"/>
  <c r="K78" i="2"/>
  <c r="L78" i="2"/>
  <c r="Q44" i="2"/>
  <c r="P44" i="2"/>
  <c r="K44" i="2"/>
  <c r="L44" i="2"/>
  <c r="R43" i="2"/>
  <c r="Q43" i="2"/>
  <c r="P43" i="2"/>
  <c r="K43" i="2"/>
  <c r="R42" i="2"/>
  <c r="Q42" i="2"/>
  <c r="S42" i="2" s="1"/>
  <c r="T42" i="2" s="1"/>
  <c r="U42" i="2" s="1"/>
  <c r="P42" i="2"/>
  <c r="K42" i="2"/>
  <c r="L42" i="2" s="1"/>
  <c r="R41" i="2"/>
  <c r="Q41" i="2"/>
  <c r="P41" i="2"/>
  <c r="T41" i="2" s="1"/>
  <c r="K41" i="2"/>
  <c r="L41" i="2"/>
  <c r="R40" i="2"/>
  <c r="Q40" i="2"/>
  <c r="S40" i="2" s="1"/>
  <c r="P40" i="2"/>
  <c r="K40" i="2"/>
  <c r="R39" i="2"/>
  <c r="Q39" i="2"/>
  <c r="P39" i="2"/>
  <c r="K39" i="2"/>
  <c r="L39" i="2" s="1"/>
  <c r="R38" i="2"/>
  <c r="S38" i="2" s="1"/>
  <c r="T38" i="2" s="1"/>
  <c r="U38" i="2" s="1"/>
  <c r="Q38" i="2"/>
  <c r="P38" i="2"/>
  <c r="K38" i="2"/>
  <c r="L38" i="2"/>
  <c r="M38" i="2" s="1"/>
  <c r="R37" i="2"/>
  <c r="S37" i="2" s="1"/>
  <c r="T37" i="2" s="1"/>
  <c r="Q37" i="2"/>
  <c r="P37" i="2"/>
  <c r="K37" i="2"/>
  <c r="R36" i="2"/>
  <c r="Q36" i="2"/>
  <c r="P36" i="2"/>
  <c r="K36" i="2"/>
  <c r="L36" i="2" s="1"/>
  <c r="O32" i="2"/>
  <c r="N32" i="2"/>
  <c r="L125" i="2"/>
  <c r="R31" i="2"/>
  <c r="Q31" i="2"/>
  <c r="S31" i="2" s="1"/>
  <c r="P31" i="2"/>
  <c r="K31" i="2"/>
  <c r="Q17" i="2"/>
  <c r="R16" i="2"/>
  <c r="S16" i="2" s="1"/>
  <c r="Q16" i="2"/>
  <c r="P16" i="2"/>
  <c r="K16" i="2"/>
  <c r="L16" i="2"/>
  <c r="M16" i="2" s="1"/>
  <c r="Q15" i="2"/>
  <c r="P15" i="2"/>
  <c r="R14" i="2"/>
  <c r="Q14" i="2"/>
  <c r="P14" i="2"/>
  <c r="K14" i="2"/>
  <c r="L14" i="2"/>
  <c r="Q13" i="2"/>
  <c r="P13" i="2"/>
  <c r="P12" i="2"/>
  <c r="R11" i="2"/>
  <c r="Q11" i="2"/>
  <c r="P11" i="2"/>
  <c r="K11" i="2"/>
  <c r="L11" i="2" s="1"/>
  <c r="R10" i="2"/>
  <c r="Q10" i="2"/>
  <c r="P10" i="2"/>
  <c r="K10" i="2"/>
  <c r="R9" i="2"/>
  <c r="Q9" i="2"/>
  <c r="P9" i="2"/>
  <c r="K9" i="2"/>
  <c r="L9" i="2"/>
  <c r="M9" i="2" s="1"/>
  <c r="R8" i="2"/>
  <c r="Q8" i="2"/>
  <c r="P8" i="2"/>
  <c r="K8" i="2"/>
  <c r="L8" i="2" s="1"/>
  <c r="R7" i="2"/>
  <c r="S7" i="2" s="1"/>
  <c r="T7" i="2" s="1"/>
  <c r="Q7" i="2"/>
  <c r="P7" i="2"/>
  <c r="K7" i="2"/>
  <c r="Q6" i="2"/>
  <c r="P6" i="2"/>
  <c r="K6" i="2"/>
  <c r="R6" i="2"/>
  <c r="S6" i="2" s="1"/>
  <c r="T6" i="2" s="1"/>
  <c r="U6" i="2" s="1"/>
  <c r="N125" i="2"/>
  <c r="M125" i="2"/>
  <c r="R44" i="2"/>
  <c r="O26" i="1"/>
  <c r="O24" i="1"/>
  <c r="O23" i="1"/>
  <c r="J17" i="1"/>
  <c r="K17" i="1"/>
  <c r="P17" i="1"/>
  <c r="Q17" i="1"/>
  <c r="R17" i="1"/>
  <c r="S17" i="1"/>
  <c r="T17" i="1"/>
  <c r="K37" i="1"/>
  <c r="L37" i="1"/>
  <c r="M37" i="1"/>
  <c r="P37" i="1"/>
  <c r="Q37" i="1"/>
  <c r="R37" i="1"/>
  <c r="S37" i="1"/>
  <c r="T37" i="1"/>
  <c r="X45" i="1"/>
  <c r="Y45" i="1"/>
  <c r="X44" i="1"/>
  <c r="X43" i="1"/>
  <c r="X46" i="1"/>
  <c r="L17" i="1"/>
  <c r="M17" i="1"/>
  <c r="X17" i="1"/>
  <c r="Y17" i="1"/>
  <c r="O38" i="1"/>
  <c r="N38" i="1"/>
  <c r="I38" i="1"/>
  <c r="K11" i="1"/>
  <c r="P11" i="1"/>
  <c r="Q11" i="1"/>
  <c r="R11" i="1"/>
  <c r="N19" i="1"/>
  <c r="L43" i="1"/>
  <c r="K12" i="1"/>
  <c r="P12" i="1"/>
  <c r="Q12" i="1"/>
  <c r="R12" i="1"/>
  <c r="O19" i="1"/>
  <c r="M43" i="1"/>
  <c r="I19" i="1"/>
  <c r="G43" i="1"/>
  <c r="J23" i="1"/>
  <c r="K23" i="1"/>
  <c r="P23" i="1"/>
  <c r="Q23" i="1"/>
  <c r="L12" i="1"/>
  <c r="M12" i="1"/>
  <c r="L11" i="1"/>
  <c r="M11" i="1"/>
  <c r="S12" i="1"/>
  <c r="T12" i="1"/>
  <c r="U12" i="1"/>
  <c r="G44" i="1"/>
  <c r="G46" i="1"/>
  <c r="M44" i="1"/>
  <c r="M46" i="1"/>
  <c r="L44" i="1"/>
  <c r="L46" i="1"/>
  <c r="S11" i="1"/>
  <c r="T11" i="1"/>
  <c r="U11" i="1"/>
  <c r="R23" i="1"/>
  <c r="L23" i="1"/>
  <c r="M23" i="1"/>
  <c r="S23" i="1"/>
  <c r="T23" i="1"/>
  <c r="U23" i="1"/>
  <c r="J34" i="1"/>
  <c r="J32" i="1"/>
  <c r="J31" i="1"/>
  <c r="J26" i="1"/>
  <c r="J38" i="1"/>
  <c r="H44" i="1"/>
  <c r="J6" i="1"/>
  <c r="J19" i="1"/>
  <c r="H43" i="1"/>
  <c r="H46" i="1"/>
  <c r="R36" i="1"/>
  <c r="Q36" i="1"/>
  <c r="P36" i="1"/>
  <c r="K36" i="1"/>
  <c r="R35" i="1"/>
  <c r="Q35" i="1"/>
  <c r="P35" i="1"/>
  <c r="K35" i="1"/>
  <c r="R34" i="1"/>
  <c r="Q34" i="1"/>
  <c r="P34" i="1"/>
  <c r="K34" i="1"/>
  <c r="R33" i="1"/>
  <c r="Q33" i="1"/>
  <c r="P33" i="1"/>
  <c r="K33" i="1"/>
  <c r="R32" i="1"/>
  <c r="Q32" i="1"/>
  <c r="P32" i="1"/>
  <c r="K32" i="1"/>
  <c r="R31" i="1"/>
  <c r="Q31" i="1"/>
  <c r="P31" i="1"/>
  <c r="K31" i="1"/>
  <c r="R30" i="1"/>
  <c r="Q30" i="1"/>
  <c r="P30" i="1"/>
  <c r="K30" i="1"/>
  <c r="R29" i="1"/>
  <c r="Q29" i="1"/>
  <c r="S29" i="1"/>
  <c r="P29" i="1"/>
  <c r="K29" i="1"/>
  <c r="R28" i="1"/>
  <c r="Q28" i="1"/>
  <c r="P28" i="1"/>
  <c r="K28" i="1"/>
  <c r="R27" i="1"/>
  <c r="Q27" i="1"/>
  <c r="P27" i="1"/>
  <c r="K27" i="1"/>
  <c r="R26" i="1"/>
  <c r="Q26" i="1"/>
  <c r="P26" i="1"/>
  <c r="K26" i="1"/>
  <c r="R25" i="1"/>
  <c r="Q25" i="1"/>
  <c r="P25" i="1"/>
  <c r="K25" i="1"/>
  <c r="R24" i="1"/>
  <c r="Q24" i="1"/>
  <c r="Q38" i="1"/>
  <c r="P24" i="1"/>
  <c r="K24" i="1"/>
  <c r="R18" i="1"/>
  <c r="Q18" i="1"/>
  <c r="P18" i="1"/>
  <c r="K18" i="1"/>
  <c r="R16" i="1"/>
  <c r="Q16" i="1"/>
  <c r="P16" i="1"/>
  <c r="K16" i="1"/>
  <c r="R15" i="1"/>
  <c r="Q15" i="1"/>
  <c r="P15" i="1"/>
  <c r="K15" i="1"/>
  <c r="R14" i="1"/>
  <c r="Q14" i="1"/>
  <c r="P14" i="1"/>
  <c r="K14" i="1"/>
  <c r="R13" i="1"/>
  <c r="Q13" i="1"/>
  <c r="P13" i="1"/>
  <c r="K13" i="1"/>
  <c r="R10" i="1"/>
  <c r="Q10" i="1"/>
  <c r="P10" i="1"/>
  <c r="K10" i="1"/>
  <c r="R9" i="1"/>
  <c r="Q9" i="1"/>
  <c r="P9" i="1"/>
  <c r="K9" i="1"/>
  <c r="R8" i="1"/>
  <c r="Q8" i="1"/>
  <c r="P8" i="1"/>
  <c r="K8" i="1"/>
  <c r="R7" i="1"/>
  <c r="Q7" i="1"/>
  <c r="P7" i="1"/>
  <c r="K7" i="1"/>
  <c r="U7" i="1"/>
  <c r="R6" i="1"/>
  <c r="Q6" i="1"/>
  <c r="P6" i="1"/>
  <c r="K6" i="1"/>
  <c r="K19" i="1"/>
  <c r="I43" i="1"/>
  <c r="U6" i="1"/>
  <c r="L8" i="1"/>
  <c r="M8" i="1"/>
  <c r="U8" i="1"/>
  <c r="L10" i="1"/>
  <c r="M10" i="1"/>
  <c r="U10" i="1"/>
  <c r="L13" i="1"/>
  <c r="M13" i="1"/>
  <c r="L15" i="1"/>
  <c r="M15" i="1"/>
  <c r="U15" i="1"/>
  <c r="L18" i="1"/>
  <c r="M18" i="1"/>
  <c r="U18" i="1"/>
  <c r="L24" i="1"/>
  <c r="M24" i="1"/>
  <c r="L26" i="1"/>
  <c r="M26" i="1"/>
  <c r="L28" i="1"/>
  <c r="M28" i="1"/>
  <c r="U29" i="1"/>
  <c r="L30" i="1"/>
  <c r="M30" i="1"/>
  <c r="L32" i="1"/>
  <c r="M32" i="1"/>
  <c r="L34" i="1"/>
  <c r="M34" i="1"/>
  <c r="O44" i="1"/>
  <c r="R38" i="1"/>
  <c r="P44" i="1"/>
  <c r="L19" i="1"/>
  <c r="P19" i="1"/>
  <c r="N43" i="1"/>
  <c r="Q19" i="1"/>
  <c r="O43" i="1"/>
  <c r="R19" i="1"/>
  <c r="P38" i="1"/>
  <c r="L36" i="1"/>
  <c r="M36" i="1"/>
  <c r="K38" i="1"/>
  <c r="I44" i="1"/>
  <c r="I46" i="1"/>
  <c r="L6" i="1"/>
  <c r="S33" i="1"/>
  <c r="T33" i="1"/>
  <c r="U33" i="1"/>
  <c r="S15" i="1"/>
  <c r="T15" i="1"/>
  <c r="S9" i="1"/>
  <c r="T9" i="1"/>
  <c r="U9" i="1"/>
  <c r="S31" i="1"/>
  <c r="S35" i="1"/>
  <c r="T35" i="1"/>
  <c r="U35" i="1"/>
  <c r="S36" i="1"/>
  <c r="T36" i="1"/>
  <c r="U36" i="1"/>
  <c r="S13" i="1"/>
  <c r="T13" i="1"/>
  <c r="U13" i="1"/>
  <c r="S18" i="1"/>
  <c r="T18" i="1"/>
  <c r="S6" i="1"/>
  <c r="T6" i="1"/>
  <c r="T29" i="1"/>
  <c r="S34" i="1"/>
  <c r="T34" i="1"/>
  <c r="U34" i="1"/>
  <c r="S32" i="1"/>
  <c r="T31" i="1"/>
  <c r="U31" i="1"/>
  <c r="S30" i="1"/>
  <c r="T30" i="1"/>
  <c r="U30" i="1"/>
  <c r="S28" i="1"/>
  <c r="T28" i="1"/>
  <c r="U28" i="1"/>
  <c r="S27" i="1"/>
  <c r="T27" i="1"/>
  <c r="U27" i="1"/>
  <c r="S26" i="1"/>
  <c r="T26" i="1"/>
  <c r="U26" i="1"/>
  <c r="S25" i="1"/>
  <c r="T25" i="1"/>
  <c r="U25" i="1"/>
  <c r="S24" i="1"/>
  <c r="T24" i="1"/>
  <c r="U24" i="1"/>
  <c r="S10" i="1"/>
  <c r="T10" i="1"/>
  <c r="S8" i="1"/>
  <c r="T8" i="1"/>
  <c r="S16" i="1"/>
  <c r="T16" i="1"/>
  <c r="U16" i="1"/>
  <c r="S14" i="1"/>
  <c r="T14" i="1"/>
  <c r="U14" i="1"/>
  <c r="S7" i="1"/>
  <c r="T7" i="1"/>
  <c r="T32" i="1"/>
  <c r="U32" i="1"/>
  <c r="M6" i="1"/>
  <c r="L7" i="1"/>
  <c r="M7" i="1"/>
  <c r="L9" i="1"/>
  <c r="M9" i="1"/>
  <c r="L14" i="1"/>
  <c r="M14" i="1"/>
  <c r="L16" i="1"/>
  <c r="M16" i="1"/>
  <c r="L25" i="1"/>
  <c r="M25" i="1"/>
  <c r="L27" i="1"/>
  <c r="M27" i="1"/>
  <c r="L29" i="1"/>
  <c r="M29" i="1"/>
  <c r="L31" i="1"/>
  <c r="M31" i="1"/>
  <c r="L33" i="1"/>
  <c r="M33" i="1"/>
  <c r="L35" i="1"/>
  <c r="M35" i="1"/>
  <c r="O46" i="1"/>
  <c r="M19" i="1"/>
  <c r="K43" i="1"/>
  <c r="J43" i="1"/>
  <c r="N44" i="1"/>
  <c r="N46" i="1"/>
  <c r="S19" i="1"/>
  <c r="L38" i="1"/>
  <c r="J44" i="1"/>
  <c r="S38" i="1"/>
  <c r="Q44" i="1"/>
  <c r="U38" i="1"/>
  <c r="J46" i="1"/>
  <c r="T19" i="1"/>
  <c r="R43" i="1"/>
  <c r="Y43" i="1"/>
  <c r="Y46" i="1"/>
  <c r="Q43" i="1"/>
  <c r="Q46" i="1"/>
  <c r="P43" i="1"/>
  <c r="P46" i="1"/>
  <c r="T38" i="1"/>
  <c r="M38" i="1"/>
  <c r="K44" i="1"/>
  <c r="K46" i="1"/>
  <c r="R44" i="1"/>
  <c r="Y44" i="1"/>
  <c r="R46" i="1"/>
  <c r="L6" i="2"/>
  <c r="K51" i="2"/>
  <c r="Q58" i="2"/>
  <c r="S58" i="2" s="1"/>
  <c r="T58" i="2" s="1"/>
  <c r="K12" i="2"/>
  <c r="L12" i="2" s="1"/>
  <c r="M12" i="2" s="1"/>
  <c r="J32" i="2"/>
  <c r="H122" i="2"/>
  <c r="R13" i="2"/>
  <c r="S13" i="2"/>
  <c r="T13" i="2"/>
  <c r="K56" i="2"/>
  <c r="L56" i="2" s="1"/>
  <c r="K13" i="2"/>
  <c r="L13" i="2"/>
  <c r="R17" i="2"/>
  <c r="S17" i="2"/>
  <c r="X17" i="2"/>
  <c r="Y17" i="2" s="1"/>
  <c r="S62" i="2"/>
  <c r="T62" i="2"/>
  <c r="U62" i="2"/>
  <c r="S66" i="2"/>
  <c r="T66" i="2"/>
  <c r="U66" i="2"/>
  <c r="S67" i="2"/>
  <c r="T67" i="2" s="1"/>
  <c r="S68" i="2"/>
  <c r="T68" i="2" s="1"/>
  <c r="U68" i="2" s="1"/>
  <c r="T16" i="2"/>
  <c r="U16" i="2" s="1"/>
  <c r="U37" i="2"/>
  <c r="S39" i="2"/>
  <c r="T39" i="2" s="1"/>
  <c r="U39" i="2" s="1"/>
  <c r="T40" i="2"/>
  <c r="U40" i="2" s="1"/>
  <c r="S41" i="2"/>
  <c r="U41" i="2"/>
  <c r="S9" i="2"/>
  <c r="T9" i="2"/>
  <c r="U9" i="2" s="1"/>
  <c r="S48" i="2"/>
  <c r="T48" i="2" s="1"/>
  <c r="U48" i="2" s="1"/>
  <c r="M11" i="2"/>
  <c r="S45" i="2"/>
  <c r="T45" i="2" s="1"/>
  <c r="U45" i="2" s="1"/>
  <c r="S73" i="2"/>
  <c r="T73" i="2"/>
  <c r="U73" i="2" s="1"/>
  <c r="U52" i="2"/>
  <c r="S55" i="2"/>
  <c r="T55" i="2" s="1"/>
  <c r="U55" i="2" s="1"/>
  <c r="M39" i="2"/>
  <c r="S8" i="2"/>
  <c r="T8" i="2" s="1"/>
  <c r="U8" i="2" s="1"/>
  <c r="S10" i="2"/>
  <c r="T10" i="2" s="1"/>
  <c r="U10" i="2" s="1"/>
  <c r="S44" i="2"/>
  <c r="T44" i="2"/>
  <c r="U44" i="2" s="1"/>
  <c r="S47" i="2"/>
  <c r="T47" i="2"/>
  <c r="U47" i="2"/>
  <c r="S46" i="2"/>
  <c r="T46" i="2" s="1"/>
  <c r="U46" i="2" s="1"/>
  <c r="M45" i="2"/>
  <c r="S61" i="2"/>
  <c r="T61" i="2" s="1"/>
  <c r="U61" i="2" s="1"/>
  <c r="S11" i="2"/>
  <c r="T11" i="2" s="1"/>
  <c r="U11" i="2" s="1"/>
  <c r="S14" i="2"/>
  <c r="T14" i="2"/>
  <c r="U14" i="2" s="1"/>
  <c r="S49" i="2"/>
  <c r="T49" i="2" s="1"/>
  <c r="U49" i="2" s="1"/>
  <c r="S70" i="2"/>
  <c r="T70" i="2" s="1"/>
  <c r="U70" i="2" s="1"/>
  <c r="S53" i="2"/>
  <c r="T53" i="2"/>
  <c r="U53" i="2" s="1"/>
  <c r="S71" i="2"/>
  <c r="T71" i="2"/>
  <c r="U71" i="2" s="1"/>
  <c r="S63" i="2"/>
  <c r="T63" i="2" s="1"/>
  <c r="U63" i="2"/>
  <c r="S64" i="2"/>
  <c r="T64" i="2" s="1"/>
  <c r="U64" i="2" s="1"/>
  <c r="M36" i="2"/>
  <c r="S59" i="2"/>
  <c r="T59" i="2" s="1"/>
  <c r="U59" i="2" s="1"/>
  <c r="S75" i="2"/>
  <c r="T75" i="2"/>
  <c r="U75" i="2" s="1"/>
  <c r="L54" i="2"/>
  <c r="M54" i="2"/>
  <c r="M72" i="2"/>
  <c r="T31" i="2"/>
  <c r="U31" i="2" s="1"/>
  <c r="S54" i="2"/>
  <c r="T54" i="2" s="1"/>
  <c r="U54" i="2"/>
  <c r="M8" i="2"/>
  <c r="S57" i="2"/>
  <c r="T57" i="2" s="1"/>
  <c r="U57" i="2" s="1"/>
  <c r="S56" i="2"/>
  <c r="T56" i="2"/>
  <c r="U56" i="2" s="1"/>
  <c r="S72" i="2"/>
  <c r="T72" i="2" s="1"/>
  <c r="U72" i="2"/>
  <c r="M58" i="2"/>
  <c r="M62" i="2"/>
  <c r="M42" i="2"/>
  <c r="S43" i="2"/>
  <c r="T43" i="2" s="1"/>
  <c r="U43" i="2" s="1"/>
  <c r="M53" i="2"/>
  <c r="U58" i="2"/>
  <c r="S74" i="2"/>
  <c r="T74" i="2" s="1"/>
  <c r="U74" i="2" s="1"/>
  <c r="L73" i="2"/>
  <c r="M73" i="2"/>
  <c r="M17" i="2"/>
  <c r="P32" i="2"/>
  <c r="S50" i="2"/>
  <c r="T50" i="2"/>
  <c r="U50" i="2" s="1"/>
  <c r="L63" i="2"/>
  <c r="M63" i="2"/>
  <c r="S69" i="2"/>
  <c r="T69" i="2" s="1"/>
  <c r="U69" i="2" s="1"/>
  <c r="M6" i="2"/>
  <c r="M14" i="2"/>
  <c r="L40" i="2"/>
  <c r="M40" i="2" s="1"/>
  <c r="M41" i="2"/>
  <c r="M49" i="2"/>
  <c r="M61" i="2"/>
  <c r="L37" i="2"/>
  <c r="M37" i="2"/>
  <c r="M44" i="2"/>
  <c r="L43" i="2"/>
  <c r="M43" i="2" s="1"/>
  <c r="L10" i="2"/>
  <c r="M10" i="2" s="1"/>
  <c r="L31" i="2"/>
  <c r="M31" i="2"/>
  <c r="L50" i="2"/>
  <c r="M50" i="2" s="1"/>
  <c r="M47" i="2"/>
  <c r="M46" i="2"/>
  <c r="M59" i="2"/>
  <c r="S60" i="2"/>
  <c r="T60" i="2" s="1"/>
  <c r="U60" i="2" s="1"/>
  <c r="L70" i="2"/>
  <c r="M70" i="2" s="1"/>
  <c r="L55" i="2"/>
  <c r="M55" i="2"/>
  <c r="L76" i="2"/>
  <c r="M76" i="2" s="1"/>
  <c r="M74" i="2"/>
  <c r="S65" i="2"/>
  <c r="T65" i="2"/>
  <c r="M66" i="2"/>
  <c r="L67" i="2"/>
  <c r="S78" i="2"/>
  <c r="T78" i="2"/>
  <c r="U78" i="2" s="1"/>
  <c r="M78" i="2"/>
  <c r="S77" i="2"/>
  <c r="T77" i="2" s="1"/>
  <c r="S76" i="2"/>
  <c r="T76" i="2" s="1"/>
  <c r="U76" i="2"/>
  <c r="U13" i="2"/>
  <c r="M56" i="2"/>
  <c r="T17" i="2"/>
  <c r="N53" i="3" l="1"/>
  <c r="N70" i="3"/>
  <c r="C55" i="3"/>
  <c r="B72" i="3"/>
  <c r="U7" i="2"/>
  <c r="L7" i="2"/>
  <c r="M7" i="2"/>
  <c r="L92" i="2"/>
  <c r="M92" i="2" s="1"/>
  <c r="L108" i="2"/>
  <c r="M108" i="2"/>
  <c r="U108" i="2"/>
  <c r="O117" i="2"/>
  <c r="P85" i="2"/>
  <c r="M13" i="2"/>
  <c r="L84" i="2"/>
  <c r="M84" i="2" s="1"/>
  <c r="U84" i="2"/>
  <c r="L98" i="2"/>
  <c r="M98" i="2" s="1"/>
  <c r="U98" i="2"/>
  <c r="L51" i="2"/>
  <c r="M51" i="2"/>
  <c r="M89" i="2"/>
  <c r="L109" i="2"/>
  <c r="M109" i="2"/>
  <c r="R32" i="2"/>
  <c r="I117" i="2"/>
  <c r="G123" i="2" s="1"/>
  <c r="G125" i="2" s="1"/>
  <c r="Q51" i="2"/>
  <c r="R85" i="2"/>
  <c r="S85" i="2" s="1"/>
  <c r="S36" i="2"/>
  <c r="T36" i="2" s="1"/>
  <c r="U36" i="2" s="1"/>
  <c r="M65" i="2"/>
  <c r="U65" i="2"/>
  <c r="M67" i="2"/>
  <c r="U67" i="2"/>
  <c r="L57" i="2"/>
  <c r="M57" i="2" s="1"/>
  <c r="L81" i="2"/>
  <c r="M81" i="2"/>
  <c r="U81" i="2"/>
  <c r="L95" i="2"/>
  <c r="M95" i="2" s="1"/>
  <c r="U95" i="2"/>
  <c r="U94" i="2"/>
  <c r="L94" i="2"/>
  <c r="M94" i="2" s="1"/>
  <c r="L30" i="2"/>
  <c r="U30" i="2"/>
  <c r="L20" i="2"/>
  <c r="M20" i="2" s="1"/>
  <c r="U20" i="2"/>
  <c r="L102" i="2"/>
  <c r="M102" i="2"/>
  <c r="U102" i="2"/>
  <c r="T111" i="2"/>
  <c r="T105" i="2"/>
  <c r="U105" i="2" s="1"/>
  <c r="J117" i="2"/>
  <c r="H123" i="2" s="1"/>
  <c r="H125" i="2" s="1"/>
  <c r="M69" i="2"/>
  <c r="M30" i="2"/>
  <c r="L85" i="2"/>
  <c r="M85" i="2" s="1"/>
  <c r="U80" i="2"/>
  <c r="T97" i="2"/>
  <c r="U97" i="2" s="1"/>
  <c r="K96" i="2"/>
  <c r="R96" i="2"/>
  <c r="S96" i="2" s="1"/>
  <c r="T96" i="2" s="1"/>
  <c r="T24" i="2"/>
  <c r="U21" i="2"/>
  <c r="L106" i="2"/>
  <c r="M106" i="2" s="1"/>
  <c r="U106" i="2"/>
  <c r="M110" i="2"/>
  <c r="K77" i="2"/>
  <c r="L97" i="2"/>
  <c r="M97" i="2"/>
  <c r="T92" i="2"/>
  <c r="U92" i="2" s="1"/>
  <c r="T89" i="2"/>
  <c r="U89" i="2" s="1"/>
  <c r="T30" i="2"/>
  <c r="T18" i="2"/>
  <c r="U18" i="2" s="1"/>
  <c r="K22" i="2"/>
  <c r="R22" i="2"/>
  <c r="S22" i="2" s="1"/>
  <c r="T22" i="2" s="1"/>
  <c r="L111" i="2"/>
  <c r="M111" i="2"/>
  <c r="U111" i="2"/>
  <c r="K115" i="2"/>
  <c r="R115" i="2"/>
  <c r="S115" i="2" s="1"/>
  <c r="T115" i="2" s="1"/>
  <c r="Q12" i="2"/>
  <c r="S12" i="2" s="1"/>
  <c r="T12" i="2" s="1"/>
  <c r="U12" i="2" s="1"/>
  <c r="K15" i="2"/>
  <c r="M82" i="2"/>
  <c r="L80" i="2"/>
  <c r="M80" i="2" s="1"/>
  <c r="R93" i="2"/>
  <c r="S93" i="2" s="1"/>
  <c r="T93" i="2" s="1"/>
  <c r="U93" i="2" s="1"/>
  <c r="L89" i="2"/>
  <c r="M24" i="2"/>
  <c r="U24" i="2"/>
  <c r="L21" i="2"/>
  <c r="M21" i="2" s="1"/>
  <c r="U104" i="2"/>
  <c r="L100" i="2"/>
  <c r="M100" i="2" s="1"/>
  <c r="R109" i="2"/>
  <c r="S109" i="2" s="1"/>
  <c r="T109" i="2" s="1"/>
  <c r="U109" i="2" s="1"/>
  <c r="T16" i="4"/>
  <c r="T12" i="4"/>
  <c r="T8" i="4"/>
  <c r="K6" i="4"/>
  <c r="L6" i="4" s="1"/>
  <c r="S42" i="4"/>
  <c r="T42" i="4" s="1"/>
  <c r="S27" i="4"/>
  <c r="T27" i="4" s="1"/>
  <c r="U27" i="4" s="1"/>
  <c r="S19" i="4"/>
  <c r="T19" i="4" s="1"/>
  <c r="U19" i="4" s="1"/>
  <c r="S26" i="4"/>
  <c r="S22" i="4"/>
  <c r="S18" i="4"/>
  <c r="T18" i="4" s="1"/>
  <c r="U18" i="4" s="1"/>
  <c r="S45" i="4"/>
  <c r="T45" i="4" s="1"/>
  <c r="S10" i="4"/>
  <c r="T10" i="4" s="1"/>
  <c r="U10" i="4" s="1"/>
  <c r="S14" i="4"/>
  <c r="T14" i="4" s="1"/>
  <c r="U14" i="4" s="1"/>
  <c r="P38" i="4"/>
  <c r="Q46" i="4"/>
  <c r="M20" i="4"/>
  <c r="M29" i="4"/>
  <c r="S43" i="4"/>
  <c r="T43" i="4" s="1"/>
  <c r="U43" i="4" s="1"/>
  <c r="S24" i="4"/>
  <c r="T24" i="4" s="1"/>
  <c r="U24" i="4" s="1"/>
  <c r="S20" i="4"/>
  <c r="T20" i="4" s="1"/>
  <c r="U20" i="4" s="1"/>
  <c r="M15" i="4"/>
  <c r="M14" i="4"/>
  <c r="S6" i="4"/>
  <c r="T6" i="4" s="1"/>
  <c r="U6" i="4" s="1"/>
  <c r="M31" i="4"/>
  <c r="S34" i="4"/>
  <c r="T34" i="4" s="1"/>
  <c r="U34" i="4" s="1"/>
  <c r="M23" i="4"/>
  <c r="T22" i="4"/>
  <c r="S44" i="4"/>
  <c r="T44" i="4" s="1"/>
  <c r="U44" i="4" s="1"/>
  <c r="S13" i="4"/>
  <c r="S9" i="4"/>
  <c r="M44" i="4"/>
  <c r="L7" i="4"/>
  <c r="M7" i="4" s="1"/>
  <c r="S21" i="4"/>
  <c r="T21" i="4" s="1"/>
  <c r="U21" i="4" s="1"/>
  <c r="T7" i="4"/>
  <c r="U7" i="4" s="1"/>
  <c r="U12" i="4"/>
  <c r="T26" i="4"/>
  <c r="U26" i="4" s="1"/>
  <c r="S23" i="4"/>
  <c r="T23" i="4" s="1"/>
  <c r="U23" i="4" s="1"/>
  <c r="S15" i="4"/>
  <c r="T15" i="4" s="1"/>
  <c r="U15" i="4" s="1"/>
  <c r="M22" i="4"/>
  <c r="M6" i="4"/>
  <c r="M28" i="4"/>
  <c r="S25" i="4"/>
  <c r="T25" i="4" s="1"/>
  <c r="U25" i="4" s="1"/>
  <c r="T11" i="4"/>
  <c r="U11" i="4" s="1"/>
  <c r="U22" i="4"/>
  <c r="M12" i="4"/>
  <c r="C69" i="3"/>
  <c r="N61" i="3"/>
  <c r="B63" i="3"/>
  <c r="N54" i="3"/>
  <c r="B55" i="3"/>
  <c r="N60" i="3"/>
  <c r="N52" i="3"/>
  <c r="L42" i="4"/>
  <c r="M42" i="4" s="1"/>
  <c r="U42" i="4"/>
  <c r="K46" i="4"/>
  <c r="L24" i="4"/>
  <c r="M24" i="4" s="1"/>
  <c r="L18" i="4"/>
  <c r="M18" i="4" s="1"/>
  <c r="L13" i="4"/>
  <c r="M13" i="4" s="1"/>
  <c r="L8" i="4"/>
  <c r="M8" i="4" s="1"/>
  <c r="U8" i="4"/>
  <c r="J38" i="4"/>
  <c r="H51" i="4" s="1"/>
  <c r="H54" i="4" s="1"/>
  <c r="R17" i="4"/>
  <c r="R38" i="4" s="1"/>
  <c r="K17" i="4"/>
  <c r="K38" i="4" s="1"/>
  <c r="P46" i="4"/>
  <c r="L26" i="4"/>
  <c r="M26" i="4" s="1"/>
  <c r="L16" i="4"/>
  <c r="M16" i="4" s="1"/>
  <c r="U16" i="4"/>
  <c r="L10" i="4"/>
  <c r="M10" i="4" s="1"/>
  <c r="R46" i="4"/>
  <c r="P52" i="4" s="1"/>
  <c r="L21" i="4"/>
  <c r="M21" i="4" s="1"/>
  <c r="G54" i="4"/>
  <c r="T9" i="4"/>
  <c r="U9" i="4" s="1"/>
  <c r="M25" i="4"/>
  <c r="M9" i="4"/>
  <c r="T13" i="4"/>
  <c r="U13" i="4" s="1"/>
  <c r="S36" i="4"/>
  <c r="T36" i="4" s="1"/>
  <c r="U36" i="4" s="1"/>
  <c r="Q38" i="4"/>
  <c r="O51" i="4" s="1"/>
  <c r="S35" i="4"/>
  <c r="T35" i="4" s="1"/>
  <c r="U35" i="4" s="1"/>
  <c r="M34" i="4"/>
  <c r="M32" i="4"/>
  <c r="N55" i="3" l="1"/>
  <c r="U117" i="2"/>
  <c r="L22" i="2"/>
  <c r="M22" i="2"/>
  <c r="U22" i="2"/>
  <c r="U77" i="2"/>
  <c r="L77" i="2"/>
  <c r="M77" i="2"/>
  <c r="L96" i="2"/>
  <c r="M96" i="2"/>
  <c r="U96" i="2"/>
  <c r="R117" i="2"/>
  <c r="P123" i="2" s="1"/>
  <c r="Q32" i="2"/>
  <c r="S51" i="2"/>
  <c r="T51" i="2" s="1"/>
  <c r="U51" i="2" s="1"/>
  <c r="Q117" i="2"/>
  <c r="T85" i="2"/>
  <c r="U85" i="2" s="1"/>
  <c r="P117" i="2"/>
  <c r="L15" i="2"/>
  <c r="M15" i="2" s="1"/>
  <c r="U15" i="2"/>
  <c r="L115" i="2"/>
  <c r="M115" i="2"/>
  <c r="U115" i="2"/>
  <c r="K117" i="2"/>
  <c r="K32" i="2"/>
  <c r="S46" i="4"/>
  <c r="Q52" i="4" s="1"/>
  <c r="O52" i="4"/>
  <c r="O54" i="4" s="1"/>
  <c r="S38" i="4"/>
  <c r="Q51" i="4" s="1"/>
  <c r="Q54" i="4" s="1"/>
  <c r="C62" i="3"/>
  <c r="N69" i="3"/>
  <c r="I52" i="4"/>
  <c r="L46" i="4"/>
  <c r="J52" i="4" s="1"/>
  <c r="T46" i="4"/>
  <c r="R52" i="4" s="1"/>
  <c r="Y52" i="4" s="1"/>
  <c r="L17" i="4"/>
  <c r="M17" i="4" s="1"/>
  <c r="S17" i="4"/>
  <c r="U46" i="4"/>
  <c r="L38" i="4"/>
  <c r="I51" i="4"/>
  <c r="I122" i="2" l="1"/>
  <c r="I125" i="2" s="1"/>
  <c r="L32" i="2"/>
  <c r="J122" i="2" s="1"/>
  <c r="T117" i="2"/>
  <c r="R123" i="2" s="1"/>
  <c r="Y123" i="2" s="1"/>
  <c r="O122" i="2"/>
  <c r="S32" i="2"/>
  <c r="L117" i="2"/>
  <c r="J123" i="2" s="1"/>
  <c r="M117" i="2"/>
  <c r="K123" i="2" s="1"/>
  <c r="I123" i="2"/>
  <c r="O123" i="2"/>
  <c r="S117" i="2"/>
  <c r="Q123" i="2" s="1"/>
  <c r="P51" i="4"/>
  <c r="P54" i="4" s="1"/>
  <c r="T38" i="4"/>
  <c r="R51" i="4" s="1"/>
  <c r="R54" i="4" s="1"/>
  <c r="N62" i="3"/>
  <c r="C63" i="3"/>
  <c r="N63" i="3" s="1"/>
  <c r="C71" i="3"/>
  <c r="I54" i="4"/>
  <c r="M46" i="4"/>
  <c r="K52" i="4" s="1"/>
  <c r="X17" i="4"/>
  <c r="Y17" i="4" s="1"/>
  <c r="T17" i="4"/>
  <c r="Y51" i="4"/>
  <c r="Y54" i="4" s="1"/>
  <c r="J51" i="4"/>
  <c r="J54" i="4" s="1"/>
  <c r="M38" i="4"/>
  <c r="K51" i="4" s="1"/>
  <c r="J125" i="2" l="1"/>
  <c r="Q122" i="2"/>
  <c r="Q125" i="2" s="1"/>
  <c r="P122" i="2"/>
  <c r="P125" i="2" s="1"/>
  <c r="T32" i="2"/>
  <c r="R122" i="2" s="1"/>
  <c r="O125" i="2"/>
  <c r="M32" i="2"/>
  <c r="K122" i="2" s="1"/>
  <c r="K125" i="2" s="1"/>
  <c r="K54" i="4"/>
  <c r="N71" i="3"/>
  <c r="C72" i="3"/>
  <c r="N72" i="3" s="1"/>
  <c r="Y122" i="2" l="1"/>
  <c r="Y125" i="2" s="1"/>
  <c r="R125" i="2"/>
</calcChain>
</file>

<file path=xl/sharedStrings.xml><?xml version="1.0" encoding="utf-8"?>
<sst xmlns="http://schemas.openxmlformats.org/spreadsheetml/2006/main" count="1480" uniqueCount="700">
  <si>
    <t>OPTIVA AV PLUS S A  DE C  V</t>
  </si>
  <si>
    <t>INFORMACION DEL PACIENTE</t>
  </si>
  <si>
    <t>SERVICIO RECIBIDO</t>
  </si>
  <si>
    <t>COSTOS DE PRODUCCION</t>
  </si>
  <si>
    <t>UTILIDADES TOTALES</t>
  </si>
  <si>
    <t>CUADRE C+U</t>
  </si>
  <si>
    <t>N°</t>
  </si>
  <si>
    <t>FECHA</t>
  </si>
  <si>
    <t>NOMBRE DE PACIENTE</t>
  </si>
  <si>
    <t>TEL</t>
  </si>
  <si>
    <t>ARO</t>
  </si>
  <si>
    <t>LENTE</t>
  </si>
  <si>
    <t>COSTO ARO</t>
  </si>
  <si>
    <t>COSTO LENTES</t>
  </si>
  <si>
    <t>V, TOTALES</t>
  </si>
  <si>
    <t>IVA</t>
  </si>
  <si>
    <t>VENTA - IVA</t>
  </si>
  <si>
    <t>C. ARO</t>
  </si>
  <si>
    <t>C. LENTE</t>
  </si>
  <si>
    <t>COSTOS T.</t>
  </si>
  <si>
    <t>UTILIDAD ARO.</t>
  </si>
  <si>
    <t>UTILIDAD LENTES</t>
  </si>
  <si>
    <t>UTILIDAD T.</t>
  </si>
  <si>
    <t>ABONO</t>
  </si>
  <si>
    <t>REC</t>
  </si>
  <si>
    <t>FACTURA</t>
  </si>
  <si>
    <t>SUMA</t>
  </si>
  <si>
    <t>TOTAL</t>
  </si>
  <si>
    <t>EMPRESA</t>
  </si>
  <si>
    <t>JUAN ANTONIO ALFARO HERNANDEZ</t>
  </si>
  <si>
    <t>MINISTERIO DE CULTURA</t>
  </si>
  <si>
    <t>7886-1275</t>
  </si>
  <si>
    <t>MILENIALL BLACK 52-17-140</t>
  </si>
  <si>
    <t>VARILUX CONFORT POLY BCO CON AR</t>
  </si>
  <si>
    <t>SUCURSAL</t>
  </si>
  <si>
    <t>METRO</t>
  </si>
  <si>
    <t>JOSE ISRAEL SORTO ORTIZ S/P ELSA ORTIZ</t>
  </si>
  <si>
    <t>EMPRE</t>
  </si>
  <si>
    <t>MULTI WALMART</t>
  </si>
  <si>
    <t>VARILUX PHYSIO CON AR</t>
  </si>
  <si>
    <t>ANA RUBIDIA LOPEZ CRUZ</t>
  </si>
  <si>
    <t>KAPPA</t>
  </si>
  <si>
    <t>7664-5382</t>
  </si>
  <si>
    <t>CANDIES CA 0119 077 53-15-135</t>
  </si>
  <si>
    <t>OVATIONS POLY BCO</t>
  </si>
  <si>
    <t>MILTON ROBERTO SANTOS S/P FRANCO ROBERTO SANTOS</t>
  </si>
  <si>
    <t>7850-5535</t>
  </si>
  <si>
    <t>VARILUX CONFOT</t>
  </si>
  <si>
    <t>RAY BAN 8909 C06</t>
  </si>
  <si>
    <t>JOSE CARLOS MOLINA CASCO S/P MERCEDES PEÑA DE MOLINA</t>
  </si>
  <si>
    <t>7850-3457</t>
  </si>
  <si>
    <t>AND VAS F21 51-15-135</t>
  </si>
  <si>
    <t>HELMULTH LOPEZ GOCHEZ / BEATRIZ SANTOS</t>
  </si>
  <si>
    <t>VESTA</t>
  </si>
  <si>
    <t>7428-9362</t>
  </si>
  <si>
    <t>1 V/S POLY BCO CON AR Y ESPEJEADO 1 V/S POLY BCO CON AR</t>
  </si>
  <si>
    <t>ARO AND VAS</t>
  </si>
  <si>
    <t>MIGRACION</t>
  </si>
  <si>
    <t>7635-5046</t>
  </si>
  <si>
    <t>PROPIO</t>
  </si>
  <si>
    <t>V/S CON AR</t>
  </si>
  <si>
    <t>DANIEL ANTONIO CASTRO MEDRANO</t>
  </si>
  <si>
    <t>SIA</t>
  </si>
  <si>
    <t>7901-2602</t>
  </si>
  <si>
    <t>HUGO BOSS 8114 C4 54-17-142</t>
  </si>
  <si>
    <t>V/S AR SUPERHIDROFOBICO</t>
  </si>
  <si>
    <t>ROXANA DE LA PAZ HERNANDEZ S/P RONNY RIVERA</t>
  </si>
  <si>
    <t>7737-9669 6176-4554</t>
  </si>
  <si>
    <t>RAY BAN  RB 8902 2042 55-17-140</t>
  </si>
  <si>
    <t>VARILUX PHYSIO  AR SUPERHIDROFOBICO ADELGAZADO</t>
  </si>
  <si>
    <t>SONIA CAROLINA MADRID LOPEZ</t>
  </si>
  <si>
    <t>BANCO SCOTIABANK</t>
  </si>
  <si>
    <t>AND VAS F108 51-17-140</t>
  </si>
  <si>
    <t>ROSA ISABEL GARCIA RIVERA</t>
  </si>
  <si>
    <t>7602-7452</t>
  </si>
  <si>
    <t>AND VAS ES85011 51-18 C04</t>
  </si>
  <si>
    <t>V/S  POLY BCO AR SUPER</t>
  </si>
  <si>
    <t>REINA ISABEL MELARA</t>
  </si>
  <si>
    <t>WAPA´S</t>
  </si>
  <si>
    <t>6123-1221</t>
  </si>
  <si>
    <t>VARILUX CONFORT POLY CO CON AR</t>
  </si>
  <si>
    <t>GUESS G02518 081 50-17-135</t>
  </si>
  <si>
    <t>FRANCISCA DELMY CISNEROS GUZMAN</t>
  </si>
  <si>
    <t>THE BARBER´S</t>
  </si>
  <si>
    <t>7283-8456</t>
  </si>
  <si>
    <t>AND VAS 6172 52-16 C02</t>
  </si>
  <si>
    <t>OVATION CON AR</t>
  </si>
  <si>
    <t>MARIA MARIBEL REYES</t>
  </si>
  <si>
    <t>7233-6682</t>
  </si>
  <si>
    <t>DICAPRIO DC 101 VIOLET 52-17-135</t>
  </si>
  <si>
    <t xml:space="preserve">BIFOCALES POLY BCO </t>
  </si>
  <si>
    <t>MARIA YESENIA QUINTANILLA CARPAÑO</t>
  </si>
  <si>
    <t>7356-2352</t>
  </si>
  <si>
    <t>RAY BAN RB 8834 C106 55-15-140</t>
  </si>
  <si>
    <t xml:space="preserve">OVATION CON AR </t>
  </si>
  <si>
    <t>CAROLINA BEATRIZ AVELAR</t>
  </si>
  <si>
    <t>7988-8751</t>
  </si>
  <si>
    <t>RAY BAN RB 5491 C07 54-17-140</t>
  </si>
  <si>
    <t>MARIA CRISTINA REYES</t>
  </si>
  <si>
    <t>7382-2346</t>
  </si>
  <si>
    <t>AND VAS 6166 53-17-140</t>
  </si>
  <si>
    <t>V/S POLY BCO CON AR</t>
  </si>
  <si>
    <t>MERCEDES LEMUS</t>
  </si>
  <si>
    <t>VMT</t>
  </si>
  <si>
    <t>AND VAS 66137 51-18-140</t>
  </si>
  <si>
    <t>MIRNA ESTELA AMAYA</t>
  </si>
  <si>
    <t>7746-7077</t>
  </si>
  <si>
    <t>SCHAEFFER JULIA  COL 3 51-17-135</t>
  </si>
  <si>
    <t>BIFOCAL CON AR Y PHOTOGRAY</t>
  </si>
  <si>
    <t>MARIA ELISA MORALES MEJIA</t>
  </si>
  <si>
    <t>7683-2329</t>
  </si>
  <si>
    <t>VAN HUSEN 5339 BLK</t>
  </si>
  <si>
    <t xml:space="preserve">VARILUX CONFORT POLY BCO CON AR </t>
  </si>
  <si>
    <t>JUAN GUEVARA</t>
  </si>
  <si>
    <t>7587-7524</t>
  </si>
  <si>
    <t>SUPER THIN ACETATE 3036G18 53-17-145 C5</t>
  </si>
  <si>
    <t xml:space="preserve">OVARTION POLY BCO CON TRANSITIONS </t>
  </si>
  <si>
    <t>GUADALUPE MANZANO</t>
  </si>
  <si>
    <t>7051-4725</t>
  </si>
  <si>
    <t>F 153 53-17-140</t>
  </si>
  <si>
    <t>MARIO ALEXANDER CHAVEZ</t>
  </si>
  <si>
    <t>7955-2512</t>
  </si>
  <si>
    <t>RAY BAN 846016</t>
  </si>
  <si>
    <t>VARILUX CONFORT CON AR</t>
  </si>
  <si>
    <t>ROSA VERONICA MARTINEZ</t>
  </si>
  <si>
    <t>7668-6808</t>
  </si>
  <si>
    <t>1167G18</t>
  </si>
  <si>
    <t>VIDIRO PHOTOGRAY BIFOCAL</t>
  </si>
  <si>
    <t>MARTA ALICIA MELGAR  FLORES</t>
  </si>
  <si>
    <t>DAVID ANTONIO CASTRO</t>
  </si>
  <si>
    <t>HUGO BOSS 8114-54-17-141 C4</t>
  </si>
  <si>
    <t>V/S POLY BCO  CON AR</t>
  </si>
  <si>
    <t>MELADYS DEL TRANSITO APARICIO  S/P JOSE MAURICIO CABRERA</t>
  </si>
  <si>
    <t>ARO PROPIO</t>
  </si>
  <si>
    <t>REPORTE DE VENTAS GENERALES DE SUCURSAL EMPRESARIAL  ENERO DEL 2019</t>
  </si>
  <si>
    <t>TOTAL AROS</t>
  </si>
  <si>
    <t xml:space="preserve"> LENTES</t>
  </si>
  <si>
    <t>CREDITOS EMPRESARIALES EN METRO</t>
  </si>
  <si>
    <t>CREDITOS EMPRESARIALES EN JORNADAS</t>
  </si>
  <si>
    <t>ANA PATRICIA PLEITEZ DE IRAHETA</t>
  </si>
  <si>
    <t>6315-0691</t>
  </si>
  <si>
    <t xml:space="preserve">RAY BAN RB 8460 </t>
  </si>
  <si>
    <t>CONFORT POLY BCO</t>
  </si>
  <si>
    <t>REPORTE DE VENTAS GENERALES DE SUCURSAL EMPRESARIAL   ENERO DEL 2019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</si>
  <si>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</si>
  <si>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RESUMEN DE VENTAS EMPRESARIAL</t>
  </si>
  <si>
    <t>RESUMEN DE VENTAS EMPRESARIAL ENERO 2019</t>
  </si>
  <si>
    <t>REPORTE DE VENTAS GENERALES DE SUCURSAL EMPRESARIAL JORNADAS VISUALES ENERO DEL 2019</t>
  </si>
  <si>
    <t>V/S POLY BCO</t>
  </si>
  <si>
    <t>BRYAN ALEXIS GARCIA</t>
  </si>
  <si>
    <t>KLIMAS</t>
  </si>
  <si>
    <t>7572-6511</t>
  </si>
  <si>
    <t>RAY BAN 8555 C10 53-17-138</t>
  </si>
  <si>
    <t>V/S AR TRANS</t>
  </si>
  <si>
    <t>SAUL ERNESTO COLOCHO</t>
  </si>
  <si>
    <t>CRUZ ROJA</t>
  </si>
  <si>
    <t>7038-2397</t>
  </si>
  <si>
    <t>AND VAS ACETATO ROJO AZUL</t>
  </si>
  <si>
    <t>VARILUX PHYSIO AR TRANS</t>
  </si>
  <si>
    <t>MARIA VIRGINIA BONILLA</t>
  </si>
  <si>
    <t>SHERATON</t>
  </si>
  <si>
    <t>7315-9705</t>
  </si>
  <si>
    <t>15244 49-16-140 C1</t>
  </si>
  <si>
    <t>BIFOCAL PHOTOCROMATICO</t>
  </si>
  <si>
    <t>MAYBELLINE MICELLE MARTINEZ DE RAMOS</t>
  </si>
  <si>
    <t>7787-8664</t>
  </si>
  <si>
    <t>ANNA CAPRI BLACK BURGUNDY 52-17-140</t>
  </si>
  <si>
    <t>VISION SENCILLA POLY BCO CON AR</t>
  </si>
  <si>
    <t>RUTH GUADALUPE SALMERON</t>
  </si>
  <si>
    <t>7604-4889</t>
  </si>
  <si>
    <t>VISION MAX METAL AEREO</t>
  </si>
  <si>
    <t>V/S POLY BCO AR</t>
  </si>
  <si>
    <t>CINDY LISSETH GIRON SANCHEZ</t>
  </si>
  <si>
    <t>RNPN</t>
  </si>
  <si>
    <t>7973-4903</t>
  </si>
  <si>
    <t>RB 5298 C20 53-17-140</t>
  </si>
  <si>
    <t>V/S POLY AR</t>
  </si>
  <si>
    <t xml:space="preserve">ANA GLADIS IRAHETA DE MEMBREÑO </t>
  </si>
  <si>
    <t>7511-0568</t>
  </si>
  <si>
    <t>RAY BAN RB8861 56-16-140</t>
  </si>
  <si>
    <t>LENTES DE CONTACTO TORICOS Y V/S AR</t>
  </si>
  <si>
    <t>WALTER MIGUEL MERINO AGUILAR</t>
  </si>
  <si>
    <t>7988-5365</t>
  </si>
  <si>
    <t>RB 8833 C116 55-17-140</t>
  </si>
  <si>
    <t xml:space="preserve">V/S POLY AR </t>
  </si>
  <si>
    <t>NORMA LILIAN LEON CACERES</t>
  </si>
  <si>
    <t>7470-7632</t>
  </si>
  <si>
    <t>3023623 52-16-138</t>
  </si>
  <si>
    <t>BIFOCALES POLY BCO</t>
  </si>
  <si>
    <t>BLANCA ROSA MEJIVAR LOPEZ</t>
  </si>
  <si>
    <t>7859-5243</t>
  </si>
  <si>
    <t>GANT GA 4035 001 54-16-140</t>
  </si>
  <si>
    <t>CLAUDIA MARISOL PINEDA DE EVANGELISTA</t>
  </si>
  <si>
    <t>6302-6607</t>
  </si>
  <si>
    <t>RAY BAN RB 5265-D 2012 54-16-145</t>
  </si>
  <si>
    <t>7263-9792</t>
  </si>
  <si>
    <t>RAY BAN RB 5286 51-18-140</t>
  </si>
  <si>
    <t>MANUEL GARCIA</t>
  </si>
  <si>
    <t>EPA</t>
  </si>
  <si>
    <t>MARLENE ELIZABETH MOLINA</t>
  </si>
  <si>
    <t>BRIGIT AZUCENA FLORES S/P JHONNY MARTINEZ</t>
  </si>
  <si>
    <t>6431-7370</t>
  </si>
  <si>
    <t>AND VAS F81 47-18-135</t>
  </si>
  <si>
    <t>V/S POLY BCO CON AR S.H.</t>
  </si>
  <si>
    <t>RICARDO ALVERTO MORENO ROMERO S/P ANA VILVIA CERON</t>
  </si>
  <si>
    <t>MULTI</t>
  </si>
  <si>
    <t>7812-6854</t>
  </si>
  <si>
    <t>CONVERSE GREEEN 52-17-140</t>
  </si>
  <si>
    <t>PROG OVATION POLY BCO</t>
  </si>
  <si>
    <t>IVANNIA YAMILETH RODRIGUEZ</t>
  </si>
  <si>
    <t>7927-0363</t>
  </si>
  <si>
    <t xml:space="preserve">AND VAS </t>
  </si>
  <si>
    <t>V/S POLY CON AR</t>
  </si>
  <si>
    <t>JOSE ALEXANDER DIAZ MELENDEZ</t>
  </si>
  <si>
    <t>CHINA WORK</t>
  </si>
  <si>
    <t>7968-8760</t>
  </si>
  <si>
    <t>AND VAS 6172 C03/ HUGO BOSS 8602-C8</t>
  </si>
  <si>
    <t>V/S POLY BCO AR S.H. / BIFOCAL POLY BCO</t>
  </si>
  <si>
    <t>DORIS ELIZABETH MARTINEZ FUENTES</t>
  </si>
  <si>
    <t>AMIGA</t>
  </si>
  <si>
    <t>6138-1515</t>
  </si>
  <si>
    <t>HARLEY DAVIDSON H0723 GUN 55-17-145</t>
  </si>
  <si>
    <t>VARILUX PHYSIO POLY BCO</t>
  </si>
  <si>
    <t>MARIA LOURDES GONZALEZ S/P EVER NAVARRO</t>
  </si>
  <si>
    <t>BANCO AGRICOLA</t>
  </si>
  <si>
    <t>7204-6699</t>
  </si>
  <si>
    <t>RAY BAN RB8824 54-17-140</t>
  </si>
  <si>
    <t>LUISIANA BEATRIZ TORRES DIAZ</t>
  </si>
  <si>
    <t>7636-6402</t>
  </si>
  <si>
    <t>BV 2022 53-16-140</t>
  </si>
  <si>
    <t>LENTES BIFOCALES POLY BCO CON AR SH</t>
  </si>
  <si>
    <t>POLITUR</t>
  </si>
  <si>
    <t>MARIA DE LA LUZ LEMUS</t>
  </si>
  <si>
    <t>SONIA EVELYN ORTIZ VASQUEZ</t>
  </si>
  <si>
    <t>JUAN FRANCISCO MARROQUIN FLORES</t>
  </si>
  <si>
    <t>ANA MARIELOS PEREZ</t>
  </si>
  <si>
    <t>KRISSIA ALEXANDRA ESTRADA VEGA</t>
  </si>
  <si>
    <t>SARA MARISOL CLAROS Y ERNESTO ALEJANDRO QUIJADA</t>
  </si>
  <si>
    <t>MARIA DE LOS ANGELES GONZALEZ</t>
  </si>
  <si>
    <t>JENNIFER GUADALUPE SOLORZANO</t>
  </si>
  <si>
    <t>ADRIAN NAVARRO S/P CELIA MORALES</t>
  </si>
  <si>
    <t>CARLOS ERNESTO HERNANDEZ</t>
  </si>
  <si>
    <t>LA UNION</t>
  </si>
  <si>
    <t>7721-8884</t>
  </si>
  <si>
    <t>1212 C1 54-138</t>
  </si>
  <si>
    <t>BIFOCAL POLY BCO</t>
  </si>
  <si>
    <t>7389-7268</t>
  </si>
  <si>
    <t>RAY BAN RB6322D 2620 53-17-140</t>
  </si>
  <si>
    <t>7776-1767</t>
  </si>
  <si>
    <t>AND VAS HD135 54-16-140 COL03</t>
  </si>
  <si>
    <t>7866-8569</t>
  </si>
  <si>
    <t>AND VAS A3056 53-16-140</t>
  </si>
  <si>
    <t>7351-1542</t>
  </si>
  <si>
    <t xml:space="preserve">BIFOCAL POLY BCO </t>
  </si>
  <si>
    <t>AND VAS ES90021 50-18-138 C4</t>
  </si>
  <si>
    <t>7190-8044</t>
  </si>
  <si>
    <t>GUESS GU 1860 009 54-16-140</t>
  </si>
  <si>
    <t>7516-9246</t>
  </si>
  <si>
    <t>F13 52-18-135 DREAMSTYLE</t>
  </si>
  <si>
    <t>NATURAL POLY BCO</t>
  </si>
  <si>
    <t>6007-7594</t>
  </si>
  <si>
    <t>BV4182 2055 53-16-140</t>
  </si>
  <si>
    <t>V/S POLY BCO CON AR S. H.</t>
  </si>
  <si>
    <t>2204-1493</t>
  </si>
  <si>
    <t>CAROLINA HERRERA SHE191 54-15 COL. 006 140</t>
  </si>
  <si>
    <t>2 LENTES V/S POLY BCO CON AR SUPER HIDROFOBICO</t>
  </si>
  <si>
    <t>7571-1047</t>
  </si>
  <si>
    <t>GUESS GU 2380 BE 55-17-140</t>
  </si>
  <si>
    <t>BIFOCAL POLY BCO CON AR</t>
  </si>
  <si>
    <t>KRICIA MARIELA BAUTISTA RENDEROS</t>
  </si>
  <si>
    <t>7842-3545</t>
  </si>
  <si>
    <t>CAROLINA HERRERA VHE201A 53-16-140 C5</t>
  </si>
  <si>
    <t xml:space="preserve">ROSA KARLA MONGE MENJIVAR </t>
  </si>
  <si>
    <t>VICTOR EDUARDO LOPEZ DELGADO</t>
  </si>
  <si>
    <t>CARLOS ANTONIO BAÑOS CANALES</t>
  </si>
  <si>
    <t>JONATHAN DANILO PEREZ SANCHEZ</t>
  </si>
  <si>
    <t>V/S POLY BCO CON CRIZAL</t>
  </si>
  <si>
    <t>LENTE DE CONTACTO TORICO 1 CAJA y SOLUCION MONOGREEN 360 ML</t>
  </si>
  <si>
    <t>2 CUOTAS PENDIENTES</t>
  </si>
  <si>
    <t>7052-9391</t>
  </si>
  <si>
    <t>RAY BAN 1123 52-18-138 C3</t>
  </si>
  <si>
    <t>VARILUX CONFORT POLY BCO TRANSITIONS</t>
  </si>
  <si>
    <t>6314-6505</t>
  </si>
  <si>
    <t>RAY BAN E-3 52-18-140</t>
  </si>
  <si>
    <t>7039-8301</t>
  </si>
  <si>
    <t>GUESS GU 1843</t>
  </si>
  <si>
    <t>MIGUEL ANGEL LARA FERNANDEZ</t>
  </si>
  <si>
    <t>CULTURA</t>
  </si>
  <si>
    <t>RODOLFO ALEXANDER URIAS LUNA</t>
  </si>
  <si>
    <t>LIDIA MARGARITA GARCIA QUINTANILLA</t>
  </si>
  <si>
    <t>EILEEN MARIANA CONTRERAS MENENDEZ</t>
  </si>
  <si>
    <t>ANA SOFIA QUINTANILLA</t>
  </si>
  <si>
    <t>GLORIA ALICIA SANDOVAL</t>
  </si>
  <si>
    <t>SILVIA YANETH HERNANDEZ DE MARTINEZ</t>
  </si>
  <si>
    <t>7190-6631</t>
  </si>
  <si>
    <t>10362-52-17-140 C4</t>
  </si>
  <si>
    <t xml:space="preserve">OVATIONS POLY BCO </t>
  </si>
  <si>
    <t>7131-1279</t>
  </si>
  <si>
    <t>AND VAS</t>
  </si>
  <si>
    <t>V/S POLY BCO S.H</t>
  </si>
  <si>
    <t>7962-4606</t>
  </si>
  <si>
    <t xml:space="preserve">BIFOCAL POLU BCO </t>
  </si>
  <si>
    <t>7683-6088</t>
  </si>
  <si>
    <t>DIOR N°12 MONTAIGE GAS 145</t>
  </si>
  <si>
    <t>7919-9699</t>
  </si>
  <si>
    <t>JM 16 53-17-138 C3</t>
  </si>
  <si>
    <t>7210-7057</t>
  </si>
  <si>
    <t>JM 19 53-17-140 C1</t>
  </si>
  <si>
    <t>BIFOCAL  CON AR</t>
  </si>
  <si>
    <t>RAY BAN RB 8861 C123</t>
  </si>
  <si>
    <t>BIFOCAL  POLY BCO</t>
  </si>
  <si>
    <t>MARTIR DIDIER MORATAYA</t>
  </si>
  <si>
    <t>TERESA DL CARMEN AGUILLON DE GARCIA</t>
  </si>
  <si>
    <t>ARIELA CUBILLAS</t>
  </si>
  <si>
    <t>TELMA JANETH DIAZ</t>
  </si>
  <si>
    <t>ANDREA MARCELA MANCIA AGUILAR</t>
  </si>
  <si>
    <t>JORGE HERNANDEZ S/P SARA HERNNADEZ Y MARITZA ERAZO</t>
  </si>
  <si>
    <t>JOSE CARLOS PEREZ RIVERA</t>
  </si>
  <si>
    <t>MAURICIO PEREZ</t>
  </si>
  <si>
    <t>MARIA IDALIA HERNANDEZ</t>
  </si>
  <si>
    <t>ADRIANA MARCELA RIVERA MEJIA</t>
  </si>
  <si>
    <t>NATHALY CRISTINA GOMEZ GUZMAN</t>
  </si>
  <si>
    <t>JOSESELYN VANESSA RODRIGUEZ Y FRANCISCO RUBIO</t>
  </si>
  <si>
    <t>COPINOL</t>
  </si>
  <si>
    <t>7184-3881</t>
  </si>
  <si>
    <t>RAY BAN 8450 53-17-140</t>
  </si>
  <si>
    <t>7848-8561</t>
  </si>
  <si>
    <t>AND VAS  A 2110 52-20-140</t>
  </si>
  <si>
    <t>7735-7383</t>
  </si>
  <si>
    <t>DOLCE &amp; GABBANA DG3168 24738 53-16-135</t>
  </si>
  <si>
    <t>7559-0861</t>
  </si>
  <si>
    <t>JM 21 53-18-140 C2</t>
  </si>
  <si>
    <t>7745-6657</t>
  </si>
  <si>
    <t>AND VAS A3013 53-18-145 C4</t>
  </si>
  <si>
    <t>V/S POLY BCO AR CRIZAL</t>
  </si>
  <si>
    <t>6114-0939</t>
  </si>
  <si>
    <t>AND VAS 014 48-1-135 C7 / AND VAS A2008 C5 54-18-142</t>
  </si>
  <si>
    <t>2 SERVCIOS DE LENTES V/S POLY BCO AR</t>
  </si>
  <si>
    <t>7786-1337</t>
  </si>
  <si>
    <t>ARO JM 19 53-17-140</t>
  </si>
  <si>
    <t>MULTIFOCAL OVATIONS POLY BCO</t>
  </si>
  <si>
    <t>7257-0864</t>
  </si>
  <si>
    <t>RAY BAN RB 5228 2052 52-18-140</t>
  </si>
  <si>
    <t>7800-5432</t>
  </si>
  <si>
    <t>JIMMY CHOO 134 JGL 135</t>
  </si>
  <si>
    <t>7140-6409</t>
  </si>
  <si>
    <t>7786-9332</t>
  </si>
  <si>
    <t>BURBERRY 8526 54-16-135</t>
  </si>
  <si>
    <t xml:space="preserve">DORA  ALICIA VENTURA CALDERON S/P JENNIFER </t>
  </si>
  <si>
    <t>7995-0338</t>
  </si>
  <si>
    <t>AND VAS A2002 53-16 142 C1 / AND VAS 88764 49-16-135 C2</t>
  </si>
  <si>
    <t>2 PARES DE V/S POLY BCO CON AR</t>
  </si>
  <si>
    <t>DIOR RGJO 482 CML MONTAINE N05 680 148 AM / ARO PROPIO</t>
  </si>
  <si>
    <t xml:space="preserve">2 PARES DE V/S POLY BCO </t>
  </si>
  <si>
    <t>7988-4421</t>
  </si>
  <si>
    <t>AND VAS A2018 55-19-142 C2 / AND VAS A2007 C1 54-18-142</t>
  </si>
  <si>
    <t>2 PARES DE V/S POLY BCO</t>
  </si>
  <si>
    <t>ALEXIS GEOVANNI CRUZ QUINTANILLA</t>
  </si>
  <si>
    <t>REPUESTOS OMAR</t>
  </si>
  <si>
    <t>7440-1558</t>
  </si>
  <si>
    <t>AND VAS ACETATO NEGRO BLANCO</t>
  </si>
  <si>
    <t>FUNSAL</t>
  </si>
  <si>
    <t>ELISEO ROLIN</t>
  </si>
  <si>
    <t>IRMA GUADALUPE CASTILLO MARTINEZ</t>
  </si>
  <si>
    <t>IVAN ERNESTO HERNANDEZ OLIVAR</t>
  </si>
  <si>
    <t>JENNY MARELCY AGUILAR DOMINGUEZ S/P KATHERINE AGUILAR</t>
  </si>
  <si>
    <t>YANIRA GUADALUPE MARTINEZ CUCHILLA</t>
  </si>
  <si>
    <t>JUAN ANTONIO HERNANDEZ S/P DOUGLAS ALEXANDER HERNANDEZ</t>
  </si>
  <si>
    <t>CARGO AUTOMATICO</t>
  </si>
  <si>
    <t>YESSICA JANETH GUERRERO DE HERNANDEZ</t>
  </si>
  <si>
    <t>7179-2677</t>
  </si>
  <si>
    <t>RAY BAN RB5286 5215 51-18-140</t>
  </si>
  <si>
    <t>7901-3500</t>
  </si>
  <si>
    <t>GUESS GU2518 081 50-17-135</t>
  </si>
  <si>
    <t>7475-0743</t>
  </si>
  <si>
    <t>AND VAS 014 4817-132 C2</t>
  </si>
  <si>
    <t>7529-4001</t>
  </si>
  <si>
    <t>AND VAS RX7104 56-17-140 C2</t>
  </si>
  <si>
    <t>7977-5539</t>
  </si>
  <si>
    <t>7992-1899</t>
  </si>
  <si>
    <t>P7008 53-18-140 C1</t>
  </si>
  <si>
    <t>BIFOCALES POLY BCO CON AR</t>
  </si>
  <si>
    <t>6420-9644</t>
  </si>
  <si>
    <t>GOBERNACION</t>
  </si>
  <si>
    <t>JOSE ALBERTO ROMERO S/P MELVIN BONILLA Y NELSON BONILLA</t>
  </si>
  <si>
    <t>DENIS MEJIA GONZALEZ</t>
  </si>
  <si>
    <t>RINA GENOVEVA SOSA</t>
  </si>
  <si>
    <t>JORGE ALBERTO ROSALES</t>
  </si>
  <si>
    <t>JULIO CESAR GARCIA RAMIREZ</t>
  </si>
  <si>
    <t xml:space="preserve">WILLIAM ADALBERTO CRUZ GONZALEZ </t>
  </si>
  <si>
    <t>FATIMA ELISA GARCIA CONTRERAS</t>
  </si>
  <si>
    <t>HUMBERTO ALEXANDER GOMEZ VASQUEZ</t>
  </si>
  <si>
    <t>LUIS ROBERTO CARRILLO ZELAYA</t>
  </si>
  <si>
    <t>NATIVIDAD RODRIGUEZ</t>
  </si>
  <si>
    <t>ANA GUADALUPE FIGUEROA</t>
  </si>
  <si>
    <t>KAREN YESSENIA BONILLA</t>
  </si>
  <si>
    <t>7683-8035</t>
  </si>
  <si>
    <t>AND VAS A3017 53-16-142 C3</t>
  </si>
  <si>
    <t>6420-4520</t>
  </si>
  <si>
    <t>A3016 53-16-142 C3 /F149 42-20-140 / 17049 A17 52-17-137 C7</t>
  </si>
  <si>
    <t>2 PARES LENTES V/S POLY BCO CON AR / OVATIONS POLY BCO</t>
  </si>
  <si>
    <t>7747-5293</t>
  </si>
  <si>
    <t>ES 11037 52-20-138 C3</t>
  </si>
  <si>
    <t>7910-0208</t>
  </si>
  <si>
    <t>AND VAS 014 48-17-132 C7</t>
  </si>
  <si>
    <t>VARILUX CONFORT CON TRANSITIONS</t>
  </si>
  <si>
    <t>7886-7964</t>
  </si>
  <si>
    <t>MILENNIAL BLACK BUE 53-13-145</t>
  </si>
  <si>
    <t>7070-3412</t>
  </si>
  <si>
    <t>AND VAS UT157  54-16-140 C4 / A2029 C10  55-17-145</t>
  </si>
  <si>
    <t>2 PARES DE LENTES V/S POLY BCO</t>
  </si>
  <si>
    <t>2638-3550</t>
  </si>
  <si>
    <t xml:space="preserve">2 PARES DE LENTES V/S POLY BCO </t>
  </si>
  <si>
    <t>7683-4403</t>
  </si>
  <si>
    <t>RAY BAN  18507 C1 53-18-140 ARO PROPIO</t>
  </si>
  <si>
    <t>V/S POLY BCO / VARILUX PHYSIO POLY BCO</t>
  </si>
  <si>
    <t>7004-2015</t>
  </si>
  <si>
    <t>ARO P7007 54-17-140 C1</t>
  </si>
  <si>
    <t>7021-9203</t>
  </si>
  <si>
    <t>V/S POLY BCO CON A</t>
  </si>
  <si>
    <t>7846-4704</t>
  </si>
  <si>
    <t>RAY BAN RB5213 2002 52-18-140</t>
  </si>
  <si>
    <t>7070-3428</t>
  </si>
  <si>
    <t>JM 16 53-17-138 C1</t>
  </si>
  <si>
    <t xml:space="preserve">JM 21 53-18-140    </t>
  </si>
  <si>
    <t>7635-3270</t>
  </si>
  <si>
    <t>EMPACADORA LA UNION</t>
  </si>
  <si>
    <t>ERIKA ALEJANDRA GARZA QUIJANO</t>
  </si>
  <si>
    <t>UNO</t>
  </si>
  <si>
    <t>ADRIANNA VICTORIA SALAMANCA</t>
  </si>
  <si>
    <t>DOUGLAS ADALVERTO MELENDEZ SARAVIA</t>
  </si>
  <si>
    <t>ANA MERCEDES MORALES CRUZ</t>
  </si>
  <si>
    <t>CARLOS ROBERTO LOPEZ CRUZ</t>
  </si>
  <si>
    <t>MEDARDO MEJIA CANDRAY</t>
  </si>
  <si>
    <t>JUAN MIGUEL AREVALO MIRA</t>
  </si>
  <si>
    <t>DARIO ISRAEL GUERRA</t>
  </si>
  <si>
    <t>JACKELYN NOEMI ORTEGA OLIVA</t>
  </si>
  <si>
    <t>502 4214-2018</t>
  </si>
  <si>
    <t>GUCCI 85009 C1 53-18-140</t>
  </si>
  <si>
    <t>7606-2940</t>
  </si>
  <si>
    <t>GANT 63030 NV 54-16-140</t>
  </si>
  <si>
    <t>6198-5186</t>
  </si>
  <si>
    <t>KENNETH COLE C0769 COL 082 52-18-140</t>
  </si>
  <si>
    <t>7606-0557</t>
  </si>
  <si>
    <t>RAY BAN RB 8870 C18 54-17-140</t>
  </si>
  <si>
    <t>7069-5030</t>
  </si>
  <si>
    <t>OAKLEY 140 8228 C11 54-15</t>
  </si>
  <si>
    <t>TOMAS GAVIDIA</t>
  </si>
  <si>
    <t xml:space="preserve">EMPRE </t>
  </si>
  <si>
    <t>JOHANA MARCELA GARCIA HERNANDEZ</t>
  </si>
  <si>
    <t>ANA JAQUELINE CANTARERO</t>
  </si>
  <si>
    <t>ANA GABRIELA BENITEZ BONILLA</t>
  </si>
  <si>
    <t>WILBER OTONIEL SEGOVIA AMAYA</t>
  </si>
  <si>
    <t>FELIX AMILCAR HERRERA VALLE</t>
  </si>
  <si>
    <t>DOUGLAS ALEXANDER VANEGAS ARDON</t>
  </si>
  <si>
    <t>IDALIA DEL SOCORRO GUTIERREZ MARQUEZ</t>
  </si>
  <si>
    <t>RUTH SALMERON</t>
  </si>
  <si>
    <t>KIMBERLY AGIGAIL CHAVEZ SANCHEZ</t>
  </si>
  <si>
    <t>ERICK JESUS PACHERO SUNSIN</t>
  </si>
  <si>
    <t>RONALD ANTONIO MARROQUIN</t>
  </si>
  <si>
    <t>NELSY BEATRIZ GARCIA SEVILLON</t>
  </si>
  <si>
    <t>ROSA IRMA MARTINEZ</t>
  </si>
  <si>
    <t>SAUL COLOCHO S/P ALEJANDRA MOLINA</t>
  </si>
  <si>
    <t>KAREN IVETTE CASTANEDA FLORES</t>
  </si>
  <si>
    <t>LUIS DANIEL MONGE AGUILAR</t>
  </si>
  <si>
    <t>METSY DE MARTINEZ</t>
  </si>
  <si>
    <t>7746-6306</t>
  </si>
  <si>
    <t>6204-0096</t>
  </si>
  <si>
    <t>GUESS GU2470 BLK 53-17-135</t>
  </si>
  <si>
    <t>2234-4987</t>
  </si>
  <si>
    <t>RAY BAN 8555 C4 53-17-135</t>
  </si>
  <si>
    <t>OVATION POLY BCO</t>
  </si>
  <si>
    <t>7604-3643</t>
  </si>
  <si>
    <t>RAY BAN RB8901 2012 55-16-140</t>
  </si>
  <si>
    <t>7301-2757</t>
  </si>
  <si>
    <t>LACOSTE L2685 604</t>
  </si>
  <si>
    <t>7743-0220</t>
  </si>
  <si>
    <t>KENNETH COLE  KC0771 COL 018 57-17-140</t>
  </si>
  <si>
    <t>RAY BAN MORADO</t>
  </si>
  <si>
    <t>2239-4928</t>
  </si>
  <si>
    <t>CALVIN KLEIN CK5918 438 54-15-140</t>
  </si>
  <si>
    <t>7255-1633</t>
  </si>
  <si>
    <t>GUESS GU 1880 F052 54-17-140</t>
  </si>
  <si>
    <t>2 CAJAS LENTE DE CONTACTO DE -4.00</t>
  </si>
  <si>
    <t>7490-0448</t>
  </si>
  <si>
    <t>ACUVUE 2 -5.75, -6.50</t>
  </si>
  <si>
    <t>7628-1640</t>
  </si>
  <si>
    <t>CALVIN CK 5918 438 54-15-140</t>
  </si>
  <si>
    <t>2214-6071</t>
  </si>
  <si>
    <t>AND VAS H15 107 55-18-140 C4</t>
  </si>
  <si>
    <t>V/S POLY BCO CON AR S. H. CON TRANSITIONS</t>
  </si>
  <si>
    <t>LENTES PROGRESIVOS VARILUX PHYSIO CON AR</t>
  </si>
  <si>
    <t>GANT OBSEQUIO</t>
  </si>
  <si>
    <t>7794-9057</t>
  </si>
  <si>
    <t>POLO RALP LAUREN  PH 2106 5284-56-16-145</t>
  </si>
  <si>
    <t>V/S POLY BCON CON TRANSITIONS</t>
  </si>
  <si>
    <t>7988-7839</t>
  </si>
  <si>
    <t>AND VAS HD106 53-16-140 C2</t>
  </si>
  <si>
    <t>7069-2128</t>
  </si>
  <si>
    <t>AND VAS METALICO ES 85014 C4</t>
  </si>
  <si>
    <t xml:space="preserve">V/S POLY BCO CON AR </t>
  </si>
  <si>
    <t>LACOSTE  L2085 424 53-16-145</t>
  </si>
  <si>
    <t>OVATIONS POLU BCO CON AR S. .</t>
  </si>
  <si>
    <t>RAY BAN RB0291 2789 52-19-145</t>
  </si>
  <si>
    <t>7311-4091</t>
  </si>
  <si>
    <t>AND VAS HD133 52-16-140 COL.03</t>
  </si>
  <si>
    <t xml:space="preserve">VARILUX CONFORT POLY BCO   </t>
  </si>
  <si>
    <t xml:space="preserve">ALICIA AMPARO DE RAUDA S/P JOSE MANUEL </t>
  </si>
  <si>
    <t>6005-3718</t>
  </si>
  <si>
    <t>VISION MAX ES11033 48-18-138</t>
  </si>
  <si>
    <t>7635-9244</t>
  </si>
  <si>
    <t>GUESS GU 2531 C001 49-20-135</t>
  </si>
  <si>
    <t>7568-4697</t>
  </si>
  <si>
    <t>AND VAS A2110 52-20-140 C1</t>
  </si>
  <si>
    <t>OPTICA AV PLUS S A DE C V</t>
  </si>
  <si>
    <t>RESUMEN DE VENTAS GENERALES EJERCICIO FISCAL AÑO 2019</t>
  </si>
  <si>
    <t>AÑO 2019</t>
  </si>
  <si>
    <t>ENERO</t>
  </si>
  <si>
    <t>FEBRERO</t>
  </si>
  <si>
    <t xml:space="preserve">MARZO </t>
  </si>
  <si>
    <t>ABRIL</t>
  </si>
  <si>
    <t xml:space="preserve">MAYO </t>
  </si>
  <si>
    <t xml:space="preserve">JUNIO </t>
  </si>
  <si>
    <t xml:space="preserve">JULIO </t>
  </si>
  <si>
    <t>AGOSTO</t>
  </si>
  <si>
    <t>SEPTIEMBRE</t>
  </si>
  <si>
    <t>OCTUBRE</t>
  </si>
  <si>
    <t>NOVIEMBRE</t>
  </si>
  <si>
    <t>DICIEMBRE</t>
  </si>
  <si>
    <t>VENTAS GENERALES</t>
  </si>
  <si>
    <t>METROCENTRO</t>
  </si>
  <si>
    <t>CARGOS AUTOMATICOS</t>
  </si>
  <si>
    <t>EMPRESARIALES</t>
  </si>
  <si>
    <t>RESUMEN DE VENTA DE AROS EJERCICIO FISCAL AÑO 2019</t>
  </si>
  <si>
    <t>VENTA AROS</t>
  </si>
  <si>
    <t>RESUMEN VENTA DE LENTES EJERCICIO FISCAL AÑO 2019</t>
  </si>
  <si>
    <t>VENTA LENTES</t>
  </si>
  <si>
    <t>RESUMEN COSTO DE AROS EJERCICIO FISCAL AÑO 2019</t>
  </si>
  <si>
    <t>COSTO DE AROS</t>
  </si>
  <si>
    <t>RESUMEN COSTO DE LENTES EJERCICIO FISCAL AÑO 2019</t>
  </si>
  <si>
    <t>COSTO DE LENTES</t>
  </si>
  <si>
    <t>RESUMEN COSTOS TOTALES  EJERCICIO FISCAL AÑO 2019</t>
  </si>
  <si>
    <t>COSTOS TOTALES</t>
  </si>
  <si>
    <t>RESUMEN UTILIDAD DE AROS EJERCICIO FISCAL AÑO 2019</t>
  </si>
  <si>
    <t>UTILIDAD DE AROS</t>
  </si>
  <si>
    <t>RESUMEN UTILIDAD DE LENTES EJERCICIO FISCAL AÑO 2019</t>
  </si>
  <si>
    <t>UTILIDAD DE LENTES</t>
  </si>
  <si>
    <t>RESUMEN UTILIDADES TOTALES  EJERCICIO FISCAL AÑO 2019</t>
  </si>
  <si>
    <t>METRO/CARGO AUTO.</t>
  </si>
  <si>
    <t>KARLA ESPINOZA JUAREZ</t>
  </si>
  <si>
    <t>MIGUEL RIVERA S/P ANA RIVERA Y MARIA RIVERA, MARIA ELIZABETH RIVERA, ADA DE RIVERA</t>
  </si>
  <si>
    <t>REPORTE DE VENTAS GENERALES DE SUCURSAL EMPRESARIAL  MARZO DEL 2019</t>
  </si>
  <si>
    <t>CARLOS DIAZ S/P ELSY ORELLANA</t>
  </si>
  <si>
    <t>AND VAS 6172 52-16-140</t>
  </si>
  <si>
    <t>V/S POLY BCO CON AR CRIZAL</t>
  </si>
  <si>
    <t>JOSE FRANCISCO MORALES</t>
  </si>
  <si>
    <t>NAUTICA N8135 005 55-18-145</t>
  </si>
  <si>
    <t>V/S POLY BCO CON AR SH</t>
  </si>
  <si>
    <t>LAS VENTAS DEL 5 DE MARZO NO LAS E INGRESADO POR FALTA DE ORDENES DE DESCUENTO EN FISICO EN EL CORTE</t>
  </si>
  <si>
    <t>REYNALDO VASQUEZ</t>
  </si>
  <si>
    <t>LAS FLORES</t>
  </si>
  <si>
    <t>6118-7549</t>
  </si>
  <si>
    <t>AND VAS XC 50 54-17-142</t>
  </si>
  <si>
    <t>BFOCALES POLY PHOTOCROMATICO</t>
  </si>
  <si>
    <t>RICHAR ALEXANDER CHAVEZ</t>
  </si>
  <si>
    <t>7927-0253</t>
  </si>
  <si>
    <t>SIBOTE ST80 77 57-17-140</t>
  </si>
  <si>
    <t>PROG. VARILUX CONFORT POLY BCO</t>
  </si>
  <si>
    <t>ADOLFO IVAN ARTIGA FUENTES</t>
  </si>
  <si>
    <t>7990-4290</t>
  </si>
  <si>
    <t>GUESS GU 1803 MGRN 53-17-140</t>
  </si>
  <si>
    <t>JORGE ADABERTO FLORES QUEJADA</t>
  </si>
  <si>
    <t>7742-7071</t>
  </si>
  <si>
    <t>OAKLEY 8326 C15 52-16-140</t>
  </si>
  <si>
    <t xml:space="preserve">BIFOCAL PHOTOCROMATICO  </t>
  </si>
  <si>
    <t>VICTOR MANUEL LINARES MIRANDA</t>
  </si>
  <si>
    <t>7202-8860</t>
  </si>
  <si>
    <t>AND VAS A2115 53-19-145 C1</t>
  </si>
  <si>
    <t>RUBEN ANTONIO HERNANDEZ SERVELLON</t>
  </si>
  <si>
    <t>6015-8186</t>
  </si>
  <si>
    <t>AND VAS A2112 55-18-145- C2</t>
  </si>
  <si>
    <t>VARILUX CONFORT POLY BCO</t>
  </si>
  <si>
    <t>FATIMA ROXANA PACHECO MIRANDA</t>
  </si>
  <si>
    <t>CEMENTERIO</t>
  </si>
  <si>
    <t>7444-2410</t>
  </si>
  <si>
    <t>AND VAS AR107 53-17-142 C4</t>
  </si>
  <si>
    <t>JOSE BELSASAR GARCIA ARRIOLA</t>
  </si>
  <si>
    <t>7937-2542</t>
  </si>
  <si>
    <t>RAY BAN RB5213 2012 52-18-140</t>
  </si>
  <si>
    <t>ANTONIO DIAZ PONCE</t>
  </si>
  <si>
    <t>10359 54-17-140</t>
  </si>
  <si>
    <t>JOSE OVIDIO CRUZ</t>
  </si>
  <si>
    <t>7811-6721</t>
  </si>
  <si>
    <t>10359 54-17-140 C4</t>
  </si>
  <si>
    <t>BIFOCAL VIDRIO</t>
  </si>
  <si>
    <t>ELISEO GARCIA GUZMAN</t>
  </si>
  <si>
    <t xml:space="preserve">CEMENTERIO </t>
  </si>
  <si>
    <t>7767-9660</t>
  </si>
  <si>
    <t>ROBERTO CALDERON  Y LORENA VASQUEZ</t>
  </si>
  <si>
    <t>7927-0322</t>
  </si>
  <si>
    <t>AROS PROPIOS</t>
  </si>
  <si>
    <t xml:space="preserve">VARILUX CONFORT CON AR Y VARILYX PHYSIO </t>
  </si>
  <si>
    <t>JOSE ERNESTO HERNANDEZ</t>
  </si>
  <si>
    <t>7093-0896</t>
  </si>
  <si>
    <t>10344 52-17-140 C2</t>
  </si>
  <si>
    <t>MARINA CARCAMO S/P JOSUE SAUL SANCHEZ</t>
  </si>
  <si>
    <t>7225-3885</t>
  </si>
  <si>
    <t>AND VAS A2013 C5 55-16-145</t>
  </si>
  <si>
    <t>BLANCA LETICIA MARTINEZ DE SOLIS</t>
  </si>
  <si>
    <t>7748-3465</t>
  </si>
  <si>
    <t>OSCAR ARNOLDO MONTES MENDEZ S/P CLAUDIA IVETH VASQUEZ RVERA</t>
  </si>
  <si>
    <t>7260-7261</t>
  </si>
  <si>
    <t>A3046</t>
  </si>
  <si>
    <t>JOSE TEODORO PEREZ CAMPOS</t>
  </si>
  <si>
    <t>7176-5812</t>
  </si>
  <si>
    <t>AND VAS XC49 55-17-140</t>
  </si>
  <si>
    <t>DEISY MARIA VILLALTA MONTOYA</t>
  </si>
  <si>
    <t>6109-2905</t>
  </si>
  <si>
    <t>AND VAS UT 151 C2</t>
  </si>
  <si>
    <t>MARIO  ANTONIO CASTRO HERCULES</t>
  </si>
  <si>
    <t>7429-5159</t>
  </si>
  <si>
    <t>ARO 1215 C1 METALICO</t>
  </si>
  <si>
    <t>MARIA ISABEL DELGADO DE PEREZ Y FERNANDO PEREZ</t>
  </si>
  <si>
    <t>7251-0150</t>
  </si>
  <si>
    <t>JM 19C1 / AND VAS ES 85015 50-18-138</t>
  </si>
  <si>
    <t>V/S POLY BCO CON AR / BIFOCALES POLY BCO</t>
  </si>
  <si>
    <t>JOSE ENRIQUE BERMUDEZ RIVERA</t>
  </si>
  <si>
    <t>6184-7045</t>
  </si>
  <si>
    <t>P7008 53-18-140 C4</t>
  </si>
  <si>
    <t>WENDY YAMILETH DOMINGUEZ ESCOBAR</t>
  </si>
  <si>
    <t>7395-1307</t>
  </si>
  <si>
    <t>AND VAS A2107 53-17-142</t>
  </si>
  <si>
    <t>JOSE DAVID HERNANDEZ VICHE</t>
  </si>
  <si>
    <t>17852-6731</t>
  </si>
  <si>
    <t>BOOMY BO1009 52-19-138</t>
  </si>
  <si>
    <t>V/S POLY BCO PHOTOCRO. AR</t>
  </si>
  <si>
    <t>VERONICA ESMERALDA ORELLANA FLORES</t>
  </si>
  <si>
    <t xml:space="preserve">UNO </t>
  </si>
  <si>
    <t>7754-3786</t>
  </si>
  <si>
    <t>ABD VAS 817503 C6</t>
  </si>
  <si>
    <t>RICARDO JOSE BOLAÑOS</t>
  </si>
  <si>
    <t>ACONTAXIS</t>
  </si>
  <si>
    <t>WILBER ALEXANDER FUENTES FLORES</t>
  </si>
  <si>
    <t>7697-0152</t>
  </si>
  <si>
    <t>JM18 54-17-140 C2</t>
  </si>
  <si>
    <t>V/S POLY BCO CON PHOTOCROMATICO</t>
  </si>
  <si>
    <t>7877-7702</t>
  </si>
  <si>
    <t>RAY BAN RB 5391 2031 52-17-140</t>
  </si>
  <si>
    <t>EDUARDO NAJERA</t>
  </si>
  <si>
    <t>7353-4438</t>
  </si>
  <si>
    <t>1215 C1 53-18-140</t>
  </si>
  <si>
    <t>VICTOR WILFREDO RECINOS RODRIGUEZ</t>
  </si>
  <si>
    <t>EX VMT</t>
  </si>
  <si>
    <t>7921-0205</t>
  </si>
  <si>
    <t>AND VAS XC 48 54-16-142</t>
  </si>
  <si>
    <t xml:space="preserve">V/S POLY BCO CON AR SH </t>
  </si>
  <si>
    <t>MANUEL ALFREDO VILLALOBOS MORAN</t>
  </si>
  <si>
    <t>7013-5978</t>
  </si>
  <si>
    <t>1216 C1 54-17-140</t>
  </si>
  <si>
    <t>MULTIFOCAL OVATION TRANSITIONS SAFIRO</t>
  </si>
  <si>
    <t>GASOLINERA UNO</t>
  </si>
  <si>
    <t>INVERSIONES COPINOL</t>
  </si>
  <si>
    <t>EL CEMENTERIO</t>
  </si>
  <si>
    <t>GASOLINERA UNO 2</t>
  </si>
  <si>
    <t xml:space="preserve"> </t>
  </si>
  <si>
    <t>ALCALDIA SAN JOSE VILLANUEVA</t>
  </si>
  <si>
    <t>SE LO DI EN LA OPTICA</t>
  </si>
  <si>
    <t>VINO A LA OPTICA A TRAERLOS</t>
  </si>
  <si>
    <t>EN LAS FLORES</t>
  </si>
  <si>
    <t>COMISION</t>
  </si>
  <si>
    <t>ENTREGADO</t>
  </si>
  <si>
    <t>ALICIA GABRIELA VISCARRA GONZALEZ</t>
  </si>
  <si>
    <t>7851-6810</t>
  </si>
  <si>
    <t>JIMMY CHOO 99 GUP 135</t>
  </si>
  <si>
    <t>ARELY</t>
  </si>
  <si>
    <t>OPTICA</t>
  </si>
  <si>
    <t>FONDOS</t>
  </si>
  <si>
    <t>LUGAR DE ENTREGA</t>
  </si>
  <si>
    <t>SAN JOSE VILLANUEVA</t>
  </si>
  <si>
    <t>JORGE ALBERTO VILLEDA RIVERA</t>
  </si>
  <si>
    <t>EMRPE</t>
  </si>
  <si>
    <t>2315-3809</t>
  </si>
  <si>
    <t>JM20 53-18-145 C1</t>
  </si>
  <si>
    <t>IRIS MARIBEL RECINOS ALFARO</t>
  </si>
  <si>
    <t>7851-2826</t>
  </si>
  <si>
    <t>RAY BAN RB5264 2043 56-16-145</t>
  </si>
  <si>
    <t>V/S POLY BCO CON AR Y PHOTOCROMATICO</t>
  </si>
  <si>
    <t>TIGO SANTA ANA</t>
  </si>
  <si>
    <t>AMANCO</t>
  </si>
  <si>
    <t>MEDICOM</t>
  </si>
  <si>
    <t>LAB MAX BLOSH CLINICAS MEDICAS</t>
  </si>
  <si>
    <t>LAB MAX BLOSH COLONIA MEDICA</t>
  </si>
  <si>
    <t xml:space="preserve">LAB MAX BLOSH VILLAVICENCIO </t>
  </si>
  <si>
    <t>LAB MAX BLOSH ESCALON</t>
  </si>
  <si>
    <t>A LA OPTICA 04/04/2019</t>
  </si>
  <si>
    <t>VENDEDOR</t>
  </si>
  <si>
    <t>CROWN PLAZA AGRISAL</t>
  </si>
  <si>
    <t>LAB MAX BLOSH SANTA ELENA</t>
  </si>
  <si>
    <t>SGURO PREDICION</t>
  </si>
  <si>
    <t>VINO A LA OPTICA 25/04/2019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</si>
</sst>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entury Gothic"/>
      <family val="2"/>
    </font>
    <font>
      <sz val="8"/>
      <color theme="1"/>
      <name val="Century Gothic"/>
      <family val="2"/>
    </font>
    <font>
      <sz val="7"/>
      <color theme="1"/>
      <name val="Century Gothic"/>
      <family val="2"/>
    </font>
    <font>
      <sz val="7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name val="Century Gothic"/>
      <family val="2"/>
    </font>
    <font>
      <sz val="8"/>
      <name val="Calibri"/>
      <family val="2"/>
      <scheme val="minor"/>
    </font>
    <font>
      <sz val="8"/>
      <name val="Century Gothic"/>
      <family val="2"/>
    </font>
    <font>
      <sz val="7"/>
      <name val="Century Gothic"/>
      <family val="2"/>
    </font>
    <font>
      <sz val="7"/>
      <name val="Calibri"/>
      <family val="2"/>
      <scheme val="minor"/>
    </font>
    <font>
      <b/>
      <sz val="9"/>
      <name val="Century Gothic"/>
      <family val="2"/>
    </font>
    <font>
      <b/>
      <sz val="9"/>
      <name val="Calibri"/>
      <family val="2"/>
      <scheme val="minor"/>
    </font>
    <font>
      <b/>
      <sz val="16"/>
      <color theme="0"/>
      <name val="Century Gothic"/>
      <family val="2"/>
    </font>
    <font>
      <sz val="16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7"/>
      <name val="Century Gothic"/>
      <family val="2"/>
    </font>
    <font>
      <b/>
      <sz val="11"/>
      <name val="Calibri"/>
      <family val="2"/>
      <scheme val="minor"/>
    </font>
    <font>
      <b/>
      <sz val="18"/>
      <color theme="0"/>
      <name val="Century Gothic"/>
      <family val="2"/>
    </font>
    <font>
      <b/>
      <sz val="20"/>
      <color theme="0"/>
      <name val="Century Gothic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0">
    <xf numFmtId="0" fontId="0" fillId="0" borderId="0" xfId="0"/>
    <xf numFmtId="0" fontId="5" fillId="0" borderId="5" xfId="0" applyFont="1" applyBorder="1"/>
    <xf numFmtId="0" fontId="4" fillId="0" borderId="5" xfId="0" applyFont="1" applyBorder="1" applyAlignment="1">
      <alignment horizontal="center" vertical="center"/>
    </xf>
    <xf numFmtId="0" fontId="3" fillId="0" borderId="5" xfId="0" applyFont="1" applyBorder="1"/>
    <xf numFmtId="0" fontId="3" fillId="0" borderId="5" xfId="0" applyFont="1" applyBorder="1" applyAlignment="1">
      <alignment wrapText="1"/>
    </xf>
    <xf numFmtId="0" fontId="0" fillId="0" borderId="5" xfId="0" applyBorder="1"/>
    <xf numFmtId="0" fontId="7" fillId="0" borderId="5" xfId="0" applyFont="1" applyBorder="1"/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left" vertical="center"/>
    </xf>
    <xf numFmtId="0" fontId="9" fillId="4" borderId="0" xfId="0" applyFont="1" applyFill="1"/>
    <xf numFmtId="0" fontId="9" fillId="4" borderId="0" xfId="0" applyFont="1" applyFill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44" fontId="8" fillId="4" borderId="0" xfId="1" applyFont="1" applyFill="1" applyBorder="1" applyAlignment="1">
      <alignment horizontal="center" vertical="center" wrapText="1"/>
    </xf>
    <xf numFmtId="49" fontId="8" fillId="4" borderId="0" xfId="0" applyNumberFormat="1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14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44" fontId="10" fillId="4" borderId="5" xfId="1" applyFont="1" applyFill="1" applyBorder="1" applyAlignment="1">
      <alignment horizontal="center" vertical="center"/>
    </xf>
    <xf numFmtId="44" fontId="8" fillId="4" borderId="5" xfId="1" applyFont="1" applyFill="1" applyBorder="1" applyAlignment="1">
      <alignment horizontal="center" vertical="center"/>
    </xf>
    <xf numFmtId="44" fontId="11" fillId="4" borderId="5" xfId="0" applyNumberFormat="1" applyFont="1" applyFill="1" applyBorder="1" applyAlignment="1">
      <alignment horizontal="center" vertical="center"/>
    </xf>
    <xf numFmtId="44" fontId="12" fillId="4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44" fontId="10" fillId="0" borderId="5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/>
    <xf numFmtId="0" fontId="10" fillId="0" borderId="5" xfId="0" applyFont="1" applyBorder="1" applyAlignment="1">
      <alignment wrapText="1"/>
    </xf>
    <xf numFmtId="0" fontId="12" fillId="0" borderId="5" xfId="0" applyFont="1" applyBorder="1"/>
    <xf numFmtId="0" fontId="13" fillId="5" borderId="5" xfId="0" applyFont="1" applyFill="1" applyBorder="1"/>
    <xf numFmtId="0" fontId="13" fillId="5" borderId="5" xfId="0" applyFont="1" applyFill="1" applyBorder="1" applyAlignment="1">
      <alignment wrapText="1"/>
    </xf>
    <xf numFmtId="44" fontId="13" fillId="5" borderId="5" xfId="0" applyNumberFormat="1" applyFont="1" applyFill="1" applyBorder="1"/>
    <xf numFmtId="44" fontId="13" fillId="5" borderId="5" xfId="1" applyFont="1" applyFill="1" applyBorder="1"/>
    <xf numFmtId="44" fontId="14" fillId="5" borderId="5" xfId="0" applyNumberFormat="1" applyFont="1" applyFill="1" applyBorder="1"/>
    <xf numFmtId="0" fontId="6" fillId="0" borderId="0" xfId="0" applyFont="1"/>
    <xf numFmtId="0" fontId="16" fillId="0" borderId="0" xfId="0" applyFont="1"/>
    <xf numFmtId="0" fontId="10" fillId="6" borderId="5" xfId="0" applyFont="1" applyFill="1" applyBorder="1" applyAlignment="1">
      <alignment horizontal="center" vertical="center"/>
    </xf>
    <xf numFmtId="14" fontId="10" fillId="6" borderId="5" xfId="0" applyNumberFormat="1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 wrapText="1"/>
    </xf>
    <xf numFmtId="44" fontId="10" fillId="6" borderId="5" xfId="1" applyFont="1" applyFill="1" applyBorder="1" applyAlignment="1">
      <alignment horizontal="center" vertical="center"/>
    </xf>
    <xf numFmtId="44" fontId="8" fillId="6" borderId="5" xfId="1" applyFont="1" applyFill="1" applyBorder="1" applyAlignment="1">
      <alignment horizontal="center" vertical="center"/>
    </xf>
    <xf numFmtId="44" fontId="11" fillId="6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14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/>
    <xf numFmtId="44" fontId="10" fillId="0" borderId="5" xfId="1" applyFont="1" applyBorder="1"/>
    <xf numFmtId="44" fontId="10" fillId="4" borderId="5" xfId="0" applyNumberFormat="1" applyFont="1" applyFill="1" applyBorder="1" applyAlignment="1">
      <alignment horizontal="center" vertical="center"/>
    </xf>
    <xf numFmtId="0" fontId="0" fillId="4" borderId="0" xfId="0" applyFill="1"/>
    <xf numFmtId="0" fontId="10" fillId="6" borderId="5" xfId="0" applyFont="1" applyFill="1" applyBorder="1" applyAlignment="1">
      <alignment wrapText="1"/>
    </xf>
    <xf numFmtId="0" fontId="8" fillId="4" borderId="3" xfId="0" applyFont="1" applyFill="1" applyBorder="1" applyAlignment="1">
      <alignment horizontal="center" wrapText="1"/>
    </xf>
    <xf numFmtId="44" fontId="17" fillId="4" borderId="5" xfId="1" applyFont="1" applyFill="1" applyBorder="1"/>
    <xf numFmtId="14" fontId="8" fillId="4" borderId="5" xfId="1" applyNumberFormat="1" applyFont="1" applyFill="1" applyBorder="1" applyAlignment="1">
      <alignment horizontal="center"/>
    </xf>
    <xf numFmtId="44" fontId="8" fillId="4" borderId="5" xfId="1" applyFont="1" applyFill="1" applyBorder="1" applyAlignment="1">
      <alignment wrapText="1"/>
    </xf>
    <xf numFmtId="49" fontId="8" fillId="4" borderId="5" xfId="1" applyNumberFormat="1" applyFont="1" applyFill="1" applyBorder="1" applyAlignment="1">
      <alignment horizontal="center" vertical="center" wrapText="1"/>
    </xf>
    <xf numFmtId="44" fontId="8" fillId="4" borderId="5" xfId="1" applyFont="1" applyFill="1" applyBorder="1"/>
    <xf numFmtId="0" fontId="17" fillId="4" borderId="5" xfId="0" applyFont="1" applyFill="1" applyBorder="1"/>
    <xf numFmtId="0" fontId="8" fillId="4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/>
    </xf>
    <xf numFmtId="44" fontId="8" fillId="4" borderId="5" xfId="0" applyNumberFormat="1" applyFont="1" applyFill="1" applyBorder="1" applyAlignment="1">
      <alignment horizontal="center" vertical="center"/>
    </xf>
    <xf numFmtId="0" fontId="17" fillId="4" borderId="0" xfId="0" applyFont="1" applyFill="1"/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wrapText="1"/>
    </xf>
    <xf numFmtId="49" fontId="8" fillId="0" borderId="5" xfId="1" applyNumberFormat="1" applyFont="1" applyBorder="1" applyAlignment="1">
      <alignment horizontal="center" vertical="center" wrapText="1"/>
    </xf>
    <xf numFmtId="44" fontId="8" fillId="0" borderId="5" xfId="1" applyFont="1" applyBorder="1"/>
    <xf numFmtId="44" fontId="8" fillId="0" borderId="5" xfId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9" fillId="4" borderId="0" xfId="0" applyFont="1" applyFill="1"/>
    <xf numFmtId="0" fontId="19" fillId="0" borderId="0" xfId="0" applyFont="1"/>
    <xf numFmtId="0" fontId="8" fillId="8" borderId="0" xfId="0" applyFont="1" applyFill="1" applyAlignment="1">
      <alignment horizontal="center"/>
    </xf>
    <xf numFmtId="0" fontId="8" fillId="8" borderId="0" xfId="0" applyFont="1" applyFill="1" applyAlignment="1">
      <alignment wrapText="1"/>
    </xf>
    <xf numFmtId="44" fontId="8" fillId="8" borderId="0" xfId="1" applyFont="1" applyFill="1"/>
    <xf numFmtId="44" fontId="8" fillId="8" borderId="0" xfId="0" applyNumberFormat="1" applyFont="1" applyFill="1"/>
    <xf numFmtId="0" fontId="8" fillId="8" borderId="0" xfId="0" applyFont="1" applyFill="1"/>
    <xf numFmtId="0" fontId="17" fillId="8" borderId="0" xfId="0" applyFont="1" applyFill="1"/>
    <xf numFmtId="44" fontId="17" fillId="8" borderId="0" xfId="0" applyNumberFormat="1" applyFont="1" applyFill="1"/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left" vertical="center"/>
    </xf>
    <xf numFmtId="0" fontId="10" fillId="9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0" fontId="0" fillId="0" borderId="6" xfId="0" applyBorder="1"/>
    <xf numFmtId="44" fontId="0" fillId="4" borderId="6" xfId="0" applyNumberFormat="1" applyFill="1" applyBorder="1"/>
    <xf numFmtId="0" fontId="0" fillId="5" borderId="6" xfId="0" applyFill="1" applyBorder="1" applyAlignment="1">
      <alignment horizontal="center" vertical="center"/>
    </xf>
    <xf numFmtId="44" fontId="0" fillId="5" borderId="6" xfId="0" applyNumberFormat="1" applyFill="1" applyBorder="1" applyAlignment="1">
      <alignment horizontal="center" vertical="center"/>
    </xf>
    <xf numFmtId="0" fontId="0" fillId="5" borderId="6" xfId="0" applyFill="1" applyBorder="1"/>
    <xf numFmtId="44" fontId="0" fillId="5" borderId="6" xfId="0" applyNumberFormat="1" applyFill="1" applyBorder="1"/>
    <xf numFmtId="0" fontId="0" fillId="0" borderId="0" xfId="0" applyAlignment="1">
      <alignment horizontal="center" vertical="center"/>
    </xf>
    <xf numFmtId="44" fontId="0" fillId="0" borderId="6" xfId="0" applyNumberFormat="1" applyBorder="1"/>
    <xf numFmtId="0" fontId="0" fillId="0" borderId="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44" fontId="0" fillId="4" borderId="0" xfId="0" applyNumberFormat="1" applyFill="1" applyBorder="1" applyAlignment="1">
      <alignment horizontal="center" vertical="center"/>
    </xf>
    <xf numFmtId="0" fontId="0" fillId="4" borderId="0" xfId="0" applyFill="1" applyBorder="1"/>
    <xf numFmtId="44" fontId="0" fillId="4" borderId="0" xfId="0" applyNumberFormat="1" applyFill="1" applyBorder="1"/>
    <xf numFmtId="0" fontId="0" fillId="0" borderId="7" xfId="0" applyFill="1" applyBorder="1" applyAlignment="1">
      <alignment horizontal="center" vertical="center"/>
    </xf>
    <xf numFmtId="44" fontId="10" fillId="9" borderId="5" xfId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44" fontId="8" fillId="4" borderId="5" xfId="1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4" fontId="10" fillId="4" borderId="5" xfId="0" applyNumberFormat="1" applyFont="1" applyFill="1" applyBorder="1" applyAlignment="1">
      <alignment horizontal="center" vertical="center" wrapText="1"/>
    </xf>
    <xf numFmtId="44" fontId="10" fillId="4" borderId="5" xfId="1" applyFont="1" applyFill="1" applyBorder="1" applyAlignment="1">
      <alignment horizontal="center" vertical="center" wrapText="1"/>
    </xf>
    <xf numFmtId="44" fontId="10" fillId="0" borderId="5" xfId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6" borderId="5" xfId="0" applyNumberFormat="1" applyFont="1" applyFill="1" applyBorder="1" applyAlignment="1">
      <alignment horizontal="center" vertical="center" wrapText="1"/>
    </xf>
    <xf numFmtId="44" fontId="10" fillId="6" borderId="5" xfId="1" applyFont="1" applyFill="1" applyBorder="1" applyAlignment="1">
      <alignment horizontal="center" vertical="center" wrapText="1"/>
    </xf>
    <xf numFmtId="44" fontId="8" fillId="6" borderId="5" xfId="1" applyFont="1" applyFill="1" applyBorder="1" applyAlignment="1">
      <alignment horizontal="center" vertical="center" wrapText="1"/>
    </xf>
    <xf numFmtId="44" fontId="13" fillId="5" borderId="5" xfId="0" applyNumberFormat="1" applyFont="1" applyFill="1" applyBorder="1" applyAlignment="1">
      <alignment horizontal="center" vertical="center" wrapText="1"/>
    </xf>
    <xf numFmtId="44" fontId="13" fillId="5" borderId="5" xfId="1" applyFont="1" applyFill="1" applyBorder="1" applyAlignment="1">
      <alignment horizontal="center" vertical="center" wrapText="1"/>
    </xf>
    <xf numFmtId="14" fontId="8" fillId="4" borderId="5" xfId="1" applyNumberFormat="1" applyFont="1" applyFill="1" applyBorder="1" applyAlignment="1">
      <alignment horizontal="center" vertical="center" wrapText="1"/>
    </xf>
    <xf numFmtId="44" fontId="8" fillId="0" borderId="5" xfId="1" applyFont="1" applyBorder="1" applyAlignment="1">
      <alignment horizontal="center" vertical="center" wrapText="1"/>
    </xf>
    <xf numFmtId="44" fontId="8" fillId="8" borderId="0" xfId="1" applyFont="1" applyFill="1" applyAlignment="1">
      <alignment horizontal="center" vertical="center" wrapText="1"/>
    </xf>
    <xf numFmtId="44" fontId="8" fillId="8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0" xfId="1" applyFont="1"/>
    <xf numFmtId="14" fontId="0" fillId="0" borderId="0" xfId="0" applyNumberFormat="1"/>
    <xf numFmtId="0" fontId="8" fillId="4" borderId="2" xfId="0" applyFont="1" applyFill="1" applyBorder="1" applyAlignment="1">
      <alignment horizontal="center" vertical="center" wrapText="1"/>
    </xf>
    <xf numFmtId="17" fontId="0" fillId="0" borderId="0" xfId="0" applyNumberFormat="1"/>
    <xf numFmtId="44" fontId="0" fillId="0" borderId="0" xfId="0" applyNumberFormat="1" applyAlignment="1">
      <alignment horizontal="center" vertical="center" wrapText="1"/>
    </xf>
    <xf numFmtId="0" fontId="22" fillId="3" borderId="0" xfId="0" applyFont="1" applyFill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%20GENERALES%20METROCENTRO%202019%20(Autoguarda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ENERO 19"/>
      <sheetName val="FEBRERO 19"/>
      <sheetName val="MARZO 19"/>
    </sheetNames>
    <sheetDataSet>
      <sheetData sheetId="0"/>
      <sheetData sheetId="1">
        <row r="129">
          <cell r="O129">
            <v>4131</v>
          </cell>
          <cell r="P129">
            <v>5888.7899999999991</v>
          </cell>
          <cell r="Q129">
            <v>10019.789999999999</v>
          </cell>
        </row>
        <row r="130">
          <cell r="O130">
            <v>960</v>
          </cell>
          <cell r="P130">
            <v>691.34999999999991</v>
          </cell>
          <cell r="Q130">
            <v>1651.35</v>
          </cell>
        </row>
        <row r="131">
          <cell r="O131">
            <v>860</v>
          </cell>
          <cell r="P131">
            <v>1458.1100000000001</v>
          </cell>
          <cell r="Q131">
            <v>2318.11</v>
          </cell>
        </row>
      </sheetData>
      <sheetData sheetId="2">
        <row r="109">
          <cell r="O109">
            <v>3817</v>
          </cell>
          <cell r="P109">
            <v>6262</v>
          </cell>
          <cell r="Q109">
            <v>10079</v>
          </cell>
        </row>
        <row r="110">
          <cell r="O110">
            <v>785</v>
          </cell>
          <cell r="P110">
            <v>665</v>
          </cell>
          <cell r="Q110">
            <v>1450</v>
          </cell>
        </row>
        <row r="111">
          <cell r="O111">
            <v>400</v>
          </cell>
          <cell r="P111">
            <v>710</v>
          </cell>
          <cell r="Q111">
            <v>1110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tabSelected="1" topLeftCell="A6" workbookViewId="0">
      <selection activeCell="E13" sqref="E13"/>
    </sheetView>
  </sheetViews>
  <sheetFormatPr baseColWidth="10" defaultRowHeight="15" x14ac:dyDescent="0.25"/>
  <cols>
    <col min="1" max="1" width="33.28515625" customWidth="1"/>
    <col min="3" max="3" width="11.42578125" style="121"/>
    <col min="5" max="5" width="12.85546875" style="121" customWidth="1"/>
    <col min="6" max="6" width="32" customWidth="1"/>
    <col min="7" max="7" width="17.28515625" customWidth="1"/>
  </cols>
  <sheetData>
    <row r="2" spans="1:7" x14ac:dyDescent="0.25">
      <c r="A2" t="s">
        <v>28</v>
      </c>
      <c r="B2" t="s">
        <v>7</v>
      </c>
      <c r="C2" s="121" t="s">
        <v>669</v>
      </c>
      <c r="E2" s="121" t="s">
        <v>670</v>
      </c>
      <c r="F2" t="s">
        <v>677</v>
      </c>
      <c r="G2" s="121" t="s">
        <v>676</v>
      </c>
    </row>
    <row r="3" spans="1:7" x14ac:dyDescent="0.25">
      <c r="A3" t="s">
        <v>660</v>
      </c>
      <c r="B3" s="122">
        <v>43522</v>
      </c>
      <c r="C3" s="121">
        <v>25</v>
      </c>
      <c r="E3" s="121">
        <v>100</v>
      </c>
      <c r="F3" t="s">
        <v>666</v>
      </c>
      <c r="G3" t="s">
        <v>674</v>
      </c>
    </row>
    <row r="4" spans="1:7" x14ac:dyDescent="0.25">
      <c r="A4" t="s">
        <v>160</v>
      </c>
      <c r="B4" s="122">
        <v>43501</v>
      </c>
      <c r="C4" s="121">
        <v>25</v>
      </c>
      <c r="E4" s="121">
        <v>50</v>
      </c>
      <c r="F4" t="s">
        <v>667</v>
      </c>
      <c r="G4" t="s">
        <v>674</v>
      </c>
    </row>
    <row r="5" spans="1:7" x14ac:dyDescent="0.25">
      <c r="A5" t="s">
        <v>173</v>
      </c>
      <c r="B5" s="122">
        <v>43502</v>
      </c>
      <c r="C5" s="121">
        <v>25</v>
      </c>
      <c r="E5" s="121">
        <v>50</v>
      </c>
      <c r="F5" t="s">
        <v>668</v>
      </c>
      <c r="G5" t="s">
        <v>674</v>
      </c>
    </row>
    <row r="6" spans="1:7" x14ac:dyDescent="0.25">
      <c r="A6" t="s">
        <v>30</v>
      </c>
      <c r="B6" s="122">
        <v>43516</v>
      </c>
      <c r="C6" s="121">
        <v>25</v>
      </c>
      <c r="E6" s="121">
        <v>50</v>
      </c>
      <c r="F6" t="s">
        <v>667</v>
      </c>
      <c r="G6" t="s">
        <v>675</v>
      </c>
    </row>
    <row r="7" spans="1:7" x14ac:dyDescent="0.25">
      <c r="A7" t="s">
        <v>661</v>
      </c>
      <c r="B7" s="122">
        <v>43519</v>
      </c>
      <c r="C7" s="121">
        <v>25</v>
      </c>
      <c r="E7" s="121">
        <v>75</v>
      </c>
      <c r="F7" t="s">
        <v>667</v>
      </c>
      <c r="G7" t="s">
        <v>675</v>
      </c>
    </row>
    <row r="8" spans="1:7" x14ac:dyDescent="0.25">
      <c r="A8" t="s">
        <v>361</v>
      </c>
      <c r="B8" s="122">
        <v>43519</v>
      </c>
      <c r="C8" s="121">
        <v>25</v>
      </c>
      <c r="E8" s="121">
        <v>350</v>
      </c>
      <c r="F8" t="s">
        <v>694</v>
      </c>
      <c r="G8" t="s">
        <v>675</v>
      </c>
    </row>
    <row r="9" spans="1:7" x14ac:dyDescent="0.25">
      <c r="A9" t="s">
        <v>560</v>
      </c>
      <c r="B9" s="122">
        <v>43530</v>
      </c>
      <c r="C9" s="121">
        <v>25</v>
      </c>
      <c r="E9" s="121">
        <v>50</v>
      </c>
      <c r="F9" t="s">
        <v>699</v>
      </c>
      <c r="G9" t="s">
        <v>675</v>
      </c>
    </row>
    <row r="10" spans="1:7" x14ac:dyDescent="0.25">
      <c r="A10" t="s">
        <v>662</v>
      </c>
      <c r="B10" s="122">
        <v>43531</v>
      </c>
      <c r="C10" s="121">
        <v>25</v>
      </c>
      <c r="E10" s="121">
        <f>SUM(E3:E9)</f>
        <v>725</v>
      </c>
    </row>
    <row r="11" spans="1:7" x14ac:dyDescent="0.25">
      <c r="A11" t="s">
        <v>663</v>
      </c>
      <c r="B11" s="122">
        <v>43539</v>
      </c>
      <c r="C11" s="121">
        <v>25</v>
      </c>
    </row>
    <row r="12" spans="1:7" x14ac:dyDescent="0.25">
      <c r="A12" t="s">
        <v>641</v>
      </c>
      <c r="B12" s="122">
        <v>43551</v>
      </c>
      <c r="C12" s="121">
        <v>25</v>
      </c>
      <c r="E12" s="121">
        <f>C25-E10</f>
        <v>-175</v>
      </c>
    </row>
    <row r="13" spans="1:7" x14ac:dyDescent="0.25">
      <c r="A13" t="s">
        <v>665</v>
      </c>
      <c r="B13" s="122">
        <v>43552</v>
      </c>
      <c r="C13" s="121">
        <v>25</v>
      </c>
    </row>
    <row r="14" spans="1:7" x14ac:dyDescent="0.25">
      <c r="A14" t="s">
        <v>687</v>
      </c>
      <c r="B14" s="122">
        <v>43558</v>
      </c>
      <c r="C14" s="121">
        <v>25</v>
      </c>
    </row>
    <row r="15" spans="1:7" x14ac:dyDescent="0.25">
      <c r="A15" t="s">
        <v>688</v>
      </c>
      <c r="B15" s="122">
        <v>43559</v>
      </c>
      <c r="C15" s="121">
        <v>25</v>
      </c>
    </row>
    <row r="16" spans="1:7" x14ac:dyDescent="0.25">
      <c r="A16" t="s">
        <v>689</v>
      </c>
      <c r="B16" s="122">
        <v>43559</v>
      </c>
      <c r="C16" s="121">
        <v>25</v>
      </c>
    </row>
    <row r="17" spans="1:3" x14ac:dyDescent="0.25">
      <c r="A17" t="s">
        <v>698</v>
      </c>
      <c r="B17" s="122">
        <v>43565</v>
      </c>
      <c r="C17" s="121">
        <v>25</v>
      </c>
    </row>
    <row r="18" spans="1:3" x14ac:dyDescent="0.25">
      <c r="A18" t="s">
        <v>690</v>
      </c>
      <c r="B18" s="122">
        <v>43560</v>
      </c>
      <c r="C18" s="121">
        <v>25</v>
      </c>
    </row>
    <row r="19" spans="1:3" x14ac:dyDescent="0.25">
      <c r="A19" t="s">
        <v>691</v>
      </c>
      <c r="B19" s="124">
        <v>43559</v>
      </c>
      <c r="C19" s="121">
        <v>25</v>
      </c>
    </row>
    <row r="20" spans="1:3" x14ac:dyDescent="0.25">
      <c r="A20" t="s">
        <v>697</v>
      </c>
      <c r="B20" s="122">
        <v>43559</v>
      </c>
      <c r="C20" s="121">
        <v>25</v>
      </c>
    </row>
    <row r="21" spans="1:3" x14ac:dyDescent="0.25">
      <c r="A21" t="s">
        <v>692</v>
      </c>
      <c r="B21" s="122">
        <v>43560</v>
      </c>
      <c r="C21" s="121">
        <v>25</v>
      </c>
    </row>
    <row r="22" spans="1:3" x14ac:dyDescent="0.25">
      <c r="A22" t="s">
        <v>693</v>
      </c>
      <c r="B22" s="122">
        <v>43560</v>
      </c>
      <c r="C22" s="121">
        <v>25</v>
      </c>
    </row>
    <row r="23" spans="1:3" x14ac:dyDescent="0.25">
      <c r="A23" t="s">
        <v>696</v>
      </c>
      <c r="B23" s="122">
        <v>43570</v>
      </c>
      <c r="C23" s="121">
        <v>25</v>
      </c>
    </row>
    <row r="24" spans="1:3" x14ac:dyDescent="0.25">
      <c r="A24" t="s">
        <v>30</v>
      </c>
      <c r="B24" s="122">
        <v>43580</v>
      </c>
      <c r="C24" s="121">
        <v>25</v>
      </c>
    </row>
    <row r="25" spans="1:3" x14ac:dyDescent="0.25">
      <c r="C25" s="121">
        <f>SUM(C3:C24)</f>
        <v>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2"/>
  <sheetViews>
    <sheetView topLeftCell="A27" workbookViewId="0">
      <selection activeCell="B30" sqref="B30"/>
    </sheetView>
  </sheetViews>
  <sheetFormatPr baseColWidth="10" defaultRowHeight="15" x14ac:dyDescent="0.25"/>
  <cols>
    <col min="1" max="1" width="23.28515625" customWidth="1"/>
  </cols>
  <sheetData>
    <row r="2" spans="1:14" ht="18.75" x14ac:dyDescent="0.25">
      <c r="A2" s="127" t="s">
        <v>514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</row>
    <row r="3" spans="1:14" x14ac:dyDescent="0.25">
      <c r="A3" s="126" t="s">
        <v>515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</row>
    <row r="4" spans="1:14" x14ac:dyDescent="0.25">
      <c r="A4" s="83" t="s">
        <v>516</v>
      </c>
      <c r="B4" s="83" t="s">
        <v>517</v>
      </c>
      <c r="C4" s="83" t="s">
        <v>518</v>
      </c>
      <c r="D4" s="83" t="s">
        <v>519</v>
      </c>
      <c r="E4" s="83" t="s">
        <v>520</v>
      </c>
      <c r="F4" s="83" t="s">
        <v>521</v>
      </c>
      <c r="G4" s="83" t="s">
        <v>522</v>
      </c>
      <c r="H4" s="83" t="s">
        <v>523</v>
      </c>
      <c r="I4" s="83" t="s">
        <v>524</v>
      </c>
      <c r="J4" s="83" t="s">
        <v>525</v>
      </c>
      <c r="K4" s="83" t="s">
        <v>526</v>
      </c>
      <c r="L4" s="83" t="s">
        <v>527</v>
      </c>
      <c r="M4" s="83" t="s">
        <v>528</v>
      </c>
      <c r="N4" s="84" t="s">
        <v>529</v>
      </c>
    </row>
    <row r="5" spans="1:14" x14ac:dyDescent="0.25">
      <c r="A5" s="83" t="s">
        <v>530</v>
      </c>
      <c r="B5" s="85"/>
      <c r="C5" s="85"/>
      <c r="D5" s="83"/>
      <c r="E5" s="83"/>
      <c r="F5" s="83"/>
      <c r="G5" s="83"/>
      <c r="H5" s="83"/>
      <c r="I5" s="83"/>
      <c r="J5" s="83"/>
      <c r="K5" s="86"/>
      <c r="L5" s="86"/>
      <c r="M5" s="86"/>
      <c r="N5" s="87">
        <f>SUM(B5:M5)</f>
        <v>0</v>
      </c>
    </row>
    <row r="6" spans="1:14" x14ac:dyDescent="0.25">
      <c r="A6" s="83" t="s">
        <v>531</v>
      </c>
      <c r="B6" s="85"/>
      <c r="C6" s="85"/>
      <c r="D6" s="83"/>
      <c r="E6" s="83"/>
      <c r="F6" s="83"/>
      <c r="G6" s="83"/>
      <c r="H6" s="83"/>
      <c r="I6" s="83"/>
      <c r="J6" s="83"/>
      <c r="K6" s="86"/>
      <c r="L6" s="86"/>
      <c r="M6" s="86"/>
      <c r="N6" s="87">
        <f>SUM(B6:M6)</f>
        <v>0</v>
      </c>
    </row>
    <row r="7" spans="1:14" x14ac:dyDescent="0.25">
      <c r="A7" s="83" t="s">
        <v>532</v>
      </c>
      <c r="B7" s="85"/>
      <c r="C7" s="85"/>
      <c r="D7" s="83"/>
      <c r="E7" s="83"/>
      <c r="F7" s="83"/>
      <c r="G7" s="83"/>
      <c r="H7" s="83"/>
      <c r="I7" s="83"/>
      <c r="J7" s="83"/>
      <c r="K7" s="86"/>
      <c r="L7" s="86"/>
      <c r="M7" s="86"/>
      <c r="N7" s="87">
        <f>SUM(B7:M7)</f>
        <v>0</v>
      </c>
    </row>
    <row r="8" spans="1:14" x14ac:dyDescent="0.25">
      <c r="A8" s="88" t="s">
        <v>27</v>
      </c>
      <c r="B8" s="89">
        <f>SUM(B5:B7)</f>
        <v>0</v>
      </c>
      <c r="C8" s="89">
        <f>SUM(C5:C7)</f>
        <v>0</v>
      </c>
      <c r="D8" s="88"/>
      <c r="E8" s="88"/>
      <c r="F8" s="88"/>
      <c r="G8" s="88"/>
      <c r="H8" s="88"/>
      <c r="I8" s="88"/>
      <c r="J8" s="88"/>
      <c r="K8" s="90"/>
      <c r="L8" s="90"/>
      <c r="M8" s="90"/>
      <c r="N8" s="91">
        <f>SUM(B8:M8)</f>
        <v>0</v>
      </c>
    </row>
    <row r="9" spans="1:14" x14ac:dyDescent="0.25">
      <c r="A9" s="92"/>
      <c r="B9" s="92"/>
      <c r="C9" s="92"/>
      <c r="D9" s="92"/>
      <c r="E9" s="92"/>
      <c r="F9" s="92"/>
      <c r="G9" s="92"/>
      <c r="H9" s="92"/>
      <c r="I9" s="92"/>
      <c r="J9" s="92"/>
    </row>
    <row r="10" spans="1:14" ht="18.75" x14ac:dyDescent="0.25">
      <c r="A10" s="127" t="s">
        <v>514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</row>
    <row r="11" spans="1:14" x14ac:dyDescent="0.25">
      <c r="A11" s="126" t="s">
        <v>533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</row>
    <row r="12" spans="1:14" x14ac:dyDescent="0.25">
      <c r="A12" s="83" t="s">
        <v>516</v>
      </c>
      <c r="B12" s="83" t="s">
        <v>517</v>
      </c>
      <c r="C12" s="83" t="s">
        <v>518</v>
      </c>
      <c r="D12" s="83" t="s">
        <v>519</v>
      </c>
      <c r="E12" s="83" t="s">
        <v>520</v>
      </c>
      <c r="F12" s="83" t="s">
        <v>521</v>
      </c>
      <c r="G12" s="83" t="s">
        <v>522</v>
      </c>
      <c r="H12" s="83" t="s">
        <v>523</v>
      </c>
      <c r="I12" s="83" t="s">
        <v>524</v>
      </c>
      <c r="J12" s="83" t="s">
        <v>525</v>
      </c>
      <c r="K12" s="83" t="s">
        <v>526</v>
      </c>
      <c r="L12" s="83" t="s">
        <v>527</v>
      </c>
      <c r="M12" s="83" t="s">
        <v>528</v>
      </c>
      <c r="N12" s="86" t="s">
        <v>534</v>
      </c>
    </row>
    <row r="13" spans="1:14" x14ac:dyDescent="0.25">
      <c r="A13" s="83" t="s">
        <v>530</v>
      </c>
      <c r="B13" s="85"/>
      <c r="C13" s="85"/>
      <c r="D13" s="83"/>
      <c r="E13" s="83"/>
      <c r="F13" s="83"/>
      <c r="G13" s="83"/>
      <c r="H13" s="83"/>
      <c r="I13" s="83"/>
      <c r="J13" s="83"/>
      <c r="K13" s="86"/>
      <c r="L13" s="86"/>
      <c r="M13" s="86"/>
      <c r="N13" s="93">
        <f>SUM(B13:M13)</f>
        <v>0</v>
      </c>
    </row>
    <row r="14" spans="1:14" x14ac:dyDescent="0.25">
      <c r="A14" s="83" t="s">
        <v>531</v>
      </c>
      <c r="B14" s="85"/>
      <c r="C14" s="85"/>
      <c r="D14" s="83"/>
      <c r="E14" s="83"/>
      <c r="F14" s="83"/>
      <c r="G14" s="83"/>
      <c r="H14" s="83"/>
      <c r="I14" s="83"/>
      <c r="J14" s="83"/>
      <c r="K14" s="86"/>
      <c r="L14" s="86"/>
      <c r="M14" s="86"/>
      <c r="N14" s="93">
        <f>SUM(B14:M14)</f>
        <v>0</v>
      </c>
    </row>
    <row r="15" spans="1:14" x14ac:dyDescent="0.25">
      <c r="A15" s="83" t="s">
        <v>532</v>
      </c>
      <c r="B15" s="85"/>
      <c r="C15" s="85"/>
      <c r="D15" s="83"/>
      <c r="E15" s="83"/>
      <c r="F15" s="83"/>
      <c r="G15" s="83"/>
      <c r="H15" s="83"/>
      <c r="I15" s="83"/>
      <c r="J15" s="83"/>
      <c r="K15" s="86"/>
      <c r="L15" s="86"/>
      <c r="M15" s="86"/>
      <c r="N15" s="93">
        <f>SUM(B15:M15)</f>
        <v>0</v>
      </c>
    </row>
    <row r="16" spans="1:14" x14ac:dyDescent="0.25">
      <c r="A16" s="88" t="s">
        <v>27</v>
      </c>
      <c r="B16" s="89">
        <f>SUM(B13:B15)</f>
        <v>0</v>
      </c>
      <c r="C16" s="89">
        <f>SUM(C13:C15)</f>
        <v>0</v>
      </c>
      <c r="D16" s="88"/>
      <c r="E16" s="88"/>
      <c r="F16" s="88"/>
      <c r="G16" s="88"/>
      <c r="H16" s="88"/>
      <c r="I16" s="88"/>
      <c r="J16" s="88"/>
      <c r="K16" s="90"/>
      <c r="L16" s="90"/>
      <c r="M16" s="90"/>
      <c r="N16" s="91">
        <f>SUM(B16:M16)</f>
        <v>0</v>
      </c>
    </row>
    <row r="17" spans="1:14" x14ac:dyDescent="0.25">
      <c r="A17" s="92"/>
      <c r="B17" s="92"/>
      <c r="C17" s="92"/>
      <c r="D17" s="92"/>
      <c r="E17" s="92"/>
      <c r="F17" s="92"/>
      <c r="G17" s="92"/>
      <c r="H17" s="92"/>
      <c r="I17" s="92"/>
      <c r="J17" s="92"/>
    </row>
    <row r="18" spans="1:14" ht="18.75" x14ac:dyDescent="0.25">
      <c r="A18" s="127" t="s">
        <v>514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</row>
    <row r="19" spans="1:14" x14ac:dyDescent="0.25">
      <c r="A19" s="126" t="s">
        <v>535</v>
      </c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</row>
    <row r="20" spans="1:14" x14ac:dyDescent="0.25">
      <c r="A20" s="83" t="s">
        <v>516</v>
      </c>
      <c r="B20" s="83" t="s">
        <v>517</v>
      </c>
      <c r="C20" s="83" t="s">
        <v>518</v>
      </c>
      <c r="D20" s="83" t="s">
        <v>519</v>
      </c>
      <c r="E20" s="83" t="s">
        <v>520</v>
      </c>
      <c r="F20" s="83" t="s">
        <v>521</v>
      </c>
      <c r="G20" s="83" t="s">
        <v>522</v>
      </c>
      <c r="H20" s="83" t="s">
        <v>523</v>
      </c>
      <c r="I20" s="83" t="s">
        <v>524</v>
      </c>
      <c r="J20" s="83" t="s">
        <v>525</v>
      </c>
      <c r="K20" s="83" t="s">
        <v>526</v>
      </c>
      <c r="L20" s="83" t="s">
        <v>527</v>
      </c>
      <c r="M20" s="83" t="s">
        <v>528</v>
      </c>
      <c r="N20" s="86" t="s">
        <v>536</v>
      </c>
    </row>
    <row r="21" spans="1:14" x14ac:dyDescent="0.25">
      <c r="A21" s="83" t="s">
        <v>530</v>
      </c>
      <c r="B21" s="85"/>
      <c r="C21" s="85"/>
      <c r="D21" s="83"/>
      <c r="E21" s="83"/>
      <c r="F21" s="83"/>
      <c r="G21" s="83"/>
      <c r="H21" s="83"/>
      <c r="I21" s="83"/>
      <c r="J21" s="83"/>
      <c r="K21" s="86"/>
      <c r="L21" s="86"/>
      <c r="M21" s="86"/>
      <c r="N21" s="93">
        <f>SUM(B21:M21)</f>
        <v>0</v>
      </c>
    </row>
    <row r="22" spans="1:14" x14ac:dyDescent="0.25">
      <c r="A22" s="83" t="s">
        <v>531</v>
      </c>
      <c r="B22" s="85"/>
      <c r="C22" s="85"/>
      <c r="D22" s="83"/>
      <c r="E22" s="83"/>
      <c r="F22" s="83"/>
      <c r="G22" s="83"/>
      <c r="H22" s="83"/>
      <c r="I22" s="83"/>
      <c r="J22" s="83"/>
      <c r="K22" s="86"/>
      <c r="L22" s="86"/>
      <c r="M22" s="86"/>
      <c r="N22" s="93">
        <f>SUM(B22:M22)</f>
        <v>0</v>
      </c>
    </row>
    <row r="23" spans="1:14" x14ac:dyDescent="0.25">
      <c r="A23" s="83" t="s">
        <v>532</v>
      </c>
      <c r="B23" s="85"/>
      <c r="C23" s="85"/>
      <c r="D23" s="83"/>
      <c r="E23" s="83"/>
      <c r="F23" s="83"/>
      <c r="G23" s="83"/>
      <c r="H23" s="83"/>
      <c r="I23" s="83"/>
      <c r="J23" s="83"/>
      <c r="K23" s="86"/>
      <c r="L23" s="86"/>
      <c r="M23" s="86"/>
      <c r="N23" s="93">
        <f>SUM(B23:M23)</f>
        <v>0</v>
      </c>
    </row>
    <row r="24" spans="1:14" x14ac:dyDescent="0.25">
      <c r="A24" s="88" t="s">
        <v>27</v>
      </c>
      <c r="B24" s="89">
        <f>SUM(B21:B23)</f>
        <v>0</v>
      </c>
      <c r="C24" s="89">
        <f>SUM(C21:C23)</f>
        <v>0</v>
      </c>
      <c r="D24" s="88"/>
      <c r="E24" s="88"/>
      <c r="F24" s="88"/>
      <c r="G24" s="88"/>
      <c r="H24" s="88"/>
      <c r="I24" s="88"/>
      <c r="J24" s="88"/>
      <c r="K24" s="90"/>
      <c r="L24" s="90"/>
      <c r="M24" s="90"/>
      <c r="N24" s="91">
        <f>SUM(B24:M24)</f>
        <v>0</v>
      </c>
    </row>
    <row r="25" spans="1:14" x14ac:dyDescent="0.25">
      <c r="A25" s="92"/>
      <c r="B25" s="92"/>
      <c r="C25" s="92"/>
      <c r="D25" s="92"/>
      <c r="E25" s="92"/>
      <c r="F25" s="92"/>
      <c r="G25" s="92"/>
      <c r="H25" s="92"/>
      <c r="I25" s="92"/>
      <c r="J25" s="92"/>
    </row>
    <row r="26" spans="1:14" ht="18.75" x14ac:dyDescent="0.25">
      <c r="A26" s="127" t="s">
        <v>514</v>
      </c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</row>
    <row r="27" spans="1:14" x14ac:dyDescent="0.25">
      <c r="A27" s="126" t="s">
        <v>537</v>
      </c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</row>
    <row r="28" spans="1:14" x14ac:dyDescent="0.25">
      <c r="A28" s="83" t="s">
        <v>516</v>
      </c>
      <c r="B28" s="83" t="s">
        <v>517</v>
      </c>
      <c r="C28" s="83" t="s">
        <v>518</v>
      </c>
      <c r="D28" s="83" t="s">
        <v>519</v>
      </c>
      <c r="E28" s="83" t="s">
        <v>520</v>
      </c>
      <c r="F28" s="83" t="s">
        <v>521</v>
      </c>
      <c r="G28" s="83" t="s">
        <v>522</v>
      </c>
      <c r="H28" s="83" t="s">
        <v>523</v>
      </c>
      <c r="I28" s="83" t="s">
        <v>524</v>
      </c>
      <c r="J28" s="83" t="s">
        <v>525</v>
      </c>
      <c r="K28" s="83" t="s">
        <v>526</v>
      </c>
      <c r="L28" s="83" t="s">
        <v>527</v>
      </c>
      <c r="M28" s="83" t="s">
        <v>528</v>
      </c>
      <c r="N28" s="94" t="s">
        <v>538</v>
      </c>
    </row>
    <row r="29" spans="1:14" x14ac:dyDescent="0.25">
      <c r="A29" s="83" t="s">
        <v>548</v>
      </c>
      <c r="B29" s="85">
        <f>'ENERO 19'!I19</f>
        <v>1445</v>
      </c>
      <c r="C29" s="85"/>
      <c r="D29" s="83"/>
      <c r="E29" s="83"/>
      <c r="F29" s="83"/>
      <c r="G29" s="83"/>
      <c r="H29" s="83"/>
      <c r="I29" s="83"/>
      <c r="J29" s="83"/>
      <c r="K29" s="86"/>
      <c r="L29" s="86"/>
      <c r="M29" s="86"/>
      <c r="N29" s="93">
        <f>SUM(B29:M29)</f>
        <v>1445</v>
      </c>
    </row>
    <row r="30" spans="1:14" x14ac:dyDescent="0.25">
      <c r="A30" s="83" t="s">
        <v>532</v>
      </c>
      <c r="B30" s="85"/>
      <c r="C30" s="85"/>
      <c r="D30" s="83"/>
      <c r="E30" s="83"/>
      <c r="F30" s="83"/>
      <c r="G30" s="83"/>
      <c r="H30" s="83"/>
      <c r="I30" s="83"/>
      <c r="J30" s="83"/>
      <c r="K30" s="86"/>
      <c r="L30" s="86"/>
      <c r="M30" s="86"/>
      <c r="N30" s="93">
        <f>SUM(B30:M30)</f>
        <v>0</v>
      </c>
    </row>
    <row r="31" spans="1:14" x14ac:dyDescent="0.25">
      <c r="A31" s="88" t="s">
        <v>27</v>
      </c>
      <c r="B31" s="89">
        <f>SUM(B29:B30)</f>
        <v>1445</v>
      </c>
      <c r="C31" s="89">
        <f>SUM(C29:C30)</f>
        <v>0</v>
      </c>
      <c r="D31" s="88"/>
      <c r="E31" s="88"/>
      <c r="F31" s="88"/>
      <c r="G31" s="88"/>
      <c r="H31" s="88"/>
      <c r="I31" s="88"/>
      <c r="J31" s="88"/>
      <c r="K31" s="90"/>
      <c r="L31" s="90"/>
      <c r="M31" s="90"/>
      <c r="N31" s="91">
        <f>SUM(B31:M31)</f>
        <v>1445</v>
      </c>
    </row>
    <row r="32" spans="1:14" x14ac:dyDescent="0.25">
      <c r="A32" s="92"/>
      <c r="B32" s="92"/>
      <c r="C32" s="92"/>
      <c r="D32" s="92"/>
      <c r="E32" s="92"/>
      <c r="F32" s="92"/>
      <c r="G32" s="92"/>
      <c r="H32" s="92"/>
      <c r="I32" s="92"/>
      <c r="J32" s="92"/>
    </row>
    <row r="33" spans="1:14" ht="18.75" x14ac:dyDescent="0.25">
      <c r="A33" s="127" t="s">
        <v>514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</row>
    <row r="34" spans="1:14" x14ac:dyDescent="0.25">
      <c r="A34" s="126" t="s">
        <v>539</v>
      </c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</row>
    <row r="35" spans="1:14" x14ac:dyDescent="0.25">
      <c r="A35" s="83" t="s">
        <v>516</v>
      </c>
      <c r="B35" s="83" t="s">
        <v>517</v>
      </c>
      <c r="C35" s="83" t="s">
        <v>518</v>
      </c>
      <c r="D35" s="83" t="s">
        <v>519</v>
      </c>
      <c r="E35" s="83" t="s">
        <v>520</v>
      </c>
      <c r="F35" s="83" t="s">
        <v>521</v>
      </c>
      <c r="G35" s="83" t="s">
        <v>522</v>
      </c>
      <c r="H35" s="83" t="s">
        <v>523</v>
      </c>
      <c r="I35" s="83" t="s">
        <v>524</v>
      </c>
      <c r="J35" s="83" t="s">
        <v>525</v>
      </c>
      <c r="K35" s="83" t="s">
        <v>526</v>
      </c>
      <c r="L35" s="83" t="s">
        <v>527</v>
      </c>
      <c r="M35" s="83" t="s">
        <v>528</v>
      </c>
      <c r="N35" s="94" t="s">
        <v>540</v>
      </c>
    </row>
    <row r="36" spans="1:14" x14ac:dyDescent="0.25">
      <c r="A36" s="83" t="s">
        <v>530</v>
      </c>
      <c r="B36" s="85"/>
      <c r="C36" s="85"/>
      <c r="D36" s="83"/>
      <c r="E36" s="83"/>
      <c r="F36" s="83"/>
      <c r="G36" s="83"/>
      <c r="H36" s="83"/>
      <c r="I36" s="83"/>
      <c r="J36" s="83"/>
      <c r="K36" s="86"/>
      <c r="L36" s="86"/>
      <c r="M36" s="86"/>
      <c r="N36" s="93">
        <f>SUM(B36:M36)</f>
        <v>0</v>
      </c>
    </row>
    <row r="37" spans="1:14" x14ac:dyDescent="0.25">
      <c r="A37" s="83" t="s">
        <v>531</v>
      </c>
      <c r="B37" s="85"/>
      <c r="C37" s="85"/>
      <c r="D37" s="83"/>
      <c r="E37" s="83"/>
      <c r="F37" s="83"/>
      <c r="G37" s="83"/>
      <c r="H37" s="83"/>
      <c r="I37" s="83"/>
      <c r="J37" s="83"/>
      <c r="K37" s="86"/>
      <c r="L37" s="86"/>
      <c r="M37" s="86"/>
      <c r="N37" s="93">
        <f>SUM(B37:M37)</f>
        <v>0</v>
      </c>
    </row>
    <row r="38" spans="1:14" x14ac:dyDescent="0.25">
      <c r="A38" s="83" t="s">
        <v>532</v>
      </c>
      <c r="B38" s="85"/>
      <c r="C38" s="85"/>
      <c r="D38" s="83"/>
      <c r="E38" s="83"/>
      <c r="F38" s="83"/>
      <c r="G38" s="83"/>
      <c r="H38" s="83"/>
      <c r="I38" s="83"/>
      <c r="J38" s="83"/>
      <c r="K38" s="86"/>
      <c r="L38" s="86"/>
      <c r="M38" s="86"/>
      <c r="N38" s="93">
        <f>SUM(B38:M38)</f>
        <v>0</v>
      </c>
    </row>
    <row r="39" spans="1:14" x14ac:dyDescent="0.25">
      <c r="A39" s="88" t="s">
        <v>27</v>
      </c>
      <c r="B39" s="89">
        <f>SUM(B36:B38)</f>
        <v>0</v>
      </c>
      <c r="C39" s="89">
        <f>SUM(C36:C38)</f>
        <v>0</v>
      </c>
      <c r="D39" s="88"/>
      <c r="E39" s="88"/>
      <c r="F39" s="88"/>
      <c r="G39" s="88"/>
      <c r="H39" s="88"/>
      <c r="I39" s="88"/>
      <c r="J39" s="88"/>
      <c r="K39" s="90"/>
      <c r="L39" s="90"/>
      <c r="M39" s="90"/>
      <c r="N39" s="91">
        <f>SUM(B39:M39)</f>
        <v>0</v>
      </c>
    </row>
    <row r="40" spans="1:14" x14ac:dyDescent="0.25">
      <c r="A40" s="95"/>
      <c r="B40" s="96"/>
      <c r="C40" s="96"/>
      <c r="D40" s="95"/>
      <c r="E40" s="95"/>
      <c r="F40" s="95"/>
      <c r="G40" s="95"/>
      <c r="H40" s="95"/>
      <c r="I40" s="95"/>
      <c r="J40" s="95"/>
      <c r="K40" s="97"/>
      <c r="L40" s="97"/>
      <c r="M40" s="97"/>
      <c r="N40" s="98"/>
    </row>
    <row r="41" spans="1:14" ht="18.75" x14ac:dyDescent="0.25">
      <c r="A41" s="127" t="s">
        <v>514</v>
      </c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</row>
    <row r="42" spans="1:14" x14ac:dyDescent="0.25">
      <c r="A42" s="126" t="s">
        <v>541</v>
      </c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</row>
    <row r="43" spans="1:14" x14ac:dyDescent="0.25">
      <c r="A43" s="83" t="s">
        <v>516</v>
      </c>
      <c r="B43" s="83" t="s">
        <v>517</v>
      </c>
      <c r="C43" s="83" t="s">
        <v>518</v>
      </c>
      <c r="D43" s="83" t="s">
        <v>519</v>
      </c>
      <c r="E43" s="83" t="s">
        <v>520</v>
      </c>
      <c r="F43" s="83" t="s">
        <v>521</v>
      </c>
      <c r="G43" s="83" t="s">
        <v>522</v>
      </c>
      <c r="H43" s="83" t="s">
        <v>523</v>
      </c>
      <c r="I43" s="83" t="s">
        <v>524</v>
      </c>
      <c r="J43" s="83" t="s">
        <v>525</v>
      </c>
      <c r="K43" s="83" t="s">
        <v>526</v>
      </c>
      <c r="L43" s="83" t="s">
        <v>527</v>
      </c>
      <c r="M43" s="83" t="s">
        <v>528</v>
      </c>
      <c r="N43" s="99" t="s">
        <v>542</v>
      </c>
    </row>
    <row r="44" spans="1:14" x14ac:dyDescent="0.25">
      <c r="A44" s="83" t="s">
        <v>530</v>
      </c>
      <c r="B44" s="85"/>
      <c r="C44" s="85"/>
      <c r="D44" s="83"/>
      <c r="E44" s="83"/>
      <c r="F44" s="83"/>
      <c r="G44" s="83"/>
      <c r="H44" s="83"/>
      <c r="I44" s="83"/>
      <c r="J44" s="83"/>
      <c r="K44" s="86"/>
      <c r="L44" s="86"/>
      <c r="M44" s="86"/>
      <c r="N44" s="87">
        <f>SUM(B44:M44)</f>
        <v>0</v>
      </c>
    </row>
    <row r="45" spans="1:14" x14ac:dyDescent="0.25">
      <c r="A45" s="83" t="s">
        <v>531</v>
      </c>
      <c r="B45" s="85"/>
      <c r="C45" s="85"/>
      <c r="D45" s="83"/>
      <c r="E45" s="83"/>
      <c r="F45" s="83"/>
      <c r="G45" s="83"/>
      <c r="H45" s="83"/>
      <c r="I45" s="83"/>
      <c r="J45" s="83"/>
      <c r="K45" s="86"/>
      <c r="L45" s="86"/>
      <c r="M45" s="86"/>
      <c r="N45" s="87">
        <f>SUM(B45:M45)</f>
        <v>0</v>
      </c>
    </row>
    <row r="46" spans="1:14" x14ac:dyDescent="0.25">
      <c r="A46" s="83" t="s">
        <v>532</v>
      </c>
      <c r="B46" s="85"/>
      <c r="C46" s="85"/>
      <c r="D46" s="83"/>
      <c r="E46" s="83"/>
      <c r="F46" s="83"/>
      <c r="G46" s="83"/>
      <c r="H46" s="83"/>
      <c r="I46" s="83"/>
      <c r="J46" s="83"/>
      <c r="K46" s="86"/>
      <c r="L46" s="86"/>
      <c r="M46" s="86"/>
      <c r="N46" s="87">
        <f>SUM(B46:M46)</f>
        <v>0</v>
      </c>
    </row>
    <row r="47" spans="1:14" x14ac:dyDescent="0.25">
      <c r="A47" s="88" t="s">
        <v>27</v>
      </c>
      <c r="B47" s="89">
        <f>SUM(B44:B46)</f>
        <v>0</v>
      </c>
      <c r="C47" s="89">
        <f>SUM(C44:C46)</f>
        <v>0</v>
      </c>
      <c r="D47" s="88"/>
      <c r="E47" s="88"/>
      <c r="F47" s="88"/>
      <c r="G47" s="88"/>
      <c r="H47" s="88"/>
      <c r="I47" s="88"/>
      <c r="J47" s="88"/>
      <c r="K47" s="90"/>
      <c r="L47" s="90"/>
      <c r="M47" s="90"/>
      <c r="N47" s="91">
        <f>SUM(B47:M47)</f>
        <v>0</v>
      </c>
    </row>
    <row r="48" spans="1:14" x14ac:dyDescent="0.25">
      <c r="A48" s="92"/>
      <c r="B48" s="92"/>
      <c r="C48" s="92"/>
      <c r="D48" s="92"/>
      <c r="E48" s="92"/>
      <c r="F48" s="92"/>
      <c r="G48" s="92"/>
      <c r="H48" s="92"/>
      <c r="I48" s="92"/>
      <c r="J48" s="92"/>
    </row>
    <row r="49" spans="1:14" ht="18.75" x14ac:dyDescent="0.25">
      <c r="A49" s="127" t="s">
        <v>514</v>
      </c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</row>
    <row r="50" spans="1:14" x14ac:dyDescent="0.25">
      <c r="A50" s="126" t="s">
        <v>543</v>
      </c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</row>
    <row r="51" spans="1:14" x14ac:dyDescent="0.25">
      <c r="A51" s="83" t="s">
        <v>516</v>
      </c>
      <c r="B51" s="83" t="s">
        <v>517</v>
      </c>
      <c r="C51" s="83" t="s">
        <v>518</v>
      </c>
      <c r="D51" s="83" t="s">
        <v>519</v>
      </c>
      <c r="E51" s="83" t="s">
        <v>520</v>
      </c>
      <c r="F51" s="83" t="s">
        <v>521</v>
      </c>
      <c r="G51" s="83" t="s">
        <v>522</v>
      </c>
      <c r="H51" s="83" t="s">
        <v>523</v>
      </c>
      <c r="I51" s="83" t="s">
        <v>524</v>
      </c>
      <c r="J51" s="83" t="s">
        <v>525</v>
      </c>
      <c r="K51" s="83" t="s">
        <v>526</v>
      </c>
      <c r="L51" s="83" t="s">
        <v>527</v>
      </c>
      <c r="M51" s="83" t="s">
        <v>528</v>
      </c>
      <c r="N51" s="94" t="s">
        <v>544</v>
      </c>
    </row>
    <row r="52" spans="1:14" x14ac:dyDescent="0.25">
      <c r="A52" s="83" t="s">
        <v>530</v>
      </c>
      <c r="B52" s="85">
        <f>'[1]ENERO 19'!O129</f>
        <v>4131</v>
      </c>
      <c r="C52" s="85">
        <f>'[1]FEBRERO 19'!O109</f>
        <v>3817</v>
      </c>
      <c r="D52" s="83"/>
      <c r="E52" s="83"/>
      <c r="F52" s="83"/>
      <c r="G52" s="83"/>
      <c r="H52" s="83"/>
      <c r="I52" s="83"/>
      <c r="J52" s="83"/>
      <c r="K52" s="86"/>
      <c r="L52" s="86"/>
      <c r="M52" s="86"/>
      <c r="N52" s="93">
        <f>SUM(B52:M52)</f>
        <v>7948</v>
      </c>
    </row>
    <row r="53" spans="1:14" x14ac:dyDescent="0.25">
      <c r="A53" s="83" t="s">
        <v>531</v>
      </c>
      <c r="B53" s="85">
        <f>'[1]ENERO 19'!O130</f>
        <v>960</v>
      </c>
      <c r="C53" s="85">
        <f>'[1]FEBRERO 19'!O110</f>
        <v>785</v>
      </c>
      <c r="D53" s="83"/>
      <c r="E53" s="83"/>
      <c r="F53" s="83"/>
      <c r="G53" s="83"/>
      <c r="H53" s="83"/>
      <c r="I53" s="83"/>
      <c r="J53" s="83"/>
      <c r="K53" s="86"/>
      <c r="L53" s="86"/>
      <c r="M53" s="86"/>
      <c r="N53" s="93">
        <f>SUM(B53:M53)</f>
        <v>1745</v>
      </c>
    </row>
    <row r="54" spans="1:14" x14ac:dyDescent="0.25">
      <c r="A54" s="83" t="s">
        <v>532</v>
      </c>
      <c r="B54" s="85">
        <f>'[1]ENERO 19'!O131</f>
        <v>860</v>
      </c>
      <c r="C54" s="85">
        <f>'[1]FEBRERO 19'!O111</f>
        <v>400</v>
      </c>
      <c r="D54" s="83"/>
      <c r="E54" s="83"/>
      <c r="F54" s="83"/>
      <c r="G54" s="83"/>
      <c r="H54" s="83"/>
      <c r="I54" s="83"/>
      <c r="J54" s="83"/>
      <c r="K54" s="86"/>
      <c r="L54" s="86"/>
      <c r="M54" s="86"/>
      <c r="N54" s="93">
        <f>SUM(B54:M54)</f>
        <v>1260</v>
      </c>
    </row>
    <row r="55" spans="1:14" x14ac:dyDescent="0.25">
      <c r="A55" s="88" t="s">
        <v>27</v>
      </c>
      <c r="B55" s="89">
        <f>SUM(B52:B54)</f>
        <v>5951</v>
      </c>
      <c r="C55" s="89">
        <f>SUM(C52:C54)</f>
        <v>5002</v>
      </c>
      <c r="D55" s="88"/>
      <c r="E55" s="88"/>
      <c r="F55" s="88"/>
      <c r="G55" s="88"/>
      <c r="H55" s="88"/>
      <c r="I55" s="88"/>
      <c r="J55" s="88"/>
      <c r="K55" s="90"/>
      <c r="L55" s="90"/>
      <c r="M55" s="90"/>
      <c r="N55" s="91">
        <f>SUM(B55:M55)</f>
        <v>10953</v>
      </c>
    </row>
    <row r="56" spans="1:14" x14ac:dyDescent="0.25">
      <c r="A56" s="92"/>
      <c r="B56" s="92"/>
      <c r="C56" s="92"/>
      <c r="D56" s="92"/>
      <c r="E56" s="92"/>
      <c r="F56" s="92"/>
      <c r="G56" s="92"/>
      <c r="H56" s="92"/>
      <c r="I56" s="92"/>
      <c r="J56" s="92"/>
    </row>
    <row r="57" spans="1:14" ht="18.75" x14ac:dyDescent="0.25">
      <c r="A57" s="127" t="s">
        <v>514</v>
      </c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</row>
    <row r="58" spans="1:14" x14ac:dyDescent="0.25">
      <c r="A58" s="126" t="s">
        <v>545</v>
      </c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</row>
    <row r="59" spans="1:14" x14ac:dyDescent="0.25">
      <c r="A59" s="83" t="s">
        <v>516</v>
      </c>
      <c r="B59" s="83" t="s">
        <v>517</v>
      </c>
      <c r="C59" s="83" t="s">
        <v>518</v>
      </c>
      <c r="D59" s="83" t="s">
        <v>519</v>
      </c>
      <c r="E59" s="83" t="s">
        <v>520</v>
      </c>
      <c r="F59" s="83" t="s">
        <v>521</v>
      </c>
      <c r="G59" s="83" t="s">
        <v>522</v>
      </c>
      <c r="H59" s="83" t="s">
        <v>523</v>
      </c>
      <c r="I59" s="83" t="s">
        <v>524</v>
      </c>
      <c r="J59" s="83" t="s">
        <v>525</v>
      </c>
      <c r="K59" s="83" t="s">
        <v>526</v>
      </c>
      <c r="L59" s="83" t="s">
        <v>527</v>
      </c>
      <c r="M59" s="83" t="s">
        <v>528</v>
      </c>
      <c r="N59" s="86" t="s">
        <v>546</v>
      </c>
    </row>
    <row r="60" spans="1:14" x14ac:dyDescent="0.25">
      <c r="A60" s="83" t="s">
        <v>530</v>
      </c>
      <c r="B60" s="85">
        <f>'[1]ENERO 19'!P129</f>
        <v>5888.7899999999991</v>
      </c>
      <c r="C60" s="85">
        <f>'[1]FEBRERO 19'!P109</f>
        <v>6262</v>
      </c>
      <c r="D60" s="83"/>
      <c r="E60" s="83"/>
      <c r="F60" s="83"/>
      <c r="G60" s="83"/>
      <c r="H60" s="83"/>
      <c r="I60" s="83"/>
      <c r="J60" s="83"/>
      <c r="K60" s="86"/>
      <c r="L60" s="86"/>
      <c r="M60" s="86"/>
      <c r="N60" s="93">
        <f>SUM(B60:M60)</f>
        <v>12150.789999999999</v>
      </c>
    </row>
    <row r="61" spans="1:14" x14ac:dyDescent="0.25">
      <c r="A61" s="83" t="s">
        <v>531</v>
      </c>
      <c r="B61" s="85">
        <f>'[1]ENERO 19'!P130</f>
        <v>691.34999999999991</v>
      </c>
      <c r="C61" s="85">
        <f>'[1]FEBRERO 19'!P110</f>
        <v>665</v>
      </c>
      <c r="D61" s="83"/>
      <c r="E61" s="83"/>
      <c r="F61" s="83"/>
      <c r="G61" s="83"/>
      <c r="H61" s="83"/>
      <c r="I61" s="83"/>
      <c r="J61" s="83"/>
      <c r="K61" s="86"/>
      <c r="L61" s="86"/>
      <c r="M61" s="86"/>
      <c r="N61" s="93">
        <f>SUM(B61:M61)</f>
        <v>1356.35</v>
      </c>
    </row>
    <row r="62" spans="1:14" x14ac:dyDescent="0.25">
      <c r="A62" s="83" t="s">
        <v>532</v>
      </c>
      <c r="B62" s="85">
        <f>'[1]ENERO 19'!P131</f>
        <v>1458.1100000000001</v>
      </c>
      <c r="C62" s="85">
        <f>'[1]FEBRERO 19'!P111</f>
        <v>710</v>
      </c>
      <c r="D62" s="83"/>
      <c r="E62" s="83"/>
      <c r="F62" s="83"/>
      <c r="G62" s="83"/>
      <c r="H62" s="83"/>
      <c r="I62" s="83"/>
      <c r="J62" s="83"/>
      <c r="K62" s="86"/>
      <c r="L62" s="86"/>
      <c r="M62" s="86"/>
      <c r="N62" s="93">
        <f>SUM(B62:M62)</f>
        <v>2168.11</v>
      </c>
    </row>
    <row r="63" spans="1:14" x14ac:dyDescent="0.25">
      <c r="A63" s="88" t="s">
        <v>27</v>
      </c>
      <c r="B63" s="89">
        <f>SUM(B60:B62)</f>
        <v>8038.25</v>
      </c>
      <c r="C63" s="89">
        <f>SUM(C60:C62)</f>
        <v>7637</v>
      </c>
      <c r="D63" s="88"/>
      <c r="E63" s="88"/>
      <c r="F63" s="88"/>
      <c r="G63" s="88"/>
      <c r="H63" s="88"/>
      <c r="I63" s="88"/>
      <c r="J63" s="88"/>
      <c r="K63" s="90"/>
      <c r="L63" s="90"/>
      <c r="M63" s="90"/>
      <c r="N63" s="91">
        <f>SUM(B63:M63)</f>
        <v>15675.25</v>
      </c>
    </row>
    <row r="64" spans="1:14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</row>
    <row r="65" spans="1:14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</row>
    <row r="66" spans="1:14" ht="18.75" x14ac:dyDescent="0.25">
      <c r="A66" s="127" t="s">
        <v>514</v>
      </c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</row>
    <row r="67" spans="1:14" x14ac:dyDescent="0.25">
      <c r="A67" s="126" t="s">
        <v>547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</row>
    <row r="68" spans="1:14" x14ac:dyDescent="0.25">
      <c r="A68" s="83" t="s">
        <v>516</v>
      </c>
      <c r="B68" s="83" t="s">
        <v>517</v>
      </c>
      <c r="C68" s="83" t="s">
        <v>518</v>
      </c>
      <c r="D68" s="83" t="s">
        <v>519</v>
      </c>
      <c r="E68" s="83" t="s">
        <v>520</v>
      </c>
      <c r="F68" s="83" t="s">
        <v>521</v>
      </c>
      <c r="G68" s="83" t="s">
        <v>522</v>
      </c>
      <c r="H68" s="83" t="s">
        <v>523</v>
      </c>
      <c r="I68" s="83" t="s">
        <v>524</v>
      </c>
      <c r="J68" s="83" t="s">
        <v>525</v>
      </c>
      <c r="K68" s="83" t="s">
        <v>526</v>
      </c>
      <c r="L68" s="83" t="s">
        <v>527</v>
      </c>
      <c r="M68" s="83" t="s">
        <v>528</v>
      </c>
      <c r="N68" s="94" t="s">
        <v>4</v>
      </c>
    </row>
    <row r="69" spans="1:14" x14ac:dyDescent="0.25">
      <c r="A69" s="83" t="s">
        <v>530</v>
      </c>
      <c r="B69" s="85">
        <f>'[1]ENERO 19'!Q129</f>
        <v>10019.789999999999</v>
      </c>
      <c r="C69" s="85">
        <f>'[1]FEBRERO 19'!Q109</f>
        <v>10079</v>
      </c>
      <c r="D69" s="83"/>
      <c r="E69" s="83"/>
      <c r="F69" s="83"/>
      <c r="G69" s="83"/>
      <c r="H69" s="83"/>
      <c r="I69" s="83"/>
      <c r="J69" s="83"/>
      <c r="K69" s="86"/>
      <c r="L69" s="86"/>
      <c r="M69" s="86"/>
      <c r="N69" s="93">
        <f>SUM(B69:M69)</f>
        <v>20098.79</v>
      </c>
    </row>
    <row r="70" spans="1:14" x14ac:dyDescent="0.25">
      <c r="A70" s="83" t="s">
        <v>531</v>
      </c>
      <c r="B70" s="85">
        <f>'[1]ENERO 19'!Q130</f>
        <v>1651.35</v>
      </c>
      <c r="C70" s="85">
        <f>'[1]FEBRERO 19'!Q110</f>
        <v>1450</v>
      </c>
      <c r="D70" s="83"/>
      <c r="E70" s="83"/>
      <c r="F70" s="83"/>
      <c r="G70" s="83"/>
      <c r="H70" s="83"/>
      <c r="I70" s="83"/>
      <c r="J70" s="83"/>
      <c r="K70" s="86"/>
      <c r="L70" s="86"/>
      <c r="M70" s="86"/>
      <c r="N70" s="93">
        <f>SUM(B70:M70)</f>
        <v>3101.35</v>
      </c>
    </row>
    <row r="71" spans="1:14" x14ac:dyDescent="0.25">
      <c r="A71" s="83" t="s">
        <v>532</v>
      </c>
      <c r="B71" s="85">
        <f>'[1]ENERO 19'!Q131</f>
        <v>2318.11</v>
      </c>
      <c r="C71" s="85">
        <f>'[1]FEBRERO 19'!Q111</f>
        <v>1110</v>
      </c>
      <c r="D71" s="83"/>
      <c r="E71" s="83"/>
      <c r="F71" s="83"/>
      <c r="G71" s="83"/>
      <c r="H71" s="83"/>
      <c r="I71" s="83"/>
      <c r="J71" s="83"/>
      <c r="K71" s="86"/>
      <c r="L71" s="86"/>
      <c r="M71" s="86"/>
      <c r="N71" s="93">
        <f>SUM(B71:M71)</f>
        <v>3428.11</v>
      </c>
    </row>
    <row r="72" spans="1:14" x14ac:dyDescent="0.25">
      <c r="A72" s="88" t="s">
        <v>27</v>
      </c>
      <c r="B72" s="89">
        <f>SUM(B69:B71)</f>
        <v>13989.25</v>
      </c>
      <c r="C72" s="89">
        <f>SUM(C69:C71)</f>
        <v>12639</v>
      </c>
      <c r="D72" s="88"/>
      <c r="E72" s="88"/>
      <c r="F72" s="88"/>
      <c r="G72" s="88"/>
      <c r="H72" s="88"/>
      <c r="I72" s="88"/>
      <c r="J72" s="88"/>
      <c r="K72" s="90"/>
      <c r="L72" s="90"/>
      <c r="M72" s="90"/>
      <c r="N72" s="91">
        <f>SUM(B72:M72)</f>
        <v>26628.25</v>
      </c>
    </row>
  </sheetData>
  <mergeCells count="18">
    <mergeCell ref="A67:N67"/>
    <mergeCell ref="A26:N26"/>
    <mergeCell ref="A27:N27"/>
    <mergeCell ref="A33:N33"/>
    <mergeCell ref="A34:N34"/>
    <mergeCell ref="A41:N41"/>
    <mergeCell ref="A42:N42"/>
    <mergeCell ref="A49:N49"/>
    <mergeCell ref="A50:N50"/>
    <mergeCell ref="A57:N57"/>
    <mergeCell ref="A58:N58"/>
    <mergeCell ref="A66:N66"/>
    <mergeCell ref="A19:N19"/>
    <mergeCell ref="A2:N2"/>
    <mergeCell ref="A3:N3"/>
    <mergeCell ref="A10:N10"/>
    <mergeCell ref="A11:N11"/>
    <mergeCell ref="A18:N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83"/>
  <sheetViews>
    <sheetView topLeftCell="A17" zoomScale="77" zoomScaleNormal="77" workbookViewId="0">
      <selection activeCell="A3" sqref="A3:U3"/>
    </sheetView>
  </sheetViews>
  <sheetFormatPr baseColWidth="10" defaultRowHeight="15" x14ac:dyDescent="0.25"/>
  <cols>
    <col min="1" max="1" width="3.85546875" customWidth="1"/>
    <col min="3" max="3" width="37.85546875" customWidth="1"/>
    <col min="4" max="4" width="6.42578125" customWidth="1"/>
    <col min="7" max="7" width="18.28515625" customWidth="1"/>
    <col min="8" max="8" width="17.28515625" customWidth="1"/>
    <col min="9" max="13" width="13.140625" customWidth="1"/>
    <col min="17" max="20" width="13.140625" customWidth="1"/>
    <col min="21" max="21" width="15" customWidth="1"/>
  </cols>
  <sheetData>
    <row r="2" spans="1:35" s="36" customFormat="1" ht="32.25" customHeight="1" x14ac:dyDescent="0.35">
      <c r="A2" s="128" t="s">
        <v>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</row>
    <row r="3" spans="1:35" s="35" customFormat="1" ht="27" customHeight="1" x14ac:dyDescent="0.25">
      <c r="A3" s="129" t="s">
        <v>134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</row>
    <row r="4" spans="1:35" x14ac:dyDescent="0.25">
      <c r="A4" s="130" t="s">
        <v>1</v>
      </c>
      <c r="B4" s="131"/>
      <c r="C4" s="131"/>
      <c r="D4" s="131"/>
      <c r="E4" s="131"/>
      <c r="F4" s="131"/>
      <c r="G4" s="132" t="s">
        <v>2</v>
      </c>
      <c r="H4" s="132"/>
      <c r="I4" s="131"/>
      <c r="J4" s="131"/>
      <c r="K4" s="131"/>
      <c r="L4" s="7"/>
      <c r="M4" s="7"/>
      <c r="N4" s="131" t="s">
        <v>3</v>
      </c>
      <c r="O4" s="131"/>
      <c r="P4" s="131"/>
      <c r="Q4" s="131" t="s">
        <v>4</v>
      </c>
      <c r="R4" s="131"/>
      <c r="S4" s="131"/>
      <c r="T4" s="132" t="s">
        <v>5</v>
      </c>
      <c r="U4" s="10"/>
    </row>
    <row r="5" spans="1:35" ht="25.5" x14ac:dyDescent="0.25">
      <c r="A5" s="11" t="s">
        <v>6</v>
      </c>
      <c r="B5" s="12" t="s">
        <v>7</v>
      </c>
      <c r="C5" s="12" t="s">
        <v>8</v>
      </c>
      <c r="D5" s="12" t="s">
        <v>34</v>
      </c>
      <c r="E5" s="12" t="s">
        <v>28</v>
      </c>
      <c r="F5" s="12" t="s">
        <v>9</v>
      </c>
      <c r="G5" s="12" t="s">
        <v>10</v>
      </c>
      <c r="H5" s="12" t="s">
        <v>11</v>
      </c>
      <c r="I5" s="12" t="s">
        <v>12</v>
      </c>
      <c r="J5" s="12" t="s">
        <v>13</v>
      </c>
      <c r="K5" s="12" t="s">
        <v>14</v>
      </c>
      <c r="L5" s="12" t="s">
        <v>15</v>
      </c>
      <c r="M5" s="12" t="s">
        <v>16</v>
      </c>
      <c r="N5" s="12" t="s">
        <v>17</v>
      </c>
      <c r="O5" s="12" t="s">
        <v>18</v>
      </c>
      <c r="P5" s="12" t="s">
        <v>19</v>
      </c>
      <c r="Q5" s="12" t="s">
        <v>20</v>
      </c>
      <c r="R5" s="12" t="s">
        <v>21</v>
      </c>
      <c r="S5" s="12" t="s">
        <v>22</v>
      </c>
      <c r="T5" s="133"/>
      <c r="U5" s="12" t="s">
        <v>27</v>
      </c>
    </row>
    <row r="6" spans="1:35" s="1" customFormat="1" ht="26.25" customHeight="1" x14ac:dyDescent="0.15">
      <c r="A6" s="15">
        <v>1</v>
      </c>
      <c r="B6" s="16">
        <v>43468</v>
      </c>
      <c r="C6" s="17" t="s">
        <v>29</v>
      </c>
      <c r="D6" s="17" t="s">
        <v>35</v>
      </c>
      <c r="E6" s="17" t="s">
        <v>30</v>
      </c>
      <c r="F6" s="17" t="s">
        <v>31</v>
      </c>
      <c r="G6" s="17" t="s">
        <v>32</v>
      </c>
      <c r="H6" s="17" t="s">
        <v>33</v>
      </c>
      <c r="I6" s="18">
        <v>50</v>
      </c>
      <c r="J6" s="18">
        <f>205+75</f>
        <v>280</v>
      </c>
      <c r="K6" s="19">
        <f t="shared" ref="K6:K36" si="0">I6+J6</f>
        <v>330</v>
      </c>
      <c r="L6" s="19">
        <f>K6*13%</f>
        <v>42.9</v>
      </c>
      <c r="M6" s="19">
        <f>K6-L6</f>
        <v>287.10000000000002</v>
      </c>
      <c r="N6" s="18">
        <v>10</v>
      </c>
      <c r="O6" s="18"/>
      <c r="P6" s="19">
        <f>N6+O6</f>
        <v>10</v>
      </c>
      <c r="Q6" s="18">
        <f>I6-N6</f>
        <v>40</v>
      </c>
      <c r="R6" s="18">
        <f>J6-O6</f>
        <v>280</v>
      </c>
      <c r="S6" s="19">
        <f>Q6+R6</f>
        <v>320</v>
      </c>
      <c r="T6" s="19">
        <f>P6+S6</f>
        <v>330</v>
      </c>
      <c r="U6" s="21">
        <f>K6-T6</f>
        <v>0</v>
      </c>
    </row>
    <row r="7" spans="1:35" s="1" customFormat="1" ht="22.5" customHeight="1" x14ac:dyDescent="0.15">
      <c r="A7" s="15">
        <v>3</v>
      </c>
      <c r="B7" s="16">
        <v>43467</v>
      </c>
      <c r="C7" s="17" t="s">
        <v>36</v>
      </c>
      <c r="D7" s="17" t="s">
        <v>35</v>
      </c>
      <c r="E7" s="17" t="s">
        <v>38</v>
      </c>
      <c r="F7" s="17"/>
      <c r="G7" s="17"/>
      <c r="H7" s="17" t="s">
        <v>39</v>
      </c>
      <c r="I7" s="18">
        <v>120</v>
      </c>
      <c r="J7" s="18">
        <v>280</v>
      </c>
      <c r="K7" s="19">
        <f t="shared" si="0"/>
        <v>400</v>
      </c>
      <c r="L7" s="19">
        <f>K7*13%</f>
        <v>52</v>
      </c>
      <c r="M7" s="19">
        <f>K7-L7</f>
        <v>348</v>
      </c>
      <c r="N7" s="18"/>
      <c r="O7" s="18"/>
      <c r="P7" s="19">
        <f>N7+O7</f>
        <v>0</v>
      </c>
      <c r="Q7" s="18">
        <f>I7-N7</f>
        <v>120</v>
      </c>
      <c r="R7" s="18">
        <f>J7-O7</f>
        <v>280</v>
      </c>
      <c r="S7" s="19">
        <f>Q7+R7</f>
        <v>400</v>
      </c>
      <c r="T7" s="19">
        <f>P7+S7</f>
        <v>400</v>
      </c>
      <c r="U7" s="21">
        <f t="shared" ref="U7:U18" si="1">K7-T7</f>
        <v>0</v>
      </c>
    </row>
    <row r="8" spans="1:35" s="1" customFormat="1" ht="24" customHeight="1" x14ac:dyDescent="0.15">
      <c r="A8" s="15">
        <v>4</v>
      </c>
      <c r="B8" s="16">
        <v>43473</v>
      </c>
      <c r="C8" s="17" t="s">
        <v>40</v>
      </c>
      <c r="D8" s="17" t="s">
        <v>35</v>
      </c>
      <c r="E8" s="17" t="s">
        <v>41</v>
      </c>
      <c r="F8" s="17" t="s">
        <v>42</v>
      </c>
      <c r="G8" s="17" t="s">
        <v>43</v>
      </c>
      <c r="H8" s="17" t="s">
        <v>44</v>
      </c>
      <c r="I8" s="18">
        <v>130</v>
      </c>
      <c r="J8" s="18">
        <v>150</v>
      </c>
      <c r="K8" s="19">
        <f t="shared" si="0"/>
        <v>280</v>
      </c>
      <c r="L8" s="19">
        <f t="shared" ref="L8:L36" si="2">K8*13%</f>
        <v>36.4</v>
      </c>
      <c r="M8" s="19">
        <f t="shared" ref="M8:M36" si="3">K8-L8</f>
        <v>243.6</v>
      </c>
      <c r="N8" s="18">
        <v>25</v>
      </c>
      <c r="O8" s="18"/>
      <c r="P8" s="19">
        <f t="shared" ref="P8:P36" si="4">N8+O8</f>
        <v>25</v>
      </c>
      <c r="Q8" s="18">
        <f t="shared" ref="Q8:R29" si="5">I8-N8</f>
        <v>105</v>
      </c>
      <c r="R8" s="18">
        <f t="shared" si="5"/>
        <v>150</v>
      </c>
      <c r="S8" s="19">
        <f t="shared" ref="S8:S36" si="6">Q8+R8</f>
        <v>255</v>
      </c>
      <c r="T8" s="19">
        <f t="shared" ref="T8:T36" si="7">P8+S8</f>
        <v>280</v>
      </c>
      <c r="U8" s="21">
        <f t="shared" si="1"/>
        <v>0</v>
      </c>
    </row>
    <row r="9" spans="1:35" s="2" customFormat="1" ht="27" x14ac:dyDescent="0.25">
      <c r="A9" s="22">
        <v>5</v>
      </c>
      <c r="B9" s="16">
        <v>43473</v>
      </c>
      <c r="C9" s="17" t="s">
        <v>45</v>
      </c>
      <c r="D9" s="23" t="s">
        <v>35</v>
      </c>
      <c r="E9" s="23" t="s">
        <v>41</v>
      </c>
      <c r="F9" s="23" t="s">
        <v>46</v>
      </c>
      <c r="G9" s="23" t="s">
        <v>48</v>
      </c>
      <c r="H9" s="23" t="s">
        <v>148</v>
      </c>
      <c r="I9" s="24">
        <v>180</v>
      </c>
      <c r="J9" s="24">
        <v>95</v>
      </c>
      <c r="K9" s="19">
        <f t="shared" si="0"/>
        <v>275</v>
      </c>
      <c r="L9" s="19">
        <f t="shared" si="2"/>
        <v>35.75</v>
      </c>
      <c r="M9" s="19">
        <f t="shared" si="3"/>
        <v>239.25</v>
      </c>
      <c r="N9" s="24">
        <v>45</v>
      </c>
      <c r="O9" s="24"/>
      <c r="P9" s="19">
        <f t="shared" si="4"/>
        <v>45</v>
      </c>
      <c r="Q9" s="18">
        <f t="shared" si="5"/>
        <v>135</v>
      </c>
      <c r="R9" s="18">
        <f t="shared" si="5"/>
        <v>95</v>
      </c>
      <c r="S9" s="19">
        <f t="shared" si="6"/>
        <v>230</v>
      </c>
      <c r="T9" s="19">
        <f t="shared" si="7"/>
        <v>275</v>
      </c>
      <c r="U9" s="21">
        <f t="shared" si="1"/>
        <v>0</v>
      </c>
    </row>
    <row r="10" spans="1:35" s="2" customFormat="1" ht="27" x14ac:dyDescent="0.25">
      <c r="A10" s="22">
        <v>6</v>
      </c>
      <c r="B10" s="16">
        <v>43477</v>
      </c>
      <c r="C10" s="17" t="s">
        <v>49</v>
      </c>
      <c r="D10" s="23" t="s">
        <v>35</v>
      </c>
      <c r="E10" s="23" t="s">
        <v>41</v>
      </c>
      <c r="F10" s="23" t="s">
        <v>50</v>
      </c>
      <c r="G10" s="23" t="s">
        <v>51</v>
      </c>
      <c r="H10" s="23" t="s">
        <v>47</v>
      </c>
      <c r="I10" s="24">
        <v>65</v>
      </c>
      <c r="J10" s="24">
        <v>175</v>
      </c>
      <c r="K10" s="19">
        <f t="shared" si="0"/>
        <v>240</v>
      </c>
      <c r="L10" s="19">
        <f t="shared" si="2"/>
        <v>31.200000000000003</v>
      </c>
      <c r="M10" s="19">
        <f t="shared" si="3"/>
        <v>208.8</v>
      </c>
      <c r="N10" s="24">
        <v>10</v>
      </c>
      <c r="O10" s="24"/>
      <c r="P10" s="19">
        <f t="shared" si="4"/>
        <v>10</v>
      </c>
      <c r="Q10" s="18">
        <f t="shared" si="5"/>
        <v>55</v>
      </c>
      <c r="R10" s="18">
        <f t="shared" si="5"/>
        <v>175</v>
      </c>
      <c r="S10" s="19">
        <f t="shared" si="6"/>
        <v>230</v>
      </c>
      <c r="T10" s="19">
        <f t="shared" si="7"/>
        <v>240</v>
      </c>
      <c r="U10" s="21">
        <f t="shared" si="1"/>
        <v>0</v>
      </c>
    </row>
    <row r="11" spans="1:35" ht="27" x14ac:dyDescent="0.3">
      <c r="A11" s="43">
        <v>5</v>
      </c>
      <c r="B11" s="44">
        <v>43481</v>
      </c>
      <c r="C11" s="49" t="s">
        <v>129</v>
      </c>
      <c r="D11" s="28" t="s">
        <v>35</v>
      </c>
      <c r="E11" s="45" t="s">
        <v>62</v>
      </c>
      <c r="F11" s="45" t="s">
        <v>131</v>
      </c>
      <c r="G11" s="45" t="s">
        <v>130</v>
      </c>
      <c r="H11" s="45" t="s">
        <v>131</v>
      </c>
      <c r="I11" s="46">
        <v>200</v>
      </c>
      <c r="J11" s="46">
        <v>140</v>
      </c>
      <c r="K11" s="19">
        <f t="shared" si="0"/>
        <v>340</v>
      </c>
      <c r="L11" s="19">
        <f t="shared" si="2"/>
        <v>44.2</v>
      </c>
      <c r="M11" s="19">
        <f t="shared" si="3"/>
        <v>295.8</v>
      </c>
      <c r="N11" s="24">
        <v>45</v>
      </c>
      <c r="O11" s="24"/>
      <c r="P11" s="19">
        <f t="shared" si="4"/>
        <v>45</v>
      </c>
      <c r="Q11" s="18">
        <f t="shared" si="5"/>
        <v>155</v>
      </c>
      <c r="R11" s="18">
        <f t="shared" si="5"/>
        <v>140</v>
      </c>
      <c r="S11" s="19">
        <f t="shared" si="6"/>
        <v>295</v>
      </c>
      <c r="T11" s="19">
        <f t="shared" si="7"/>
        <v>340</v>
      </c>
      <c r="U11" s="21">
        <f t="shared" si="1"/>
        <v>0</v>
      </c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</row>
    <row r="12" spans="1:35" s="2" customFormat="1" ht="42" customHeight="1" x14ac:dyDescent="0.25">
      <c r="A12" s="22">
        <v>7</v>
      </c>
      <c r="B12" s="16">
        <v>43479</v>
      </c>
      <c r="C12" s="17" t="s">
        <v>52</v>
      </c>
      <c r="D12" s="23" t="s">
        <v>35</v>
      </c>
      <c r="E12" s="23" t="s">
        <v>53</v>
      </c>
      <c r="F12" s="23" t="s">
        <v>54</v>
      </c>
      <c r="G12" s="23" t="s">
        <v>56</v>
      </c>
      <c r="H12" s="23" t="s">
        <v>55</v>
      </c>
      <c r="I12" s="24">
        <v>40</v>
      </c>
      <c r="J12" s="24">
        <v>350</v>
      </c>
      <c r="K12" s="19">
        <f t="shared" si="0"/>
        <v>390</v>
      </c>
      <c r="L12" s="19">
        <f t="shared" si="2"/>
        <v>50.7</v>
      </c>
      <c r="M12" s="19">
        <f t="shared" si="3"/>
        <v>339.3</v>
      </c>
      <c r="N12" s="24">
        <v>10</v>
      </c>
      <c r="O12" s="24"/>
      <c r="P12" s="19">
        <f t="shared" si="4"/>
        <v>10</v>
      </c>
      <c r="Q12" s="18">
        <f t="shared" si="5"/>
        <v>30</v>
      </c>
      <c r="R12" s="18">
        <f t="shared" si="5"/>
        <v>350</v>
      </c>
      <c r="S12" s="19">
        <f t="shared" si="6"/>
        <v>380</v>
      </c>
      <c r="T12" s="19">
        <f t="shared" si="7"/>
        <v>390</v>
      </c>
      <c r="U12" s="21">
        <f t="shared" si="1"/>
        <v>0</v>
      </c>
    </row>
    <row r="13" spans="1:35" s="2" customFormat="1" ht="23.25" customHeight="1" x14ac:dyDescent="0.25">
      <c r="A13" s="22">
        <v>8</v>
      </c>
      <c r="B13" s="16">
        <v>43784</v>
      </c>
      <c r="C13" s="17" t="s">
        <v>132</v>
      </c>
      <c r="D13" s="23" t="s">
        <v>35</v>
      </c>
      <c r="E13" s="23" t="s">
        <v>57</v>
      </c>
      <c r="F13" s="23" t="s">
        <v>58</v>
      </c>
      <c r="G13" s="23" t="s">
        <v>59</v>
      </c>
      <c r="H13" s="23" t="s">
        <v>60</v>
      </c>
      <c r="I13" s="24"/>
      <c r="J13" s="24">
        <v>210</v>
      </c>
      <c r="K13" s="19">
        <f t="shared" si="0"/>
        <v>210</v>
      </c>
      <c r="L13" s="19">
        <f t="shared" si="2"/>
        <v>27.3</v>
      </c>
      <c r="M13" s="19">
        <f t="shared" si="3"/>
        <v>182.7</v>
      </c>
      <c r="N13" s="24"/>
      <c r="O13" s="24">
        <v>14</v>
      </c>
      <c r="P13" s="19">
        <f t="shared" si="4"/>
        <v>14</v>
      </c>
      <c r="Q13" s="18">
        <f t="shared" si="5"/>
        <v>0</v>
      </c>
      <c r="R13" s="18">
        <f t="shared" si="5"/>
        <v>196</v>
      </c>
      <c r="S13" s="19">
        <f t="shared" si="6"/>
        <v>196</v>
      </c>
      <c r="T13" s="19">
        <f t="shared" si="7"/>
        <v>210</v>
      </c>
      <c r="U13" s="21">
        <f t="shared" si="1"/>
        <v>0</v>
      </c>
    </row>
    <row r="14" spans="1:35" s="2" customFormat="1" ht="29.25" customHeight="1" x14ac:dyDescent="0.25">
      <c r="A14" s="22">
        <v>9</v>
      </c>
      <c r="B14" s="26">
        <v>43785</v>
      </c>
      <c r="C14" s="17" t="s">
        <v>61</v>
      </c>
      <c r="D14" s="23" t="s">
        <v>35</v>
      </c>
      <c r="E14" s="23" t="s">
        <v>62</v>
      </c>
      <c r="F14" s="23" t="s">
        <v>63</v>
      </c>
      <c r="G14" s="23" t="s">
        <v>64</v>
      </c>
      <c r="H14" s="23" t="s">
        <v>65</v>
      </c>
      <c r="I14" s="24">
        <v>220</v>
      </c>
      <c r="J14" s="24">
        <v>120</v>
      </c>
      <c r="K14" s="19">
        <f t="shared" si="0"/>
        <v>340</v>
      </c>
      <c r="L14" s="19">
        <f t="shared" si="2"/>
        <v>44.2</v>
      </c>
      <c r="M14" s="19">
        <f t="shared" si="3"/>
        <v>295.8</v>
      </c>
      <c r="N14" s="24">
        <v>45</v>
      </c>
      <c r="O14" s="24">
        <v>14</v>
      </c>
      <c r="P14" s="19">
        <f t="shared" si="4"/>
        <v>59</v>
      </c>
      <c r="Q14" s="18">
        <f t="shared" si="5"/>
        <v>175</v>
      </c>
      <c r="R14" s="18">
        <f t="shared" si="5"/>
        <v>106</v>
      </c>
      <c r="S14" s="19">
        <f t="shared" si="6"/>
        <v>281</v>
      </c>
      <c r="T14" s="19">
        <f t="shared" si="7"/>
        <v>340</v>
      </c>
      <c r="U14" s="21">
        <f t="shared" si="1"/>
        <v>0</v>
      </c>
    </row>
    <row r="15" spans="1:35" s="2" customFormat="1" ht="28.5" customHeight="1" x14ac:dyDescent="0.25">
      <c r="A15" s="22">
        <v>10</v>
      </c>
      <c r="B15" s="26">
        <v>43483</v>
      </c>
      <c r="C15" s="17" t="s">
        <v>66</v>
      </c>
      <c r="D15" s="23" t="s">
        <v>35</v>
      </c>
      <c r="E15" s="23" t="s">
        <v>57</v>
      </c>
      <c r="F15" s="23" t="s">
        <v>67</v>
      </c>
      <c r="G15" s="23" t="s">
        <v>68</v>
      </c>
      <c r="H15" s="23" t="s">
        <v>69</v>
      </c>
      <c r="I15" s="24">
        <v>200</v>
      </c>
      <c r="J15" s="24">
        <v>350</v>
      </c>
      <c r="K15" s="19">
        <f t="shared" si="0"/>
        <v>550</v>
      </c>
      <c r="L15" s="19">
        <f t="shared" si="2"/>
        <v>71.5</v>
      </c>
      <c r="M15" s="19">
        <f t="shared" si="3"/>
        <v>478.5</v>
      </c>
      <c r="N15" s="24">
        <v>45</v>
      </c>
      <c r="O15" s="24"/>
      <c r="P15" s="19">
        <f t="shared" si="4"/>
        <v>45</v>
      </c>
      <c r="Q15" s="18">
        <f t="shared" si="5"/>
        <v>155</v>
      </c>
      <c r="R15" s="18">
        <f t="shared" si="5"/>
        <v>350</v>
      </c>
      <c r="S15" s="19">
        <f t="shared" si="6"/>
        <v>505</v>
      </c>
      <c r="T15" s="19">
        <f t="shared" si="7"/>
        <v>550</v>
      </c>
      <c r="U15" s="21">
        <f t="shared" si="1"/>
        <v>0</v>
      </c>
    </row>
    <row r="16" spans="1:35" s="2" customFormat="1" ht="27" x14ac:dyDescent="0.25">
      <c r="A16" s="22">
        <v>11</v>
      </c>
      <c r="B16" s="26">
        <v>43485</v>
      </c>
      <c r="C16" s="17" t="s">
        <v>70</v>
      </c>
      <c r="D16" s="23" t="s">
        <v>35</v>
      </c>
      <c r="E16" s="23" t="s">
        <v>71</v>
      </c>
      <c r="F16" s="23"/>
      <c r="G16" s="23" t="s">
        <v>72</v>
      </c>
      <c r="H16" s="23" t="s">
        <v>65</v>
      </c>
      <c r="I16" s="24">
        <v>30</v>
      </c>
      <c r="J16" s="24">
        <v>70</v>
      </c>
      <c r="K16" s="19">
        <f t="shared" si="0"/>
        <v>100</v>
      </c>
      <c r="L16" s="19">
        <f t="shared" si="2"/>
        <v>13</v>
      </c>
      <c r="M16" s="19">
        <f t="shared" si="3"/>
        <v>87</v>
      </c>
      <c r="N16" s="24">
        <v>10</v>
      </c>
      <c r="O16" s="24">
        <v>14</v>
      </c>
      <c r="P16" s="19">
        <f t="shared" si="4"/>
        <v>24</v>
      </c>
      <c r="Q16" s="18">
        <f t="shared" si="5"/>
        <v>20</v>
      </c>
      <c r="R16" s="18">
        <f t="shared" si="5"/>
        <v>56</v>
      </c>
      <c r="S16" s="19">
        <f t="shared" si="6"/>
        <v>76</v>
      </c>
      <c r="T16" s="19">
        <f t="shared" si="7"/>
        <v>100</v>
      </c>
      <c r="U16" s="21">
        <f t="shared" si="1"/>
        <v>0</v>
      </c>
    </row>
    <row r="17" spans="1:25" s="1" customFormat="1" ht="20.25" customHeight="1" x14ac:dyDescent="0.3">
      <c r="A17" s="43">
        <v>5</v>
      </c>
      <c r="B17" s="44">
        <v>43493</v>
      </c>
      <c r="C17" s="28" t="s">
        <v>139</v>
      </c>
      <c r="D17" s="28" t="s">
        <v>35</v>
      </c>
      <c r="E17" s="23" t="s">
        <v>103</v>
      </c>
      <c r="F17" s="28" t="s">
        <v>140</v>
      </c>
      <c r="G17" s="28" t="s">
        <v>141</v>
      </c>
      <c r="H17" s="28" t="s">
        <v>142</v>
      </c>
      <c r="I17" s="46">
        <v>180</v>
      </c>
      <c r="J17" s="46">
        <f>175</f>
        <v>175</v>
      </c>
      <c r="K17" s="19">
        <f t="shared" si="0"/>
        <v>355</v>
      </c>
      <c r="L17" s="19">
        <f>K17*13%</f>
        <v>46.15</v>
      </c>
      <c r="M17" s="19">
        <f t="shared" si="3"/>
        <v>308.85000000000002</v>
      </c>
      <c r="N17" s="24">
        <v>45</v>
      </c>
      <c r="O17" s="24"/>
      <c r="P17" s="19">
        <f t="shared" si="4"/>
        <v>45</v>
      </c>
      <c r="Q17" s="18">
        <f t="shared" si="5"/>
        <v>135</v>
      </c>
      <c r="R17" s="18">
        <f t="shared" si="5"/>
        <v>175</v>
      </c>
      <c r="S17" s="19">
        <f t="shared" si="6"/>
        <v>310</v>
      </c>
      <c r="T17" s="19">
        <f t="shared" si="7"/>
        <v>355</v>
      </c>
      <c r="U17" s="22"/>
      <c r="V17" s="25"/>
      <c r="W17" s="25"/>
      <c r="X17" s="47">
        <f>S17+U17</f>
        <v>310</v>
      </c>
      <c r="Y17" s="47">
        <f>R17-X17</f>
        <v>-135</v>
      </c>
    </row>
    <row r="18" spans="1:25" s="2" customFormat="1" ht="27" x14ac:dyDescent="0.25">
      <c r="A18" s="22">
        <v>12</v>
      </c>
      <c r="B18" s="26">
        <v>43487</v>
      </c>
      <c r="C18" s="17" t="s">
        <v>73</v>
      </c>
      <c r="D18" s="23" t="s">
        <v>35</v>
      </c>
      <c r="E18" s="23" t="s">
        <v>41</v>
      </c>
      <c r="F18" s="23" t="s">
        <v>74</v>
      </c>
      <c r="G18" s="23" t="s">
        <v>75</v>
      </c>
      <c r="H18" s="23" t="s">
        <v>76</v>
      </c>
      <c r="I18" s="24">
        <v>30</v>
      </c>
      <c r="J18" s="24">
        <v>105</v>
      </c>
      <c r="K18" s="19">
        <f t="shared" si="0"/>
        <v>135</v>
      </c>
      <c r="L18" s="19">
        <f t="shared" si="2"/>
        <v>17.55</v>
      </c>
      <c r="M18" s="19">
        <f t="shared" si="3"/>
        <v>117.45</v>
      </c>
      <c r="N18" s="24">
        <v>10</v>
      </c>
      <c r="O18" s="24">
        <v>14</v>
      </c>
      <c r="P18" s="19">
        <f t="shared" si="4"/>
        <v>24</v>
      </c>
      <c r="Q18" s="18">
        <f t="shared" si="5"/>
        <v>20</v>
      </c>
      <c r="R18" s="18">
        <f t="shared" si="5"/>
        <v>91</v>
      </c>
      <c r="S18" s="19">
        <f t="shared" si="6"/>
        <v>111</v>
      </c>
      <c r="T18" s="19">
        <f t="shared" si="7"/>
        <v>135</v>
      </c>
      <c r="U18" s="21">
        <f t="shared" si="1"/>
        <v>0</v>
      </c>
    </row>
    <row r="19" spans="1:25" s="2" customFormat="1" ht="17.25" customHeight="1" x14ac:dyDescent="0.25">
      <c r="A19" s="37"/>
      <c r="B19" s="38"/>
      <c r="C19" s="39"/>
      <c r="D19" s="39"/>
      <c r="E19" s="39"/>
      <c r="F19" s="39"/>
      <c r="G19" s="39"/>
      <c r="H19" s="39"/>
      <c r="I19" s="40">
        <f>SUM(I6:I18)</f>
        <v>1445</v>
      </c>
      <c r="J19" s="40">
        <f>SUM(J6:J18)</f>
        <v>2500</v>
      </c>
      <c r="K19" s="41">
        <f>SUM(K6:K18)</f>
        <v>3945</v>
      </c>
      <c r="L19" s="41">
        <f t="shared" si="2"/>
        <v>512.85</v>
      </c>
      <c r="M19" s="41">
        <f t="shared" si="3"/>
        <v>3432.15</v>
      </c>
      <c r="N19" s="40">
        <f>SUM(N6:N18)</f>
        <v>300</v>
      </c>
      <c r="O19" s="40">
        <f>SUM(O6:O18)</f>
        <v>56</v>
      </c>
      <c r="P19" s="41">
        <f>SUM(P6:P18)</f>
        <v>356</v>
      </c>
      <c r="Q19" s="40">
        <f>SUM(Q6:Q18)</f>
        <v>1145</v>
      </c>
      <c r="R19" s="40">
        <f>SUM(R6:R18)</f>
        <v>2444</v>
      </c>
      <c r="S19" s="41">
        <f t="shared" si="6"/>
        <v>3589</v>
      </c>
      <c r="T19" s="41">
        <f t="shared" si="7"/>
        <v>3945</v>
      </c>
      <c r="U19" s="42"/>
    </row>
    <row r="20" spans="1:25" s="36" customFormat="1" ht="30" customHeight="1" x14ac:dyDescent="0.35">
      <c r="A20" s="134" t="s">
        <v>147</v>
      </c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</row>
    <row r="21" spans="1:25" x14ac:dyDescent="0.25">
      <c r="A21" s="130" t="s">
        <v>1</v>
      </c>
      <c r="B21" s="131"/>
      <c r="C21" s="131"/>
      <c r="D21" s="131"/>
      <c r="E21" s="131"/>
      <c r="F21" s="131"/>
      <c r="G21" s="132" t="s">
        <v>2</v>
      </c>
      <c r="H21" s="132"/>
      <c r="I21" s="131"/>
      <c r="J21" s="131"/>
      <c r="K21" s="131"/>
      <c r="L21" s="7"/>
      <c r="M21" s="7"/>
      <c r="N21" s="131" t="s">
        <v>3</v>
      </c>
      <c r="O21" s="131"/>
      <c r="P21" s="131"/>
      <c r="Q21" s="131" t="s">
        <v>4</v>
      </c>
      <c r="R21" s="131"/>
      <c r="S21" s="131"/>
      <c r="T21" s="132" t="s">
        <v>5</v>
      </c>
      <c r="U21" s="10"/>
    </row>
    <row r="22" spans="1:25" ht="25.5" x14ac:dyDescent="0.25">
      <c r="A22" s="11" t="s">
        <v>6</v>
      </c>
      <c r="B22" s="12" t="s">
        <v>7</v>
      </c>
      <c r="C22" s="12" t="s">
        <v>8</v>
      </c>
      <c r="D22" s="12" t="s">
        <v>34</v>
      </c>
      <c r="E22" s="12" t="s">
        <v>28</v>
      </c>
      <c r="F22" s="12" t="s">
        <v>9</v>
      </c>
      <c r="G22" s="12" t="s">
        <v>10</v>
      </c>
      <c r="H22" s="12" t="s">
        <v>11</v>
      </c>
      <c r="I22" s="12" t="s">
        <v>12</v>
      </c>
      <c r="J22" s="12" t="s">
        <v>13</v>
      </c>
      <c r="K22" s="12" t="s">
        <v>14</v>
      </c>
      <c r="L22" s="12" t="s">
        <v>15</v>
      </c>
      <c r="M22" s="12" t="s">
        <v>16</v>
      </c>
      <c r="N22" s="12" t="s">
        <v>17</v>
      </c>
      <c r="O22" s="12" t="s">
        <v>18</v>
      </c>
      <c r="P22" s="12" t="s">
        <v>19</v>
      </c>
      <c r="Q22" s="12" t="s">
        <v>20</v>
      </c>
      <c r="R22" s="12" t="s">
        <v>21</v>
      </c>
      <c r="S22" s="12" t="s">
        <v>22</v>
      </c>
      <c r="T22" s="133"/>
      <c r="U22" s="12" t="s">
        <v>27</v>
      </c>
    </row>
    <row r="23" spans="1:25" s="2" customFormat="1" ht="27" x14ac:dyDescent="0.25">
      <c r="A23" s="22">
        <v>13</v>
      </c>
      <c r="B23" s="26">
        <v>43489</v>
      </c>
      <c r="C23" s="23" t="s">
        <v>77</v>
      </c>
      <c r="D23" s="23" t="s">
        <v>37</v>
      </c>
      <c r="E23" s="23" t="s">
        <v>78</v>
      </c>
      <c r="F23" s="23" t="s">
        <v>79</v>
      </c>
      <c r="G23" s="23" t="s">
        <v>81</v>
      </c>
      <c r="H23" s="23" t="s">
        <v>80</v>
      </c>
      <c r="I23" s="24">
        <v>100</v>
      </c>
      <c r="J23" s="24">
        <f>175+60</f>
        <v>235</v>
      </c>
      <c r="K23" s="19">
        <f t="shared" si="0"/>
        <v>335</v>
      </c>
      <c r="L23" s="19">
        <f t="shared" si="2"/>
        <v>43.550000000000004</v>
      </c>
      <c r="M23" s="19">
        <f t="shared" si="3"/>
        <v>291.45</v>
      </c>
      <c r="N23" s="24">
        <v>25</v>
      </c>
      <c r="O23" s="24">
        <f>64+35</f>
        <v>99</v>
      </c>
      <c r="P23" s="19">
        <f t="shared" si="4"/>
        <v>124</v>
      </c>
      <c r="Q23" s="18">
        <f t="shared" si="5"/>
        <v>75</v>
      </c>
      <c r="R23" s="18">
        <f t="shared" si="5"/>
        <v>136</v>
      </c>
      <c r="S23" s="19">
        <f t="shared" si="6"/>
        <v>211</v>
      </c>
      <c r="T23" s="19">
        <f t="shared" si="7"/>
        <v>335</v>
      </c>
      <c r="U23" s="21">
        <f t="shared" ref="U23:U36" si="8">K23-T23</f>
        <v>0</v>
      </c>
    </row>
    <row r="24" spans="1:25" s="2" customFormat="1" ht="24" customHeight="1" x14ac:dyDescent="0.25">
      <c r="A24" s="22">
        <v>14</v>
      </c>
      <c r="B24" s="26">
        <v>43489</v>
      </c>
      <c r="C24" s="23" t="s">
        <v>82</v>
      </c>
      <c r="D24" s="23" t="s">
        <v>37</v>
      </c>
      <c r="E24" s="23" t="s">
        <v>83</v>
      </c>
      <c r="F24" s="23" t="s">
        <v>84</v>
      </c>
      <c r="G24" s="23" t="s">
        <v>85</v>
      </c>
      <c r="H24" s="23" t="s">
        <v>86</v>
      </c>
      <c r="I24" s="24">
        <v>25</v>
      </c>
      <c r="J24" s="24">
        <v>175</v>
      </c>
      <c r="K24" s="19">
        <f t="shared" si="0"/>
        <v>200</v>
      </c>
      <c r="L24" s="19">
        <f t="shared" si="2"/>
        <v>26</v>
      </c>
      <c r="M24" s="19">
        <f t="shared" si="3"/>
        <v>174</v>
      </c>
      <c r="N24" s="24">
        <v>10</v>
      </c>
      <c r="O24" s="24">
        <f>43.71+35</f>
        <v>78.710000000000008</v>
      </c>
      <c r="P24" s="19">
        <f t="shared" si="4"/>
        <v>88.710000000000008</v>
      </c>
      <c r="Q24" s="18">
        <f t="shared" si="5"/>
        <v>15</v>
      </c>
      <c r="R24" s="18">
        <f t="shared" si="5"/>
        <v>96.289999999999992</v>
      </c>
      <c r="S24" s="19">
        <f t="shared" si="6"/>
        <v>111.28999999999999</v>
      </c>
      <c r="T24" s="19">
        <f t="shared" si="7"/>
        <v>200</v>
      </c>
      <c r="U24" s="21">
        <f t="shared" si="8"/>
        <v>0</v>
      </c>
    </row>
    <row r="25" spans="1:25" s="2" customFormat="1" ht="21.75" customHeight="1" x14ac:dyDescent="0.25">
      <c r="A25" s="22">
        <v>15</v>
      </c>
      <c r="B25" s="26">
        <v>43489</v>
      </c>
      <c r="C25" s="23" t="s">
        <v>87</v>
      </c>
      <c r="D25" s="23" t="s">
        <v>37</v>
      </c>
      <c r="E25" s="23" t="s">
        <v>78</v>
      </c>
      <c r="F25" s="23" t="s">
        <v>88</v>
      </c>
      <c r="G25" s="23" t="s">
        <v>89</v>
      </c>
      <c r="H25" s="23" t="s">
        <v>90</v>
      </c>
      <c r="I25" s="24">
        <v>45</v>
      </c>
      <c r="J25" s="24">
        <v>80</v>
      </c>
      <c r="K25" s="19">
        <f t="shared" si="0"/>
        <v>125</v>
      </c>
      <c r="L25" s="19">
        <f t="shared" si="2"/>
        <v>16.25</v>
      </c>
      <c r="M25" s="19">
        <f t="shared" si="3"/>
        <v>108.75</v>
      </c>
      <c r="N25" s="24">
        <v>15</v>
      </c>
      <c r="O25" s="24">
        <v>19.5</v>
      </c>
      <c r="P25" s="19">
        <f t="shared" si="4"/>
        <v>34.5</v>
      </c>
      <c r="Q25" s="18">
        <f t="shared" si="5"/>
        <v>30</v>
      </c>
      <c r="R25" s="18">
        <f t="shared" si="5"/>
        <v>60.5</v>
      </c>
      <c r="S25" s="19">
        <f t="shared" si="6"/>
        <v>90.5</v>
      </c>
      <c r="T25" s="19">
        <f t="shared" si="7"/>
        <v>125</v>
      </c>
      <c r="U25" s="21">
        <f t="shared" si="8"/>
        <v>0</v>
      </c>
    </row>
    <row r="26" spans="1:25" s="2" customFormat="1" ht="27" x14ac:dyDescent="0.25">
      <c r="A26" s="22">
        <v>16</v>
      </c>
      <c r="B26" s="26">
        <v>43489</v>
      </c>
      <c r="C26" s="23" t="s">
        <v>91</v>
      </c>
      <c r="D26" s="23" t="s">
        <v>37</v>
      </c>
      <c r="E26" s="23" t="s">
        <v>78</v>
      </c>
      <c r="F26" s="23" t="s">
        <v>92</v>
      </c>
      <c r="G26" s="23" t="s">
        <v>93</v>
      </c>
      <c r="H26" s="23" t="s">
        <v>94</v>
      </c>
      <c r="I26" s="24">
        <v>150</v>
      </c>
      <c r="J26" s="24">
        <f>125+60</f>
        <v>185</v>
      </c>
      <c r="K26" s="19">
        <f t="shared" si="0"/>
        <v>335</v>
      </c>
      <c r="L26" s="19">
        <f t="shared" si="2"/>
        <v>43.550000000000004</v>
      </c>
      <c r="M26" s="19">
        <f t="shared" si="3"/>
        <v>291.45</v>
      </c>
      <c r="N26" s="24">
        <v>45</v>
      </c>
      <c r="O26" s="24">
        <f>43.71+35</f>
        <v>78.710000000000008</v>
      </c>
      <c r="P26" s="19">
        <f t="shared" si="4"/>
        <v>123.71000000000001</v>
      </c>
      <c r="Q26" s="18">
        <f t="shared" si="5"/>
        <v>105</v>
      </c>
      <c r="R26" s="18">
        <f t="shared" si="5"/>
        <v>106.28999999999999</v>
      </c>
      <c r="S26" s="19">
        <f t="shared" si="6"/>
        <v>211.29</v>
      </c>
      <c r="T26" s="19">
        <f t="shared" si="7"/>
        <v>335</v>
      </c>
      <c r="U26" s="21">
        <f t="shared" si="8"/>
        <v>0</v>
      </c>
    </row>
    <row r="27" spans="1:25" s="2" customFormat="1" ht="27" x14ac:dyDescent="0.25">
      <c r="A27" s="22">
        <v>17</v>
      </c>
      <c r="B27" s="26">
        <v>43489</v>
      </c>
      <c r="C27" s="23" t="s">
        <v>95</v>
      </c>
      <c r="D27" s="23" t="s">
        <v>37</v>
      </c>
      <c r="E27" s="23" t="s">
        <v>78</v>
      </c>
      <c r="F27" s="23" t="s">
        <v>96</v>
      </c>
      <c r="G27" s="23" t="s">
        <v>97</v>
      </c>
      <c r="H27" s="23" t="s">
        <v>60</v>
      </c>
      <c r="I27" s="24">
        <v>180</v>
      </c>
      <c r="J27" s="24">
        <v>75</v>
      </c>
      <c r="K27" s="19">
        <f t="shared" si="0"/>
        <v>255</v>
      </c>
      <c r="L27" s="19">
        <f t="shared" si="2"/>
        <v>33.15</v>
      </c>
      <c r="M27" s="19">
        <f t="shared" si="3"/>
        <v>221.85</v>
      </c>
      <c r="N27" s="24">
        <v>45</v>
      </c>
      <c r="O27" s="24">
        <v>14</v>
      </c>
      <c r="P27" s="19">
        <f t="shared" si="4"/>
        <v>59</v>
      </c>
      <c r="Q27" s="18">
        <f t="shared" si="5"/>
        <v>135</v>
      </c>
      <c r="R27" s="18">
        <f t="shared" si="5"/>
        <v>61</v>
      </c>
      <c r="S27" s="19">
        <f t="shared" si="6"/>
        <v>196</v>
      </c>
      <c r="T27" s="19">
        <f t="shared" si="7"/>
        <v>255</v>
      </c>
      <c r="U27" s="21">
        <f t="shared" si="8"/>
        <v>0</v>
      </c>
    </row>
    <row r="28" spans="1:25" s="2" customFormat="1" ht="19.5" customHeight="1" x14ac:dyDescent="0.25">
      <c r="A28" s="22">
        <v>18</v>
      </c>
      <c r="B28" s="26">
        <v>43489</v>
      </c>
      <c r="C28" s="23" t="s">
        <v>98</v>
      </c>
      <c r="D28" s="23" t="s">
        <v>37</v>
      </c>
      <c r="E28" s="23" t="s">
        <v>78</v>
      </c>
      <c r="F28" s="23" t="s">
        <v>99</v>
      </c>
      <c r="G28" s="23" t="s">
        <v>100</v>
      </c>
      <c r="H28" s="23" t="s">
        <v>101</v>
      </c>
      <c r="I28" s="24">
        <v>25</v>
      </c>
      <c r="J28" s="24">
        <v>65</v>
      </c>
      <c r="K28" s="19">
        <f t="shared" si="0"/>
        <v>90</v>
      </c>
      <c r="L28" s="19">
        <f t="shared" si="2"/>
        <v>11.700000000000001</v>
      </c>
      <c r="M28" s="19">
        <f t="shared" si="3"/>
        <v>78.3</v>
      </c>
      <c r="N28" s="24">
        <v>10</v>
      </c>
      <c r="O28" s="24">
        <v>14</v>
      </c>
      <c r="P28" s="19">
        <f t="shared" si="4"/>
        <v>24</v>
      </c>
      <c r="Q28" s="18">
        <f t="shared" si="5"/>
        <v>15</v>
      </c>
      <c r="R28" s="18">
        <f t="shared" si="5"/>
        <v>51</v>
      </c>
      <c r="S28" s="19">
        <f t="shared" si="6"/>
        <v>66</v>
      </c>
      <c r="T28" s="19">
        <f t="shared" si="7"/>
        <v>90</v>
      </c>
      <c r="U28" s="21">
        <f t="shared" si="8"/>
        <v>0</v>
      </c>
    </row>
    <row r="29" spans="1:25" s="2" customFormat="1" ht="19.5" customHeight="1" x14ac:dyDescent="0.25">
      <c r="A29" s="22">
        <v>19</v>
      </c>
      <c r="B29" s="26">
        <v>43490</v>
      </c>
      <c r="C29" s="23" t="s">
        <v>102</v>
      </c>
      <c r="D29" s="23" t="s">
        <v>37</v>
      </c>
      <c r="E29" s="23" t="s">
        <v>103</v>
      </c>
      <c r="F29" s="23"/>
      <c r="G29" s="23" t="s">
        <v>104</v>
      </c>
      <c r="H29" s="23" t="s">
        <v>101</v>
      </c>
      <c r="I29" s="24">
        <v>25</v>
      </c>
      <c r="J29" s="24">
        <v>75</v>
      </c>
      <c r="K29" s="19">
        <f t="shared" si="0"/>
        <v>100</v>
      </c>
      <c r="L29" s="19">
        <f t="shared" si="2"/>
        <v>13</v>
      </c>
      <c r="M29" s="19">
        <f t="shared" si="3"/>
        <v>87</v>
      </c>
      <c r="N29" s="24">
        <v>10</v>
      </c>
      <c r="O29" s="24">
        <v>14</v>
      </c>
      <c r="P29" s="19">
        <f t="shared" si="4"/>
        <v>24</v>
      </c>
      <c r="Q29" s="18">
        <f t="shared" si="5"/>
        <v>15</v>
      </c>
      <c r="R29" s="18">
        <f t="shared" si="5"/>
        <v>61</v>
      </c>
      <c r="S29" s="19">
        <f t="shared" si="6"/>
        <v>76</v>
      </c>
      <c r="T29" s="19">
        <f t="shared" si="7"/>
        <v>100</v>
      </c>
      <c r="U29" s="21">
        <f t="shared" si="8"/>
        <v>0</v>
      </c>
    </row>
    <row r="30" spans="1:25" s="2" customFormat="1" ht="23.25" customHeight="1" x14ac:dyDescent="0.25">
      <c r="A30" s="22">
        <v>20</v>
      </c>
      <c r="B30" s="26">
        <v>43490</v>
      </c>
      <c r="C30" s="23" t="s">
        <v>105</v>
      </c>
      <c r="D30" s="23" t="s">
        <v>37</v>
      </c>
      <c r="E30" s="23" t="s">
        <v>103</v>
      </c>
      <c r="F30" s="23" t="s">
        <v>106</v>
      </c>
      <c r="G30" s="23" t="s">
        <v>107</v>
      </c>
      <c r="H30" s="23" t="s">
        <v>108</v>
      </c>
      <c r="I30" s="24">
        <v>40</v>
      </c>
      <c r="J30" s="24">
        <v>200</v>
      </c>
      <c r="K30" s="19">
        <f t="shared" si="0"/>
        <v>240</v>
      </c>
      <c r="L30" s="19">
        <f t="shared" si="2"/>
        <v>31.200000000000003</v>
      </c>
      <c r="M30" s="19">
        <f t="shared" si="3"/>
        <v>208.8</v>
      </c>
      <c r="N30" s="24">
        <v>5</v>
      </c>
      <c r="O30" s="24">
        <v>55</v>
      </c>
      <c r="P30" s="19">
        <f t="shared" si="4"/>
        <v>60</v>
      </c>
      <c r="Q30" s="18">
        <f t="shared" ref="Q30:R36" si="9">I30-N30</f>
        <v>35</v>
      </c>
      <c r="R30" s="18">
        <f t="shared" si="9"/>
        <v>145</v>
      </c>
      <c r="S30" s="19">
        <f t="shared" si="6"/>
        <v>180</v>
      </c>
      <c r="T30" s="19">
        <f t="shared" si="7"/>
        <v>240</v>
      </c>
      <c r="U30" s="21">
        <f t="shared" si="8"/>
        <v>0</v>
      </c>
    </row>
    <row r="31" spans="1:25" s="2" customFormat="1" ht="22.5" customHeight="1" x14ac:dyDescent="0.25">
      <c r="A31" s="22">
        <v>21</v>
      </c>
      <c r="B31" s="26">
        <v>43490</v>
      </c>
      <c r="C31" s="23" t="s">
        <v>109</v>
      </c>
      <c r="D31" s="23" t="s">
        <v>37</v>
      </c>
      <c r="E31" s="23" t="s">
        <v>103</v>
      </c>
      <c r="F31" s="23" t="s">
        <v>110</v>
      </c>
      <c r="G31" s="23" t="s">
        <v>111</v>
      </c>
      <c r="H31" s="23" t="s">
        <v>112</v>
      </c>
      <c r="I31" s="24">
        <v>100</v>
      </c>
      <c r="J31" s="24">
        <f>175+75</f>
        <v>250</v>
      </c>
      <c r="K31" s="19">
        <f t="shared" si="0"/>
        <v>350</v>
      </c>
      <c r="L31" s="19">
        <f t="shared" si="2"/>
        <v>45.5</v>
      </c>
      <c r="M31" s="19">
        <f t="shared" si="3"/>
        <v>304.5</v>
      </c>
      <c r="N31" s="24">
        <v>25</v>
      </c>
      <c r="O31" s="24">
        <v>99</v>
      </c>
      <c r="P31" s="19">
        <f t="shared" si="4"/>
        <v>124</v>
      </c>
      <c r="Q31" s="18">
        <f t="shared" si="9"/>
        <v>75</v>
      </c>
      <c r="R31" s="18">
        <f t="shared" si="9"/>
        <v>151</v>
      </c>
      <c r="S31" s="19">
        <f t="shared" si="6"/>
        <v>226</v>
      </c>
      <c r="T31" s="19">
        <f t="shared" si="7"/>
        <v>350</v>
      </c>
      <c r="U31" s="21">
        <f t="shared" si="8"/>
        <v>0</v>
      </c>
    </row>
    <row r="32" spans="1:25" s="2" customFormat="1" ht="24.75" customHeight="1" x14ac:dyDescent="0.25">
      <c r="A32" s="22">
        <v>22</v>
      </c>
      <c r="B32" s="26">
        <v>43490</v>
      </c>
      <c r="C32" s="23" t="s">
        <v>113</v>
      </c>
      <c r="D32" s="23" t="s">
        <v>37</v>
      </c>
      <c r="E32" s="23" t="s">
        <v>103</v>
      </c>
      <c r="F32" s="23" t="s">
        <v>114</v>
      </c>
      <c r="G32" s="23" t="s">
        <v>115</v>
      </c>
      <c r="H32" s="23" t="s">
        <v>116</v>
      </c>
      <c r="I32" s="24">
        <v>50</v>
      </c>
      <c r="J32" s="24">
        <f>150+135</f>
        <v>285</v>
      </c>
      <c r="K32" s="19">
        <f t="shared" si="0"/>
        <v>335</v>
      </c>
      <c r="L32" s="19">
        <f t="shared" si="2"/>
        <v>43.550000000000004</v>
      </c>
      <c r="M32" s="19">
        <f t="shared" si="3"/>
        <v>291.45</v>
      </c>
      <c r="N32" s="24">
        <v>10</v>
      </c>
      <c r="O32" s="24">
        <v>106.95</v>
      </c>
      <c r="P32" s="19">
        <f t="shared" si="4"/>
        <v>116.95</v>
      </c>
      <c r="Q32" s="18">
        <f t="shared" si="9"/>
        <v>40</v>
      </c>
      <c r="R32" s="18">
        <f t="shared" si="9"/>
        <v>178.05</v>
      </c>
      <c r="S32" s="19">
        <f t="shared" si="6"/>
        <v>218.05</v>
      </c>
      <c r="T32" s="19">
        <f t="shared" si="7"/>
        <v>335</v>
      </c>
      <c r="U32" s="21">
        <f t="shared" si="8"/>
        <v>0</v>
      </c>
    </row>
    <row r="33" spans="1:41" s="2" customFormat="1" ht="21" customHeight="1" x14ac:dyDescent="0.25">
      <c r="A33" s="22">
        <v>23</v>
      </c>
      <c r="B33" s="26">
        <v>43490</v>
      </c>
      <c r="C33" s="23" t="s">
        <v>117</v>
      </c>
      <c r="D33" s="23" t="s">
        <v>37</v>
      </c>
      <c r="E33" s="23" t="s">
        <v>103</v>
      </c>
      <c r="F33" s="23" t="s">
        <v>118</v>
      </c>
      <c r="G33" s="23" t="s">
        <v>119</v>
      </c>
      <c r="H33" s="23" t="s">
        <v>101</v>
      </c>
      <c r="I33" s="24">
        <v>25</v>
      </c>
      <c r="J33" s="24">
        <v>75</v>
      </c>
      <c r="K33" s="19">
        <f t="shared" si="0"/>
        <v>100</v>
      </c>
      <c r="L33" s="19">
        <f t="shared" si="2"/>
        <v>13</v>
      </c>
      <c r="M33" s="19">
        <f t="shared" si="3"/>
        <v>87</v>
      </c>
      <c r="N33" s="24">
        <v>10</v>
      </c>
      <c r="O33" s="24">
        <v>14</v>
      </c>
      <c r="P33" s="19">
        <f t="shared" si="4"/>
        <v>24</v>
      </c>
      <c r="Q33" s="18">
        <f t="shared" si="9"/>
        <v>15</v>
      </c>
      <c r="R33" s="18">
        <f t="shared" si="9"/>
        <v>61</v>
      </c>
      <c r="S33" s="19">
        <f t="shared" si="6"/>
        <v>76</v>
      </c>
      <c r="T33" s="19">
        <f t="shared" si="7"/>
        <v>100</v>
      </c>
      <c r="U33" s="21">
        <f t="shared" si="8"/>
        <v>0</v>
      </c>
    </row>
    <row r="34" spans="1:41" s="2" customFormat="1" ht="22.5" customHeight="1" x14ac:dyDescent="0.25">
      <c r="A34" s="22">
        <v>24</v>
      </c>
      <c r="B34" s="26">
        <v>43490</v>
      </c>
      <c r="C34" s="23" t="s">
        <v>120</v>
      </c>
      <c r="D34" s="23" t="s">
        <v>37</v>
      </c>
      <c r="E34" s="23" t="s">
        <v>103</v>
      </c>
      <c r="F34" s="23" t="s">
        <v>121</v>
      </c>
      <c r="G34" s="23" t="s">
        <v>122</v>
      </c>
      <c r="H34" s="23" t="s">
        <v>123</v>
      </c>
      <c r="I34" s="24">
        <v>180</v>
      </c>
      <c r="J34" s="24">
        <f>175+75</f>
        <v>250</v>
      </c>
      <c r="K34" s="19">
        <f t="shared" si="0"/>
        <v>430</v>
      </c>
      <c r="L34" s="19">
        <f t="shared" si="2"/>
        <v>55.9</v>
      </c>
      <c r="M34" s="19">
        <f t="shared" si="3"/>
        <v>374.1</v>
      </c>
      <c r="N34" s="24">
        <v>45</v>
      </c>
      <c r="O34" s="24">
        <v>99</v>
      </c>
      <c r="P34" s="19">
        <f t="shared" si="4"/>
        <v>144</v>
      </c>
      <c r="Q34" s="18">
        <f t="shared" si="9"/>
        <v>135</v>
      </c>
      <c r="R34" s="18">
        <f t="shared" si="9"/>
        <v>151</v>
      </c>
      <c r="S34" s="19">
        <f t="shared" si="6"/>
        <v>286</v>
      </c>
      <c r="T34" s="19">
        <f t="shared" si="7"/>
        <v>430</v>
      </c>
      <c r="U34" s="21">
        <f t="shared" si="8"/>
        <v>0</v>
      </c>
    </row>
    <row r="35" spans="1:41" s="2" customFormat="1" ht="27" x14ac:dyDescent="0.25">
      <c r="A35" s="22">
        <v>25</v>
      </c>
      <c r="B35" s="26">
        <v>43490</v>
      </c>
      <c r="C35" s="23" t="s">
        <v>124</v>
      </c>
      <c r="D35" s="23" t="s">
        <v>37</v>
      </c>
      <c r="E35" s="23" t="s">
        <v>103</v>
      </c>
      <c r="F35" s="23" t="s">
        <v>125</v>
      </c>
      <c r="G35" s="23" t="s">
        <v>126</v>
      </c>
      <c r="H35" s="23" t="s">
        <v>127</v>
      </c>
      <c r="I35" s="24">
        <v>20</v>
      </c>
      <c r="J35" s="24">
        <v>70</v>
      </c>
      <c r="K35" s="19">
        <f t="shared" si="0"/>
        <v>90</v>
      </c>
      <c r="L35" s="19">
        <f t="shared" si="2"/>
        <v>11.700000000000001</v>
      </c>
      <c r="M35" s="19">
        <f t="shared" si="3"/>
        <v>78.3</v>
      </c>
      <c r="N35" s="24">
        <v>5</v>
      </c>
      <c r="O35" s="24">
        <v>20</v>
      </c>
      <c r="P35" s="19">
        <f t="shared" si="4"/>
        <v>25</v>
      </c>
      <c r="Q35" s="18">
        <f t="shared" si="9"/>
        <v>15</v>
      </c>
      <c r="R35" s="18">
        <f t="shared" si="9"/>
        <v>50</v>
      </c>
      <c r="S35" s="19">
        <f t="shared" si="6"/>
        <v>65</v>
      </c>
      <c r="T35" s="19">
        <f t="shared" si="7"/>
        <v>90</v>
      </c>
      <c r="U35" s="21">
        <f t="shared" si="8"/>
        <v>0</v>
      </c>
    </row>
    <row r="36" spans="1:41" s="2" customFormat="1" ht="24.75" customHeight="1" x14ac:dyDescent="0.25">
      <c r="A36" s="15">
        <v>26</v>
      </c>
      <c r="B36" s="16">
        <v>43490</v>
      </c>
      <c r="C36" s="17" t="s">
        <v>128</v>
      </c>
      <c r="D36" s="17" t="s">
        <v>37</v>
      </c>
      <c r="E36" s="17" t="s">
        <v>103</v>
      </c>
      <c r="F36" s="17"/>
      <c r="G36" s="17" t="s">
        <v>133</v>
      </c>
      <c r="H36" s="17" t="s">
        <v>86</v>
      </c>
      <c r="I36" s="18"/>
      <c r="J36" s="24">
        <v>210</v>
      </c>
      <c r="K36" s="19">
        <f t="shared" si="0"/>
        <v>210</v>
      </c>
      <c r="L36" s="19">
        <f t="shared" si="2"/>
        <v>27.3</v>
      </c>
      <c r="M36" s="19">
        <f t="shared" si="3"/>
        <v>182.7</v>
      </c>
      <c r="N36" s="24"/>
      <c r="O36" s="24">
        <v>78.709999999999994</v>
      </c>
      <c r="P36" s="19">
        <f t="shared" si="4"/>
        <v>78.709999999999994</v>
      </c>
      <c r="Q36" s="18">
        <f t="shared" si="9"/>
        <v>0</v>
      </c>
      <c r="R36" s="18">
        <f t="shared" si="9"/>
        <v>131.29000000000002</v>
      </c>
      <c r="S36" s="19">
        <f t="shared" si="6"/>
        <v>131.29000000000002</v>
      </c>
      <c r="T36" s="19">
        <f t="shared" si="7"/>
        <v>210</v>
      </c>
      <c r="U36" s="21">
        <f t="shared" si="8"/>
        <v>0</v>
      </c>
    </row>
    <row r="37" spans="1:41" s="1" customFormat="1" ht="20.25" customHeight="1" x14ac:dyDescent="0.3">
      <c r="A37" s="27"/>
      <c r="B37" s="27"/>
      <c r="C37" s="28"/>
      <c r="D37" s="28"/>
      <c r="E37" s="28"/>
      <c r="F37" s="28"/>
      <c r="G37" s="28"/>
      <c r="H37" s="28"/>
      <c r="I37" s="27"/>
      <c r="J37" s="27"/>
      <c r="K37" s="19">
        <f>I37+J37</f>
        <v>0</v>
      </c>
      <c r="L37" s="19">
        <f>K37*13%</f>
        <v>0</v>
      </c>
      <c r="M37" s="19">
        <f>K37-L37</f>
        <v>0</v>
      </c>
      <c r="N37" s="24"/>
      <c r="O37" s="24"/>
      <c r="P37" s="19">
        <f>N37+O37</f>
        <v>0</v>
      </c>
      <c r="Q37" s="18">
        <f>I37-N37</f>
        <v>0</v>
      </c>
      <c r="R37" s="18">
        <f>J37-O37</f>
        <v>0</v>
      </c>
      <c r="S37" s="19">
        <f>Q37+R37</f>
        <v>0</v>
      </c>
      <c r="T37" s="19">
        <f>P37+S37</f>
        <v>0</v>
      </c>
      <c r="U37" s="29"/>
    </row>
    <row r="38" spans="1:41" s="6" customFormat="1" ht="13.5" x14ac:dyDescent="0.25">
      <c r="A38" s="30"/>
      <c r="B38" s="30"/>
      <c r="C38" s="31"/>
      <c r="D38" s="31"/>
      <c r="E38" s="31"/>
      <c r="F38" s="31"/>
      <c r="G38" s="31"/>
      <c r="H38" s="31"/>
      <c r="I38" s="32">
        <f>SUM(I23:I37)</f>
        <v>965</v>
      </c>
      <c r="J38" s="32">
        <f>SUM(J23:J37)</f>
        <v>2230</v>
      </c>
      <c r="K38" s="32">
        <f>SUM(K23:K37)</f>
        <v>3195</v>
      </c>
      <c r="L38" s="30">
        <f>K38*13%</f>
        <v>415.35</v>
      </c>
      <c r="M38" s="30">
        <f>K38-L38</f>
        <v>2779.65</v>
      </c>
      <c r="N38" s="32">
        <f>SUM(N23:N37)</f>
        <v>260</v>
      </c>
      <c r="O38" s="32">
        <f>SUM(O23:O37)</f>
        <v>790.58</v>
      </c>
      <c r="P38" s="32">
        <f>SUM(P23:P37)</f>
        <v>1050.5800000000002</v>
      </c>
      <c r="Q38" s="32">
        <f>SUM(Q23:Q37)</f>
        <v>705</v>
      </c>
      <c r="R38" s="32">
        <f>SUM(R23:R37)</f>
        <v>1439.4199999999998</v>
      </c>
      <c r="S38" s="33">
        <f>Q38+R38</f>
        <v>2144.42</v>
      </c>
      <c r="T38" s="32">
        <f>P38+S38</f>
        <v>3195</v>
      </c>
      <c r="U38" s="34">
        <f>SUM(U6:U37)</f>
        <v>0</v>
      </c>
    </row>
    <row r="39" spans="1:41" s="1" customFormat="1" ht="13.5" x14ac:dyDescent="0.3">
      <c r="A39" s="3"/>
      <c r="B39" s="3"/>
      <c r="C39" s="4"/>
      <c r="D39" s="4"/>
      <c r="E39" s="4"/>
      <c r="F39" s="4"/>
      <c r="G39" s="4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41" ht="27.75" customHeight="1" x14ac:dyDescent="0.25">
      <c r="A40" s="135" t="s">
        <v>146</v>
      </c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</row>
    <row r="41" spans="1:41" ht="27" customHeight="1" x14ac:dyDescent="0.25">
      <c r="A41" s="130" t="s">
        <v>1</v>
      </c>
      <c r="B41" s="131"/>
      <c r="C41" s="131"/>
      <c r="D41" s="131"/>
      <c r="E41" s="132" t="s">
        <v>2</v>
      </c>
      <c r="F41" s="132"/>
      <c r="G41" s="131"/>
      <c r="H41" s="131"/>
      <c r="I41" s="131"/>
      <c r="J41" s="7"/>
      <c r="K41" s="7"/>
      <c r="L41" s="131" t="s">
        <v>3</v>
      </c>
      <c r="M41" s="131"/>
      <c r="N41" s="131"/>
      <c r="O41" s="131" t="s">
        <v>4</v>
      </c>
      <c r="P41" s="131"/>
      <c r="Q41" s="131"/>
      <c r="R41" s="132" t="s">
        <v>5</v>
      </c>
      <c r="S41" s="136"/>
      <c r="T41" s="136"/>
      <c r="U41" s="136"/>
      <c r="V41" s="8"/>
      <c r="W41" s="9"/>
      <c r="X41" s="9"/>
      <c r="Y41" s="10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</row>
    <row r="42" spans="1:41" ht="25.5" x14ac:dyDescent="0.25">
      <c r="A42" s="50" t="s">
        <v>6</v>
      </c>
      <c r="B42" s="12" t="s">
        <v>7</v>
      </c>
      <c r="C42" s="12" t="s">
        <v>8</v>
      </c>
      <c r="D42" s="12" t="s">
        <v>9</v>
      </c>
      <c r="E42" s="12" t="s">
        <v>135</v>
      </c>
      <c r="F42" s="12" t="s">
        <v>136</v>
      </c>
      <c r="G42" s="12" t="s">
        <v>12</v>
      </c>
      <c r="H42" s="12" t="s">
        <v>13</v>
      </c>
      <c r="I42" s="12" t="s">
        <v>14</v>
      </c>
      <c r="J42" s="12" t="s">
        <v>15</v>
      </c>
      <c r="K42" s="12" t="s">
        <v>16</v>
      </c>
      <c r="L42" s="12" t="s">
        <v>17</v>
      </c>
      <c r="M42" s="12" t="s">
        <v>18</v>
      </c>
      <c r="N42" s="12" t="s">
        <v>19</v>
      </c>
      <c r="O42" s="12" t="s">
        <v>20</v>
      </c>
      <c r="P42" s="12" t="s">
        <v>21</v>
      </c>
      <c r="Q42" s="12" t="s">
        <v>22</v>
      </c>
      <c r="R42" s="133"/>
      <c r="S42" s="12" t="s">
        <v>23</v>
      </c>
      <c r="T42" s="12" t="s">
        <v>24</v>
      </c>
      <c r="U42" s="13" t="s">
        <v>23</v>
      </c>
      <c r="V42" s="14" t="s">
        <v>24</v>
      </c>
      <c r="W42" s="12" t="s">
        <v>25</v>
      </c>
      <c r="X42" s="12" t="s">
        <v>26</v>
      </c>
      <c r="Y42" s="12" t="s">
        <v>27</v>
      </c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</row>
    <row r="43" spans="1:41" s="56" customFormat="1" ht="23.25" customHeight="1" x14ac:dyDescent="0.25">
      <c r="A43" s="51">
        <v>1</v>
      </c>
      <c r="B43" s="52">
        <v>43496</v>
      </c>
      <c r="C43" s="53" t="s">
        <v>137</v>
      </c>
      <c r="D43" s="53"/>
      <c r="E43" s="54"/>
      <c r="F43" s="54"/>
      <c r="G43" s="19">
        <f t="shared" ref="G43:O43" si="10">I19</f>
        <v>1445</v>
      </c>
      <c r="H43" s="19">
        <f t="shared" si="10"/>
        <v>2500</v>
      </c>
      <c r="I43" s="19">
        <f t="shared" si="10"/>
        <v>3945</v>
      </c>
      <c r="J43" s="19">
        <f t="shared" si="10"/>
        <v>512.85</v>
      </c>
      <c r="K43" s="19">
        <f t="shared" si="10"/>
        <v>3432.15</v>
      </c>
      <c r="L43" s="18">
        <f t="shared" si="10"/>
        <v>300</v>
      </c>
      <c r="M43" s="18">
        <f t="shared" si="10"/>
        <v>56</v>
      </c>
      <c r="N43" s="19">
        <f t="shared" si="10"/>
        <v>356</v>
      </c>
      <c r="O43" s="18">
        <f t="shared" si="10"/>
        <v>1145</v>
      </c>
      <c r="P43" s="18">
        <f>S19</f>
        <v>3589</v>
      </c>
      <c r="Q43" s="19">
        <f>S19</f>
        <v>3589</v>
      </c>
      <c r="R43" s="19">
        <f>T19</f>
        <v>3945</v>
      </c>
      <c r="S43" s="20"/>
      <c r="T43" s="53"/>
      <c r="U43" s="55"/>
      <c r="V43" s="51"/>
      <c r="W43" s="51"/>
      <c r="X43" s="51" t="e">
        <f>SUM(#REF!)</f>
        <v>#REF!</v>
      </c>
      <c r="Y43" s="51" t="e">
        <f>R43-X43</f>
        <v>#REF!</v>
      </c>
    </row>
    <row r="44" spans="1:41" s="62" customFormat="1" ht="24.75" customHeight="1" x14ac:dyDescent="0.25">
      <c r="A44" s="57">
        <v>2</v>
      </c>
      <c r="B44" s="52">
        <v>43496</v>
      </c>
      <c r="C44" s="58" t="s">
        <v>138</v>
      </c>
      <c r="D44" s="58"/>
      <c r="E44" s="54"/>
      <c r="F44" s="54"/>
      <c r="G44" s="55">
        <f t="shared" ref="G44:R44" si="11">I38</f>
        <v>965</v>
      </c>
      <c r="H44" s="55">
        <f t="shared" si="11"/>
        <v>2230</v>
      </c>
      <c r="I44" s="19">
        <f t="shared" si="11"/>
        <v>3195</v>
      </c>
      <c r="J44" s="19">
        <f t="shared" si="11"/>
        <v>415.35</v>
      </c>
      <c r="K44" s="19">
        <f t="shared" si="11"/>
        <v>2779.65</v>
      </c>
      <c r="L44" s="19">
        <f t="shared" si="11"/>
        <v>260</v>
      </c>
      <c r="M44" s="19">
        <f t="shared" si="11"/>
        <v>790.58</v>
      </c>
      <c r="N44" s="19">
        <f t="shared" si="11"/>
        <v>1050.5800000000002</v>
      </c>
      <c r="O44" s="19">
        <f t="shared" si="11"/>
        <v>705</v>
      </c>
      <c r="P44" s="19">
        <f t="shared" si="11"/>
        <v>1439.4199999999998</v>
      </c>
      <c r="Q44" s="19">
        <f t="shared" si="11"/>
        <v>2144.42</v>
      </c>
      <c r="R44" s="19">
        <f t="shared" si="11"/>
        <v>3195</v>
      </c>
      <c r="S44" s="19"/>
      <c r="T44" s="59"/>
      <c r="U44" s="60"/>
      <c r="V44" s="60"/>
      <c r="W44" s="60"/>
      <c r="X44" s="61">
        <f>S44+U44</f>
        <v>0</v>
      </c>
      <c r="Y44" s="61">
        <f>R44-X44</f>
        <v>3195</v>
      </c>
    </row>
    <row r="45" spans="1:41" s="72" customFormat="1" x14ac:dyDescent="0.25">
      <c r="A45" s="63">
        <v>3</v>
      </c>
      <c r="B45" s="52">
        <v>43496</v>
      </c>
      <c r="C45" s="64"/>
      <c r="D45" s="64"/>
      <c r="E45" s="65"/>
      <c r="F45" s="65"/>
      <c r="G45" s="66"/>
      <c r="H45" s="66"/>
      <c r="I45" s="19"/>
      <c r="J45" s="19"/>
      <c r="K45" s="19"/>
      <c r="L45" s="67"/>
      <c r="M45" s="67"/>
      <c r="N45" s="19"/>
      <c r="O45" s="19"/>
      <c r="P45" s="19"/>
      <c r="Q45" s="19"/>
      <c r="R45" s="19"/>
      <c r="S45" s="67"/>
      <c r="T45" s="68"/>
      <c r="U45" s="69"/>
      <c r="V45" s="70"/>
      <c r="W45" s="70"/>
      <c r="X45" s="61">
        <f>S45+U45</f>
        <v>0</v>
      </c>
      <c r="Y45" s="61">
        <f>R45-X45</f>
        <v>0</v>
      </c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</row>
    <row r="46" spans="1:41" s="62" customFormat="1" ht="12.75" x14ac:dyDescent="0.25">
      <c r="A46" s="73"/>
      <c r="B46" s="73"/>
      <c r="C46" s="74"/>
      <c r="D46" s="74"/>
      <c r="E46" s="74"/>
      <c r="F46" s="74"/>
      <c r="G46" s="75">
        <f t="shared" ref="G46:R46" si="12">SUM(G43:G45)</f>
        <v>2410</v>
      </c>
      <c r="H46" s="75">
        <f t="shared" si="12"/>
        <v>4730</v>
      </c>
      <c r="I46" s="76">
        <f t="shared" si="12"/>
        <v>7140</v>
      </c>
      <c r="J46" s="76">
        <f t="shared" si="12"/>
        <v>928.2</v>
      </c>
      <c r="K46" s="76">
        <f t="shared" si="12"/>
        <v>6211.8</v>
      </c>
      <c r="L46" s="76">
        <f t="shared" si="12"/>
        <v>560</v>
      </c>
      <c r="M46" s="76">
        <f t="shared" si="12"/>
        <v>846.58</v>
      </c>
      <c r="N46" s="76">
        <f t="shared" si="12"/>
        <v>1406.5800000000002</v>
      </c>
      <c r="O46" s="76">
        <f t="shared" si="12"/>
        <v>1850</v>
      </c>
      <c r="P46" s="76">
        <f t="shared" si="12"/>
        <v>5028.42</v>
      </c>
      <c r="Q46" s="76">
        <f t="shared" si="12"/>
        <v>5733.42</v>
      </c>
      <c r="R46" s="76">
        <f t="shared" si="12"/>
        <v>7140</v>
      </c>
      <c r="S46" s="77"/>
      <c r="T46" s="74"/>
      <c r="U46" s="77"/>
      <c r="V46" s="78"/>
      <c r="W46" s="78"/>
      <c r="X46" s="79" t="e">
        <f>SUM(X43:X45)</f>
        <v>#REF!</v>
      </c>
      <c r="Y46" s="79" t="e">
        <f>SUM(Y43:Y45)</f>
        <v>#REF!</v>
      </c>
    </row>
    <row r="47" spans="1:41" s="1" customFormat="1" ht="13.5" x14ac:dyDescent="0.3">
      <c r="A47" s="3"/>
      <c r="B47" s="3"/>
      <c r="C47" s="4"/>
      <c r="D47" s="4"/>
      <c r="E47" s="4"/>
      <c r="F47" s="4"/>
      <c r="G47" s="4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41" s="1" customFormat="1" ht="13.5" x14ac:dyDescent="0.3">
      <c r="A48" s="3"/>
      <c r="B48" s="3"/>
      <c r="C48" s="4"/>
      <c r="D48" s="4"/>
      <c r="E48" s="4"/>
      <c r="F48" s="4"/>
      <c r="G48" s="4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s="1" customFormat="1" ht="13.5" x14ac:dyDescent="0.3">
      <c r="A49" s="3"/>
      <c r="B49" s="3"/>
      <c r="C49" s="4"/>
      <c r="D49" s="4"/>
      <c r="E49" s="4"/>
      <c r="F49" s="4"/>
      <c r="G49" s="4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s="1" customFormat="1" ht="13.5" x14ac:dyDescent="0.3">
      <c r="A50" s="3"/>
      <c r="B50" s="3"/>
      <c r="C50" s="4"/>
      <c r="D50" s="4"/>
      <c r="E50" s="4"/>
      <c r="F50" s="4"/>
      <c r="G50" s="4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s="1" customFormat="1" ht="13.5" x14ac:dyDescent="0.3">
      <c r="A51" s="3"/>
      <c r="B51" s="3"/>
      <c r="C51" s="4"/>
      <c r="D51" s="4"/>
      <c r="E51" s="4"/>
      <c r="F51" s="4"/>
      <c r="G51" s="4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s="1" customFormat="1" ht="13.5" x14ac:dyDescent="0.3">
      <c r="A52" s="3"/>
      <c r="B52" s="3"/>
      <c r="C52" s="4"/>
      <c r="D52" s="4"/>
      <c r="E52" s="4"/>
      <c r="F52" s="4"/>
      <c r="G52" s="4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s="1" customFormat="1" ht="13.5" x14ac:dyDescent="0.3">
      <c r="A53" s="3"/>
      <c r="B53" s="3"/>
      <c r="C53" s="4"/>
      <c r="D53" s="4"/>
      <c r="E53" s="4"/>
      <c r="F53" s="4"/>
      <c r="G53" s="4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s="1" customFormat="1" ht="13.5" x14ac:dyDescent="0.3">
      <c r="A54" s="3"/>
      <c r="B54" s="3"/>
      <c r="C54" s="4"/>
      <c r="D54" s="4"/>
      <c r="E54" s="4"/>
      <c r="F54" s="4"/>
      <c r="G54" s="4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s="1" customFormat="1" ht="13.5" x14ac:dyDescent="0.3">
      <c r="A55" s="3"/>
      <c r="B55" s="3"/>
      <c r="C55" s="4"/>
      <c r="D55" s="4"/>
      <c r="E55" s="4"/>
      <c r="F55" s="4"/>
      <c r="G55" s="4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s="1" customFormat="1" ht="13.5" x14ac:dyDescent="0.3">
      <c r="A56" s="3"/>
      <c r="B56" s="3"/>
      <c r="C56" s="4"/>
      <c r="D56" s="4"/>
      <c r="E56" s="4"/>
      <c r="F56" s="4"/>
      <c r="G56" s="4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s="1" customFormat="1" ht="13.5" x14ac:dyDescent="0.3">
      <c r="A57" s="3"/>
      <c r="B57" s="3"/>
      <c r="C57" s="4"/>
      <c r="D57" s="4"/>
      <c r="E57" s="4"/>
      <c r="F57" s="4"/>
      <c r="G57" s="4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s="1" customFormat="1" ht="13.5" x14ac:dyDescent="0.3">
      <c r="A58" s="3"/>
      <c r="B58" s="3"/>
      <c r="C58" s="4"/>
      <c r="D58" s="4"/>
      <c r="E58" s="4"/>
      <c r="F58" s="4"/>
      <c r="G58" s="4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s="1" customFormat="1" ht="13.5" x14ac:dyDescent="0.3">
      <c r="A59" s="3"/>
      <c r="B59" s="3"/>
      <c r="C59" s="4"/>
      <c r="D59" s="4"/>
      <c r="E59" s="4"/>
      <c r="F59" s="4"/>
      <c r="G59" s="4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s="1" customFormat="1" ht="13.5" x14ac:dyDescent="0.3">
      <c r="A60" s="3"/>
      <c r="B60" s="3"/>
      <c r="C60" s="4"/>
      <c r="D60" s="4"/>
      <c r="E60" s="4"/>
      <c r="F60" s="4"/>
      <c r="G60" s="4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s="1" customFormat="1" ht="13.5" x14ac:dyDescent="0.3">
      <c r="A61" s="3"/>
      <c r="B61" s="3"/>
      <c r="C61" s="4"/>
      <c r="D61" s="4"/>
      <c r="E61" s="4"/>
      <c r="F61" s="4"/>
      <c r="G61" s="4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s="1" customFormat="1" ht="13.5" x14ac:dyDescent="0.3">
      <c r="A62" s="3"/>
      <c r="B62" s="3"/>
      <c r="C62" s="4"/>
      <c r="D62" s="4"/>
      <c r="E62" s="4"/>
      <c r="F62" s="4"/>
      <c r="G62" s="4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s="1" customFormat="1" ht="13.5" x14ac:dyDescent="0.3">
      <c r="A63" s="3"/>
      <c r="B63" s="3"/>
      <c r="C63" s="4"/>
      <c r="D63" s="4"/>
      <c r="E63" s="4"/>
      <c r="F63" s="4"/>
      <c r="G63" s="4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s="1" customFormat="1" ht="13.5" x14ac:dyDescent="0.3">
      <c r="A64" s="3"/>
      <c r="B64" s="3"/>
      <c r="C64" s="4"/>
      <c r="D64" s="4"/>
      <c r="E64" s="4"/>
      <c r="F64" s="4"/>
      <c r="G64" s="4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s="1" customFormat="1" ht="13.5" x14ac:dyDescent="0.3">
      <c r="A65" s="3"/>
      <c r="B65" s="3"/>
      <c r="C65" s="4"/>
      <c r="D65" s="4"/>
      <c r="E65" s="4"/>
      <c r="F65" s="4"/>
      <c r="G65" s="4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s="1" customFormat="1" ht="13.5" x14ac:dyDescent="0.3">
      <c r="A66" s="3"/>
      <c r="B66" s="3"/>
      <c r="C66" s="4"/>
      <c r="D66" s="4"/>
      <c r="E66" s="4"/>
      <c r="F66" s="4"/>
      <c r="G66" s="4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s="1" customFormat="1" ht="13.5" x14ac:dyDescent="0.3">
      <c r="A67" s="3"/>
      <c r="B67" s="3"/>
      <c r="C67" s="4"/>
      <c r="D67" s="4"/>
      <c r="E67" s="4"/>
      <c r="F67" s="4"/>
      <c r="G67" s="4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s="1" customFormat="1" ht="13.5" x14ac:dyDescent="0.3">
      <c r="A68" s="3"/>
      <c r="B68" s="3"/>
      <c r="C68" s="4"/>
      <c r="D68" s="4"/>
      <c r="E68" s="4"/>
      <c r="F68" s="4"/>
      <c r="G68" s="4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s="1" customFormat="1" ht="13.5" x14ac:dyDescent="0.3">
      <c r="A69" s="3"/>
      <c r="B69" s="3"/>
      <c r="C69" s="4"/>
      <c r="D69" s="4"/>
      <c r="E69" s="4"/>
      <c r="F69" s="4"/>
      <c r="G69" s="4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s="1" customFormat="1" ht="13.5" x14ac:dyDescent="0.3">
      <c r="A70" s="3"/>
      <c r="B70" s="3"/>
      <c r="C70" s="4"/>
      <c r="D70" s="4"/>
      <c r="E70" s="4"/>
      <c r="F70" s="4"/>
      <c r="G70" s="4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s="1" customFormat="1" ht="13.5" x14ac:dyDescent="0.3">
      <c r="A71" s="3"/>
      <c r="B71" s="3"/>
      <c r="C71" s="4"/>
      <c r="D71" s="4"/>
      <c r="E71" s="4"/>
      <c r="F71" s="4"/>
      <c r="G71" s="4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s="1" customFormat="1" ht="13.5" x14ac:dyDescent="0.3">
      <c r="A72" s="3"/>
      <c r="B72" s="3"/>
      <c r="C72" s="4"/>
      <c r="D72" s="4"/>
      <c r="E72" s="4"/>
      <c r="F72" s="4"/>
      <c r="G72" s="4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s="1" customFormat="1" ht="13.5" x14ac:dyDescent="0.3">
      <c r="A73" s="3"/>
      <c r="B73" s="3"/>
      <c r="C73" s="4"/>
      <c r="D73" s="4"/>
      <c r="E73" s="4"/>
      <c r="F73" s="4"/>
      <c r="G73" s="4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s="1" customFormat="1" ht="13.5" x14ac:dyDescent="0.3">
      <c r="A74" s="3"/>
      <c r="B74" s="3"/>
      <c r="C74" s="4"/>
      <c r="D74" s="4"/>
      <c r="E74" s="4"/>
      <c r="F74" s="4"/>
      <c r="G74" s="4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s="1" customFormat="1" ht="13.5" x14ac:dyDescent="0.3">
      <c r="A75" s="3"/>
      <c r="B75" s="3"/>
      <c r="C75" s="4"/>
      <c r="D75" s="4"/>
      <c r="E75" s="4"/>
      <c r="F75" s="4"/>
      <c r="G75" s="4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s="1" customFormat="1" ht="13.5" x14ac:dyDescent="0.3">
      <c r="A76" s="3"/>
      <c r="B76" s="3"/>
      <c r="C76" s="4"/>
      <c r="D76" s="4"/>
      <c r="E76" s="4"/>
      <c r="F76" s="4"/>
      <c r="G76" s="4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s="1" customFormat="1" ht="13.5" x14ac:dyDescent="0.3">
      <c r="A77" s="3"/>
      <c r="B77" s="3"/>
      <c r="C77" s="4"/>
      <c r="D77" s="4"/>
      <c r="E77" s="4"/>
      <c r="F77" s="4"/>
      <c r="G77" s="4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s="1" customFormat="1" ht="13.5" x14ac:dyDescent="0.3">
      <c r="A78" s="3"/>
      <c r="B78" s="3"/>
      <c r="C78" s="4"/>
      <c r="D78" s="4"/>
      <c r="E78" s="4"/>
      <c r="F78" s="4"/>
      <c r="G78" s="4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s="1" customFormat="1" ht="13.5" x14ac:dyDescent="0.3">
      <c r="A79" s="3"/>
      <c r="B79" s="3"/>
      <c r="C79" s="4"/>
      <c r="D79" s="4"/>
      <c r="E79" s="4"/>
      <c r="F79" s="4"/>
      <c r="G79" s="4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s="1" customFormat="1" ht="13.5" x14ac:dyDescent="0.3">
      <c r="A80" s="3"/>
      <c r="B80" s="3"/>
      <c r="C80" s="4"/>
      <c r="D80" s="4"/>
      <c r="E80" s="4"/>
      <c r="F80" s="4"/>
      <c r="G80" s="4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s="1" customFormat="1" ht="13.5" x14ac:dyDescent="0.3">
      <c r="A81" s="3"/>
      <c r="B81" s="3"/>
      <c r="C81" s="4"/>
      <c r="D81" s="4"/>
      <c r="E81" s="4"/>
      <c r="F81" s="4"/>
      <c r="G81" s="4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s="5" customFormat="1" ht="15.75" x14ac:dyDescent="0.3">
      <c r="A82" s="3"/>
      <c r="B82" s="3"/>
      <c r="C82" s="4"/>
      <c r="D82" s="4"/>
      <c r="E82" s="4"/>
      <c r="F82" s="4"/>
      <c r="G82" s="4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s="5" customFormat="1" ht="15.75" x14ac:dyDescent="0.3">
      <c r="A83" s="3"/>
      <c r="B83" s="3"/>
      <c r="C83" s="4"/>
      <c r="D83" s="4"/>
      <c r="E83" s="4"/>
      <c r="F83" s="4"/>
      <c r="G83" s="4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</sheetData>
  <mergeCells count="23">
    <mergeCell ref="A40:Y40"/>
    <mergeCell ref="A41:D41"/>
    <mergeCell ref="E41:F41"/>
    <mergeCell ref="G41:I41"/>
    <mergeCell ref="L41:N41"/>
    <mergeCell ref="O41:Q41"/>
    <mergeCell ref="R41:R42"/>
    <mergeCell ref="S41:U41"/>
    <mergeCell ref="A20:U20"/>
    <mergeCell ref="A21:F21"/>
    <mergeCell ref="G21:H21"/>
    <mergeCell ref="I21:K21"/>
    <mergeCell ref="N21:P21"/>
    <mergeCell ref="Q21:S21"/>
    <mergeCell ref="T21:T22"/>
    <mergeCell ref="A2:U2"/>
    <mergeCell ref="A3:U3"/>
    <mergeCell ref="A4:F4"/>
    <mergeCell ref="G4:H4"/>
    <mergeCell ref="I4:K4"/>
    <mergeCell ref="N4:P4"/>
    <mergeCell ref="Q4:S4"/>
    <mergeCell ref="T4:T5"/>
  </mergeCells>
  <pageMargins left="0.25" right="0.25" top="0.75" bottom="0.75" header="0.3" footer="0.3"/>
  <pageSetup scale="46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125"/>
  <sheetViews>
    <sheetView workbookViewId="0">
      <pane xSplit="3" ySplit="5" topLeftCell="D40" activePane="bottomRight" state="frozen"/>
      <selection pane="topRight" activeCell="D1" sqref="D1"/>
      <selection pane="bottomLeft" activeCell="A6" sqref="A6"/>
      <selection pane="bottomRight" activeCell="C47" sqref="C47"/>
    </sheetView>
  </sheetViews>
  <sheetFormatPr baseColWidth="10" defaultRowHeight="15" x14ac:dyDescent="0.25"/>
  <cols>
    <col min="1" max="1" width="6.140625" customWidth="1"/>
    <col min="3" max="3" width="40.42578125" customWidth="1"/>
    <col min="5" max="5" width="14" customWidth="1"/>
    <col min="6" max="6" width="12.42578125" customWidth="1"/>
    <col min="7" max="7" width="26.42578125" customWidth="1"/>
    <col min="8" max="8" width="25" customWidth="1"/>
  </cols>
  <sheetData>
    <row r="2" spans="1:25" ht="21" x14ac:dyDescent="0.35">
      <c r="A2" s="137" t="s">
        <v>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36"/>
      <c r="W2" s="36"/>
      <c r="X2" s="36"/>
      <c r="Y2" s="36"/>
    </row>
    <row r="3" spans="1:25" ht="18" x14ac:dyDescent="0.25">
      <c r="A3" s="129" t="s">
        <v>134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35"/>
      <c r="W3" s="35"/>
      <c r="X3" s="35"/>
      <c r="Y3" s="35"/>
    </row>
    <row r="4" spans="1:25" x14ac:dyDescent="0.25">
      <c r="A4" s="130" t="s">
        <v>1</v>
      </c>
      <c r="B4" s="131"/>
      <c r="C4" s="131"/>
      <c r="D4" s="131"/>
      <c r="E4" s="131"/>
      <c r="F4" s="131"/>
      <c r="G4" s="132" t="s">
        <v>2</v>
      </c>
      <c r="H4" s="132"/>
      <c r="I4" s="131"/>
      <c r="J4" s="131"/>
      <c r="K4" s="131"/>
      <c r="L4" s="80"/>
      <c r="M4" s="80"/>
      <c r="N4" s="131" t="s">
        <v>144</v>
      </c>
      <c r="O4" s="131"/>
      <c r="P4" s="131"/>
      <c r="Q4" s="131" t="s">
        <v>4</v>
      </c>
      <c r="R4" s="131"/>
      <c r="S4" s="131"/>
      <c r="T4" s="132" t="s">
        <v>5</v>
      </c>
      <c r="U4" s="10"/>
    </row>
    <row r="5" spans="1:25" ht="25.5" x14ac:dyDescent="0.25">
      <c r="A5" s="11" t="s">
        <v>6</v>
      </c>
      <c r="B5" s="12" t="s">
        <v>7</v>
      </c>
      <c r="C5" s="12" t="s">
        <v>8</v>
      </c>
      <c r="D5" s="12" t="s">
        <v>34</v>
      </c>
      <c r="E5" s="12" t="s">
        <v>28</v>
      </c>
      <c r="F5" s="12" t="s">
        <v>9</v>
      </c>
      <c r="G5" s="12" t="s">
        <v>10</v>
      </c>
      <c r="H5" s="12" t="s">
        <v>11</v>
      </c>
      <c r="I5" s="12" t="s">
        <v>12</v>
      </c>
      <c r="J5" s="12" t="s">
        <v>13</v>
      </c>
      <c r="K5" s="12" t="s">
        <v>14</v>
      </c>
      <c r="L5" s="12" t="s">
        <v>15</v>
      </c>
      <c r="M5" s="12" t="s">
        <v>16</v>
      </c>
      <c r="N5" s="12" t="s">
        <v>17</v>
      </c>
      <c r="O5" s="12" t="s">
        <v>18</v>
      </c>
      <c r="P5" s="12" t="s">
        <v>19</v>
      </c>
      <c r="Q5" s="12" t="s">
        <v>20</v>
      </c>
      <c r="R5" s="12" t="s">
        <v>21</v>
      </c>
      <c r="S5" s="12" t="s">
        <v>22</v>
      </c>
      <c r="T5" s="133"/>
      <c r="U5" s="12" t="s">
        <v>27</v>
      </c>
    </row>
    <row r="6" spans="1:25" ht="19.5" customHeight="1" x14ac:dyDescent="0.25">
      <c r="A6" s="15">
        <v>1</v>
      </c>
      <c r="B6" s="16">
        <v>43498</v>
      </c>
      <c r="C6" s="17" t="s">
        <v>149</v>
      </c>
      <c r="D6" s="17" t="s">
        <v>35</v>
      </c>
      <c r="E6" s="17" t="s">
        <v>150</v>
      </c>
      <c r="F6" s="17" t="s">
        <v>151</v>
      </c>
      <c r="G6" s="17" t="s">
        <v>152</v>
      </c>
      <c r="H6" s="17" t="s">
        <v>153</v>
      </c>
      <c r="I6" s="18">
        <v>180</v>
      </c>
      <c r="J6" s="18">
        <v>200</v>
      </c>
      <c r="K6" s="19">
        <f t="shared" ref="K6:K116" si="0">I6+J6</f>
        <v>380</v>
      </c>
      <c r="L6" s="19">
        <f>K6*13%</f>
        <v>49.4</v>
      </c>
      <c r="M6" s="19">
        <f>K6-L6</f>
        <v>330.6</v>
      </c>
      <c r="N6" s="18"/>
      <c r="O6" s="18"/>
      <c r="P6" s="19">
        <f>N6+O6</f>
        <v>0</v>
      </c>
      <c r="Q6" s="18">
        <f>I6-N6</f>
        <v>180</v>
      </c>
      <c r="R6" s="18">
        <f>J6-O6</f>
        <v>200</v>
      </c>
      <c r="S6" s="19">
        <f>Q6+R6</f>
        <v>380</v>
      </c>
      <c r="T6" s="19">
        <f>P6+S6</f>
        <v>380</v>
      </c>
      <c r="U6" s="21">
        <f>K6-T6</f>
        <v>0</v>
      </c>
      <c r="V6" s="1"/>
      <c r="W6" s="1"/>
      <c r="X6" s="1"/>
      <c r="Y6" s="1"/>
    </row>
    <row r="7" spans="1:25" ht="19.5" customHeight="1" x14ac:dyDescent="0.25">
      <c r="A7" s="15">
        <v>2</v>
      </c>
      <c r="B7" s="16">
        <v>43500</v>
      </c>
      <c r="C7" s="17" t="s">
        <v>154</v>
      </c>
      <c r="D7" s="17" t="s">
        <v>35</v>
      </c>
      <c r="E7" s="17" t="s">
        <v>155</v>
      </c>
      <c r="F7" s="17" t="s">
        <v>156</v>
      </c>
      <c r="G7" s="17" t="s">
        <v>157</v>
      </c>
      <c r="H7" s="17" t="s">
        <v>158</v>
      </c>
      <c r="I7" s="18">
        <v>65</v>
      </c>
      <c r="J7" s="18">
        <v>400</v>
      </c>
      <c r="K7" s="19">
        <f t="shared" si="0"/>
        <v>465</v>
      </c>
      <c r="L7" s="19">
        <f>K7*13%</f>
        <v>60.45</v>
      </c>
      <c r="M7" s="19">
        <f>K7-L7</f>
        <v>404.55</v>
      </c>
      <c r="N7" s="18"/>
      <c r="O7" s="18"/>
      <c r="P7" s="19">
        <f>N7+O7</f>
        <v>0</v>
      </c>
      <c r="Q7" s="18">
        <f>I7-N7</f>
        <v>65</v>
      </c>
      <c r="R7" s="18">
        <f>J7-O7</f>
        <v>400</v>
      </c>
      <c r="S7" s="19">
        <f>Q7+R7</f>
        <v>465</v>
      </c>
      <c r="T7" s="19">
        <f>P7+S7</f>
        <v>465</v>
      </c>
      <c r="U7" s="21">
        <f t="shared" ref="U7:U31" si="1">K7-T7</f>
        <v>0</v>
      </c>
      <c r="V7" s="1"/>
      <c r="W7" s="1"/>
      <c r="X7" s="1"/>
      <c r="Y7" s="1"/>
    </row>
    <row r="8" spans="1:25" ht="19.5" customHeight="1" x14ac:dyDescent="0.25">
      <c r="A8" s="15">
        <v>3</v>
      </c>
      <c r="B8" s="16">
        <v>43502</v>
      </c>
      <c r="C8" s="17" t="s">
        <v>168</v>
      </c>
      <c r="D8" s="17" t="s">
        <v>35</v>
      </c>
      <c r="E8" s="17" t="s">
        <v>155</v>
      </c>
      <c r="F8" s="17" t="s">
        <v>169</v>
      </c>
      <c r="G8" s="17" t="s">
        <v>170</v>
      </c>
      <c r="H8" s="17" t="s">
        <v>171</v>
      </c>
      <c r="I8" s="18">
        <v>15</v>
      </c>
      <c r="J8" s="18">
        <v>70</v>
      </c>
      <c r="K8" s="19">
        <f t="shared" si="0"/>
        <v>85</v>
      </c>
      <c r="L8" s="19">
        <f t="shared" ref="L8:L117" si="2">K8*13%</f>
        <v>11.05</v>
      </c>
      <c r="M8" s="19">
        <f t="shared" ref="M8:M117" si="3">K8-L8</f>
        <v>73.95</v>
      </c>
      <c r="N8" s="18"/>
      <c r="O8" s="18"/>
      <c r="P8" s="19">
        <f t="shared" ref="P8:P86" si="4">N8+O8</f>
        <v>0</v>
      </c>
      <c r="Q8" s="18">
        <f t="shared" ref="Q8:R42" si="5">I8-N8</f>
        <v>15</v>
      </c>
      <c r="R8" s="18">
        <f t="shared" si="5"/>
        <v>70</v>
      </c>
      <c r="S8" s="19">
        <f t="shared" ref="S8:S117" si="6">Q8+R8</f>
        <v>85</v>
      </c>
      <c r="T8" s="19">
        <f t="shared" ref="T8:T117" si="7">P8+S8</f>
        <v>85</v>
      </c>
      <c r="U8" s="21">
        <f t="shared" si="1"/>
        <v>0</v>
      </c>
      <c r="V8" s="1"/>
      <c r="W8" s="1"/>
      <c r="X8" s="1"/>
      <c r="Y8" s="1"/>
    </row>
    <row r="9" spans="1:25" ht="19.5" customHeight="1" x14ac:dyDescent="0.25">
      <c r="A9" s="15">
        <v>4</v>
      </c>
      <c r="B9" s="16">
        <v>43507</v>
      </c>
      <c r="C9" s="17" t="s">
        <v>200</v>
      </c>
      <c r="D9" s="23" t="s">
        <v>35</v>
      </c>
      <c r="E9" s="23" t="s">
        <v>57</v>
      </c>
      <c r="F9" s="23" t="s">
        <v>201</v>
      </c>
      <c r="G9" s="23" t="s">
        <v>202</v>
      </c>
      <c r="H9" s="23" t="s">
        <v>203</v>
      </c>
      <c r="I9" s="24">
        <v>15</v>
      </c>
      <c r="J9" s="24">
        <v>70</v>
      </c>
      <c r="K9" s="19">
        <f t="shared" si="0"/>
        <v>85</v>
      </c>
      <c r="L9" s="19">
        <f t="shared" si="2"/>
        <v>11.05</v>
      </c>
      <c r="M9" s="19">
        <f t="shared" si="3"/>
        <v>73.95</v>
      </c>
      <c r="N9" s="24"/>
      <c r="O9" s="24"/>
      <c r="P9" s="19">
        <f t="shared" si="4"/>
        <v>0</v>
      </c>
      <c r="Q9" s="18">
        <f t="shared" si="5"/>
        <v>15</v>
      </c>
      <c r="R9" s="18">
        <f t="shared" si="5"/>
        <v>70</v>
      </c>
      <c r="S9" s="19">
        <f t="shared" si="6"/>
        <v>85</v>
      </c>
      <c r="T9" s="19">
        <f t="shared" si="7"/>
        <v>85</v>
      </c>
      <c r="U9" s="21">
        <f t="shared" si="1"/>
        <v>0</v>
      </c>
      <c r="V9" s="2"/>
      <c r="W9" s="2"/>
      <c r="X9" s="2"/>
      <c r="Y9" s="2"/>
    </row>
    <row r="10" spans="1:25" ht="24" customHeight="1" x14ac:dyDescent="0.25">
      <c r="A10" s="15">
        <v>5</v>
      </c>
      <c r="B10" s="16">
        <v>43508</v>
      </c>
      <c r="C10" s="17" t="s">
        <v>204</v>
      </c>
      <c r="D10" s="23" t="s">
        <v>35</v>
      </c>
      <c r="E10" s="23" t="s">
        <v>205</v>
      </c>
      <c r="F10" s="23" t="s">
        <v>206</v>
      </c>
      <c r="G10" s="23" t="s">
        <v>207</v>
      </c>
      <c r="H10" s="23" t="s">
        <v>208</v>
      </c>
      <c r="I10" s="24">
        <v>120</v>
      </c>
      <c r="J10" s="24">
        <v>150</v>
      </c>
      <c r="K10" s="19">
        <f t="shared" si="0"/>
        <v>270</v>
      </c>
      <c r="L10" s="19">
        <f t="shared" si="2"/>
        <v>35.1</v>
      </c>
      <c r="M10" s="19">
        <f t="shared" si="3"/>
        <v>234.9</v>
      </c>
      <c r="N10" s="24"/>
      <c r="O10" s="24"/>
      <c r="P10" s="19">
        <f t="shared" si="4"/>
        <v>0</v>
      </c>
      <c r="Q10" s="18">
        <f t="shared" si="5"/>
        <v>120</v>
      </c>
      <c r="R10" s="18">
        <f t="shared" si="5"/>
        <v>150</v>
      </c>
      <c r="S10" s="19">
        <f t="shared" si="6"/>
        <v>270</v>
      </c>
      <c r="T10" s="19">
        <f t="shared" si="7"/>
        <v>270</v>
      </c>
      <c r="U10" s="21">
        <f t="shared" si="1"/>
        <v>0</v>
      </c>
      <c r="V10" s="2"/>
      <c r="W10" s="2"/>
      <c r="X10" s="2"/>
      <c r="Y10" s="2"/>
    </row>
    <row r="11" spans="1:25" ht="19.5" customHeight="1" x14ac:dyDescent="0.3">
      <c r="A11" s="15">
        <v>6</v>
      </c>
      <c r="B11" s="26">
        <v>43504</v>
      </c>
      <c r="C11" s="23" t="s">
        <v>197</v>
      </c>
      <c r="D11" s="23" t="s">
        <v>37</v>
      </c>
      <c r="E11" s="23" t="s">
        <v>198</v>
      </c>
      <c r="F11" s="45"/>
      <c r="G11" s="45"/>
      <c r="H11" s="45" t="s">
        <v>203</v>
      </c>
      <c r="I11" s="46"/>
      <c r="J11" s="46">
        <v>75</v>
      </c>
      <c r="K11" s="19">
        <f t="shared" si="0"/>
        <v>75</v>
      </c>
      <c r="L11" s="19">
        <f t="shared" si="2"/>
        <v>9.75</v>
      </c>
      <c r="M11" s="19">
        <f t="shared" si="3"/>
        <v>65.25</v>
      </c>
      <c r="N11" s="24"/>
      <c r="O11" s="24"/>
      <c r="P11" s="19">
        <f t="shared" si="4"/>
        <v>0</v>
      </c>
      <c r="Q11" s="18">
        <f t="shared" si="5"/>
        <v>0</v>
      </c>
      <c r="R11" s="18">
        <f t="shared" si="5"/>
        <v>75</v>
      </c>
      <c r="S11" s="19">
        <f t="shared" si="6"/>
        <v>75</v>
      </c>
      <c r="T11" s="19">
        <f t="shared" si="7"/>
        <v>75</v>
      </c>
      <c r="U11" s="21">
        <f t="shared" si="1"/>
        <v>0</v>
      </c>
      <c r="V11" s="48"/>
      <c r="W11" s="48"/>
      <c r="X11" s="48"/>
      <c r="Y11" s="48"/>
    </row>
    <row r="12" spans="1:25" ht="19.5" customHeight="1" x14ac:dyDescent="0.25">
      <c r="A12" s="15">
        <v>7</v>
      </c>
      <c r="B12" s="16">
        <v>43509</v>
      </c>
      <c r="C12" s="17" t="s">
        <v>213</v>
      </c>
      <c r="D12" s="23" t="s">
        <v>35</v>
      </c>
      <c r="E12" s="23" t="s">
        <v>214</v>
      </c>
      <c r="F12" s="23" t="s">
        <v>215</v>
      </c>
      <c r="G12" s="23" t="s">
        <v>216</v>
      </c>
      <c r="H12" s="23" t="s">
        <v>217</v>
      </c>
      <c r="I12" s="24">
        <f>225+60</f>
        <v>285</v>
      </c>
      <c r="J12" s="24">
        <f>90+75</f>
        <v>165</v>
      </c>
      <c r="K12" s="19">
        <f t="shared" si="0"/>
        <v>450</v>
      </c>
      <c r="L12" s="19">
        <f t="shared" si="2"/>
        <v>58.5</v>
      </c>
      <c r="M12" s="19">
        <f t="shared" si="3"/>
        <v>391.5</v>
      </c>
      <c r="N12" s="24"/>
      <c r="O12" s="24"/>
      <c r="P12" s="19">
        <f t="shared" si="4"/>
        <v>0</v>
      </c>
      <c r="Q12" s="18">
        <f t="shared" si="5"/>
        <v>285</v>
      </c>
      <c r="R12" s="18">
        <f t="shared" si="5"/>
        <v>165</v>
      </c>
      <c r="S12" s="19">
        <f t="shared" si="6"/>
        <v>450</v>
      </c>
      <c r="T12" s="19">
        <f t="shared" si="7"/>
        <v>450</v>
      </c>
      <c r="U12" s="21">
        <f t="shared" si="1"/>
        <v>0</v>
      </c>
      <c r="V12" s="2"/>
      <c r="W12" s="2"/>
      <c r="X12" s="2"/>
      <c r="Y12" s="2"/>
    </row>
    <row r="13" spans="1:25" ht="19.5" customHeight="1" x14ac:dyDescent="0.25">
      <c r="A13" s="15">
        <v>8</v>
      </c>
      <c r="B13" s="16">
        <v>43510</v>
      </c>
      <c r="C13" s="17" t="s">
        <v>218</v>
      </c>
      <c r="D13" s="23" t="s">
        <v>35</v>
      </c>
      <c r="E13" s="23" t="s">
        <v>219</v>
      </c>
      <c r="F13" s="23" t="s">
        <v>220</v>
      </c>
      <c r="G13" s="23" t="s">
        <v>221</v>
      </c>
      <c r="H13" s="23" t="s">
        <v>222</v>
      </c>
      <c r="I13" s="24">
        <v>100</v>
      </c>
      <c r="J13" s="24">
        <f>125+225</f>
        <v>350</v>
      </c>
      <c r="K13" s="19">
        <f t="shared" si="0"/>
        <v>450</v>
      </c>
      <c r="L13" s="19">
        <f t="shared" si="2"/>
        <v>58.5</v>
      </c>
      <c r="M13" s="19">
        <f t="shared" si="3"/>
        <v>391.5</v>
      </c>
      <c r="N13" s="24"/>
      <c r="O13" s="24"/>
      <c r="P13" s="19">
        <f t="shared" si="4"/>
        <v>0</v>
      </c>
      <c r="Q13" s="18">
        <f t="shared" si="5"/>
        <v>100</v>
      </c>
      <c r="R13" s="18">
        <f t="shared" si="5"/>
        <v>350</v>
      </c>
      <c r="S13" s="19">
        <f t="shared" si="6"/>
        <v>450</v>
      </c>
      <c r="T13" s="19">
        <f t="shared" si="7"/>
        <v>450</v>
      </c>
      <c r="U13" s="21">
        <f t="shared" si="1"/>
        <v>0</v>
      </c>
      <c r="V13" s="2"/>
      <c r="W13" s="2"/>
      <c r="X13" s="2"/>
      <c r="Y13" s="2"/>
    </row>
    <row r="14" spans="1:25" ht="19.5" customHeight="1" x14ac:dyDescent="0.25">
      <c r="A14" s="15">
        <v>9</v>
      </c>
      <c r="B14" s="26">
        <v>43511</v>
      </c>
      <c r="C14" s="17" t="s">
        <v>223</v>
      </c>
      <c r="D14" s="23" t="s">
        <v>35</v>
      </c>
      <c r="E14" s="23" t="s">
        <v>224</v>
      </c>
      <c r="F14" s="23" t="s">
        <v>225</v>
      </c>
      <c r="G14" s="23" t="s">
        <v>226</v>
      </c>
      <c r="H14" s="23" t="s">
        <v>203</v>
      </c>
      <c r="I14" s="24">
        <v>180</v>
      </c>
      <c r="J14" s="24">
        <v>75</v>
      </c>
      <c r="K14" s="19">
        <f t="shared" si="0"/>
        <v>255</v>
      </c>
      <c r="L14" s="19">
        <f t="shared" si="2"/>
        <v>33.15</v>
      </c>
      <c r="M14" s="19">
        <f t="shared" si="3"/>
        <v>221.85</v>
      </c>
      <c r="N14" s="24"/>
      <c r="O14" s="24"/>
      <c r="P14" s="19">
        <f t="shared" si="4"/>
        <v>0</v>
      </c>
      <c r="Q14" s="18">
        <f t="shared" si="5"/>
        <v>180</v>
      </c>
      <c r="R14" s="18">
        <f t="shared" si="5"/>
        <v>75</v>
      </c>
      <c r="S14" s="19">
        <f t="shared" si="6"/>
        <v>255</v>
      </c>
      <c r="T14" s="19">
        <f t="shared" si="7"/>
        <v>255</v>
      </c>
      <c r="U14" s="21">
        <f t="shared" si="1"/>
        <v>0</v>
      </c>
      <c r="V14" s="2"/>
      <c r="W14" s="2"/>
      <c r="X14" s="2"/>
      <c r="Y14" s="2"/>
    </row>
    <row r="15" spans="1:25" ht="19.5" customHeight="1" x14ac:dyDescent="0.25">
      <c r="A15" s="15">
        <v>10</v>
      </c>
      <c r="B15" s="26">
        <v>43513</v>
      </c>
      <c r="C15" s="17" t="s">
        <v>227</v>
      </c>
      <c r="D15" s="23" t="s">
        <v>35</v>
      </c>
      <c r="E15" s="23" t="s">
        <v>231</v>
      </c>
      <c r="F15" s="23" t="s">
        <v>228</v>
      </c>
      <c r="G15" s="23" t="s">
        <v>229</v>
      </c>
      <c r="H15" s="23" t="s">
        <v>230</v>
      </c>
      <c r="I15" s="24">
        <v>25</v>
      </c>
      <c r="J15" s="24">
        <f>75+90</f>
        <v>165</v>
      </c>
      <c r="K15" s="19">
        <f t="shared" si="0"/>
        <v>190</v>
      </c>
      <c r="L15" s="19">
        <f t="shared" si="2"/>
        <v>24.7</v>
      </c>
      <c r="M15" s="19">
        <f t="shared" si="3"/>
        <v>165.3</v>
      </c>
      <c r="N15" s="24"/>
      <c r="O15" s="24"/>
      <c r="P15" s="19">
        <f t="shared" si="4"/>
        <v>0</v>
      </c>
      <c r="Q15" s="18">
        <f t="shared" si="5"/>
        <v>25</v>
      </c>
      <c r="R15" s="18">
        <f t="shared" si="5"/>
        <v>165</v>
      </c>
      <c r="S15" s="19">
        <f t="shared" si="6"/>
        <v>190</v>
      </c>
      <c r="T15" s="19">
        <f t="shared" si="7"/>
        <v>190</v>
      </c>
      <c r="U15" s="21">
        <f t="shared" si="1"/>
        <v>0</v>
      </c>
      <c r="V15" s="2"/>
      <c r="W15" s="2"/>
      <c r="X15" s="2"/>
      <c r="Y15" s="2"/>
    </row>
    <row r="16" spans="1:25" ht="19.5" customHeight="1" x14ac:dyDescent="0.25">
      <c r="A16" s="15">
        <v>11</v>
      </c>
      <c r="B16" s="26">
        <v>43515</v>
      </c>
      <c r="C16" s="23" t="s">
        <v>239</v>
      </c>
      <c r="D16" s="23" t="s">
        <v>35</v>
      </c>
      <c r="E16" s="23" t="s">
        <v>205</v>
      </c>
      <c r="F16" s="23" t="s">
        <v>263</v>
      </c>
      <c r="G16" s="23" t="s">
        <v>264</v>
      </c>
      <c r="H16" s="23" t="s">
        <v>265</v>
      </c>
      <c r="I16" s="24">
        <v>200</v>
      </c>
      <c r="J16" s="24">
        <v>160</v>
      </c>
      <c r="K16" s="19">
        <f t="shared" si="0"/>
        <v>360</v>
      </c>
      <c r="L16" s="19">
        <f t="shared" si="2"/>
        <v>46.800000000000004</v>
      </c>
      <c r="M16" s="19">
        <f t="shared" si="3"/>
        <v>313.2</v>
      </c>
      <c r="N16" s="24"/>
      <c r="O16" s="24">
        <v>14</v>
      </c>
      <c r="P16" s="19">
        <f t="shared" si="4"/>
        <v>14</v>
      </c>
      <c r="Q16" s="18">
        <f t="shared" si="5"/>
        <v>200</v>
      </c>
      <c r="R16" s="18">
        <f t="shared" si="5"/>
        <v>146</v>
      </c>
      <c r="S16" s="19">
        <f t="shared" si="6"/>
        <v>346</v>
      </c>
      <c r="T16" s="19">
        <f t="shared" si="7"/>
        <v>360</v>
      </c>
      <c r="U16" s="21">
        <f t="shared" si="1"/>
        <v>0</v>
      </c>
      <c r="V16" s="2"/>
      <c r="W16" s="2"/>
      <c r="X16" s="2"/>
      <c r="Y16" s="2"/>
    </row>
    <row r="17" spans="1:25" ht="19.5" customHeight="1" x14ac:dyDescent="0.3">
      <c r="A17" s="15">
        <v>12</v>
      </c>
      <c r="B17" s="26">
        <v>43515</v>
      </c>
      <c r="C17" s="23" t="s">
        <v>240</v>
      </c>
      <c r="D17" s="28" t="s">
        <v>35</v>
      </c>
      <c r="E17" s="23" t="s">
        <v>224</v>
      </c>
      <c r="F17" s="28" t="s">
        <v>266</v>
      </c>
      <c r="G17" s="28" t="s">
        <v>267</v>
      </c>
      <c r="H17" s="28" t="s">
        <v>268</v>
      </c>
      <c r="I17" s="46">
        <v>145</v>
      </c>
      <c r="J17" s="46">
        <f>80+75</f>
        <v>155</v>
      </c>
      <c r="K17" s="19">
        <f t="shared" si="0"/>
        <v>300</v>
      </c>
      <c r="L17" s="19">
        <f t="shared" si="2"/>
        <v>39</v>
      </c>
      <c r="M17" s="19">
        <f t="shared" si="3"/>
        <v>261</v>
      </c>
      <c r="N17" s="24"/>
      <c r="O17" s="24">
        <v>64</v>
      </c>
      <c r="P17" s="19">
        <f t="shared" si="4"/>
        <v>64</v>
      </c>
      <c r="Q17" s="18">
        <f t="shared" si="5"/>
        <v>145</v>
      </c>
      <c r="R17" s="18">
        <f t="shared" si="5"/>
        <v>91</v>
      </c>
      <c r="S17" s="19">
        <f t="shared" si="6"/>
        <v>236</v>
      </c>
      <c r="T17" s="19">
        <f t="shared" si="7"/>
        <v>300</v>
      </c>
      <c r="U17" s="22"/>
      <c r="V17" s="25"/>
      <c r="W17" s="25"/>
      <c r="X17" s="47">
        <f>S17+U17</f>
        <v>236</v>
      </c>
      <c r="Y17" s="47">
        <f>R17-X17</f>
        <v>-145</v>
      </c>
    </row>
    <row r="18" spans="1:25" ht="19.5" customHeight="1" x14ac:dyDescent="0.3">
      <c r="A18" s="15">
        <v>13</v>
      </c>
      <c r="B18" s="26">
        <v>43518</v>
      </c>
      <c r="C18" s="23" t="s">
        <v>357</v>
      </c>
      <c r="D18" s="28" t="s">
        <v>35</v>
      </c>
      <c r="E18" s="23" t="s">
        <v>358</v>
      </c>
      <c r="F18" s="28" t="s">
        <v>359</v>
      </c>
      <c r="G18" s="28" t="s">
        <v>360</v>
      </c>
      <c r="H18" s="28" t="s">
        <v>101</v>
      </c>
      <c r="I18" s="46">
        <v>50</v>
      </c>
      <c r="J18" s="46">
        <v>175</v>
      </c>
      <c r="K18" s="19">
        <f t="shared" si="0"/>
        <v>225</v>
      </c>
      <c r="L18" s="19">
        <f t="shared" ref="L18:L30" si="8">K18*13%</f>
        <v>29.25</v>
      </c>
      <c r="M18" s="19">
        <f t="shared" ref="M18:M30" si="9">K18-L18</f>
        <v>195.75</v>
      </c>
      <c r="N18" s="24"/>
      <c r="O18" s="24">
        <v>14</v>
      </c>
      <c r="P18" s="19">
        <f t="shared" ref="P18:P30" si="10">N18+O18</f>
        <v>14</v>
      </c>
      <c r="Q18" s="18">
        <f t="shared" ref="Q18:Q30" si="11">I18-N18</f>
        <v>50</v>
      </c>
      <c r="R18" s="18">
        <f t="shared" ref="R18:R30" si="12">J18-O18</f>
        <v>161</v>
      </c>
      <c r="S18" s="19">
        <f t="shared" ref="S18:S30" si="13">Q18+R18</f>
        <v>211</v>
      </c>
      <c r="T18" s="19">
        <f t="shared" ref="T18:T30" si="14">P18+S18</f>
        <v>225</v>
      </c>
      <c r="U18" s="21">
        <f t="shared" ref="U18:U30" si="15">K18-T18</f>
        <v>0</v>
      </c>
      <c r="V18" s="25"/>
      <c r="W18" s="25"/>
      <c r="X18" s="47"/>
      <c r="Y18" s="47"/>
    </row>
    <row r="19" spans="1:25" ht="19.5" customHeight="1" x14ac:dyDescent="0.3">
      <c r="A19" s="15">
        <v>14</v>
      </c>
      <c r="B19" s="26">
        <v>43519</v>
      </c>
      <c r="C19" s="23" t="s">
        <v>367</v>
      </c>
      <c r="D19" s="28" t="s">
        <v>35</v>
      </c>
      <c r="E19" s="23" t="s">
        <v>368</v>
      </c>
      <c r="F19" s="28" t="s">
        <v>382</v>
      </c>
      <c r="G19" s="28" t="s">
        <v>56</v>
      </c>
      <c r="H19" s="28" t="s">
        <v>101</v>
      </c>
      <c r="I19" s="46">
        <v>25</v>
      </c>
      <c r="J19" s="46">
        <v>75</v>
      </c>
      <c r="K19" s="19">
        <f t="shared" si="0"/>
        <v>100</v>
      </c>
      <c r="L19" s="19">
        <f t="shared" si="8"/>
        <v>13</v>
      </c>
      <c r="M19" s="19">
        <f t="shared" si="9"/>
        <v>87</v>
      </c>
      <c r="N19" s="24"/>
      <c r="O19" s="24">
        <v>14</v>
      </c>
      <c r="P19" s="19">
        <f t="shared" si="10"/>
        <v>14</v>
      </c>
      <c r="Q19" s="18">
        <f t="shared" si="11"/>
        <v>25</v>
      </c>
      <c r="R19" s="18">
        <f t="shared" si="12"/>
        <v>61</v>
      </c>
      <c r="S19" s="19">
        <f t="shared" si="13"/>
        <v>86</v>
      </c>
      <c r="T19" s="19">
        <f t="shared" si="14"/>
        <v>100</v>
      </c>
      <c r="U19" s="21">
        <f t="shared" si="15"/>
        <v>0</v>
      </c>
      <c r="V19" s="25"/>
      <c r="W19" s="25"/>
      <c r="X19" s="47"/>
      <c r="Y19" s="47"/>
    </row>
    <row r="20" spans="1:25" ht="26.25" customHeight="1" x14ac:dyDescent="0.25">
      <c r="A20" s="22">
        <v>51</v>
      </c>
      <c r="B20" s="26">
        <v>43521</v>
      </c>
      <c r="C20" s="23" t="s">
        <v>550</v>
      </c>
      <c r="D20" s="23" t="s">
        <v>37</v>
      </c>
      <c r="E20" s="23" t="s">
        <v>426</v>
      </c>
      <c r="F20" s="23" t="s">
        <v>398</v>
      </c>
      <c r="G20" s="23" t="s">
        <v>399</v>
      </c>
      <c r="H20" s="23" t="s">
        <v>400</v>
      </c>
      <c r="I20" s="24">
        <f>25+25+25</f>
        <v>75</v>
      </c>
      <c r="J20" s="24">
        <f>75+75+150</f>
        <v>300</v>
      </c>
      <c r="K20" s="19">
        <f>I20+J20</f>
        <v>375</v>
      </c>
      <c r="L20" s="19">
        <f>K20*13%</f>
        <v>48.75</v>
      </c>
      <c r="M20" s="19">
        <f>K20-L20</f>
        <v>326.25</v>
      </c>
      <c r="N20" s="24"/>
      <c r="O20" s="24">
        <f>14+14</f>
        <v>28</v>
      </c>
      <c r="P20" s="19">
        <f>N20+O20</f>
        <v>28</v>
      </c>
      <c r="Q20" s="18">
        <f>I20-N20</f>
        <v>75</v>
      </c>
      <c r="R20" s="18">
        <f>J20-O20</f>
        <v>272</v>
      </c>
      <c r="S20" s="19">
        <f>Q20+R20</f>
        <v>347</v>
      </c>
      <c r="T20" s="19">
        <f>P20+S20</f>
        <v>375</v>
      </c>
      <c r="U20" s="21">
        <f>K20-T20</f>
        <v>0</v>
      </c>
      <c r="V20" s="2"/>
      <c r="W20" s="2"/>
      <c r="X20" s="2"/>
      <c r="Y20" s="2"/>
    </row>
    <row r="21" spans="1:25" ht="26.25" customHeight="1" x14ac:dyDescent="0.25">
      <c r="A21" s="22"/>
      <c r="B21" s="26">
        <v>43522</v>
      </c>
      <c r="C21" s="23" t="s">
        <v>427</v>
      </c>
      <c r="D21" s="23" t="s">
        <v>368</v>
      </c>
      <c r="E21" s="23" t="s">
        <v>428</v>
      </c>
      <c r="F21" s="23" t="s">
        <v>441</v>
      </c>
      <c r="G21" s="23" t="s">
        <v>442</v>
      </c>
      <c r="H21" s="23" t="s">
        <v>262</v>
      </c>
      <c r="I21" s="24">
        <v>160</v>
      </c>
      <c r="J21" s="24">
        <v>100</v>
      </c>
      <c r="K21" s="19">
        <f t="shared" ref="K21:K27" si="16">I21+J21</f>
        <v>260</v>
      </c>
      <c r="L21" s="19">
        <f t="shared" ref="L21:L27" si="17">K21*13%</f>
        <v>33.800000000000004</v>
      </c>
      <c r="M21" s="19">
        <f t="shared" ref="M21:M27" si="18">K21-L21</f>
        <v>226.2</v>
      </c>
      <c r="N21" s="24"/>
      <c r="O21" s="24"/>
      <c r="P21" s="19">
        <f t="shared" ref="P21:P27" si="19">N21+O21</f>
        <v>0</v>
      </c>
      <c r="Q21" s="18">
        <f t="shared" ref="Q21:Q27" si="20">I21-N21</f>
        <v>160</v>
      </c>
      <c r="R21" s="18">
        <f t="shared" ref="R21:R27" si="21">J21-O21</f>
        <v>100</v>
      </c>
      <c r="S21" s="19">
        <f t="shared" ref="S21:S27" si="22">Q21+R21</f>
        <v>260</v>
      </c>
      <c r="T21" s="19">
        <f t="shared" ref="T21:T27" si="23">P21+S21</f>
        <v>260</v>
      </c>
      <c r="U21" s="21">
        <f t="shared" ref="U21:U27" si="24">K21-T21</f>
        <v>0</v>
      </c>
      <c r="V21" s="2"/>
      <c r="W21" s="2"/>
      <c r="X21" s="2"/>
      <c r="Y21" s="2"/>
    </row>
    <row r="22" spans="1:25" ht="26.25" customHeight="1" x14ac:dyDescent="0.25">
      <c r="A22" s="22"/>
      <c r="B22" s="26">
        <v>43522</v>
      </c>
      <c r="C22" s="23" t="s">
        <v>429</v>
      </c>
      <c r="D22" s="23" t="s">
        <v>368</v>
      </c>
      <c r="E22" s="23" t="s">
        <v>428</v>
      </c>
      <c r="F22" s="23" t="s">
        <v>443</v>
      </c>
      <c r="G22" s="23" t="s">
        <v>444</v>
      </c>
      <c r="H22" s="23" t="s">
        <v>262</v>
      </c>
      <c r="I22" s="24">
        <v>180</v>
      </c>
      <c r="J22" s="24">
        <f>75+15</f>
        <v>90</v>
      </c>
      <c r="K22" s="19">
        <f t="shared" si="16"/>
        <v>270</v>
      </c>
      <c r="L22" s="19">
        <f t="shared" si="17"/>
        <v>35.1</v>
      </c>
      <c r="M22" s="19">
        <f t="shared" si="18"/>
        <v>234.9</v>
      </c>
      <c r="N22" s="24"/>
      <c r="O22" s="24"/>
      <c r="P22" s="19">
        <f t="shared" si="19"/>
        <v>0</v>
      </c>
      <c r="Q22" s="18">
        <f t="shared" si="20"/>
        <v>180</v>
      </c>
      <c r="R22" s="18">
        <f t="shared" si="21"/>
        <v>90</v>
      </c>
      <c r="S22" s="19">
        <f t="shared" si="22"/>
        <v>270</v>
      </c>
      <c r="T22" s="19">
        <f t="shared" si="23"/>
        <v>270</v>
      </c>
      <c r="U22" s="21">
        <f t="shared" si="24"/>
        <v>0</v>
      </c>
      <c r="V22" s="2"/>
      <c r="W22" s="2"/>
      <c r="X22" s="2"/>
      <c r="Y22" s="2"/>
    </row>
    <row r="23" spans="1:25" ht="26.25" customHeight="1" x14ac:dyDescent="0.25">
      <c r="A23" s="22"/>
      <c r="B23" s="26">
        <v>43522</v>
      </c>
      <c r="C23" s="23" t="s">
        <v>430</v>
      </c>
      <c r="D23" s="23" t="s">
        <v>368</v>
      </c>
      <c r="E23" s="23" t="s">
        <v>428</v>
      </c>
      <c r="F23" s="23"/>
      <c r="G23" s="23"/>
      <c r="H23" s="23" t="s">
        <v>483</v>
      </c>
      <c r="I23" s="24"/>
      <c r="J23" s="24">
        <v>70</v>
      </c>
      <c r="K23" s="19">
        <f t="shared" si="16"/>
        <v>70</v>
      </c>
      <c r="L23" s="19">
        <f t="shared" si="17"/>
        <v>9.1</v>
      </c>
      <c r="M23" s="19">
        <f t="shared" si="18"/>
        <v>60.9</v>
      </c>
      <c r="N23" s="24"/>
      <c r="O23" s="24"/>
      <c r="P23" s="19">
        <f t="shared" si="19"/>
        <v>0</v>
      </c>
      <c r="Q23" s="18">
        <f t="shared" si="20"/>
        <v>0</v>
      </c>
      <c r="R23" s="18">
        <f t="shared" si="21"/>
        <v>70</v>
      </c>
      <c r="S23" s="19">
        <f t="shared" si="22"/>
        <v>70</v>
      </c>
      <c r="T23" s="19">
        <f t="shared" si="23"/>
        <v>70</v>
      </c>
      <c r="U23" s="21">
        <f t="shared" si="24"/>
        <v>0</v>
      </c>
      <c r="V23" s="2"/>
      <c r="W23" s="2"/>
      <c r="X23" s="2"/>
      <c r="Y23" s="2"/>
    </row>
    <row r="24" spans="1:25" ht="26.25" customHeight="1" x14ac:dyDescent="0.25">
      <c r="A24" s="22"/>
      <c r="B24" s="26">
        <v>43522</v>
      </c>
      <c r="C24" s="23" t="s">
        <v>431</v>
      </c>
      <c r="D24" s="23" t="s">
        <v>368</v>
      </c>
      <c r="E24" s="23" t="s">
        <v>428</v>
      </c>
      <c r="F24" s="23" t="s">
        <v>510</v>
      </c>
      <c r="G24" s="23" t="s">
        <v>511</v>
      </c>
      <c r="H24" s="23" t="s">
        <v>262</v>
      </c>
      <c r="I24" s="24">
        <v>140</v>
      </c>
      <c r="J24" s="24">
        <v>100</v>
      </c>
      <c r="K24" s="19">
        <f t="shared" si="16"/>
        <v>240</v>
      </c>
      <c r="L24" s="19">
        <f t="shared" si="17"/>
        <v>31.200000000000003</v>
      </c>
      <c r="M24" s="19">
        <f t="shared" si="18"/>
        <v>208.8</v>
      </c>
      <c r="N24" s="24"/>
      <c r="O24" s="24"/>
      <c r="P24" s="19">
        <f t="shared" si="19"/>
        <v>0</v>
      </c>
      <c r="Q24" s="18">
        <f t="shared" si="20"/>
        <v>140</v>
      </c>
      <c r="R24" s="18">
        <f t="shared" si="21"/>
        <v>100</v>
      </c>
      <c r="S24" s="19">
        <f t="shared" si="22"/>
        <v>240</v>
      </c>
      <c r="T24" s="19">
        <f t="shared" si="23"/>
        <v>240</v>
      </c>
      <c r="U24" s="21">
        <f t="shared" si="24"/>
        <v>0</v>
      </c>
      <c r="V24" s="2"/>
      <c r="W24" s="2"/>
      <c r="X24" s="2"/>
      <c r="Y24" s="2"/>
    </row>
    <row r="25" spans="1:25" ht="26.25" customHeight="1" x14ac:dyDescent="0.25">
      <c r="A25" s="22"/>
      <c r="B25" s="26">
        <v>43522</v>
      </c>
      <c r="C25" s="23" t="s">
        <v>432</v>
      </c>
      <c r="D25" s="23" t="s">
        <v>368</v>
      </c>
      <c r="E25" s="23" t="s">
        <v>428</v>
      </c>
      <c r="F25" s="23" t="s">
        <v>512</v>
      </c>
      <c r="G25" s="23" t="s">
        <v>513</v>
      </c>
      <c r="H25" s="23" t="s">
        <v>262</v>
      </c>
      <c r="I25" s="24">
        <v>50</v>
      </c>
      <c r="J25" s="24">
        <v>75</v>
      </c>
      <c r="K25" s="19">
        <f t="shared" si="16"/>
        <v>125</v>
      </c>
      <c r="L25" s="19">
        <f t="shared" si="17"/>
        <v>16.25</v>
      </c>
      <c r="M25" s="19">
        <f t="shared" si="18"/>
        <v>108.75</v>
      </c>
      <c r="N25" s="24"/>
      <c r="O25" s="24">
        <v>14</v>
      </c>
      <c r="P25" s="19">
        <f t="shared" si="19"/>
        <v>14</v>
      </c>
      <c r="Q25" s="18">
        <f t="shared" si="20"/>
        <v>50</v>
      </c>
      <c r="R25" s="18">
        <f t="shared" si="21"/>
        <v>61</v>
      </c>
      <c r="S25" s="19">
        <f t="shared" si="22"/>
        <v>111</v>
      </c>
      <c r="T25" s="19">
        <f t="shared" si="23"/>
        <v>125</v>
      </c>
      <c r="U25" s="21">
        <f t="shared" si="24"/>
        <v>0</v>
      </c>
      <c r="V25" s="2"/>
      <c r="W25" s="2"/>
      <c r="X25" s="2"/>
      <c r="Y25" s="2"/>
    </row>
    <row r="26" spans="1:25" ht="26.25" customHeight="1" x14ac:dyDescent="0.25">
      <c r="A26" s="22"/>
      <c r="B26" s="26">
        <v>43522</v>
      </c>
      <c r="C26" s="23" t="s">
        <v>433</v>
      </c>
      <c r="D26" s="23" t="s">
        <v>368</v>
      </c>
      <c r="E26" s="23" t="s">
        <v>428</v>
      </c>
      <c r="F26" s="23" t="s">
        <v>508</v>
      </c>
      <c r="G26" s="23" t="s">
        <v>509</v>
      </c>
      <c r="H26" s="23" t="s">
        <v>188</v>
      </c>
      <c r="I26" s="24">
        <v>25</v>
      </c>
      <c r="J26" s="24">
        <v>75</v>
      </c>
      <c r="K26" s="19">
        <f t="shared" si="16"/>
        <v>100</v>
      </c>
      <c r="L26" s="19">
        <f t="shared" si="17"/>
        <v>13</v>
      </c>
      <c r="M26" s="19">
        <f t="shared" si="18"/>
        <v>87</v>
      </c>
      <c r="N26" s="24"/>
      <c r="O26" s="24"/>
      <c r="P26" s="19">
        <f t="shared" si="19"/>
        <v>0</v>
      </c>
      <c r="Q26" s="18">
        <f t="shared" si="20"/>
        <v>25</v>
      </c>
      <c r="R26" s="18">
        <f t="shared" si="21"/>
        <v>75</v>
      </c>
      <c r="S26" s="19">
        <f t="shared" si="22"/>
        <v>100</v>
      </c>
      <c r="T26" s="19">
        <f t="shared" si="23"/>
        <v>100</v>
      </c>
      <c r="U26" s="21">
        <f t="shared" si="24"/>
        <v>0</v>
      </c>
      <c r="V26" s="2"/>
      <c r="W26" s="2"/>
      <c r="X26" s="2"/>
      <c r="Y26" s="2"/>
    </row>
    <row r="27" spans="1:25" ht="26.25" customHeight="1" x14ac:dyDescent="0.25">
      <c r="A27" s="22"/>
      <c r="B27" s="26">
        <v>43522</v>
      </c>
      <c r="C27" s="23" t="s">
        <v>434</v>
      </c>
      <c r="D27" s="23" t="s">
        <v>368</v>
      </c>
      <c r="E27" s="23" t="s">
        <v>428</v>
      </c>
      <c r="F27" s="23" t="s">
        <v>445</v>
      </c>
      <c r="G27" s="23" t="s">
        <v>446</v>
      </c>
      <c r="H27" s="23" t="s">
        <v>262</v>
      </c>
      <c r="I27" s="24">
        <v>200</v>
      </c>
      <c r="J27" s="24">
        <v>75</v>
      </c>
      <c r="K27" s="19">
        <f t="shared" si="16"/>
        <v>275</v>
      </c>
      <c r="L27" s="19">
        <f t="shared" si="17"/>
        <v>35.75</v>
      </c>
      <c r="M27" s="19">
        <f t="shared" si="18"/>
        <v>239.25</v>
      </c>
      <c r="N27" s="24"/>
      <c r="O27" s="24"/>
      <c r="P27" s="19">
        <f t="shared" si="19"/>
        <v>0</v>
      </c>
      <c r="Q27" s="18">
        <f t="shared" si="20"/>
        <v>200</v>
      </c>
      <c r="R27" s="18">
        <f t="shared" si="21"/>
        <v>75</v>
      </c>
      <c r="S27" s="19">
        <f t="shared" si="22"/>
        <v>275</v>
      </c>
      <c r="T27" s="19">
        <f t="shared" si="23"/>
        <v>275</v>
      </c>
      <c r="U27" s="21">
        <f t="shared" si="24"/>
        <v>0</v>
      </c>
      <c r="V27" s="2"/>
      <c r="W27" s="2"/>
      <c r="X27" s="2"/>
      <c r="Y27" s="2"/>
    </row>
    <row r="28" spans="1:25" ht="19.5" customHeight="1" x14ac:dyDescent="0.3">
      <c r="A28" s="15">
        <v>15</v>
      </c>
      <c r="B28" s="26">
        <v>43522</v>
      </c>
      <c r="C28" s="23" t="s">
        <v>435</v>
      </c>
      <c r="D28" s="28" t="s">
        <v>368</v>
      </c>
      <c r="E28" s="23" t="s">
        <v>428</v>
      </c>
      <c r="F28" s="28" t="s">
        <v>439</v>
      </c>
      <c r="G28" s="28" t="s">
        <v>440</v>
      </c>
      <c r="H28" s="28" t="s">
        <v>262</v>
      </c>
      <c r="I28" s="46">
        <v>150</v>
      </c>
      <c r="J28" s="46">
        <v>100</v>
      </c>
      <c r="K28" s="19">
        <f t="shared" si="0"/>
        <v>250</v>
      </c>
      <c r="L28" s="19">
        <f t="shared" si="8"/>
        <v>32.5</v>
      </c>
      <c r="M28" s="19">
        <f t="shared" si="9"/>
        <v>217.5</v>
      </c>
      <c r="N28" s="24"/>
      <c r="O28" s="24"/>
      <c r="P28" s="19">
        <f t="shared" si="10"/>
        <v>0</v>
      </c>
      <c r="Q28" s="18">
        <f t="shared" si="11"/>
        <v>150</v>
      </c>
      <c r="R28" s="18">
        <f t="shared" si="12"/>
        <v>100</v>
      </c>
      <c r="S28" s="19">
        <f t="shared" si="13"/>
        <v>250</v>
      </c>
      <c r="T28" s="19">
        <f t="shared" si="14"/>
        <v>250</v>
      </c>
      <c r="U28" s="21">
        <f t="shared" si="15"/>
        <v>0</v>
      </c>
      <c r="V28" s="25"/>
      <c r="W28" s="25"/>
      <c r="X28" s="47"/>
      <c r="Y28" s="47"/>
    </row>
    <row r="29" spans="1:25" ht="19.5" customHeight="1" x14ac:dyDescent="0.3">
      <c r="A29" s="15">
        <v>16</v>
      </c>
      <c r="B29" s="26">
        <v>43522</v>
      </c>
      <c r="C29" s="23" t="s">
        <v>436</v>
      </c>
      <c r="D29" s="28" t="s">
        <v>368</v>
      </c>
      <c r="E29" s="23" t="s">
        <v>428</v>
      </c>
      <c r="F29" s="28" t="s">
        <v>437</v>
      </c>
      <c r="G29" s="28" t="s">
        <v>438</v>
      </c>
      <c r="H29" s="28" t="s">
        <v>262</v>
      </c>
      <c r="I29" s="46">
        <v>200</v>
      </c>
      <c r="J29" s="46">
        <v>100</v>
      </c>
      <c r="K29" s="19">
        <f t="shared" si="0"/>
        <v>300</v>
      </c>
      <c r="L29" s="19">
        <f t="shared" si="8"/>
        <v>39</v>
      </c>
      <c r="M29" s="19">
        <f t="shared" si="9"/>
        <v>261</v>
      </c>
      <c r="N29" s="24"/>
      <c r="O29" s="24"/>
      <c r="P29" s="19">
        <f t="shared" si="10"/>
        <v>0</v>
      </c>
      <c r="Q29" s="18">
        <f t="shared" si="11"/>
        <v>200</v>
      </c>
      <c r="R29" s="18">
        <f t="shared" si="12"/>
        <v>100</v>
      </c>
      <c r="S29" s="19">
        <f t="shared" si="13"/>
        <v>300</v>
      </c>
      <c r="T29" s="19">
        <f t="shared" si="14"/>
        <v>300</v>
      </c>
      <c r="U29" s="21">
        <f t="shared" si="15"/>
        <v>0</v>
      </c>
      <c r="V29" s="25"/>
      <c r="W29" s="25"/>
      <c r="X29" s="47"/>
      <c r="Y29" s="47"/>
    </row>
    <row r="30" spans="1:25" ht="19.5" customHeight="1" x14ac:dyDescent="0.3">
      <c r="A30" s="15">
        <v>17</v>
      </c>
      <c r="B30" s="26"/>
      <c r="C30" s="23"/>
      <c r="D30" s="28"/>
      <c r="E30" s="23"/>
      <c r="F30" s="28"/>
      <c r="G30" s="28"/>
      <c r="H30" s="28"/>
      <c r="I30" s="46"/>
      <c r="J30" s="46"/>
      <c r="K30" s="19">
        <f t="shared" si="0"/>
        <v>0</v>
      </c>
      <c r="L30" s="19">
        <f t="shared" si="8"/>
        <v>0</v>
      </c>
      <c r="M30" s="19">
        <f t="shared" si="9"/>
        <v>0</v>
      </c>
      <c r="N30" s="24"/>
      <c r="O30" s="24"/>
      <c r="P30" s="19">
        <f t="shared" si="10"/>
        <v>0</v>
      </c>
      <c r="Q30" s="18">
        <f t="shared" si="11"/>
        <v>0</v>
      </c>
      <c r="R30" s="18">
        <f t="shared" si="12"/>
        <v>0</v>
      </c>
      <c r="S30" s="19">
        <f t="shared" si="13"/>
        <v>0</v>
      </c>
      <c r="T30" s="19">
        <f t="shared" si="14"/>
        <v>0</v>
      </c>
      <c r="U30" s="21">
        <f t="shared" si="15"/>
        <v>0</v>
      </c>
      <c r="V30" s="25"/>
      <c r="W30" s="25"/>
      <c r="X30" s="47"/>
      <c r="Y30" s="47"/>
    </row>
    <row r="31" spans="1:25" ht="19.5" customHeight="1" x14ac:dyDescent="0.25">
      <c r="A31" s="15">
        <v>18</v>
      </c>
      <c r="B31" s="26"/>
      <c r="C31" s="17"/>
      <c r="D31" s="23"/>
      <c r="E31" s="23"/>
      <c r="F31" s="23"/>
      <c r="G31" s="23"/>
      <c r="H31" s="23"/>
      <c r="I31" s="24"/>
      <c r="J31" s="24"/>
      <c r="K31" s="19">
        <f t="shared" si="0"/>
        <v>0</v>
      </c>
      <c r="L31" s="19">
        <f t="shared" si="2"/>
        <v>0</v>
      </c>
      <c r="M31" s="19">
        <f t="shared" si="3"/>
        <v>0</v>
      </c>
      <c r="N31" s="24"/>
      <c r="O31" s="24"/>
      <c r="P31" s="19">
        <f t="shared" si="4"/>
        <v>0</v>
      </c>
      <c r="Q31" s="18">
        <f t="shared" si="5"/>
        <v>0</v>
      </c>
      <c r="R31" s="18">
        <f t="shared" si="5"/>
        <v>0</v>
      </c>
      <c r="S31" s="19">
        <f t="shared" si="6"/>
        <v>0</v>
      </c>
      <c r="T31" s="19">
        <f t="shared" si="7"/>
        <v>0</v>
      </c>
      <c r="U31" s="21">
        <f t="shared" si="1"/>
        <v>0</v>
      </c>
      <c r="V31" s="2"/>
      <c r="W31" s="2"/>
      <c r="X31" s="2"/>
      <c r="Y31" s="2"/>
    </row>
    <row r="32" spans="1:25" x14ac:dyDescent="0.25">
      <c r="A32" s="37"/>
      <c r="B32" s="38"/>
      <c r="C32" s="39"/>
      <c r="D32" s="39"/>
      <c r="E32" s="39"/>
      <c r="F32" s="39"/>
      <c r="G32" s="39"/>
      <c r="H32" s="39"/>
      <c r="I32" s="40">
        <f>SUM(I6:I31)</f>
        <v>2585</v>
      </c>
      <c r="J32" s="40">
        <f>SUM(J6:J31)</f>
        <v>3370</v>
      </c>
      <c r="K32" s="41">
        <f>SUM(K6:K31)</f>
        <v>5955</v>
      </c>
      <c r="L32" s="41">
        <f t="shared" si="2"/>
        <v>774.15</v>
      </c>
      <c r="M32" s="41">
        <f t="shared" si="3"/>
        <v>5180.8500000000004</v>
      </c>
      <c r="N32" s="40">
        <f>SUM(N6:N31)</f>
        <v>0</v>
      </c>
      <c r="O32" s="40">
        <f>SUM(O6:O31)</f>
        <v>148</v>
      </c>
      <c r="P32" s="41">
        <f>SUM(P6:P31)</f>
        <v>148</v>
      </c>
      <c r="Q32" s="40">
        <f>SUM(Q6:Q31)</f>
        <v>2585</v>
      </c>
      <c r="R32" s="40">
        <f>SUM(R6:R31)</f>
        <v>3222</v>
      </c>
      <c r="S32" s="41">
        <f t="shared" si="6"/>
        <v>5807</v>
      </c>
      <c r="T32" s="41">
        <f t="shared" si="7"/>
        <v>5955</v>
      </c>
      <c r="U32" s="42"/>
      <c r="V32" s="2"/>
      <c r="W32" s="2"/>
      <c r="X32" s="2"/>
      <c r="Y32" s="2"/>
    </row>
    <row r="33" spans="1:25" ht="18" x14ac:dyDescent="0.25">
      <c r="A33" s="138" t="s">
        <v>143</v>
      </c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35"/>
      <c r="W33" s="35"/>
      <c r="X33" s="35"/>
      <c r="Y33" s="35"/>
    </row>
    <row r="34" spans="1:25" x14ac:dyDescent="0.25">
      <c r="A34" s="130" t="s">
        <v>1</v>
      </c>
      <c r="B34" s="131"/>
      <c r="C34" s="131"/>
      <c r="D34" s="131"/>
      <c r="E34" s="131"/>
      <c r="F34" s="131"/>
      <c r="G34" s="132" t="s">
        <v>2</v>
      </c>
      <c r="H34" s="132"/>
      <c r="I34" s="131"/>
      <c r="J34" s="131"/>
      <c r="K34" s="131"/>
      <c r="L34" s="80"/>
      <c r="M34" s="80"/>
      <c r="N34" s="131" t="s">
        <v>3</v>
      </c>
      <c r="O34" s="131"/>
      <c r="P34" s="131"/>
      <c r="Q34" s="131" t="s">
        <v>4</v>
      </c>
      <c r="R34" s="131"/>
      <c r="S34" s="131"/>
      <c r="T34" s="132" t="s">
        <v>5</v>
      </c>
      <c r="U34" s="10"/>
    </row>
    <row r="35" spans="1:25" ht="25.5" x14ac:dyDescent="0.25">
      <c r="A35" s="11" t="s">
        <v>6</v>
      </c>
      <c r="B35" s="12" t="s">
        <v>7</v>
      </c>
      <c r="C35" s="12" t="s">
        <v>8</v>
      </c>
      <c r="D35" s="12" t="s">
        <v>34</v>
      </c>
      <c r="E35" s="12" t="s">
        <v>28</v>
      </c>
      <c r="F35" s="12" t="s">
        <v>9</v>
      </c>
      <c r="G35" s="12" t="s">
        <v>10</v>
      </c>
      <c r="H35" s="12" t="s">
        <v>11</v>
      </c>
      <c r="I35" s="12" t="s">
        <v>12</v>
      </c>
      <c r="J35" s="12" t="s">
        <v>13</v>
      </c>
      <c r="K35" s="12" t="s">
        <v>14</v>
      </c>
      <c r="L35" s="12" t="s">
        <v>15</v>
      </c>
      <c r="M35" s="12" t="s">
        <v>16</v>
      </c>
      <c r="N35" s="12" t="s">
        <v>17</v>
      </c>
      <c r="O35" s="12" t="s">
        <v>18</v>
      </c>
      <c r="P35" s="12" t="s">
        <v>19</v>
      </c>
      <c r="Q35" s="12" t="s">
        <v>20</v>
      </c>
      <c r="R35" s="12" t="s">
        <v>21</v>
      </c>
      <c r="S35" s="12" t="s">
        <v>22</v>
      </c>
      <c r="T35" s="133"/>
      <c r="U35" s="12" t="s">
        <v>27</v>
      </c>
    </row>
    <row r="36" spans="1:25" x14ac:dyDescent="0.25">
      <c r="A36" s="22">
        <v>1</v>
      </c>
      <c r="B36" s="26">
        <v>43501</v>
      </c>
      <c r="C36" s="23" t="s">
        <v>159</v>
      </c>
      <c r="D36" s="23" t="s">
        <v>37</v>
      </c>
      <c r="E36" s="23" t="s">
        <v>160</v>
      </c>
      <c r="F36" s="23" t="s">
        <v>161</v>
      </c>
      <c r="G36" s="23" t="s">
        <v>162</v>
      </c>
      <c r="H36" s="23" t="s">
        <v>163</v>
      </c>
      <c r="I36" s="24">
        <v>25</v>
      </c>
      <c r="J36" s="24">
        <v>125</v>
      </c>
      <c r="K36" s="19">
        <f t="shared" si="0"/>
        <v>150</v>
      </c>
      <c r="L36" s="19">
        <f t="shared" si="2"/>
        <v>19.5</v>
      </c>
      <c r="M36" s="19">
        <f t="shared" si="3"/>
        <v>130.5</v>
      </c>
      <c r="N36" s="24"/>
      <c r="O36" s="24"/>
      <c r="P36" s="19">
        <f t="shared" si="4"/>
        <v>0</v>
      </c>
      <c r="Q36" s="18">
        <f t="shared" si="5"/>
        <v>25</v>
      </c>
      <c r="R36" s="18">
        <f t="shared" si="5"/>
        <v>125</v>
      </c>
      <c r="S36" s="19">
        <f t="shared" si="6"/>
        <v>150</v>
      </c>
      <c r="T36" s="19">
        <f t="shared" si="7"/>
        <v>150</v>
      </c>
      <c r="U36" s="21">
        <f t="shared" ref="U36:U86" si="25">K36-T36</f>
        <v>0</v>
      </c>
      <c r="V36" s="2"/>
      <c r="W36" s="2"/>
      <c r="X36" s="2"/>
      <c r="Y36" s="2"/>
    </row>
    <row r="37" spans="1:25" ht="27" x14ac:dyDescent="0.25">
      <c r="A37" s="22">
        <v>2</v>
      </c>
      <c r="B37" s="26">
        <v>43501</v>
      </c>
      <c r="C37" s="23" t="s">
        <v>164</v>
      </c>
      <c r="D37" s="23" t="s">
        <v>37</v>
      </c>
      <c r="E37" s="23" t="s">
        <v>160</v>
      </c>
      <c r="F37" s="23" t="s">
        <v>165</v>
      </c>
      <c r="G37" s="23" t="s">
        <v>166</v>
      </c>
      <c r="H37" s="23" t="s">
        <v>167</v>
      </c>
      <c r="I37" s="24">
        <v>25</v>
      </c>
      <c r="J37" s="24">
        <v>85</v>
      </c>
      <c r="K37" s="19">
        <f t="shared" si="0"/>
        <v>110</v>
      </c>
      <c r="L37" s="19">
        <f t="shared" si="2"/>
        <v>14.3</v>
      </c>
      <c r="M37" s="19">
        <f t="shared" si="3"/>
        <v>95.7</v>
      </c>
      <c r="N37" s="24"/>
      <c r="O37" s="24"/>
      <c r="P37" s="19">
        <f t="shared" si="4"/>
        <v>0</v>
      </c>
      <c r="Q37" s="18">
        <f t="shared" si="5"/>
        <v>25</v>
      </c>
      <c r="R37" s="18">
        <f t="shared" si="5"/>
        <v>85</v>
      </c>
      <c r="S37" s="19">
        <f t="shared" si="6"/>
        <v>110</v>
      </c>
      <c r="T37" s="19">
        <f t="shared" si="7"/>
        <v>110</v>
      </c>
      <c r="U37" s="21">
        <f t="shared" si="25"/>
        <v>0</v>
      </c>
      <c r="V37" s="2"/>
      <c r="W37" s="2"/>
      <c r="X37" s="2"/>
      <c r="Y37" s="2"/>
    </row>
    <row r="38" spans="1:25" x14ac:dyDescent="0.25">
      <c r="A38" s="22">
        <v>3</v>
      </c>
      <c r="B38" s="26">
        <v>43503</v>
      </c>
      <c r="C38" s="23" t="s">
        <v>172</v>
      </c>
      <c r="D38" s="23" t="s">
        <v>37</v>
      </c>
      <c r="E38" s="23" t="s">
        <v>173</v>
      </c>
      <c r="F38" s="23" t="s">
        <v>174</v>
      </c>
      <c r="G38" s="23" t="s">
        <v>175</v>
      </c>
      <c r="H38" s="23" t="s">
        <v>176</v>
      </c>
      <c r="I38" s="24">
        <v>150</v>
      </c>
      <c r="J38" s="24">
        <v>30</v>
      </c>
      <c r="K38" s="19">
        <f t="shared" si="0"/>
        <v>180</v>
      </c>
      <c r="L38" s="19">
        <f t="shared" si="2"/>
        <v>23.400000000000002</v>
      </c>
      <c r="M38" s="19">
        <f t="shared" si="3"/>
        <v>156.6</v>
      </c>
      <c r="N38" s="24"/>
      <c r="O38" s="24"/>
      <c r="P38" s="19">
        <f t="shared" si="4"/>
        <v>0</v>
      </c>
      <c r="Q38" s="18">
        <f t="shared" si="5"/>
        <v>150</v>
      </c>
      <c r="R38" s="18">
        <f t="shared" si="5"/>
        <v>30</v>
      </c>
      <c r="S38" s="19">
        <f t="shared" si="6"/>
        <v>180</v>
      </c>
      <c r="T38" s="19">
        <f t="shared" si="7"/>
        <v>180</v>
      </c>
      <c r="U38" s="21">
        <f t="shared" si="25"/>
        <v>0</v>
      </c>
      <c r="V38" s="2"/>
      <c r="W38" s="2"/>
      <c r="X38" s="2"/>
      <c r="Y38" s="2"/>
    </row>
    <row r="39" spans="1:25" ht="27" x14ac:dyDescent="0.25">
      <c r="A39" s="22">
        <v>4</v>
      </c>
      <c r="B39" s="26">
        <v>43502</v>
      </c>
      <c r="C39" s="82" t="s">
        <v>177</v>
      </c>
      <c r="D39" s="23" t="s">
        <v>37</v>
      </c>
      <c r="E39" s="23" t="s">
        <v>173</v>
      </c>
      <c r="F39" s="23" t="s">
        <v>178</v>
      </c>
      <c r="G39" s="23" t="s">
        <v>179</v>
      </c>
      <c r="H39" s="82" t="s">
        <v>180</v>
      </c>
      <c r="I39" s="24">
        <v>150</v>
      </c>
      <c r="J39" s="24">
        <v>180</v>
      </c>
      <c r="K39" s="19">
        <f t="shared" si="0"/>
        <v>330</v>
      </c>
      <c r="L39" s="19">
        <f t="shared" si="2"/>
        <v>42.9</v>
      </c>
      <c r="M39" s="19">
        <f t="shared" si="3"/>
        <v>287.10000000000002</v>
      </c>
      <c r="N39" s="24"/>
      <c r="O39" s="24"/>
      <c r="P39" s="19">
        <f t="shared" si="4"/>
        <v>0</v>
      </c>
      <c r="Q39" s="18">
        <f t="shared" si="5"/>
        <v>150</v>
      </c>
      <c r="R39" s="18">
        <f t="shared" si="5"/>
        <v>180</v>
      </c>
      <c r="S39" s="19">
        <f t="shared" si="6"/>
        <v>330</v>
      </c>
      <c r="T39" s="19">
        <f t="shared" si="7"/>
        <v>330</v>
      </c>
      <c r="U39" s="21">
        <f t="shared" si="25"/>
        <v>0</v>
      </c>
      <c r="V39" s="2"/>
      <c r="W39" s="2"/>
      <c r="X39" s="2"/>
      <c r="Y39" s="2"/>
    </row>
    <row r="40" spans="1:25" x14ac:dyDescent="0.25">
      <c r="A40" s="22">
        <v>5</v>
      </c>
      <c r="B40" s="26">
        <v>43503</v>
      </c>
      <c r="C40" s="23" t="s">
        <v>181</v>
      </c>
      <c r="D40" s="23" t="s">
        <v>37</v>
      </c>
      <c r="E40" s="23" t="s">
        <v>173</v>
      </c>
      <c r="F40" s="23" t="s">
        <v>182</v>
      </c>
      <c r="G40" s="23" t="s">
        <v>183</v>
      </c>
      <c r="H40" s="23" t="s">
        <v>184</v>
      </c>
      <c r="I40" s="24">
        <v>150</v>
      </c>
      <c r="J40" s="24">
        <v>30</v>
      </c>
      <c r="K40" s="19">
        <f t="shared" si="0"/>
        <v>180</v>
      </c>
      <c r="L40" s="19">
        <f t="shared" si="2"/>
        <v>23.400000000000002</v>
      </c>
      <c r="M40" s="19">
        <f t="shared" si="3"/>
        <v>156.6</v>
      </c>
      <c r="N40" s="24"/>
      <c r="O40" s="24"/>
      <c r="P40" s="19">
        <f t="shared" si="4"/>
        <v>0</v>
      </c>
      <c r="Q40" s="18">
        <f t="shared" si="5"/>
        <v>150</v>
      </c>
      <c r="R40" s="18">
        <f t="shared" si="5"/>
        <v>30</v>
      </c>
      <c r="S40" s="19">
        <f t="shared" si="6"/>
        <v>180</v>
      </c>
      <c r="T40" s="19">
        <f t="shared" si="7"/>
        <v>180</v>
      </c>
      <c r="U40" s="21">
        <f t="shared" si="25"/>
        <v>0</v>
      </c>
      <c r="V40" s="2"/>
      <c r="W40" s="2"/>
      <c r="X40" s="2"/>
      <c r="Y40" s="2"/>
    </row>
    <row r="41" spans="1:25" x14ac:dyDescent="0.25">
      <c r="A41" s="22">
        <v>6</v>
      </c>
      <c r="B41" s="26">
        <v>43502</v>
      </c>
      <c r="C41" s="23" t="s">
        <v>185</v>
      </c>
      <c r="D41" s="23" t="s">
        <v>37</v>
      </c>
      <c r="E41" s="23" t="s">
        <v>173</v>
      </c>
      <c r="F41" s="23" t="s">
        <v>186</v>
      </c>
      <c r="G41" s="23" t="s">
        <v>187</v>
      </c>
      <c r="H41" s="23" t="s">
        <v>188</v>
      </c>
      <c r="I41" s="24">
        <v>25</v>
      </c>
      <c r="J41" s="24">
        <v>75</v>
      </c>
      <c r="K41" s="19">
        <f t="shared" si="0"/>
        <v>100</v>
      </c>
      <c r="L41" s="19">
        <f t="shared" si="2"/>
        <v>13</v>
      </c>
      <c r="M41" s="19">
        <f t="shared" si="3"/>
        <v>87</v>
      </c>
      <c r="N41" s="24"/>
      <c r="O41" s="24"/>
      <c r="P41" s="19">
        <f t="shared" si="4"/>
        <v>0</v>
      </c>
      <c r="Q41" s="18">
        <f t="shared" si="5"/>
        <v>25</v>
      </c>
      <c r="R41" s="18">
        <f t="shared" si="5"/>
        <v>75</v>
      </c>
      <c r="S41" s="19">
        <f t="shared" si="6"/>
        <v>100</v>
      </c>
      <c r="T41" s="19">
        <f t="shared" si="7"/>
        <v>100</v>
      </c>
      <c r="U41" s="21">
        <f t="shared" si="25"/>
        <v>0</v>
      </c>
      <c r="V41" s="2"/>
      <c r="W41" s="2"/>
      <c r="X41" s="2"/>
      <c r="Y41" s="2"/>
    </row>
    <row r="42" spans="1:25" x14ac:dyDescent="0.25">
      <c r="A42" s="22">
        <v>7</v>
      </c>
      <c r="B42" s="26">
        <v>43502</v>
      </c>
      <c r="C42" s="23" t="s">
        <v>189</v>
      </c>
      <c r="D42" s="23" t="s">
        <v>37</v>
      </c>
      <c r="E42" s="23" t="s">
        <v>173</v>
      </c>
      <c r="F42" s="23" t="s">
        <v>190</v>
      </c>
      <c r="G42" s="23" t="s">
        <v>191</v>
      </c>
      <c r="H42" s="23" t="s">
        <v>188</v>
      </c>
      <c r="I42" s="24">
        <v>150</v>
      </c>
      <c r="J42" s="24">
        <v>80</v>
      </c>
      <c r="K42" s="19">
        <f t="shared" si="0"/>
        <v>230</v>
      </c>
      <c r="L42" s="19">
        <f t="shared" si="2"/>
        <v>29.900000000000002</v>
      </c>
      <c r="M42" s="19">
        <f t="shared" si="3"/>
        <v>200.1</v>
      </c>
      <c r="N42" s="24"/>
      <c r="O42" s="24"/>
      <c r="P42" s="19">
        <f t="shared" si="4"/>
        <v>0</v>
      </c>
      <c r="Q42" s="18">
        <f t="shared" si="5"/>
        <v>150</v>
      </c>
      <c r="R42" s="18">
        <f t="shared" si="5"/>
        <v>80</v>
      </c>
      <c r="S42" s="19">
        <f t="shared" si="6"/>
        <v>230</v>
      </c>
      <c r="T42" s="19">
        <f t="shared" si="7"/>
        <v>230</v>
      </c>
      <c r="U42" s="21">
        <f t="shared" si="25"/>
        <v>0</v>
      </c>
      <c r="V42" s="2"/>
      <c r="W42" s="2"/>
      <c r="X42" s="2"/>
      <c r="Y42" s="2"/>
    </row>
    <row r="43" spans="1:25" ht="22.5" customHeight="1" x14ac:dyDescent="0.25">
      <c r="A43" s="22">
        <v>8</v>
      </c>
      <c r="B43" s="26">
        <v>43502</v>
      </c>
      <c r="C43" s="23" t="s">
        <v>192</v>
      </c>
      <c r="D43" s="23" t="s">
        <v>37</v>
      </c>
      <c r="E43" s="23" t="s">
        <v>173</v>
      </c>
      <c r="F43" s="23" t="s">
        <v>193</v>
      </c>
      <c r="G43" s="23" t="s">
        <v>194</v>
      </c>
      <c r="H43" s="23" t="s">
        <v>171</v>
      </c>
      <c r="I43" s="24">
        <v>180</v>
      </c>
      <c r="J43" s="24">
        <v>75</v>
      </c>
      <c r="K43" s="19">
        <f t="shared" si="0"/>
        <v>255</v>
      </c>
      <c r="L43" s="19">
        <f t="shared" si="2"/>
        <v>33.15</v>
      </c>
      <c r="M43" s="19">
        <f t="shared" si="3"/>
        <v>221.85</v>
      </c>
      <c r="N43" s="24"/>
      <c r="O43" s="24"/>
      <c r="P43" s="19">
        <f t="shared" si="4"/>
        <v>0</v>
      </c>
      <c r="Q43" s="18">
        <f t="shared" ref="Q43:R86" si="26">I43-N43</f>
        <v>180</v>
      </c>
      <c r="R43" s="18">
        <f t="shared" si="26"/>
        <v>75</v>
      </c>
      <c r="S43" s="19">
        <f t="shared" si="6"/>
        <v>255</v>
      </c>
      <c r="T43" s="19">
        <f t="shared" si="7"/>
        <v>255</v>
      </c>
      <c r="U43" s="21">
        <f t="shared" si="25"/>
        <v>0</v>
      </c>
      <c r="V43" s="2"/>
      <c r="W43" s="2"/>
      <c r="X43" s="2"/>
      <c r="Y43" s="2"/>
    </row>
    <row r="44" spans="1:25" x14ac:dyDescent="0.25">
      <c r="A44" s="22">
        <v>9</v>
      </c>
      <c r="B44" s="26">
        <v>43503</v>
      </c>
      <c r="C44" s="23" t="s">
        <v>199</v>
      </c>
      <c r="D44" s="23" t="s">
        <v>37</v>
      </c>
      <c r="E44" s="23" t="s">
        <v>173</v>
      </c>
      <c r="F44" s="23" t="s">
        <v>195</v>
      </c>
      <c r="G44" s="23" t="s">
        <v>196</v>
      </c>
      <c r="H44" s="23" t="s">
        <v>101</v>
      </c>
      <c r="I44" s="24">
        <v>150</v>
      </c>
      <c r="J44" s="24">
        <v>30</v>
      </c>
      <c r="K44" s="19">
        <f t="shared" si="0"/>
        <v>180</v>
      </c>
      <c r="L44" s="19">
        <f t="shared" si="2"/>
        <v>23.400000000000002</v>
      </c>
      <c r="M44" s="19">
        <f t="shared" si="3"/>
        <v>156.6</v>
      </c>
      <c r="N44" s="24"/>
      <c r="O44" s="24"/>
      <c r="P44" s="19">
        <f t="shared" si="4"/>
        <v>0</v>
      </c>
      <c r="Q44" s="18">
        <f t="shared" si="26"/>
        <v>150</v>
      </c>
      <c r="R44" s="18">
        <f t="shared" si="26"/>
        <v>30</v>
      </c>
      <c r="S44" s="19">
        <f t="shared" si="6"/>
        <v>180</v>
      </c>
      <c r="T44" s="19">
        <f t="shared" si="7"/>
        <v>180</v>
      </c>
      <c r="U44" s="21">
        <f t="shared" si="25"/>
        <v>0</v>
      </c>
      <c r="V44" s="2"/>
      <c r="W44" s="2"/>
      <c r="X44" s="2"/>
      <c r="Y44" s="2"/>
    </row>
    <row r="45" spans="1:25" x14ac:dyDescent="0.25">
      <c r="A45" s="22">
        <v>11</v>
      </c>
      <c r="B45" s="26">
        <v>43508</v>
      </c>
      <c r="C45" s="23" t="s">
        <v>209</v>
      </c>
      <c r="D45" s="23" t="s">
        <v>37</v>
      </c>
      <c r="E45" s="23" t="s">
        <v>62</v>
      </c>
      <c r="F45" s="23" t="s">
        <v>210</v>
      </c>
      <c r="G45" s="23" t="s">
        <v>211</v>
      </c>
      <c r="H45" s="23" t="s">
        <v>212</v>
      </c>
      <c r="I45" s="24">
        <v>15</v>
      </c>
      <c r="J45" s="24">
        <v>55</v>
      </c>
      <c r="K45" s="19">
        <f t="shared" ref="K45:K77" si="27">I45+J45</f>
        <v>70</v>
      </c>
      <c r="L45" s="19">
        <f t="shared" ref="L45:L77" si="28">K45*13%</f>
        <v>9.1</v>
      </c>
      <c r="M45" s="19">
        <f t="shared" ref="M45:M77" si="29">K45-L45</f>
        <v>60.9</v>
      </c>
      <c r="N45" s="24"/>
      <c r="O45" s="24"/>
      <c r="P45" s="19">
        <f t="shared" ref="P45:P77" si="30">N45+O45</f>
        <v>0</v>
      </c>
      <c r="Q45" s="18">
        <f t="shared" ref="Q45:Q77" si="31">I45-N45</f>
        <v>15</v>
      </c>
      <c r="R45" s="18">
        <f t="shared" ref="R45:R77" si="32">J45-O45</f>
        <v>55</v>
      </c>
      <c r="S45" s="19">
        <f t="shared" ref="S45:S77" si="33">Q45+R45</f>
        <v>70</v>
      </c>
      <c r="T45" s="19">
        <f t="shared" ref="T45:T77" si="34">P45+S45</f>
        <v>70</v>
      </c>
      <c r="U45" s="21">
        <f t="shared" ref="U45:U77" si="35">K45-T45</f>
        <v>0</v>
      </c>
      <c r="V45" s="2"/>
      <c r="W45" s="2"/>
      <c r="X45" s="2"/>
      <c r="Y45" s="2"/>
    </row>
    <row r="46" spans="1:25" x14ac:dyDescent="0.25">
      <c r="A46" s="22">
        <v>12</v>
      </c>
      <c r="B46" s="26">
        <v>43515</v>
      </c>
      <c r="C46" s="23" t="s">
        <v>232</v>
      </c>
      <c r="D46" s="23" t="s">
        <v>37</v>
      </c>
      <c r="E46" s="23" t="s">
        <v>242</v>
      </c>
      <c r="F46" s="23" t="s">
        <v>257</v>
      </c>
      <c r="G46" s="23" t="s">
        <v>258</v>
      </c>
      <c r="H46" s="23" t="s">
        <v>259</v>
      </c>
      <c r="I46" s="24">
        <v>75</v>
      </c>
      <c r="J46" s="24">
        <v>100</v>
      </c>
      <c r="K46" s="19">
        <f t="shared" si="27"/>
        <v>175</v>
      </c>
      <c r="L46" s="19">
        <f t="shared" si="28"/>
        <v>22.75</v>
      </c>
      <c r="M46" s="19">
        <f t="shared" si="29"/>
        <v>152.25</v>
      </c>
      <c r="N46" s="24"/>
      <c r="O46" s="24"/>
      <c r="P46" s="19">
        <f t="shared" si="30"/>
        <v>0</v>
      </c>
      <c r="Q46" s="18">
        <f t="shared" si="31"/>
        <v>75</v>
      </c>
      <c r="R46" s="18">
        <f t="shared" si="32"/>
        <v>100</v>
      </c>
      <c r="S46" s="19">
        <f t="shared" si="33"/>
        <v>175</v>
      </c>
      <c r="T46" s="19">
        <f t="shared" si="34"/>
        <v>175</v>
      </c>
      <c r="U46" s="21">
        <f t="shared" si="35"/>
        <v>0</v>
      </c>
      <c r="V46" s="2"/>
      <c r="W46" s="2"/>
      <c r="X46" s="2"/>
      <c r="Y46" s="2"/>
    </row>
    <row r="47" spans="1:25" x14ac:dyDescent="0.25">
      <c r="A47" s="22">
        <v>13</v>
      </c>
      <c r="B47" s="26">
        <v>43515</v>
      </c>
      <c r="C47" s="23" t="s">
        <v>233</v>
      </c>
      <c r="D47" s="23" t="s">
        <v>37</v>
      </c>
      <c r="E47" s="23" t="s">
        <v>242</v>
      </c>
      <c r="F47" s="23" t="s">
        <v>246</v>
      </c>
      <c r="G47" s="23" t="s">
        <v>247</v>
      </c>
      <c r="H47" s="23" t="s">
        <v>101</v>
      </c>
      <c r="I47" s="24">
        <v>125</v>
      </c>
      <c r="J47" s="24">
        <v>75</v>
      </c>
      <c r="K47" s="19">
        <f t="shared" si="27"/>
        <v>200</v>
      </c>
      <c r="L47" s="19">
        <f t="shared" si="28"/>
        <v>26</v>
      </c>
      <c r="M47" s="19">
        <f t="shared" si="29"/>
        <v>174</v>
      </c>
      <c r="N47" s="24"/>
      <c r="O47" s="100">
        <v>19.5</v>
      </c>
      <c r="P47" s="19">
        <f t="shared" si="30"/>
        <v>19.5</v>
      </c>
      <c r="Q47" s="18">
        <f t="shared" si="31"/>
        <v>125</v>
      </c>
      <c r="R47" s="18">
        <f t="shared" si="32"/>
        <v>55.5</v>
      </c>
      <c r="S47" s="19">
        <f t="shared" si="33"/>
        <v>180.5</v>
      </c>
      <c r="T47" s="19">
        <f t="shared" si="34"/>
        <v>200</v>
      </c>
      <c r="U47" s="21">
        <f t="shared" si="35"/>
        <v>0</v>
      </c>
      <c r="V47" s="2"/>
      <c r="W47" s="2"/>
      <c r="X47" s="2"/>
      <c r="Y47" s="2"/>
    </row>
    <row r="48" spans="1:25" x14ac:dyDescent="0.25">
      <c r="A48" s="22">
        <v>14</v>
      </c>
      <c r="B48" s="26">
        <v>43515</v>
      </c>
      <c r="C48" s="23" t="s">
        <v>234</v>
      </c>
      <c r="D48" s="23" t="s">
        <v>37</v>
      </c>
      <c r="E48" s="23" t="s">
        <v>242</v>
      </c>
      <c r="F48" s="23" t="s">
        <v>252</v>
      </c>
      <c r="G48" s="23" t="s">
        <v>254</v>
      </c>
      <c r="H48" s="23" t="s">
        <v>253</v>
      </c>
      <c r="I48" s="24">
        <v>25</v>
      </c>
      <c r="J48" s="24">
        <v>75</v>
      </c>
      <c r="K48" s="19">
        <f t="shared" si="27"/>
        <v>100</v>
      </c>
      <c r="L48" s="19">
        <f t="shared" si="28"/>
        <v>13</v>
      </c>
      <c r="M48" s="19">
        <f t="shared" si="29"/>
        <v>87</v>
      </c>
      <c r="N48" s="24"/>
      <c r="O48" s="24"/>
      <c r="P48" s="19">
        <f t="shared" si="30"/>
        <v>0</v>
      </c>
      <c r="Q48" s="18">
        <f t="shared" si="31"/>
        <v>25</v>
      </c>
      <c r="R48" s="18">
        <f t="shared" si="32"/>
        <v>75</v>
      </c>
      <c r="S48" s="19">
        <f t="shared" si="33"/>
        <v>100</v>
      </c>
      <c r="T48" s="19">
        <f t="shared" si="34"/>
        <v>100</v>
      </c>
      <c r="U48" s="21">
        <f t="shared" si="35"/>
        <v>0</v>
      </c>
      <c r="V48" s="2"/>
      <c r="W48" s="2"/>
      <c r="X48" s="2"/>
      <c r="Y48" s="2"/>
    </row>
    <row r="49" spans="1:25" x14ac:dyDescent="0.25">
      <c r="A49" s="22">
        <v>15</v>
      </c>
      <c r="B49" s="26">
        <v>43515</v>
      </c>
      <c r="C49" s="23" t="s">
        <v>235</v>
      </c>
      <c r="D49" s="23" t="s">
        <v>37</v>
      </c>
      <c r="E49" s="23" t="s">
        <v>242</v>
      </c>
      <c r="F49" s="23" t="s">
        <v>248</v>
      </c>
      <c r="G49" s="23" t="s">
        <v>249</v>
      </c>
      <c r="H49" s="23" t="s">
        <v>203</v>
      </c>
      <c r="I49" s="24">
        <v>25</v>
      </c>
      <c r="J49" s="24">
        <v>75</v>
      </c>
      <c r="K49" s="19">
        <f t="shared" si="27"/>
        <v>100</v>
      </c>
      <c r="L49" s="19">
        <f t="shared" si="28"/>
        <v>13</v>
      </c>
      <c r="M49" s="19">
        <f t="shared" si="29"/>
        <v>87</v>
      </c>
      <c r="N49" s="24"/>
      <c r="O49" s="24"/>
      <c r="P49" s="19">
        <f t="shared" si="30"/>
        <v>0</v>
      </c>
      <c r="Q49" s="18">
        <f t="shared" si="31"/>
        <v>25</v>
      </c>
      <c r="R49" s="18">
        <f t="shared" si="32"/>
        <v>75</v>
      </c>
      <c r="S49" s="19">
        <f t="shared" si="33"/>
        <v>100</v>
      </c>
      <c r="T49" s="19">
        <f t="shared" si="34"/>
        <v>100</v>
      </c>
      <c r="U49" s="21">
        <f t="shared" si="35"/>
        <v>0</v>
      </c>
      <c r="V49" s="2"/>
      <c r="W49" s="2"/>
      <c r="X49" s="2"/>
      <c r="Y49" s="2"/>
    </row>
    <row r="50" spans="1:25" x14ac:dyDescent="0.25">
      <c r="A50" s="22">
        <v>16</v>
      </c>
      <c r="B50" s="26">
        <v>43515</v>
      </c>
      <c r="C50" s="23" t="s">
        <v>236</v>
      </c>
      <c r="D50" s="23" t="s">
        <v>37</v>
      </c>
      <c r="E50" s="23" t="s">
        <v>242</v>
      </c>
      <c r="F50" s="23" t="s">
        <v>250</v>
      </c>
      <c r="G50" s="23" t="s">
        <v>251</v>
      </c>
      <c r="H50" s="23" t="s">
        <v>101</v>
      </c>
      <c r="I50" s="24">
        <v>25</v>
      </c>
      <c r="J50" s="24">
        <v>75</v>
      </c>
      <c r="K50" s="19">
        <f t="shared" si="27"/>
        <v>100</v>
      </c>
      <c r="L50" s="19">
        <f t="shared" si="28"/>
        <v>13</v>
      </c>
      <c r="M50" s="19">
        <f t="shared" si="29"/>
        <v>87</v>
      </c>
      <c r="N50" s="24"/>
      <c r="O50" s="24">
        <v>14</v>
      </c>
      <c r="P50" s="19">
        <f t="shared" si="30"/>
        <v>14</v>
      </c>
      <c r="Q50" s="18">
        <f t="shared" si="31"/>
        <v>25</v>
      </c>
      <c r="R50" s="18">
        <f t="shared" si="32"/>
        <v>61</v>
      </c>
      <c r="S50" s="19">
        <f t="shared" si="33"/>
        <v>86</v>
      </c>
      <c r="T50" s="19">
        <f t="shared" si="34"/>
        <v>100</v>
      </c>
      <c r="U50" s="21">
        <f t="shared" si="35"/>
        <v>0</v>
      </c>
      <c r="V50" s="2"/>
      <c r="W50" s="2"/>
      <c r="X50" s="2"/>
      <c r="Y50" s="2"/>
    </row>
    <row r="51" spans="1:25" ht="27" x14ac:dyDescent="0.25">
      <c r="A51" s="22">
        <v>17</v>
      </c>
      <c r="B51" s="26">
        <v>43515</v>
      </c>
      <c r="C51" s="23" t="s">
        <v>237</v>
      </c>
      <c r="D51" s="23" t="s">
        <v>37</v>
      </c>
      <c r="E51" s="23" t="s">
        <v>242</v>
      </c>
      <c r="F51" s="23" t="s">
        <v>255</v>
      </c>
      <c r="G51" s="23" t="s">
        <v>256</v>
      </c>
      <c r="H51" s="23" t="s">
        <v>203</v>
      </c>
      <c r="I51" s="24">
        <f>150+80</f>
        <v>230</v>
      </c>
      <c r="J51" s="24">
        <f>75+75</f>
        <v>150</v>
      </c>
      <c r="K51" s="19">
        <f t="shared" si="27"/>
        <v>380</v>
      </c>
      <c r="L51" s="19">
        <f t="shared" si="28"/>
        <v>49.4</v>
      </c>
      <c r="M51" s="19">
        <f t="shared" si="29"/>
        <v>330.6</v>
      </c>
      <c r="N51" s="24"/>
      <c r="O51" s="24"/>
      <c r="P51" s="19">
        <f t="shared" si="30"/>
        <v>0</v>
      </c>
      <c r="Q51" s="18">
        <f t="shared" si="31"/>
        <v>230</v>
      </c>
      <c r="R51" s="18">
        <f t="shared" si="32"/>
        <v>150</v>
      </c>
      <c r="S51" s="19">
        <f t="shared" si="33"/>
        <v>380</v>
      </c>
      <c r="T51" s="19">
        <f t="shared" si="34"/>
        <v>380</v>
      </c>
      <c r="U51" s="21">
        <f t="shared" si="35"/>
        <v>0</v>
      </c>
      <c r="V51" s="2"/>
      <c r="W51" s="2"/>
      <c r="X51" s="2"/>
      <c r="Y51" s="2"/>
    </row>
    <row r="52" spans="1:25" x14ac:dyDescent="0.25">
      <c r="A52" s="22">
        <v>18</v>
      </c>
      <c r="B52" s="26">
        <v>43515</v>
      </c>
      <c r="C52" s="23" t="s">
        <v>238</v>
      </c>
      <c r="D52" s="23" t="s">
        <v>37</v>
      </c>
      <c r="E52" s="23" t="s">
        <v>242</v>
      </c>
      <c r="F52" s="23" t="s">
        <v>260</v>
      </c>
      <c r="G52" s="23" t="s">
        <v>261</v>
      </c>
      <c r="H52" s="23" t="s">
        <v>262</v>
      </c>
      <c r="I52" s="24">
        <v>50</v>
      </c>
      <c r="J52" s="24">
        <v>75</v>
      </c>
      <c r="K52" s="19">
        <f t="shared" si="27"/>
        <v>125</v>
      </c>
      <c r="L52" s="19">
        <f t="shared" si="28"/>
        <v>16.25</v>
      </c>
      <c r="M52" s="19">
        <f t="shared" si="29"/>
        <v>108.75</v>
      </c>
      <c r="N52" s="24"/>
      <c r="O52" s="24"/>
      <c r="P52" s="19">
        <f t="shared" si="30"/>
        <v>0</v>
      </c>
      <c r="Q52" s="18">
        <f t="shared" si="31"/>
        <v>50</v>
      </c>
      <c r="R52" s="18">
        <f t="shared" si="32"/>
        <v>75</v>
      </c>
      <c r="S52" s="19">
        <f t="shared" si="33"/>
        <v>125</v>
      </c>
      <c r="T52" s="19">
        <f t="shared" si="34"/>
        <v>125</v>
      </c>
      <c r="U52" s="21">
        <f t="shared" si="35"/>
        <v>0</v>
      </c>
      <c r="V52" s="2"/>
      <c r="W52" s="2"/>
      <c r="X52" s="2"/>
      <c r="Y52" s="2"/>
    </row>
    <row r="53" spans="1:25" x14ac:dyDescent="0.25">
      <c r="A53" s="22">
        <v>19</v>
      </c>
      <c r="B53" s="26">
        <v>43515</v>
      </c>
      <c r="C53" s="23" t="s">
        <v>241</v>
      </c>
      <c r="D53" s="23" t="s">
        <v>37</v>
      </c>
      <c r="E53" s="23" t="s">
        <v>242</v>
      </c>
      <c r="F53" s="23" t="s">
        <v>243</v>
      </c>
      <c r="G53" s="23" t="s">
        <v>244</v>
      </c>
      <c r="H53" s="23" t="s">
        <v>245</v>
      </c>
      <c r="I53" s="24">
        <v>25</v>
      </c>
      <c r="J53" s="24">
        <v>75</v>
      </c>
      <c r="K53" s="19">
        <f t="shared" si="27"/>
        <v>100</v>
      </c>
      <c r="L53" s="19">
        <f t="shared" si="28"/>
        <v>13</v>
      </c>
      <c r="M53" s="19">
        <f t="shared" si="29"/>
        <v>87</v>
      </c>
      <c r="N53" s="24"/>
      <c r="O53" s="24">
        <v>19.5</v>
      </c>
      <c r="P53" s="19">
        <f t="shared" si="30"/>
        <v>19.5</v>
      </c>
      <c r="Q53" s="18">
        <f t="shared" si="31"/>
        <v>25</v>
      </c>
      <c r="R53" s="18">
        <f t="shared" si="32"/>
        <v>55.5</v>
      </c>
      <c r="S53" s="19">
        <f t="shared" si="33"/>
        <v>80.5</v>
      </c>
      <c r="T53" s="19">
        <f t="shared" si="34"/>
        <v>100</v>
      </c>
      <c r="U53" s="21">
        <f t="shared" si="35"/>
        <v>0</v>
      </c>
      <c r="V53" s="2"/>
      <c r="W53" s="2"/>
      <c r="X53" s="2"/>
      <c r="Y53" s="2"/>
    </row>
    <row r="54" spans="1:25" ht="15" customHeight="1" x14ac:dyDescent="0.25">
      <c r="A54" s="22">
        <v>20</v>
      </c>
      <c r="B54" s="26">
        <v>43516</v>
      </c>
      <c r="C54" s="23" t="s">
        <v>269</v>
      </c>
      <c r="D54" s="23" t="s">
        <v>37</v>
      </c>
      <c r="E54" s="23" t="s">
        <v>242</v>
      </c>
      <c r="F54" s="23" t="s">
        <v>270</v>
      </c>
      <c r="G54" s="23" t="s">
        <v>271</v>
      </c>
      <c r="H54" s="23" t="s">
        <v>203</v>
      </c>
      <c r="I54" s="24">
        <v>200</v>
      </c>
      <c r="J54" s="24">
        <v>100</v>
      </c>
      <c r="K54" s="19">
        <f t="shared" si="27"/>
        <v>300</v>
      </c>
      <c r="L54" s="19">
        <f t="shared" si="28"/>
        <v>39</v>
      </c>
      <c r="M54" s="19">
        <f t="shared" si="29"/>
        <v>261</v>
      </c>
      <c r="N54" s="24"/>
      <c r="O54" s="24"/>
      <c r="P54" s="19">
        <f t="shared" si="30"/>
        <v>0</v>
      </c>
      <c r="Q54" s="18">
        <f t="shared" si="31"/>
        <v>200</v>
      </c>
      <c r="R54" s="18">
        <f t="shared" si="32"/>
        <v>100</v>
      </c>
      <c r="S54" s="19">
        <f t="shared" si="33"/>
        <v>300</v>
      </c>
      <c r="T54" s="19">
        <f t="shared" si="34"/>
        <v>300</v>
      </c>
      <c r="U54" s="21">
        <f t="shared" si="35"/>
        <v>0</v>
      </c>
      <c r="V54" s="2"/>
      <c r="W54" s="2"/>
      <c r="X54" s="2"/>
      <c r="Y54" s="2"/>
    </row>
    <row r="55" spans="1:25" x14ac:dyDescent="0.25">
      <c r="A55" s="22">
        <v>21</v>
      </c>
      <c r="B55" s="26">
        <v>43516</v>
      </c>
      <c r="C55" s="23" t="s">
        <v>272</v>
      </c>
      <c r="D55" s="23" t="s">
        <v>37</v>
      </c>
      <c r="E55" s="23" t="s">
        <v>53</v>
      </c>
      <c r="F55" s="23" t="s">
        <v>282</v>
      </c>
      <c r="G55" s="23" t="s">
        <v>283</v>
      </c>
      <c r="H55" s="23" t="s">
        <v>101</v>
      </c>
      <c r="I55" s="24">
        <v>125</v>
      </c>
      <c r="J55" s="24">
        <v>75</v>
      </c>
      <c r="K55" s="19">
        <f t="shared" si="27"/>
        <v>200</v>
      </c>
      <c r="L55" s="19">
        <f t="shared" si="28"/>
        <v>26</v>
      </c>
      <c r="M55" s="19">
        <f t="shared" si="29"/>
        <v>174</v>
      </c>
      <c r="N55" s="24"/>
      <c r="O55" s="24"/>
      <c r="P55" s="19">
        <f t="shared" si="30"/>
        <v>0</v>
      </c>
      <c r="Q55" s="18">
        <f t="shared" si="31"/>
        <v>125</v>
      </c>
      <c r="R55" s="18">
        <f t="shared" si="32"/>
        <v>75</v>
      </c>
      <c r="S55" s="19">
        <f t="shared" si="33"/>
        <v>200</v>
      </c>
      <c r="T55" s="19">
        <f t="shared" si="34"/>
        <v>200</v>
      </c>
      <c r="U55" s="21">
        <f t="shared" si="35"/>
        <v>0</v>
      </c>
      <c r="V55" s="2"/>
      <c r="W55" s="2"/>
      <c r="X55" s="2"/>
      <c r="Y55" s="2"/>
    </row>
    <row r="56" spans="1:25" ht="27" x14ac:dyDescent="0.25">
      <c r="A56" s="22">
        <v>22</v>
      </c>
      <c r="B56" s="26">
        <v>43516</v>
      </c>
      <c r="C56" s="23" t="s">
        <v>273</v>
      </c>
      <c r="D56" s="23" t="s">
        <v>37</v>
      </c>
      <c r="E56" s="23" t="s">
        <v>53</v>
      </c>
      <c r="F56" s="23" t="s">
        <v>279</v>
      </c>
      <c r="G56" s="23" t="s">
        <v>280</v>
      </c>
      <c r="H56" s="23" t="s">
        <v>281</v>
      </c>
      <c r="I56" s="24">
        <v>150</v>
      </c>
      <c r="J56" s="24">
        <f>125+175</f>
        <v>300</v>
      </c>
      <c r="K56" s="19">
        <f t="shared" si="27"/>
        <v>450</v>
      </c>
      <c r="L56" s="19">
        <f t="shared" si="28"/>
        <v>58.5</v>
      </c>
      <c r="M56" s="19">
        <f t="shared" si="29"/>
        <v>391.5</v>
      </c>
      <c r="N56" s="24"/>
      <c r="O56" s="24"/>
      <c r="P56" s="19">
        <f t="shared" si="30"/>
        <v>0</v>
      </c>
      <c r="Q56" s="18">
        <f t="shared" si="31"/>
        <v>150</v>
      </c>
      <c r="R56" s="18">
        <f t="shared" si="32"/>
        <v>300</v>
      </c>
      <c r="S56" s="19">
        <f t="shared" si="33"/>
        <v>450</v>
      </c>
      <c r="T56" s="19">
        <f t="shared" si="34"/>
        <v>450</v>
      </c>
      <c r="U56" s="21">
        <f t="shared" si="35"/>
        <v>0</v>
      </c>
      <c r="V56" s="2"/>
      <c r="W56" s="2"/>
      <c r="X56" s="2"/>
      <c r="Y56" s="2"/>
    </row>
    <row r="57" spans="1:25" x14ac:dyDescent="0.25">
      <c r="A57" s="22">
        <v>23</v>
      </c>
      <c r="B57" s="26">
        <v>43516</v>
      </c>
      <c r="C57" s="23" t="s">
        <v>274</v>
      </c>
      <c r="D57" s="23" t="s">
        <v>37</v>
      </c>
      <c r="E57" s="23" t="s">
        <v>53</v>
      </c>
      <c r="F57" s="23" t="s">
        <v>284</v>
      </c>
      <c r="G57" s="23" t="s">
        <v>285</v>
      </c>
      <c r="H57" s="23" t="s">
        <v>203</v>
      </c>
      <c r="I57" s="24">
        <v>150</v>
      </c>
      <c r="J57" s="24">
        <v>75</v>
      </c>
      <c r="K57" s="19">
        <f t="shared" si="27"/>
        <v>225</v>
      </c>
      <c r="L57" s="19">
        <f t="shared" si="28"/>
        <v>29.25</v>
      </c>
      <c r="M57" s="19">
        <f t="shared" si="29"/>
        <v>195.75</v>
      </c>
      <c r="N57" s="24"/>
      <c r="O57" s="24"/>
      <c r="P57" s="19">
        <f t="shared" si="30"/>
        <v>0</v>
      </c>
      <c r="Q57" s="18">
        <f t="shared" si="31"/>
        <v>150</v>
      </c>
      <c r="R57" s="18">
        <f t="shared" si="32"/>
        <v>75</v>
      </c>
      <c r="S57" s="19">
        <f t="shared" si="33"/>
        <v>225</v>
      </c>
      <c r="T57" s="19">
        <f t="shared" si="34"/>
        <v>225</v>
      </c>
      <c r="U57" s="21">
        <f t="shared" si="35"/>
        <v>0</v>
      </c>
      <c r="V57" s="2"/>
      <c r="W57" s="2"/>
      <c r="X57" s="2"/>
      <c r="Y57" s="2"/>
    </row>
    <row r="58" spans="1:25" ht="30.75" customHeight="1" x14ac:dyDescent="0.25">
      <c r="A58" s="22">
        <v>24</v>
      </c>
      <c r="B58" s="26">
        <v>43516</v>
      </c>
      <c r="C58" s="23" t="s">
        <v>275</v>
      </c>
      <c r="D58" s="23" t="s">
        <v>37</v>
      </c>
      <c r="E58" s="23" t="s">
        <v>53</v>
      </c>
      <c r="F58" s="23" t="s">
        <v>278</v>
      </c>
      <c r="G58" s="23" t="s">
        <v>277</v>
      </c>
      <c r="H58" s="23" t="s">
        <v>276</v>
      </c>
      <c r="I58" s="24">
        <f>18+140+62.5</f>
        <v>220.5</v>
      </c>
      <c r="J58" s="24">
        <v>140</v>
      </c>
      <c r="K58" s="19">
        <f t="shared" si="27"/>
        <v>360.5</v>
      </c>
      <c r="L58" s="19">
        <f t="shared" si="28"/>
        <v>46.865000000000002</v>
      </c>
      <c r="M58" s="19">
        <f t="shared" si="29"/>
        <v>313.63499999999999</v>
      </c>
      <c r="N58" s="24"/>
      <c r="O58" s="24"/>
      <c r="P58" s="19">
        <f t="shared" si="30"/>
        <v>0</v>
      </c>
      <c r="Q58" s="18">
        <f t="shared" si="31"/>
        <v>220.5</v>
      </c>
      <c r="R58" s="18">
        <f t="shared" si="32"/>
        <v>140</v>
      </c>
      <c r="S58" s="19">
        <f t="shared" si="33"/>
        <v>360.5</v>
      </c>
      <c r="T58" s="19">
        <f t="shared" si="34"/>
        <v>360.5</v>
      </c>
      <c r="U58" s="21">
        <f t="shared" si="35"/>
        <v>0</v>
      </c>
      <c r="V58" s="2"/>
      <c r="W58" s="2"/>
      <c r="X58" s="2"/>
      <c r="Y58" s="2"/>
    </row>
    <row r="59" spans="1:25" x14ac:dyDescent="0.25">
      <c r="A59" s="22">
        <v>25</v>
      </c>
      <c r="B59" s="26">
        <v>43516</v>
      </c>
      <c r="C59" s="23" t="s">
        <v>286</v>
      </c>
      <c r="D59" s="23" t="s">
        <v>37</v>
      </c>
      <c r="E59" s="23" t="s">
        <v>287</v>
      </c>
      <c r="F59" s="23" t="s">
        <v>306</v>
      </c>
      <c r="G59" s="23" t="s">
        <v>307</v>
      </c>
      <c r="H59" s="23" t="s">
        <v>308</v>
      </c>
      <c r="I59" s="24">
        <v>25</v>
      </c>
      <c r="J59" s="24">
        <v>150</v>
      </c>
      <c r="K59" s="19">
        <f t="shared" ref="K59:K71" si="36">I59+J59</f>
        <v>175</v>
      </c>
      <c r="L59" s="19">
        <f t="shared" ref="L59:L71" si="37">K59*13%</f>
        <v>22.75</v>
      </c>
      <c r="M59" s="19">
        <f t="shared" ref="M59:M71" si="38">K59-L59</f>
        <v>152.25</v>
      </c>
      <c r="N59" s="24"/>
      <c r="O59" s="24">
        <v>54.5</v>
      </c>
      <c r="P59" s="19">
        <f t="shared" ref="P59:P70" si="39">N59+O59</f>
        <v>54.5</v>
      </c>
      <c r="Q59" s="18">
        <f t="shared" ref="Q59:Q70" si="40">I59-N59</f>
        <v>25</v>
      </c>
      <c r="R59" s="18">
        <f t="shared" ref="R59:R70" si="41">J59-O59</f>
        <v>95.5</v>
      </c>
      <c r="S59" s="19">
        <f t="shared" ref="S59:S70" si="42">Q59+R59</f>
        <v>120.5</v>
      </c>
      <c r="T59" s="19">
        <f t="shared" ref="T59:T70" si="43">P59+S59</f>
        <v>175</v>
      </c>
      <c r="U59" s="21">
        <f t="shared" ref="U59:U70" si="44">K59-T59</f>
        <v>0</v>
      </c>
      <c r="V59" s="2"/>
      <c r="W59" s="2"/>
      <c r="X59" s="2"/>
      <c r="Y59" s="2"/>
    </row>
    <row r="60" spans="1:25" x14ac:dyDescent="0.25">
      <c r="A60" s="22">
        <v>26</v>
      </c>
      <c r="B60" s="26">
        <v>43516</v>
      </c>
      <c r="C60" s="23" t="s">
        <v>288</v>
      </c>
      <c r="D60" s="23" t="s">
        <v>37</v>
      </c>
      <c r="E60" s="23" t="s">
        <v>287</v>
      </c>
      <c r="F60" s="23" t="s">
        <v>294</v>
      </c>
      <c r="G60" s="23" t="s">
        <v>295</v>
      </c>
      <c r="H60" s="23" t="s">
        <v>296</v>
      </c>
      <c r="I60" s="24">
        <v>50</v>
      </c>
      <c r="J60" s="24">
        <v>150</v>
      </c>
      <c r="K60" s="19">
        <f t="shared" si="36"/>
        <v>200</v>
      </c>
      <c r="L60" s="19">
        <f t="shared" si="37"/>
        <v>26</v>
      </c>
      <c r="M60" s="19">
        <f t="shared" si="38"/>
        <v>174</v>
      </c>
      <c r="N60" s="24"/>
      <c r="O60" s="24">
        <v>78.709999999999994</v>
      </c>
      <c r="P60" s="19">
        <f t="shared" si="39"/>
        <v>78.709999999999994</v>
      </c>
      <c r="Q60" s="18">
        <f t="shared" si="40"/>
        <v>50</v>
      </c>
      <c r="R60" s="18">
        <f t="shared" si="41"/>
        <v>71.290000000000006</v>
      </c>
      <c r="S60" s="19">
        <f t="shared" si="42"/>
        <v>121.29</v>
      </c>
      <c r="T60" s="19">
        <f t="shared" si="43"/>
        <v>200</v>
      </c>
      <c r="U60" s="21">
        <f t="shared" si="44"/>
        <v>0</v>
      </c>
      <c r="V60" s="2"/>
      <c r="W60" s="2"/>
      <c r="X60" s="2"/>
      <c r="Y60" s="2"/>
    </row>
    <row r="61" spans="1:25" x14ac:dyDescent="0.25">
      <c r="A61" s="22">
        <v>27</v>
      </c>
      <c r="B61" s="26">
        <v>43516</v>
      </c>
      <c r="C61" s="23" t="s">
        <v>289</v>
      </c>
      <c r="D61" s="23" t="s">
        <v>37</v>
      </c>
      <c r="E61" s="23" t="s">
        <v>287</v>
      </c>
      <c r="F61" s="23" t="s">
        <v>304</v>
      </c>
      <c r="G61" s="23" t="s">
        <v>305</v>
      </c>
      <c r="H61" s="23" t="s">
        <v>301</v>
      </c>
      <c r="I61" s="24">
        <v>25</v>
      </c>
      <c r="J61" s="24">
        <v>75</v>
      </c>
      <c r="K61" s="19">
        <f t="shared" si="36"/>
        <v>100</v>
      </c>
      <c r="L61" s="19">
        <f t="shared" si="37"/>
        <v>13</v>
      </c>
      <c r="M61" s="19">
        <f t="shared" si="38"/>
        <v>87</v>
      </c>
      <c r="N61" s="24"/>
      <c r="O61" s="24"/>
      <c r="P61" s="19">
        <f t="shared" si="39"/>
        <v>0</v>
      </c>
      <c r="Q61" s="18">
        <f t="shared" si="40"/>
        <v>25</v>
      </c>
      <c r="R61" s="18">
        <f t="shared" si="41"/>
        <v>75</v>
      </c>
      <c r="S61" s="19">
        <f t="shared" si="42"/>
        <v>100</v>
      </c>
      <c r="T61" s="19">
        <f t="shared" si="43"/>
        <v>100</v>
      </c>
      <c r="U61" s="21">
        <f t="shared" si="44"/>
        <v>0</v>
      </c>
      <c r="V61" s="2"/>
      <c r="W61" s="2"/>
      <c r="X61" s="2"/>
      <c r="Y61" s="2"/>
    </row>
    <row r="62" spans="1:25" ht="15" customHeight="1" x14ac:dyDescent="0.25">
      <c r="A62" s="22">
        <v>28</v>
      </c>
      <c r="B62" s="26">
        <v>43516</v>
      </c>
      <c r="C62" s="23" t="s">
        <v>290</v>
      </c>
      <c r="D62" s="23" t="s">
        <v>37</v>
      </c>
      <c r="E62" s="23" t="s">
        <v>287</v>
      </c>
      <c r="F62" s="23" t="s">
        <v>302</v>
      </c>
      <c r="G62" s="23" t="s">
        <v>303</v>
      </c>
      <c r="H62" s="23" t="s">
        <v>203</v>
      </c>
      <c r="I62" s="24">
        <v>200</v>
      </c>
      <c r="J62" s="24">
        <v>100</v>
      </c>
      <c r="K62" s="19">
        <f t="shared" si="36"/>
        <v>300</v>
      </c>
      <c r="L62" s="19">
        <f t="shared" si="37"/>
        <v>39</v>
      </c>
      <c r="M62" s="19">
        <f t="shared" si="38"/>
        <v>261</v>
      </c>
      <c r="N62" s="24"/>
      <c r="O62" s="24">
        <v>14</v>
      </c>
      <c r="P62" s="19">
        <f t="shared" si="39"/>
        <v>14</v>
      </c>
      <c r="Q62" s="18">
        <f t="shared" si="40"/>
        <v>200</v>
      </c>
      <c r="R62" s="18">
        <f t="shared" si="41"/>
        <v>86</v>
      </c>
      <c r="S62" s="19">
        <f t="shared" si="42"/>
        <v>286</v>
      </c>
      <c r="T62" s="19">
        <f t="shared" si="43"/>
        <v>300</v>
      </c>
      <c r="U62" s="21">
        <f t="shared" si="44"/>
        <v>0</v>
      </c>
      <c r="V62" s="2"/>
      <c r="W62" s="2"/>
      <c r="X62" s="2"/>
      <c r="Y62" s="2"/>
    </row>
    <row r="63" spans="1:25" x14ac:dyDescent="0.25">
      <c r="A63" s="22">
        <v>29</v>
      </c>
      <c r="B63" s="26">
        <v>43516</v>
      </c>
      <c r="C63" s="23" t="s">
        <v>291</v>
      </c>
      <c r="D63" s="23" t="s">
        <v>37</v>
      </c>
      <c r="E63" s="23" t="s">
        <v>287</v>
      </c>
      <c r="F63" s="23" t="s">
        <v>300</v>
      </c>
      <c r="G63" s="23" t="s">
        <v>309</v>
      </c>
      <c r="H63" s="23" t="s">
        <v>310</v>
      </c>
      <c r="I63" s="24">
        <v>180</v>
      </c>
      <c r="J63" s="24">
        <v>75</v>
      </c>
      <c r="K63" s="19">
        <f t="shared" si="36"/>
        <v>255</v>
      </c>
      <c r="L63" s="19">
        <f t="shared" si="37"/>
        <v>33.15</v>
      </c>
      <c r="M63" s="19">
        <f t="shared" si="38"/>
        <v>221.85</v>
      </c>
      <c r="N63" s="24"/>
      <c r="O63" s="24">
        <v>19.5</v>
      </c>
      <c r="P63" s="19">
        <f t="shared" si="39"/>
        <v>19.5</v>
      </c>
      <c r="Q63" s="18">
        <f t="shared" si="40"/>
        <v>180</v>
      </c>
      <c r="R63" s="18">
        <f t="shared" si="41"/>
        <v>55.5</v>
      </c>
      <c r="S63" s="19">
        <f t="shared" si="42"/>
        <v>235.5</v>
      </c>
      <c r="T63" s="19">
        <f t="shared" si="43"/>
        <v>255</v>
      </c>
      <c r="U63" s="21">
        <f t="shared" si="44"/>
        <v>0</v>
      </c>
      <c r="V63" s="2"/>
      <c r="W63" s="2"/>
      <c r="X63" s="2"/>
      <c r="Y63" s="2"/>
    </row>
    <row r="64" spans="1:25" x14ac:dyDescent="0.25">
      <c r="A64" s="22">
        <v>30</v>
      </c>
      <c r="B64" s="26">
        <v>43516</v>
      </c>
      <c r="C64" s="23" t="s">
        <v>292</v>
      </c>
      <c r="D64" s="23" t="s">
        <v>37</v>
      </c>
      <c r="E64" s="23" t="s">
        <v>287</v>
      </c>
      <c r="F64" s="23" t="s">
        <v>304</v>
      </c>
      <c r="G64" s="23" t="s">
        <v>305</v>
      </c>
      <c r="H64" s="23" t="s">
        <v>253</v>
      </c>
      <c r="I64" s="24">
        <v>25</v>
      </c>
      <c r="J64" s="24">
        <v>75</v>
      </c>
      <c r="K64" s="19">
        <f t="shared" si="36"/>
        <v>100</v>
      </c>
      <c r="L64" s="19">
        <f t="shared" si="37"/>
        <v>13</v>
      </c>
      <c r="M64" s="19">
        <f t="shared" si="38"/>
        <v>87</v>
      </c>
      <c r="N64" s="24"/>
      <c r="O64" s="24">
        <v>19.5</v>
      </c>
      <c r="P64" s="19">
        <f t="shared" si="39"/>
        <v>19.5</v>
      </c>
      <c r="Q64" s="18">
        <f t="shared" si="40"/>
        <v>25</v>
      </c>
      <c r="R64" s="18">
        <f t="shared" si="41"/>
        <v>55.5</v>
      </c>
      <c r="S64" s="19">
        <f t="shared" si="42"/>
        <v>80.5</v>
      </c>
      <c r="T64" s="19">
        <f t="shared" si="43"/>
        <v>100</v>
      </c>
      <c r="U64" s="21">
        <f t="shared" si="44"/>
        <v>0</v>
      </c>
      <c r="V64" s="2"/>
      <c r="W64" s="2"/>
      <c r="X64" s="2"/>
      <c r="Y64" s="2"/>
    </row>
    <row r="65" spans="1:25" x14ac:dyDescent="0.25">
      <c r="A65" s="22">
        <v>31</v>
      </c>
      <c r="B65" s="26">
        <v>43516</v>
      </c>
      <c r="C65" s="23" t="s">
        <v>293</v>
      </c>
      <c r="D65" s="23" t="s">
        <v>37</v>
      </c>
      <c r="E65" s="23" t="s">
        <v>287</v>
      </c>
      <c r="F65" s="23" t="s">
        <v>297</v>
      </c>
      <c r="G65" s="23" t="s">
        <v>298</v>
      </c>
      <c r="H65" s="23" t="s">
        <v>299</v>
      </c>
      <c r="I65" s="24">
        <v>60</v>
      </c>
      <c r="J65" s="24">
        <v>200</v>
      </c>
      <c r="K65" s="19">
        <f t="shared" si="36"/>
        <v>260</v>
      </c>
      <c r="L65" s="19">
        <f t="shared" si="37"/>
        <v>33.800000000000004</v>
      </c>
      <c r="M65" s="19">
        <f t="shared" si="38"/>
        <v>226.2</v>
      </c>
      <c r="N65" s="24"/>
      <c r="O65" s="24"/>
      <c r="P65" s="19">
        <f t="shared" si="39"/>
        <v>0</v>
      </c>
      <c r="Q65" s="18">
        <f t="shared" si="40"/>
        <v>60</v>
      </c>
      <c r="R65" s="18">
        <f t="shared" si="41"/>
        <v>200</v>
      </c>
      <c r="S65" s="19">
        <f t="shared" si="42"/>
        <v>260</v>
      </c>
      <c r="T65" s="19">
        <f t="shared" si="43"/>
        <v>260</v>
      </c>
      <c r="U65" s="21">
        <f t="shared" si="44"/>
        <v>0</v>
      </c>
      <c r="V65" s="2"/>
      <c r="W65" s="2"/>
      <c r="X65" s="2"/>
      <c r="Y65" s="2"/>
    </row>
    <row r="66" spans="1:25" x14ac:dyDescent="0.25">
      <c r="A66" s="22">
        <v>32</v>
      </c>
      <c r="B66" s="26">
        <v>43519</v>
      </c>
      <c r="C66" s="23" t="s">
        <v>311</v>
      </c>
      <c r="D66" s="23" t="s">
        <v>37</v>
      </c>
      <c r="E66" s="23" t="s">
        <v>323</v>
      </c>
      <c r="F66" s="23" t="s">
        <v>324</v>
      </c>
      <c r="G66" s="23" t="s">
        <v>325</v>
      </c>
      <c r="H66" s="23" t="s">
        <v>101</v>
      </c>
      <c r="I66" s="24">
        <v>150</v>
      </c>
      <c r="J66" s="24">
        <v>50</v>
      </c>
      <c r="K66" s="19">
        <f t="shared" si="36"/>
        <v>200</v>
      </c>
      <c r="L66" s="19">
        <f t="shared" si="37"/>
        <v>26</v>
      </c>
      <c r="M66" s="19">
        <f t="shared" si="38"/>
        <v>174</v>
      </c>
      <c r="N66" s="24"/>
      <c r="O66" s="24">
        <v>14</v>
      </c>
      <c r="P66" s="19">
        <f t="shared" si="39"/>
        <v>14</v>
      </c>
      <c r="Q66" s="18">
        <f t="shared" si="40"/>
        <v>150</v>
      </c>
      <c r="R66" s="18">
        <f t="shared" si="41"/>
        <v>36</v>
      </c>
      <c r="S66" s="19">
        <f t="shared" si="42"/>
        <v>186</v>
      </c>
      <c r="T66" s="19">
        <f t="shared" si="43"/>
        <v>200</v>
      </c>
      <c r="U66" s="21">
        <f t="shared" si="44"/>
        <v>0</v>
      </c>
      <c r="V66" s="2"/>
      <c r="W66" s="2"/>
      <c r="X66" s="2"/>
      <c r="Y66" s="2"/>
    </row>
    <row r="67" spans="1:25" x14ac:dyDescent="0.25">
      <c r="A67" s="22">
        <v>33</v>
      </c>
      <c r="B67" s="26">
        <v>43519</v>
      </c>
      <c r="C67" s="23" t="s">
        <v>312</v>
      </c>
      <c r="D67" s="23" t="s">
        <v>37</v>
      </c>
      <c r="E67" s="23" t="s">
        <v>323</v>
      </c>
      <c r="F67" s="23" t="s">
        <v>326</v>
      </c>
      <c r="G67" s="23" t="s">
        <v>327</v>
      </c>
      <c r="H67" s="23" t="s">
        <v>101</v>
      </c>
      <c r="I67" s="24">
        <v>50</v>
      </c>
      <c r="J67" s="24">
        <v>75</v>
      </c>
      <c r="K67" s="19">
        <f t="shared" ref="K67:K69" si="45">I67+J67</f>
        <v>125</v>
      </c>
      <c r="L67" s="19">
        <f t="shared" ref="L67:L69" si="46">K67*13%</f>
        <v>16.25</v>
      </c>
      <c r="M67" s="19">
        <f t="shared" ref="M67:M69" si="47">K67-L67</f>
        <v>108.75</v>
      </c>
      <c r="N67" s="24"/>
      <c r="O67" s="24"/>
      <c r="P67" s="19">
        <f t="shared" ref="P67:P69" si="48">N67+O67</f>
        <v>0</v>
      </c>
      <c r="Q67" s="18">
        <f t="shared" ref="Q67:Q69" si="49">I67-N67</f>
        <v>50</v>
      </c>
      <c r="R67" s="18">
        <f t="shared" ref="R67:R69" si="50">J67-O67</f>
        <v>75</v>
      </c>
      <c r="S67" s="19">
        <f t="shared" ref="S67:S69" si="51">Q67+R67</f>
        <v>125</v>
      </c>
      <c r="T67" s="19">
        <f t="shared" ref="T67:T69" si="52">P67+S67</f>
        <v>125</v>
      </c>
      <c r="U67" s="21">
        <f t="shared" ref="U67:U69" si="53">K67-T67</f>
        <v>0</v>
      </c>
      <c r="V67" s="2"/>
      <c r="W67" s="2"/>
      <c r="X67" s="2"/>
      <c r="Y67" s="2"/>
    </row>
    <row r="68" spans="1:25" ht="21" customHeight="1" x14ac:dyDescent="0.25">
      <c r="A68" s="22">
        <v>34</v>
      </c>
      <c r="B68" s="26">
        <v>43519</v>
      </c>
      <c r="C68" s="23" t="s">
        <v>313</v>
      </c>
      <c r="D68" s="23" t="s">
        <v>37</v>
      </c>
      <c r="E68" s="23" t="s">
        <v>323</v>
      </c>
      <c r="F68" s="23" t="s">
        <v>328</v>
      </c>
      <c r="G68" s="23" t="s">
        <v>329</v>
      </c>
      <c r="H68" s="23" t="s">
        <v>101</v>
      </c>
      <c r="I68" s="24">
        <v>200</v>
      </c>
      <c r="J68" s="24">
        <v>100</v>
      </c>
      <c r="K68" s="19">
        <f t="shared" si="45"/>
        <v>300</v>
      </c>
      <c r="L68" s="19">
        <f t="shared" si="46"/>
        <v>39</v>
      </c>
      <c r="M68" s="19">
        <f t="shared" si="47"/>
        <v>261</v>
      </c>
      <c r="N68" s="24"/>
      <c r="O68" s="24"/>
      <c r="P68" s="19">
        <f t="shared" si="48"/>
        <v>0</v>
      </c>
      <c r="Q68" s="18">
        <f t="shared" si="49"/>
        <v>200</v>
      </c>
      <c r="R68" s="18">
        <f t="shared" si="50"/>
        <v>100</v>
      </c>
      <c r="S68" s="19">
        <f t="shared" si="51"/>
        <v>300</v>
      </c>
      <c r="T68" s="19">
        <f t="shared" si="52"/>
        <v>300</v>
      </c>
      <c r="U68" s="21">
        <f t="shared" si="53"/>
        <v>0</v>
      </c>
      <c r="V68" s="2"/>
      <c r="W68" s="2"/>
      <c r="X68" s="2"/>
      <c r="Y68" s="2"/>
    </row>
    <row r="69" spans="1:25" x14ac:dyDescent="0.25">
      <c r="A69" s="22">
        <v>35</v>
      </c>
      <c r="B69" s="26">
        <v>43519</v>
      </c>
      <c r="C69" s="17" t="s">
        <v>314</v>
      </c>
      <c r="D69" s="23" t="s">
        <v>37</v>
      </c>
      <c r="E69" s="23" t="s">
        <v>323</v>
      </c>
      <c r="F69" s="23" t="s">
        <v>330</v>
      </c>
      <c r="G69" s="23" t="s">
        <v>331</v>
      </c>
      <c r="H69" s="23" t="s">
        <v>268</v>
      </c>
      <c r="I69" s="24">
        <v>25</v>
      </c>
      <c r="J69" s="24">
        <v>75</v>
      </c>
      <c r="K69" s="19">
        <f t="shared" si="45"/>
        <v>100</v>
      </c>
      <c r="L69" s="19">
        <f t="shared" si="46"/>
        <v>13</v>
      </c>
      <c r="M69" s="19">
        <f t="shared" si="47"/>
        <v>87</v>
      </c>
      <c r="N69" s="24"/>
      <c r="O69" s="24"/>
      <c r="P69" s="19">
        <f t="shared" si="48"/>
        <v>0</v>
      </c>
      <c r="Q69" s="18">
        <f t="shared" si="49"/>
        <v>25</v>
      </c>
      <c r="R69" s="18">
        <f t="shared" si="50"/>
        <v>75</v>
      </c>
      <c r="S69" s="19">
        <f t="shared" si="51"/>
        <v>100</v>
      </c>
      <c r="T69" s="19">
        <f t="shared" si="52"/>
        <v>100</v>
      </c>
      <c r="U69" s="21">
        <f t="shared" si="53"/>
        <v>0</v>
      </c>
      <c r="V69" s="2"/>
      <c r="W69" s="2"/>
      <c r="X69" s="2"/>
      <c r="Y69" s="2"/>
    </row>
    <row r="70" spans="1:25" x14ac:dyDescent="0.25">
      <c r="A70" s="22">
        <v>36</v>
      </c>
      <c r="B70" s="26">
        <v>43519</v>
      </c>
      <c r="C70" s="17" t="s">
        <v>315</v>
      </c>
      <c r="D70" s="17" t="s">
        <v>37</v>
      </c>
      <c r="E70" s="17" t="s">
        <v>323</v>
      </c>
      <c r="F70" s="17" t="s">
        <v>332</v>
      </c>
      <c r="G70" s="17" t="s">
        <v>333</v>
      </c>
      <c r="H70" s="17" t="s">
        <v>334</v>
      </c>
      <c r="I70" s="18">
        <v>25</v>
      </c>
      <c r="J70" s="24">
        <v>140</v>
      </c>
      <c r="K70" s="19">
        <f t="shared" si="36"/>
        <v>165</v>
      </c>
      <c r="L70" s="19">
        <f t="shared" si="37"/>
        <v>21.45</v>
      </c>
      <c r="M70" s="19">
        <f t="shared" si="38"/>
        <v>143.55000000000001</v>
      </c>
      <c r="N70" s="24"/>
      <c r="O70" s="24"/>
      <c r="P70" s="19">
        <f t="shared" si="39"/>
        <v>0</v>
      </c>
      <c r="Q70" s="18">
        <f t="shared" si="40"/>
        <v>25</v>
      </c>
      <c r="R70" s="18">
        <f t="shared" si="41"/>
        <v>140</v>
      </c>
      <c r="S70" s="19">
        <f t="shared" si="42"/>
        <v>165</v>
      </c>
      <c r="T70" s="19">
        <f t="shared" si="43"/>
        <v>165</v>
      </c>
      <c r="U70" s="21">
        <f t="shared" si="44"/>
        <v>0</v>
      </c>
      <c r="V70" s="2"/>
      <c r="W70" s="2"/>
      <c r="X70" s="2"/>
      <c r="Y70" s="2"/>
    </row>
    <row r="71" spans="1:25" ht="27" x14ac:dyDescent="0.3">
      <c r="A71" s="22">
        <v>37</v>
      </c>
      <c r="B71" s="26">
        <v>43519</v>
      </c>
      <c r="C71" s="28" t="s">
        <v>316</v>
      </c>
      <c r="D71" s="23" t="s">
        <v>37</v>
      </c>
      <c r="E71" s="23" t="s">
        <v>323</v>
      </c>
      <c r="F71" s="23" t="s">
        <v>335</v>
      </c>
      <c r="G71" s="23" t="s">
        <v>336</v>
      </c>
      <c r="H71" s="23" t="s">
        <v>337</v>
      </c>
      <c r="I71" s="27">
        <f>50+50</f>
        <v>100</v>
      </c>
      <c r="J71" s="27">
        <f>75+75</f>
        <v>150</v>
      </c>
      <c r="K71" s="19">
        <f t="shared" si="36"/>
        <v>250</v>
      </c>
      <c r="L71" s="19">
        <f t="shared" si="37"/>
        <v>32.5</v>
      </c>
      <c r="M71" s="19">
        <f t="shared" si="38"/>
        <v>217.5</v>
      </c>
      <c r="N71" s="24"/>
      <c r="O71" s="24">
        <f>14+18</f>
        <v>32</v>
      </c>
      <c r="P71" s="19">
        <f t="shared" ref="P71:P76" si="54">N71+O71</f>
        <v>32</v>
      </c>
      <c r="Q71" s="18">
        <f t="shared" ref="Q71:Q76" si="55">I71-N71</f>
        <v>100</v>
      </c>
      <c r="R71" s="18">
        <f t="shared" ref="R71:R76" si="56">J71-O71</f>
        <v>118</v>
      </c>
      <c r="S71" s="19">
        <f t="shared" ref="S71:S76" si="57">Q71+R71</f>
        <v>218</v>
      </c>
      <c r="T71" s="19">
        <f t="shared" ref="T71:T76" si="58">P71+S71</f>
        <v>250</v>
      </c>
      <c r="U71" s="21">
        <f t="shared" ref="U71:U76" si="59">K71-T71</f>
        <v>0</v>
      </c>
      <c r="V71" s="1"/>
      <c r="W71" s="1"/>
      <c r="X71" s="1"/>
      <c r="Y71" s="1"/>
    </row>
    <row r="72" spans="1:25" ht="21.75" customHeight="1" x14ac:dyDescent="0.25">
      <c r="A72" s="22">
        <v>38</v>
      </c>
      <c r="B72" s="26">
        <v>43519</v>
      </c>
      <c r="C72" s="23" t="s">
        <v>317</v>
      </c>
      <c r="D72" s="23" t="s">
        <v>37</v>
      </c>
      <c r="E72" s="23" t="s">
        <v>323</v>
      </c>
      <c r="F72" s="23" t="s">
        <v>338</v>
      </c>
      <c r="G72" s="23" t="s">
        <v>339</v>
      </c>
      <c r="H72" s="23" t="s">
        <v>340</v>
      </c>
      <c r="I72" s="24">
        <v>50</v>
      </c>
      <c r="J72" s="24">
        <v>150</v>
      </c>
      <c r="K72" s="19">
        <f t="shared" ref="K72:K76" si="60">I72+J72</f>
        <v>200</v>
      </c>
      <c r="L72" s="19">
        <f t="shared" ref="L72:L76" si="61">K72*13%</f>
        <v>26</v>
      </c>
      <c r="M72" s="19">
        <f t="shared" ref="M72:M76" si="62">K72-L72</f>
        <v>174</v>
      </c>
      <c r="N72" s="24"/>
      <c r="O72" s="24"/>
      <c r="P72" s="19">
        <f t="shared" si="54"/>
        <v>0</v>
      </c>
      <c r="Q72" s="18">
        <f t="shared" si="55"/>
        <v>50</v>
      </c>
      <c r="R72" s="18">
        <f t="shared" si="56"/>
        <v>150</v>
      </c>
      <c r="S72" s="19">
        <f t="shared" si="57"/>
        <v>200</v>
      </c>
      <c r="T72" s="19">
        <f t="shared" si="58"/>
        <v>200</v>
      </c>
      <c r="U72" s="21">
        <f t="shared" si="59"/>
        <v>0</v>
      </c>
      <c r="V72" s="2"/>
      <c r="W72" s="2"/>
      <c r="X72" s="2"/>
      <c r="Y72" s="2"/>
    </row>
    <row r="73" spans="1:25" x14ac:dyDescent="0.25">
      <c r="A73" s="22">
        <v>39</v>
      </c>
      <c r="B73" s="26">
        <v>43519</v>
      </c>
      <c r="C73" s="23" t="s">
        <v>318</v>
      </c>
      <c r="D73" s="23" t="s">
        <v>37</v>
      </c>
      <c r="E73" s="17" t="s">
        <v>323</v>
      </c>
      <c r="F73" s="23" t="s">
        <v>341</v>
      </c>
      <c r="G73" s="23" t="s">
        <v>342</v>
      </c>
      <c r="H73" s="23" t="s">
        <v>101</v>
      </c>
      <c r="I73" s="24">
        <v>150</v>
      </c>
      <c r="J73" s="24">
        <v>50</v>
      </c>
      <c r="K73" s="19">
        <f t="shared" si="60"/>
        <v>200</v>
      </c>
      <c r="L73" s="19">
        <f t="shared" si="61"/>
        <v>26</v>
      </c>
      <c r="M73" s="19">
        <f t="shared" si="62"/>
        <v>174</v>
      </c>
      <c r="N73" s="24"/>
      <c r="O73" s="24"/>
      <c r="P73" s="19">
        <f t="shared" si="54"/>
        <v>0</v>
      </c>
      <c r="Q73" s="18">
        <f t="shared" si="55"/>
        <v>150</v>
      </c>
      <c r="R73" s="18">
        <f t="shared" si="56"/>
        <v>50</v>
      </c>
      <c r="S73" s="19">
        <f t="shared" si="57"/>
        <v>200</v>
      </c>
      <c r="T73" s="19">
        <f t="shared" si="58"/>
        <v>200</v>
      </c>
      <c r="U73" s="21">
        <f t="shared" si="59"/>
        <v>0</v>
      </c>
      <c r="V73" s="2"/>
      <c r="W73" s="2"/>
      <c r="X73" s="2"/>
      <c r="Y73" s="2"/>
    </row>
    <row r="74" spans="1:25" x14ac:dyDescent="0.25">
      <c r="A74" s="22">
        <v>40</v>
      </c>
      <c r="B74" s="26">
        <v>43519</v>
      </c>
      <c r="C74" s="23" t="s">
        <v>319</v>
      </c>
      <c r="D74" s="23" t="s">
        <v>37</v>
      </c>
      <c r="E74" s="23" t="s">
        <v>323</v>
      </c>
      <c r="F74" s="23" t="s">
        <v>343</v>
      </c>
      <c r="G74" s="23" t="s">
        <v>344</v>
      </c>
      <c r="H74" s="23" t="s">
        <v>101</v>
      </c>
      <c r="I74" s="24">
        <v>200</v>
      </c>
      <c r="J74" s="24">
        <v>100</v>
      </c>
      <c r="K74" s="19">
        <f t="shared" si="60"/>
        <v>300</v>
      </c>
      <c r="L74" s="19">
        <f t="shared" si="61"/>
        <v>39</v>
      </c>
      <c r="M74" s="19">
        <f t="shared" si="62"/>
        <v>261</v>
      </c>
      <c r="N74" s="24"/>
      <c r="O74" s="24">
        <v>14</v>
      </c>
      <c r="P74" s="19">
        <f t="shared" si="54"/>
        <v>14</v>
      </c>
      <c r="Q74" s="18">
        <f t="shared" si="55"/>
        <v>200</v>
      </c>
      <c r="R74" s="18">
        <f t="shared" si="56"/>
        <v>86</v>
      </c>
      <c r="S74" s="19">
        <f t="shared" si="57"/>
        <v>286</v>
      </c>
      <c r="T74" s="19">
        <f t="shared" si="58"/>
        <v>300</v>
      </c>
      <c r="U74" s="21">
        <f t="shared" si="59"/>
        <v>0</v>
      </c>
      <c r="V74" s="2"/>
      <c r="W74" s="2"/>
      <c r="X74" s="2"/>
      <c r="Y74" s="2"/>
    </row>
    <row r="75" spans="1:25" x14ac:dyDescent="0.25">
      <c r="A75" s="22">
        <v>41</v>
      </c>
      <c r="B75" s="26">
        <v>43519</v>
      </c>
      <c r="C75" s="23" t="s">
        <v>348</v>
      </c>
      <c r="D75" s="23" t="s">
        <v>37</v>
      </c>
      <c r="E75" s="23" t="s">
        <v>323</v>
      </c>
      <c r="F75" s="23" t="s">
        <v>345</v>
      </c>
      <c r="G75" s="23" t="s">
        <v>347</v>
      </c>
      <c r="H75" s="23" t="s">
        <v>101</v>
      </c>
      <c r="I75" s="24">
        <v>200</v>
      </c>
      <c r="J75" s="24">
        <v>150</v>
      </c>
      <c r="K75" s="19">
        <f t="shared" si="60"/>
        <v>350</v>
      </c>
      <c r="L75" s="19">
        <f t="shared" si="61"/>
        <v>45.5</v>
      </c>
      <c r="M75" s="19">
        <f t="shared" si="62"/>
        <v>304.5</v>
      </c>
      <c r="N75" s="24"/>
      <c r="O75" s="24">
        <v>13.38</v>
      </c>
      <c r="P75" s="19">
        <f t="shared" si="54"/>
        <v>13.38</v>
      </c>
      <c r="Q75" s="18">
        <f t="shared" si="55"/>
        <v>200</v>
      </c>
      <c r="R75" s="18">
        <f t="shared" si="56"/>
        <v>136.62</v>
      </c>
      <c r="S75" s="19">
        <f t="shared" si="57"/>
        <v>336.62</v>
      </c>
      <c r="T75" s="19">
        <f t="shared" si="58"/>
        <v>350</v>
      </c>
      <c r="U75" s="21">
        <f t="shared" si="59"/>
        <v>0</v>
      </c>
      <c r="V75" s="2"/>
      <c r="W75" s="2"/>
      <c r="X75" s="2"/>
      <c r="Y75" s="2"/>
    </row>
    <row r="76" spans="1:25" ht="27" x14ac:dyDescent="0.25">
      <c r="A76" s="22">
        <v>42</v>
      </c>
      <c r="B76" s="26">
        <v>43519</v>
      </c>
      <c r="C76" s="23" t="s">
        <v>320</v>
      </c>
      <c r="D76" s="23" t="s">
        <v>37</v>
      </c>
      <c r="E76" s="17" t="s">
        <v>323</v>
      </c>
      <c r="F76" s="23" t="s">
        <v>349</v>
      </c>
      <c r="G76" s="23" t="s">
        <v>350</v>
      </c>
      <c r="H76" s="23" t="s">
        <v>351</v>
      </c>
      <c r="I76" s="24">
        <v>100</v>
      </c>
      <c r="J76" s="24">
        <v>150</v>
      </c>
      <c r="K76" s="19">
        <f t="shared" si="60"/>
        <v>250</v>
      </c>
      <c r="L76" s="19">
        <f t="shared" si="61"/>
        <v>32.5</v>
      </c>
      <c r="M76" s="19">
        <f t="shared" si="62"/>
        <v>217.5</v>
      </c>
      <c r="N76" s="24"/>
      <c r="O76" s="24"/>
      <c r="P76" s="19">
        <f t="shared" si="54"/>
        <v>0</v>
      </c>
      <c r="Q76" s="18">
        <f t="shared" si="55"/>
        <v>100</v>
      </c>
      <c r="R76" s="18">
        <f t="shared" si="56"/>
        <v>150</v>
      </c>
      <c r="S76" s="19">
        <f t="shared" si="57"/>
        <v>250</v>
      </c>
      <c r="T76" s="19">
        <f t="shared" si="58"/>
        <v>250</v>
      </c>
      <c r="U76" s="21">
        <f t="shared" si="59"/>
        <v>0</v>
      </c>
      <c r="V76" s="2"/>
      <c r="W76" s="2"/>
      <c r="X76" s="2"/>
      <c r="Y76" s="2"/>
    </row>
    <row r="77" spans="1:25" ht="27" x14ac:dyDescent="0.25">
      <c r="A77" s="22">
        <v>43</v>
      </c>
      <c r="B77" s="26">
        <v>43519</v>
      </c>
      <c r="C77" s="23" t="s">
        <v>321</v>
      </c>
      <c r="D77" s="23" t="s">
        <v>37</v>
      </c>
      <c r="E77" s="23" t="s">
        <v>323</v>
      </c>
      <c r="F77" s="23" t="s">
        <v>346</v>
      </c>
      <c r="G77" s="23" t="s">
        <v>352</v>
      </c>
      <c r="H77" s="23" t="s">
        <v>353</v>
      </c>
      <c r="I77" s="24">
        <v>225</v>
      </c>
      <c r="J77" s="24">
        <f>75+75</f>
        <v>150</v>
      </c>
      <c r="K77" s="19">
        <f t="shared" si="27"/>
        <v>375</v>
      </c>
      <c r="L77" s="19">
        <f t="shared" si="28"/>
        <v>48.75</v>
      </c>
      <c r="M77" s="19">
        <f t="shared" si="29"/>
        <v>326.25</v>
      </c>
      <c r="N77" s="24"/>
      <c r="O77" s="24">
        <v>33.380000000000003</v>
      </c>
      <c r="P77" s="19">
        <f t="shared" si="30"/>
        <v>33.380000000000003</v>
      </c>
      <c r="Q77" s="18">
        <f t="shared" si="31"/>
        <v>225</v>
      </c>
      <c r="R77" s="18">
        <f t="shared" si="32"/>
        <v>116.62</v>
      </c>
      <c r="S77" s="19">
        <f t="shared" si="33"/>
        <v>341.62</v>
      </c>
      <c r="T77" s="19">
        <f t="shared" si="34"/>
        <v>375</v>
      </c>
      <c r="U77" s="21">
        <f t="shared" si="35"/>
        <v>0</v>
      </c>
      <c r="V77" s="2"/>
      <c r="W77" s="2"/>
      <c r="X77" s="2"/>
      <c r="Y77" s="2"/>
    </row>
    <row r="78" spans="1:25" ht="27" x14ac:dyDescent="0.25">
      <c r="A78" s="22">
        <v>44</v>
      </c>
      <c r="B78" s="26">
        <v>43519</v>
      </c>
      <c r="C78" s="23" t="s">
        <v>322</v>
      </c>
      <c r="D78" s="23" t="s">
        <v>37</v>
      </c>
      <c r="E78" s="23" t="s">
        <v>323</v>
      </c>
      <c r="F78" s="23" t="s">
        <v>354</v>
      </c>
      <c r="G78" s="23" t="s">
        <v>355</v>
      </c>
      <c r="H78" s="23" t="s">
        <v>356</v>
      </c>
      <c r="I78" s="24">
        <v>50</v>
      </c>
      <c r="J78" s="24">
        <v>150</v>
      </c>
      <c r="K78" s="19">
        <f t="shared" si="0"/>
        <v>200</v>
      </c>
      <c r="L78" s="19">
        <f t="shared" si="2"/>
        <v>26</v>
      </c>
      <c r="M78" s="19">
        <f t="shared" si="3"/>
        <v>174</v>
      </c>
      <c r="N78" s="24"/>
      <c r="O78" s="24">
        <v>14</v>
      </c>
      <c r="P78" s="19">
        <f t="shared" si="4"/>
        <v>14</v>
      </c>
      <c r="Q78" s="18">
        <f t="shared" si="26"/>
        <v>50</v>
      </c>
      <c r="R78" s="18">
        <f t="shared" si="26"/>
        <v>136</v>
      </c>
      <c r="S78" s="19">
        <f t="shared" si="6"/>
        <v>186</v>
      </c>
      <c r="T78" s="19">
        <f t="shared" si="7"/>
        <v>200</v>
      </c>
      <c r="U78" s="21">
        <f t="shared" si="25"/>
        <v>0</v>
      </c>
      <c r="V78" s="2"/>
      <c r="W78" s="2"/>
      <c r="X78" s="2"/>
      <c r="Y78" s="2"/>
    </row>
    <row r="79" spans="1:25" x14ac:dyDescent="0.25">
      <c r="A79" s="22">
        <v>45</v>
      </c>
      <c r="B79" s="26">
        <v>43519</v>
      </c>
      <c r="C79" s="23" t="s">
        <v>369</v>
      </c>
      <c r="D79" s="23" t="s">
        <v>37</v>
      </c>
      <c r="E79" s="23" t="s">
        <v>361</v>
      </c>
      <c r="F79" s="23" t="s">
        <v>370</v>
      </c>
      <c r="G79" s="23" t="s">
        <v>371</v>
      </c>
      <c r="H79" s="23" t="s">
        <v>101</v>
      </c>
      <c r="I79" s="24">
        <v>200</v>
      </c>
      <c r="J79" s="24">
        <v>75</v>
      </c>
      <c r="K79" s="19">
        <f t="shared" si="0"/>
        <v>275</v>
      </c>
      <c r="L79" s="19">
        <f t="shared" si="2"/>
        <v>35.75</v>
      </c>
      <c r="M79" s="19">
        <f t="shared" si="3"/>
        <v>239.25</v>
      </c>
      <c r="N79" s="24"/>
      <c r="O79" s="100">
        <v>18</v>
      </c>
      <c r="P79" s="19">
        <f t="shared" si="4"/>
        <v>18</v>
      </c>
      <c r="Q79" s="18">
        <f t="shared" si="26"/>
        <v>200</v>
      </c>
      <c r="R79" s="18">
        <f t="shared" si="26"/>
        <v>57</v>
      </c>
      <c r="S79" s="19">
        <f t="shared" si="6"/>
        <v>257</v>
      </c>
      <c r="T79" s="19">
        <f t="shared" si="7"/>
        <v>275</v>
      </c>
      <c r="U79" s="21">
        <f t="shared" si="25"/>
        <v>0</v>
      </c>
      <c r="V79" s="2"/>
      <c r="W79" s="2"/>
      <c r="X79" s="2"/>
      <c r="Y79" s="2"/>
    </row>
    <row r="80" spans="1:25" ht="18.75" customHeight="1" x14ac:dyDescent="0.25">
      <c r="A80" s="22">
        <v>46</v>
      </c>
      <c r="B80" s="26">
        <v>43519</v>
      </c>
      <c r="C80" s="23" t="s">
        <v>362</v>
      </c>
      <c r="D80" s="23" t="s">
        <v>37</v>
      </c>
      <c r="E80" s="23" t="s">
        <v>361</v>
      </c>
      <c r="F80" s="23" t="s">
        <v>379</v>
      </c>
      <c r="G80" s="23" t="s">
        <v>380</v>
      </c>
      <c r="H80" s="23" t="s">
        <v>381</v>
      </c>
      <c r="I80" s="24">
        <v>25</v>
      </c>
      <c r="J80" s="24">
        <v>75</v>
      </c>
      <c r="K80" s="19">
        <f t="shared" si="0"/>
        <v>100</v>
      </c>
      <c r="L80" s="19">
        <f t="shared" si="2"/>
        <v>13</v>
      </c>
      <c r="M80" s="19">
        <f t="shared" si="3"/>
        <v>87</v>
      </c>
      <c r="N80" s="24"/>
      <c r="O80" s="24"/>
      <c r="P80" s="19">
        <f t="shared" si="4"/>
        <v>0</v>
      </c>
      <c r="Q80" s="18">
        <f t="shared" si="26"/>
        <v>25</v>
      </c>
      <c r="R80" s="18">
        <f t="shared" si="26"/>
        <v>75</v>
      </c>
      <c r="S80" s="19">
        <f t="shared" si="6"/>
        <v>100</v>
      </c>
      <c r="T80" s="19">
        <f t="shared" si="7"/>
        <v>100</v>
      </c>
      <c r="U80" s="21">
        <f t="shared" si="25"/>
        <v>0</v>
      </c>
      <c r="V80" s="2"/>
      <c r="W80" s="2"/>
      <c r="X80" s="2"/>
      <c r="Y80" s="2"/>
    </row>
    <row r="81" spans="1:25" x14ac:dyDescent="0.25">
      <c r="A81" s="22">
        <v>47</v>
      </c>
      <c r="B81" s="26">
        <v>43519</v>
      </c>
      <c r="C81" s="23" t="s">
        <v>363</v>
      </c>
      <c r="D81" s="23" t="s">
        <v>37</v>
      </c>
      <c r="E81" s="23" t="s">
        <v>361</v>
      </c>
      <c r="F81" s="23" t="s">
        <v>378</v>
      </c>
      <c r="G81" s="23" t="s">
        <v>152</v>
      </c>
      <c r="H81" s="23" t="s">
        <v>101</v>
      </c>
      <c r="I81" s="24">
        <v>150</v>
      </c>
      <c r="J81" s="24">
        <v>90</v>
      </c>
      <c r="K81" s="19">
        <f t="shared" si="0"/>
        <v>240</v>
      </c>
      <c r="L81" s="19">
        <f t="shared" si="2"/>
        <v>31.200000000000003</v>
      </c>
      <c r="M81" s="19">
        <f t="shared" si="3"/>
        <v>208.8</v>
      </c>
      <c r="N81" s="24"/>
      <c r="O81" s="24">
        <v>14</v>
      </c>
      <c r="P81" s="19">
        <f t="shared" si="4"/>
        <v>14</v>
      </c>
      <c r="Q81" s="18">
        <f t="shared" si="26"/>
        <v>150</v>
      </c>
      <c r="R81" s="18">
        <f t="shared" si="26"/>
        <v>76</v>
      </c>
      <c r="S81" s="19">
        <f t="shared" si="6"/>
        <v>226</v>
      </c>
      <c r="T81" s="19">
        <f t="shared" si="7"/>
        <v>240</v>
      </c>
      <c r="U81" s="21">
        <f t="shared" si="25"/>
        <v>0</v>
      </c>
      <c r="V81" s="2"/>
      <c r="W81" s="2"/>
      <c r="X81" s="2"/>
      <c r="Y81" s="2"/>
    </row>
    <row r="82" spans="1:25" x14ac:dyDescent="0.25">
      <c r="A82" s="22">
        <v>48</v>
      </c>
      <c r="B82" s="26">
        <v>43519</v>
      </c>
      <c r="C82" s="23" t="s">
        <v>364</v>
      </c>
      <c r="D82" s="23" t="s">
        <v>37</v>
      </c>
      <c r="E82" s="23" t="s">
        <v>361</v>
      </c>
      <c r="F82" s="23" t="s">
        <v>376</v>
      </c>
      <c r="G82" s="23" t="s">
        <v>377</v>
      </c>
      <c r="H82" s="23" t="s">
        <v>101</v>
      </c>
      <c r="I82" s="24">
        <v>50</v>
      </c>
      <c r="J82" s="24">
        <v>75</v>
      </c>
      <c r="K82" s="19">
        <f t="shared" si="0"/>
        <v>125</v>
      </c>
      <c r="L82" s="19">
        <f t="shared" si="2"/>
        <v>16.25</v>
      </c>
      <c r="M82" s="19">
        <f t="shared" si="3"/>
        <v>108.75</v>
      </c>
      <c r="N82" s="24"/>
      <c r="O82" s="24"/>
      <c r="P82" s="19">
        <f t="shared" si="4"/>
        <v>0</v>
      </c>
      <c r="Q82" s="18">
        <f t="shared" si="26"/>
        <v>50</v>
      </c>
      <c r="R82" s="18">
        <f t="shared" si="26"/>
        <v>75</v>
      </c>
      <c r="S82" s="19">
        <f t="shared" si="6"/>
        <v>125</v>
      </c>
      <c r="T82" s="19">
        <f t="shared" si="7"/>
        <v>125</v>
      </c>
      <c r="U82" s="21">
        <f t="shared" si="25"/>
        <v>0</v>
      </c>
      <c r="V82" s="2"/>
      <c r="W82" s="2"/>
      <c r="X82" s="2"/>
      <c r="Y82" s="2"/>
    </row>
    <row r="83" spans="1:25" ht="21.75" customHeight="1" x14ac:dyDescent="0.25">
      <c r="A83" s="22">
        <v>49</v>
      </c>
      <c r="B83" s="26">
        <v>43519</v>
      </c>
      <c r="C83" s="23" t="s">
        <v>365</v>
      </c>
      <c r="D83" s="23" t="s">
        <v>37</v>
      </c>
      <c r="E83" s="23" t="s">
        <v>361</v>
      </c>
      <c r="F83" s="23" t="s">
        <v>374</v>
      </c>
      <c r="G83" s="23" t="s">
        <v>375</v>
      </c>
      <c r="H83" s="23" t="s">
        <v>101</v>
      </c>
      <c r="I83" s="24">
        <v>50</v>
      </c>
      <c r="J83" s="24">
        <v>75</v>
      </c>
      <c r="K83" s="19">
        <f t="shared" si="0"/>
        <v>125</v>
      </c>
      <c r="L83" s="19">
        <f t="shared" si="2"/>
        <v>16.25</v>
      </c>
      <c r="M83" s="19">
        <f t="shared" si="3"/>
        <v>108.75</v>
      </c>
      <c r="N83" s="24"/>
      <c r="O83" s="24">
        <v>14</v>
      </c>
      <c r="P83" s="19">
        <f t="shared" si="4"/>
        <v>14</v>
      </c>
      <c r="Q83" s="18">
        <f t="shared" si="26"/>
        <v>50</v>
      </c>
      <c r="R83" s="18">
        <f t="shared" si="26"/>
        <v>61</v>
      </c>
      <c r="S83" s="19">
        <f t="shared" si="6"/>
        <v>111</v>
      </c>
      <c r="T83" s="19">
        <f t="shared" si="7"/>
        <v>125</v>
      </c>
      <c r="U83" s="21">
        <f t="shared" si="25"/>
        <v>0</v>
      </c>
      <c r="V83" s="2"/>
      <c r="W83" s="2"/>
      <c r="X83" s="2"/>
      <c r="Y83" s="2"/>
    </row>
    <row r="84" spans="1:25" x14ac:dyDescent="0.25">
      <c r="A84" s="22">
        <v>50</v>
      </c>
      <c r="B84" s="26">
        <v>43519</v>
      </c>
      <c r="C84" s="23" t="s">
        <v>366</v>
      </c>
      <c r="D84" s="23" t="s">
        <v>37</v>
      </c>
      <c r="E84" s="23" t="s">
        <v>361</v>
      </c>
      <c r="F84" s="23" t="s">
        <v>372</v>
      </c>
      <c r="G84" s="23" t="s">
        <v>373</v>
      </c>
      <c r="H84" s="23" t="s">
        <v>188</v>
      </c>
      <c r="I84" s="24">
        <v>150</v>
      </c>
      <c r="J84" s="24">
        <v>90</v>
      </c>
      <c r="K84" s="19">
        <f t="shared" si="0"/>
        <v>240</v>
      </c>
      <c r="L84" s="19">
        <f t="shared" si="2"/>
        <v>31.200000000000003</v>
      </c>
      <c r="M84" s="19">
        <f t="shared" si="3"/>
        <v>208.8</v>
      </c>
      <c r="N84" s="24"/>
      <c r="O84" s="24">
        <v>19.5</v>
      </c>
      <c r="P84" s="19">
        <f t="shared" si="4"/>
        <v>19.5</v>
      </c>
      <c r="Q84" s="18">
        <f t="shared" si="26"/>
        <v>150</v>
      </c>
      <c r="R84" s="18">
        <f t="shared" si="26"/>
        <v>70.5</v>
      </c>
      <c r="S84" s="19">
        <f t="shared" si="6"/>
        <v>220.5</v>
      </c>
      <c r="T84" s="19">
        <f t="shared" si="7"/>
        <v>240</v>
      </c>
      <c r="U84" s="21">
        <f t="shared" si="25"/>
        <v>0</v>
      </c>
      <c r="V84" s="2"/>
      <c r="W84" s="2"/>
      <c r="X84" s="2"/>
      <c r="Y84" s="2"/>
    </row>
    <row r="85" spans="1:25" ht="27" x14ac:dyDescent="0.25">
      <c r="A85" s="22">
        <v>52</v>
      </c>
      <c r="B85" s="26">
        <v>43521</v>
      </c>
      <c r="C85" s="23" t="s">
        <v>384</v>
      </c>
      <c r="D85" s="23" t="s">
        <v>37</v>
      </c>
      <c r="E85" s="23" t="s">
        <v>383</v>
      </c>
      <c r="F85" s="23" t="s">
        <v>408</v>
      </c>
      <c r="G85" s="23" t="s">
        <v>409</v>
      </c>
      <c r="H85" s="23" t="s">
        <v>410</v>
      </c>
      <c r="I85" s="24">
        <v>50</v>
      </c>
      <c r="J85" s="24">
        <v>150</v>
      </c>
      <c r="K85" s="19">
        <f t="shared" si="0"/>
        <v>200</v>
      </c>
      <c r="L85" s="19">
        <f t="shared" si="2"/>
        <v>26</v>
      </c>
      <c r="M85" s="19">
        <f t="shared" si="3"/>
        <v>174</v>
      </c>
      <c r="N85" s="24"/>
      <c r="O85" s="24">
        <f>14+14</f>
        <v>28</v>
      </c>
      <c r="P85" s="19">
        <f t="shared" si="4"/>
        <v>28</v>
      </c>
      <c r="Q85" s="18">
        <f t="shared" si="26"/>
        <v>50</v>
      </c>
      <c r="R85" s="18">
        <f t="shared" si="26"/>
        <v>122</v>
      </c>
      <c r="S85" s="19">
        <f t="shared" si="6"/>
        <v>172</v>
      </c>
      <c r="T85" s="19">
        <f t="shared" si="7"/>
        <v>200</v>
      </c>
      <c r="U85" s="21">
        <f t="shared" si="25"/>
        <v>0</v>
      </c>
      <c r="V85" s="2"/>
      <c r="W85" s="2"/>
      <c r="X85" s="2"/>
      <c r="Y85" s="2"/>
    </row>
    <row r="86" spans="1:25" x14ac:dyDescent="0.25">
      <c r="A86" s="22">
        <v>53</v>
      </c>
      <c r="B86" s="26">
        <v>43521</v>
      </c>
      <c r="C86" s="23" t="s">
        <v>385</v>
      </c>
      <c r="D86" s="23" t="s">
        <v>37</v>
      </c>
      <c r="E86" s="23" t="s">
        <v>383</v>
      </c>
      <c r="F86" s="23" t="s">
        <v>406</v>
      </c>
      <c r="G86" s="23" t="s">
        <v>407</v>
      </c>
      <c r="H86" s="23" t="s">
        <v>101</v>
      </c>
      <c r="I86" s="24">
        <v>50</v>
      </c>
      <c r="J86" s="24">
        <v>100</v>
      </c>
      <c r="K86" s="19">
        <f t="shared" si="0"/>
        <v>150</v>
      </c>
      <c r="L86" s="19">
        <f t="shared" si="2"/>
        <v>19.5</v>
      </c>
      <c r="M86" s="19">
        <f t="shared" si="3"/>
        <v>130.5</v>
      </c>
      <c r="N86" s="24"/>
      <c r="O86" s="24">
        <v>14</v>
      </c>
      <c r="P86" s="19">
        <f t="shared" si="4"/>
        <v>14</v>
      </c>
      <c r="Q86" s="18">
        <f t="shared" si="26"/>
        <v>50</v>
      </c>
      <c r="R86" s="18">
        <f t="shared" si="26"/>
        <v>86</v>
      </c>
      <c r="S86" s="19">
        <f t="shared" si="6"/>
        <v>136</v>
      </c>
      <c r="T86" s="19">
        <f t="shared" si="7"/>
        <v>150</v>
      </c>
      <c r="U86" s="21">
        <f t="shared" si="25"/>
        <v>0</v>
      </c>
      <c r="V86" s="2"/>
      <c r="W86" s="2"/>
      <c r="X86" s="2"/>
      <c r="Y86" s="2"/>
    </row>
    <row r="87" spans="1:25" ht="27" x14ac:dyDescent="0.25">
      <c r="A87" s="22">
        <v>54</v>
      </c>
      <c r="B87" s="26">
        <v>43521</v>
      </c>
      <c r="C87" s="23" t="s">
        <v>386</v>
      </c>
      <c r="D87" s="23" t="s">
        <v>37</v>
      </c>
      <c r="E87" s="23" t="s">
        <v>383</v>
      </c>
      <c r="F87" s="23" t="s">
        <v>403</v>
      </c>
      <c r="G87" s="23" t="s">
        <v>404</v>
      </c>
      <c r="H87" s="23" t="s">
        <v>405</v>
      </c>
      <c r="I87" s="24">
        <v>40</v>
      </c>
      <c r="J87" s="24">
        <f>125+175</f>
        <v>300</v>
      </c>
      <c r="K87" s="19">
        <f t="shared" ref="K87:K88" si="63">I87+J87</f>
        <v>340</v>
      </c>
      <c r="L87" s="19">
        <f t="shared" ref="L87:L88" si="64">K87*13%</f>
        <v>44.2</v>
      </c>
      <c r="M87" s="19">
        <f t="shared" ref="M87:M88" si="65">K87-L87</f>
        <v>295.8</v>
      </c>
      <c r="N87" s="24"/>
      <c r="O87" s="24"/>
      <c r="P87" s="19">
        <f t="shared" ref="P87:P88" si="66">N87+O87</f>
        <v>0</v>
      </c>
      <c r="Q87" s="18">
        <f t="shared" ref="Q87:Q88" si="67">I87-N87</f>
        <v>40</v>
      </c>
      <c r="R87" s="18">
        <f t="shared" ref="R87:R88" si="68">J87-O87</f>
        <v>300</v>
      </c>
      <c r="S87" s="19">
        <f t="shared" ref="S87:S88" si="69">Q87+R87</f>
        <v>340</v>
      </c>
      <c r="T87" s="19">
        <f t="shared" ref="T87:T88" si="70">P87+S87</f>
        <v>340</v>
      </c>
      <c r="U87" s="21">
        <f t="shared" ref="U87:U88" si="71">K87-T87</f>
        <v>0</v>
      </c>
      <c r="V87" s="2"/>
      <c r="W87" s="2"/>
      <c r="X87" s="2"/>
      <c r="Y87" s="2"/>
    </row>
    <row r="88" spans="1:25" x14ac:dyDescent="0.25">
      <c r="A88" s="22">
        <v>55</v>
      </c>
      <c r="B88" s="16">
        <v>43521</v>
      </c>
      <c r="C88" s="17" t="s">
        <v>387</v>
      </c>
      <c r="D88" s="17" t="s">
        <v>37</v>
      </c>
      <c r="E88" s="17" t="s">
        <v>383</v>
      </c>
      <c r="F88" s="17" t="s">
        <v>401</v>
      </c>
      <c r="G88" s="17" t="s">
        <v>402</v>
      </c>
      <c r="H88" s="17" t="s">
        <v>296</v>
      </c>
      <c r="I88" s="18">
        <v>40</v>
      </c>
      <c r="J88" s="24">
        <v>150</v>
      </c>
      <c r="K88" s="19">
        <f t="shared" si="63"/>
        <v>190</v>
      </c>
      <c r="L88" s="19">
        <f t="shared" si="64"/>
        <v>24.7</v>
      </c>
      <c r="M88" s="19">
        <f t="shared" si="65"/>
        <v>165.3</v>
      </c>
      <c r="N88" s="24"/>
      <c r="O88" s="24"/>
      <c r="P88" s="19">
        <f t="shared" si="66"/>
        <v>0</v>
      </c>
      <c r="Q88" s="18">
        <f t="shared" si="67"/>
        <v>40</v>
      </c>
      <c r="R88" s="18">
        <f t="shared" si="68"/>
        <v>150</v>
      </c>
      <c r="S88" s="19">
        <f t="shared" si="69"/>
        <v>190</v>
      </c>
      <c r="T88" s="19">
        <f t="shared" si="70"/>
        <v>190</v>
      </c>
      <c r="U88" s="21">
        <f t="shared" si="71"/>
        <v>0</v>
      </c>
      <c r="V88" s="2"/>
      <c r="W88" s="2"/>
      <c r="X88" s="2"/>
      <c r="Y88" s="2"/>
    </row>
    <row r="89" spans="1:25" x14ac:dyDescent="0.25">
      <c r="A89" s="22">
        <v>45</v>
      </c>
      <c r="B89" s="26">
        <v>43521</v>
      </c>
      <c r="C89" s="23" t="s">
        <v>388</v>
      </c>
      <c r="D89" s="23" t="s">
        <v>37</v>
      </c>
      <c r="E89" s="23" t="s">
        <v>383</v>
      </c>
      <c r="F89" s="23" t="s">
        <v>416</v>
      </c>
      <c r="G89" s="23" t="s">
        <v>417</v>
      </c>
      <c r="H89" s="23" t="s">
        <v>148</v>
      </c>
      <c r="I89" s="24">
        <v>25</v>
      </c>
      <c r="J89" s="24">
        <v>75</v>
      </c>
      <c r="K89" s="19">
        <f t="shared" ref="K89:K106" si="72">I89+J89</f>
        <v>100</v>
      </c>
      <c r="L89" s="19">
        <f t="shared" ref="L89:L97" si="73">K89*13%</f>
        <v>13</v>
      </c>
      <c r="M89" s="19">
        <f t="shared" ref="M89:M97" si="74">K89-L89</f>
        <v>87</v>
      </c>
      <c r="N89" s="24"/>
      <c r="O89" s="24"/>
      <c r="P89" s="19">
        <f t="shared" ref="P89:P97" si="75">N89+O89</f>
        <v>0</v>
      </c>
      <c r="Q89" s="18">
        <f t="shared" ref="Q89:Q97" si="76">I89-N89</f>
        <v>25</v>
      </c>
      <c r="R89" s="18">
        <f t="shared" ref="R89:R97" si="77">J89-O89</f>
        <v>75</v>
      </c>
      <c r="S89" s="19">
        <f t="shared" ref="S89:S97" si="78">Q89+R89</f>
        <v>100</v>
      </c>
      <c r="T89" s="19">
        <f t="shared" ref="T89:T97" si="79">P89+S89</f>
        <v>100</v>
      </c>
      <c r="U89" s="21">
        <f t="shared" ref="U89:U97" si="80">K89-T89</f>
        <v>0</v>
      </c>
      <c r="V89" s="2"/>
      <c r="W89" s="2"/>
      <c r="X89" s="2"/>
      <c r="Y89" s="2"/>
    </row>
    <row r="90" spans="1:25" ht="27" x14ac:dyDescent="0.25">
      <c r="A90" s="22">
        <v>46</v>
      </c>
      <c r="B90" s="26">
        <v>43521</v>
      </c>
      <c r="C90" s="23" t="s">
        <v>389</v>
      </c>
      <c r="D90" s="23" t="s">
        <v>37</v>
      </c>
      <c r="E90" s="23" t="s">
        <v>383</v>
      </c>
      <c r="F90" s="23" t="s">
        <v>413</v>
      </c>
      <c r="G90" s="23" t="s">
        <v>414</v>
      </c>
      <c r="H90" s="23" t="s">
        <v>415</v>
      </c>
      <c r="I90" s="24">
        <v>180</v>
      </c>
      <c r="J90" s="24">
        <f>225+75</f>
        <v>300</v>
      </c>
      <c r="K90" s="19">
        <f t="shared" si="72"/>
        <v>480</v>
      </c>
      <c r="L90" s="19">
        <f t="shared" si="73"/>
        <v>62.400000000000006</v>
      </c>
      <c r="M90" s="19">
        <f t="shared" si="74"/>
        <v>417.6</v>
      </c>
      <c r="N90" s="24"/>
      <c r="O90" s="24"/>
      <c r="P90" s="19">
        <f t="shared" si="75"/>
        <v>0</v>
      </c>
      <c r="Q90" s="18">
        <f t="shared" si="76"/>
        <v>180</v>
      </c>
      <c r="R90" s="18">
        <f t="shared" si="77"/>
        <v>300</v>
      </c>
      <c r="S90" s="19">
        <f t="shared" si="78"/>
        <v>480</v>
      </c>
      <c r="T90" s="19">
        <f t="shared" si="79"/>
        <v>480</v>
      </c>
      <c r="U90" s="21">
        <f t="shared" si="80"/>
        <v>0</v>
      </c>
      <c r="V90" s="2"/>
      <c r="W90" s="2"/>
      <c r="X90" s="2"/>
      <c r="Y90" s="2"/>
    </row>
    <row r="91" spans="1:25" x14ac:dyDescent="0.25">
      <c r="A91" s="22">
        <v>47</v>
      </c>
      <c r="B91" s="26">
        <v>43521</v>
      </c>
      <c r="C91" s="23" t="s">
        <v>390</v>
      </c>
      <c r="D91" s="23" t="s">
        <v>37</v>
      </c>
      <c r="E91" s="23" t="s">
        <v>383</v>
      </c>
      <c r="F91" s="23" t="s">
        <v>418</v>
      </c>
      <c r="G91" s="23" t="s">
        <v>211</v>
      </c>
      <c r="H91" s="23" t="s">
        <v>419</v>
      </c>
      <c r="I91" s="24">
        <v>25</v>
      </c>
      <c r="J91" s="24">
        <v>75</v>
      </c>
      <c r="K91" s="19">
        <f t="shared" si="72"/>
        <v>100</v>
      </c>
      <c r="L91" s="19">
        <f t="shared" si="73"/>
        <v>13</v>
      </c>
      <c r="M91" s="19">
        <f t="shared" si="74"/>
        <v>87</v>
      </c>
      <c r="N91" s="24"/>
      <c r="O91" s="24">
        <v>14</v>
      </c>
      <c r="P91" s="19">
        <f t="shared" si="75"/>
        <v>14</v>
      </c>
      <c r="Q91" s="18">
        <f t="shared" si="76"/>
        <v>25</v>
      </c>
      <c r="R91" s="18">
        <f t="shared" si="77"/>
        <v>61</v>
      </c>
      <c r="S91" s="19">
        <f t="shared" si="78"/>
        <v>86</v>
      </c>
      <c r="T91" s="19">
        <f t="shared" si="79"/>
        <v>100</v>
      </c>
      <c r="U91" s="21">
        <f t="shared" si="80"/>
        <v>0</v>
      </c>
      <c r="V91" s="2"/>
      <c r="W91" s="2"/>
      <c r="X91" s="2"/>
      <c r="Y91" s="2"/>
    </row>
    <row r="92" spans="1:25" x14ac:dyDescent="0.25">
      <c r="A92" s="22">
        <v>48</v>
      </c>
      <c r="B92" s="26">
        <v>43521</v>
      </c>
      <c r="C92" s="23" t="s">
        <v>391</v>
      </c>
      <c r="D92" s="23" t="s">
        <v>37</v>
      </c>
      <c r="E92" s="23" t="s">
        <v>383</v>
      </c>
      <c r="F92" s="23"/>
      <c r="G92" s="23" t="s">
        <v>424</v>
      </c>
      <c r="H92" s="23" t="s">
        <v>123</v>
      </c>
      <c r="I92" s="24">
        <v>100</v>
      </c>
      <c r="J92" s="24">
        <f>175+75</f>
        <v>250</v>
      </c>
      <c r="K92" s="19">
        <f t="shared" si="72"/>
        <v>350</v>
      </c>
      <c r="L92" s="19">
        <f t="shared" si="73"/>
        <v>45.5</v>
      </c>
      <c r="M92" s="19">
        <f t="shared" si="74"/>
        <v>304.5</v>
      </c>
      <c r="N92" s="24"/>
      <c r="O92" s="24"/>
      <c r="P92" s="19">
        <f t="shared" si="75"/>
        <v>0</v>
      </c>
      <c r="Q92" s="18">
        <f t="shared" si="76"/>
        <v>100</v>
      </c>
      <c r="R92" s="18">
        <f t="shared" si="77"/>
        <v>250</v>
      </c>
      <c r="S92" s="19">
        <f t="shared" si="78"/>
        <v>350</v>
      </c>
      <c r="T92" s="19">
        <f t="shared" si="79"/>
        <v>350</v>
      </c>
      <c r="U92" s="21">
        <f t="shared" si="80"/>
        <v>0</v>
      </c>
      <c r="V92" s="2"/>
      <c r="W92" s="2"/>
      <c r="X92" s="2"/>
      <c r="Y92" s="2"/>
    </row>
    <row r="93" spans="1:25" x14ac:dyDescent="0.25">
      <c r="A93" s="22">
        <v>49</v>
      </c>
      <c r="B93" s="26">
        <v>43521</v>
      </c>
      <c r="C93" s="23" t="s">
        <v>392</v>
      </c>
      <c r="D93" s="23" t="s">
        <v>37</v>
      </c>
      <c r="E93" s="23" t="s">
        <v>383</v>
      </c>
      <c r="F93" s="23" t="s">
        <v>422</v>
      </c>
      <c r="G93" s="23" t="s">
        <v>423</v>
      </c>
      <c r="H93" s="23" t="s">
        <v>123</v>
      </c>
      <c r="I93" s="24">
        <v>100</v>
      </c>
      <c r="J93" s="24">
        <f>75+175</f>
        <v>250</v>
      </c>
      <c r="K93" s="19">
        <f t="shared" si="72"/>
        <v>350</v>
      </c>
      <c r="L93" s="19">
        <f t="shared" si="73"/>
        <v>45.5</v>
      </c>
      <c r="M93" s="19">
        <f t="shared" si="74"/>
        <v>304.5</v>
      </c>
      <c r="N93" s="24"/>
      <c r="O93" s="24"/>
      <c r="P93" s="19">
        <f t="shared" si="75"/>
        <v>0</v>
      </c>
      <c r="Q93" s="18">
        <f t="shared" si="76"/>
        <v>100</v>
      </c>
      <c r="R93" s="18">
        <f t="shared" si="77"/>
        <v>250</v>
      </c>
      <c r="S93" s="19">
        <f t="shared" si="78"/>
        <v>350</v>
      </c>
      <c r="T93" s="19">
        <f t="shared" si="79"/>
        <v>350</v>
      </c>
      <c r="U93" s="21">
        <f t="shared" si="80"/>
        <v>0</v>
      </c>
      <c r="V93" s="2"/>
      <c r="W93" s="2"/>
      <c r="X93" s="2"/>
      <c r="Y93" s="2"/>
    </row>
    <row r="94" spans="1:25" x14ac:dyDescent="0.25">
      <c r="A94" s="22">
        <v>50</v>
      </c>
      <c r="B94" s="26">
        <v>43521</v>
      </c>
      <c r="C94" s="23" t="s">
        <v>393</v>
      </c>
      <c r="D94" s="23" t="s">
        <v>37</v>
      </c>
      <c r="E94" s="23" t="s">
        <v>383</v>
      </c>
      <c r="F94" s="23" t="s">
        <v>420</v>
      </c>
      <c r="G94" s="23" t="s">
        <v>421</v>
      </c>
      <c r="H94" s="23" t="s">
        <v>253</v>
      </c>
      <c r="I94" s="24">
        <v>125</v>
      </c>
      <c r="J94" s="24">
        <v>75</v>
      </c>
      <c r="K94" s="19">
        <f t="shared" si="72"/>
        <v>200</v>
      </c>
      <c r="L94" s="19">
        <f t="shared" si="73"/>
        <v>26</v>
      </c>
      <c r="M94" s="19">
        <f t="shared" si="74"/>
        <v>174</v>
      </c>
      <c r="N94" s="24"/>
      <c r="O94" s="24"/>
      <c r="P94" s="19">
        <f t="shared" si="75"/>
        <v>0</v>
      </c>
      <c r="Q94" s="18">
        <f t="shared" si="76"/>
        <v>125</v>
      </c>
      <c r="R94" s="18">
        <f t="shared" si="77"/>
        <v>75</v>
      </c>
      <c r="S94" s="19">
        <f t="shared" si="78"/>
        <v>200</v>
      </c>
      <c r="T94" s="19">
        <f t="shared" si="79"/>
        <v>200</v>
      </c>
      <c r="U94" s="21">
        <f t="shared" si="80"/>
        <v>0</v>
      </c>
      <c r="V94" s="2"/>
      <c r="W94" s="2"/>
      <c r="X94" s="2"/>
      <c r="Y94" s="2"/>
    </row>
    <row r="95" spans="1:25" x14ac:dyDescent="0.25">
      <c r="A95" s="22">
        <v>51</v>
      </c>
      <c r="B95" s="26">
        <v>43521</v>
      </c>
      <c r="C95" s="23" t="s">
        <v>549</v>
      </c>
      <c r="D95" s="23" t="s">
        <v>37</v>
      </c>
      <c r="E95" s="23" t="s">
        <v>383</v>
      </c>
      <c r="F95" s="23" t="s">
        <v>396</v>
      </c>
      <c r="G95" s="23" t="s">
        <v>397</v>
      </c>
      <c r="H95" s="23" t="s">
        <v>101</v>
      </c>
      <c r="I95" s="24">
        <v>50</v>
      </c>
      <c r="J95" s="24">
        <v>75</v>
      </c>
      <c r="K95" s="19">
        <f t="shared" si="72"/>
        <v>125</v>
      </c>
      <c r="L95" s="19">
        <f t="shared" si="73"/>
        <v>16.25</v>
      </c>
      <c r="M95" s="19">
        <f t="shared" si="74"/>
        <v>108.75</v>
      </c>
      <c r="N95" s="24"/>
      <c r="O95" s="24">
        <v>14</v>
      </c>
      <c r="P95" s="19">
        <f t="shared" si="75"/>
        <v>14</v>
      </c>
      <c r="Q95" s="18">
        <f t="shared" si="76"/>
        <v>50</v>
      </c>
      <c r="R95" s="18">
        <f t="shared" si="77"/>
        <v>61</v>
      </c>
      <c r="S95" s="19">
        <f t="shared" si="78"/>
        <v>111</v>
      </c>
      <c r="T95" s="19">
        <f t="shared" si="79"/>
        <v>125</v>
      </c>
      <c r="U95" s="21">
        <f t="shared" si="80"/>
        <v>0</v>
      </c>
      <c r="V95" s="2"/>
      <c r="W95" s="2"/>
      <c r="X95" s="2"/>
      <c r="Y95" s="2"/>
    </row>
    <row r="96" spans="1:25" x14ac:dyDescent="0.25">
      <c r="A96" s="22">
        <v>52</v>
      </c>
      <c r="B96" s="26">
        <v>43521</v>
      </c>
      <c r="C96" s="23" t="s">
        <v>394</v>
      </c>
      <c r="D96" s="23" t="s">
        <v>37</v>
      </c>
      <c r="E96" s="23" t="s">
        <v>383</v>
      </c>
      <c r="F96" s="23" t="s">
        <v>425</v>
      </c>
      <c r="G96" s="23" t="s">
        <v>133</v>
      </c>
      <c r="H96" s="23" t="s">
        <v>222</v>
      </c>
      <c r="I96" s="24"/>
      <c r="J96" s="24">
        <f>225+75</f>
        <v>300</v>
      </c>
      <c r="K96" s="19">
        <f t="shared" si="72"/>
        <v>300</v>
      </c>
      <c r="L96" s="19">
        <f t="shared" si="73"/>
        <v>39</v>
      </c>
      <c r="M96" s="19">
        <f t="shared" si="74"/>
        <v>261</v>
      </c>
      <c r="N96" s="24"/>
      <c r="O96" s="24"/>
      <c r="P96" s="19">
        <f t="shared" si="75"/>
        <v>0</v>
      </c>
      <c r="Q96" s="18">
        <f t="shared" si="76"/>
        <v>0</v>
      </c>
      <c r="R96" s="18">
        <f t="shared" si="77"/>
        <v>300</v>
      </c>
      <c r="S96" s="19">
        <f t="shared" si="78"/>
        <v>300</v>
      </c>
      <c r="T96" s="19">
        <f t="shared" si="79"/>
        <v>300</v>
      </c>
      <c r="U96" s="21">
        <f t="shared" si="80"/>
        <v>0</v>
      </c>
      <c r="V96" s="2"/>
      <c r="W96" s="2"/>
      <c r="X96" s="2"/>
      <c r="Y96" s="2"/>
    </row>
    <row r="97" spans="1:25" ht="18" customHeight="1" x14ac:dyDescent="0.25">
      <c r="A97" s="22">
        <v>53</v>
      </c>
      <c r="B97" s="26">
        <v>43521</v>
      </c>
      <c r="C97" s="23" t="s">
        <v>395</v>
      </c>
      <c r="D97" s="23" t="s">
        <v>37</v>
      </c>
      <c r="E97" s="23" t="s">
        <v>383</v>
      </c>
      <c r="F97" s="23" t="s">
        <v>411</v>
      </c>
      <c r="G97" s="23" t="s">
        <v>133</v>
      </c>
      <c r="H97" s="23" t="s">
        <v>412</v>
      </c>
      <c r="I97" s="24"/>
      <c r="J97" s="24">
        <v>135</v>
      </c>
      <c r="K97" s="19">
        <f t="shared" si="72"/>
        <v>135</v>
      </c>
      <c r="L97" s="19">
        <f t="shared" si="73"/>
        <v>17.55</v>
      </c>
      <c r="M97" s="19">
        <f t="shared" si="74"/>
        <v>117.45</v>
      </c>
      <c r="N97" s="24"/>
      <c r="O97" s="24">
        <v>14</v>
      </c>
      <c r="P97" s="19">
        <f t="shared" si="75"/>
        <v>14</v>
      </c>
      <c r="Q97" s="18">
        <f t="shared" si="76"/>
        <v>0</v>
      </c>
      <c r="R97" s="18">
        <f t="shared" si="77"/>
        <v>121</v>
      </c>
      <c r="S97" s="19">
        <f t="shared" si="78"/>
        <v>121</v>
      </c>
      <c r="T97" s="19">
        <f t="shared" si="79"/>
        <v>135</v>
      </c>
      <c r="U97" s="21">
        <f t="shared" si="80"/>
        <v>0</v>
      </c>
      <c r="V97" s="2"/>
      <c r="W97" s="2"/>
      <c r="X97" s="2"/>
      <c r="Y97" s="2"/>
    </row>
    <row r="98" spans="1:25" ht="18" customHeight="1" x14ac:dyDescent="0.25">
      <c r="A98" s="22">
        <v>54</v>
      </c>
      <c r="B98" s="26">
        <v>43523</v>
      </c>
      <c r="C98" s="23" t="s">
        <v>447</v>
      </c>
      <c r="D98" s="23" t="s">
        <v>448</v>
      </c>
      <c r="E98" s="23" t="s">
        <v>155</v>
      </c>
      <c r="F98" s="23"/>
      <c r="G98" s="23" t="s">
        <v>503</v>
      </c>
      <c r="H98" s="23" t="s">
        <v>502</v>
      </c>
      <c r="I98" s="24">
        <v>150</v>
      </c>
      <c r="J98" s="24">
        <f>75+205</f>
        <v>280</v>
      </c>
      <c r="K98" s="19">
        <f t="shared" si="72"/>
        <v>430</v>
      </c>
      <c r="L98" s="19">
        <f t="shared" ref="L98:L114" si="81">K98*13%</f>
        <v>55.9</v>
      </c>
      <c r="M98" s="19">
        <f t="shared" ref="M98:M114" si="82">K98-L98</f>
        <v>374.1</v>
      </c>
      <c r="N98" s="24"/>
      <c r="O98" s="24"/>
      <c r="P98" s="19">
        <f t="shared" ref="P98:P114" si="83">N98+O98</f>
        <v>0</v>
      </c>
      <c r="Q98" s="18">
        <f t="shared" ref="Q98:Q114" si="84">I98-N98</f>
        <v>150</v>
      </c>
      <c r="R98" s="18">
        <f t="shared" ref="R98:R114" si="85">J98-O98</f>
        <v>280</v>
      </c>
      <c r="S98" s="19">
        <f t="shared" ref="S98:S114" si="86">Q98+R98</f>
        <v>430</v>
      </c>
      <c r="T98" s="19">
        <f t="shared" ref="T98:T114" si="87">P98+S98</f>
        <v>430</v>
      </c>
      <c r="U98" s="21">
        <f t="shared" ref="U98:U114" si="88">K98-T98</f>
        <v>0</v>
      </c>
      <c r="V98" s="2"/>
      <c r="W98" s="2"/>
      <c r="X98" s="2"/>
      <c r="Y98" s="2"/>
    </row>
    <row r="99" spans="1:25" ht="18" customHeight="1" x14ac:dyDescent="0.25">
      <c r="A99" s="22">
        <v>55</v>
      </c>
      <c r="B99" s="26">
        <v>43523</v>
      </c>
      <c r="C99" s="23" t="s">
        <v>449</v>
      </c>
      <c r="D99" s="23" t="s">
        <v>37</v>
      </c>
      <c r="E99" s="23" t="s">
        <v>155</v>
      </c>
      <c r="F99" s="23" t="s">
        <v>486</v>
      </c>
      <c r="G99" s="23" t="s">
        <v>487</v>
      </c>
      <c r="H99" s="23" t="s">
        <v>101</v>
      </c>
      <c r="I99" s="24">
        <v>180</v>
      </c>
      <c r="J99" s="24">
        <v>75</v>
      </c>
      <c r="K99" s="19">
        <f t="shared" si="72"/>
        <v>255</v>
      </c>
      <c r="L99" s="19">
        <f t="shared" si="81"/>
        <v>33.15</v>
      </c>
      <c r="M99" s="19">
        <f t="shared" si="82"/>
        <v>221.85</v>
      </c>
      <c r="N99" s="24"/>
      <c r="O99" s="24"/>
      <c r="P99" s="19">
        <f t="shared" si="83"/>
        <v>0</v>
      </c>
      <c r="Q99" s="18">
        <f t="shared" si="84"/>
        <v>180</v>
      </c>
      <c r="R99" s="18">
        <f t="shared" si="85"/>
        <v>75</v>
      </c>
      <c r="S99" s="19">
        <f t="shared" si="86"/>
        <v>255</v>
      </c>
      <c r="T99" s="19">
        <f t="shared" si="87"/>
        <v>255</v>
      </c>
      <c r="U99" s="21">
        <f t="shared" si="88"/>
        <v>0</v>
      </c>
      <c r="V99" s="2"/>
      <c r="W99" s="2"/>
      <c r="X99" s="2"/>
      <c r="Y99" s="2"/>
    </row>
    <row r="100" spans="1:25" ht="18" customHeight="1" x14ac:dyDescent="0.25">
      <c r="A100" s="22">
        <v>56</v>
      </c>
      <c r="B100" s="26">
        <v>43523</v>
      </c>
      <c r="C100" s="23" t="s">
        <v>507</v>
      </c>
      <c r="D100" s="23" t="s">
        <v>37</v>
      </c>
      <c r="E100" s="23" t="s">
        <v>155</v>
      </c>
      <c r="F100" s="23" t="s">
        <v>484</v>
      </c>
      <c r="G100" s="23"/>
      <c r="H100" s="23" t="s">
        <v>485</v>
      </c>
      <c r="I100" s="24"/>
      <c r="J100" s="24">
        <v>70</v>
      </c>
      <c r="K100" s="19">
        <f t="shared" si="72"/>
        <v>70</v>
      </c>
      <c r="L100" s="19">
        <f t="shared" si="81"/>
        <v>9.1</v>
      </c>
      <c r="M100" s="19">
        <f t="shared" si="82"/>
        <v>60.9</v>
      </c>
      <c r="N100" s="24"/>
      <c r="O100" s="24"/>
      <c r="P100" s="19">
        <f t="shared" si="83"/>
        <v>0</v>
      </c>
      <c r="Q100" s="18">
        <f t="shared" si="84"/>
        <v>0</v>
      </c>
      <c r="R100" s="18">
        <f t="shared" si="85"/>
        <v>70</v>
      </c>
      <c r="S100" s="19">
        <f t="shared" si="86"/>
        <v>70</v>
      </c>
      <c r="T100" s="19">
        <f t="shared" si="87"/>
        <v>70</v>
      </c>
      <c r="U100" s="21">
        <f t="shared" si="88"/>
        <v>0</v>
      </c>
      <c r="V100" s="2"/>
      <c r="W100" s="2"/>
      <c r="X100" s="2"/>
      <c r="Y100" s="2"/>
    </row>
    <row r="101" spans="1:25" ht="18" customHeight="1" x14ac:dyDescent="0.25">
      <c r="A101" s="22">
        <v>57</v>
      </c>
      <c r="B101" s="26">
        <v>43523</v>
      </c>
      <c r="C101" s="23" t="s">
        <v>450</v>
      </c>
      <c r="D101" s="23" t="s">
        <v>37</v>
      </c>
      <c r="E101" s="23" t="s">
        <v>155</v>
      </c>
      <c r="F101" s="23" t="s">
        <v>466</v>
      </c>
      <c r="G101" s="23" t="s">
        <v>298</v>
      </c>
      <c r="H101" s="23" t="s">
        <v>262</v>
      </c>
      <c r="I101" s="24">
        <v>150</v>
      </c>
      <c r="J101" s="24">
        <v>75</v>
      </c>
      <c r="K101" s="19">
        <f t="shared" si="72"/>
        <v>225</v>
      </c>
      <c r="L101" s="19">
        <f t="shared" si="81"/>
        <v>29.25</v>
      </c>
      <c r="M101" s="19">
        <f t="shared" si="82"/>
        <v>195.75</v>
      </c>
      <c r="N101" s="24"/>
      <c r="O101" s="24"/>
      <c r="P101" s="19">
        <f t="shared" si="83"/>
        <v>0</v>
      </c>
      <c r="Q101" s="18">
        <f t="shared" si="84"/>
        <v>150</v>
      </c>
      <c r="R101" s="18">
        <f t="shared" si="85"/>
        <v>75</v>
      </c>
      <c r="S101" s="19">
        <f t="shared" si="86"/>
        <v>225</v>
      </c>
      <c r="T101" s="19">
        <f t="shared" si="87"/>
        <v>225</v>
      </c>
      <c r="U101" s="21">
        <f t="shared" si="88"/>
        <v>0</v>
      </c>
      <c r="V101" s="2"/>
      <c r="W101" s="2"/>
      <c r="X101" s="2"/>
      <c r="Y101" s="2"/>
    </row>
    <row r="102" spans="1:25" ht="18" customHeight="1" x14ac:dyDescent="0.25">
      <c r="A102" s="22">
        <v>58</v>
      </c>
      <c r="B102" s="26">
        <v>43523</v>
      </c>
      <c r="C102" s="23" t="s">
        <v>451</v>
      </c>
      <c r="D102" s="23" t="s">
        <v>37</v>
      </c>
      <c r="E102" s="23" t="s">
        <v>155</v>
      </c>
      <c r="F102" s="23" t="s">
        <v>467</v>
      </c>
      <c r="G102" s="23" t="s">
        <v>468</v>
      </c>
      <c r="H102" s="23" t="s">
        <v>262</v>
      </c>
      <c r="I102" s="24">
        <v>180</v>
      </c>
      <c r="J102" s="24">
        <v>75</v>
      </c>
      <c r="K102" s="19">
        <f t="shared" si="72"/>
        <v>255</v>
      </c>
      <c r="L102" s="19">
        <f t="shared" si="81"/>
        <v>33.15</v>
      </c>
      <c r="M102" s="19">
        <f t="shared" si="82"/>
        <v>221.85</v>
      </c>
      <c r="N102" s="24"/>
      <c r="O102" s="24"/>
      <c r="P102" s="19">
        <f t="shared" si="83"/>
        <v>0</v>
      </c>
      <c r="Q102" s="18">
        <f t="shared" si="84"/>
        <v>180</v>
      </c>
      <c r="R102" s="18">
        <f t="shared" si="85"/>
        <v>75</v>
      </c>
      <c r="S102" s="19">
        <f t="shared" si="86"/>
        <v>255</v>
      </c>
      <c r="T102" s="19">
        <f t="shared" si="87"/>
        <v>255</v>
      </c>
      <c r="U102" s="21">
        <f t="shared" si="88"/>
        <v>0</v>
      </c>
      <c r="V102" s="2"/>
      <c r="W102" s="2"/>
      <c r="X102" s="2"/>
      <c r="Y102" s="2"/>
    </row>
    <row r="103" spans="1:25" ht="18" customHeight="1" x14ac:dyDescent="0.25">
      <c r="A103" s="22">
        <v>59</v>
      </c>
      <c r="B103" s="26">
        <v>43523</v>
      </c>
      <c r="C103" s="23" t="s">
        <v>452</v>
      </c>
      <c r="D103" s="23" t="s">
        <v>37</v>
      </c>
      <c r="E103" s="23" t="s">
        <v>155</v>
      </c>
      <c r="F103" s="23" t="s">
        <v>469</v>
      </c>
      <c r="G103" s="23" t="s">
        <v>470</v>
      </c>
      <c r="H103" s="23" t="s">
        <v>471</v>
      </c>
      <c r="I103" s="24">
        <v>180</v>
      </c>
      <c r="J103" s="24">
        <v>150</v>
      </c>
      <c r="K103" s="19">
        <f t="shared" si="72"/>
        <v>330</v>
      </c>
      <c r="L103" s="19">
        <f t="shared" si="81"/>
        <v>42.9</v>
      </c>
      <c r="M103" s="19">
        <f t="shared" si="82"/>
        <v>287.10000000000002</v>
      </c>
      <c r="N103" s="24"/>
      <c r="O103" s="24"/>
      <c r="P103" s="19">
        <f t="shared" si="83"/>
        <v>0</v>
      </c>
      <c r="Q103" s="18">
        <f t="shared" si="84"/>
        <v>180</v>
      </c>
      <c r="R103" s="18">
        <f t="shared" si="85"/>
        <v>150</v>
      </c>
      <c r="S103" s="19">
        <f t="shared" si="86"/>
        <v>330</v>
      </c>
      <c r="T103" s="19">
        <f t="shared" si="87"/>
        <v>330</v>
      </c>
      <c r="U103" s="21">
        <f t="shared" si="88"/>
        <v>0</v>
      </c>
      <c r="V103" s="2"/>
      <c r="W103" s="2"/>
      <c r="X103" s="2"/>
      <c r="Y103" s="2"/>
    </row>
    <row r="104" spans="1:25" ht="18" customHeight="1" x14ac:dyDescent="0.25">
      <c r="A104" s="22">
        <v>60</v>
      </c>
      <c r="B104" s="26">
        <v>43523</v>
      </c>
      <c r="C104" s="23" t="s">
        <v>453</v>
      </c>
      <c r="D104" s="23" t="s">
        <v>37</v>
      </c>
      <c r="E104" s="23" t="s">
        <v>155</v>
      </c>
      <c r="F104" s="23" t="s">
        <v>472</v>
      </c>
      <c r="G104" s="23" t="s">
        <v>473</v>
      </c>
      <c r="H104" s="23" t="s">
        <v>253</v>
      </c>
      <c r="I104" s="24">
        <v>180</v>
      </c>
      <c r="J104" s="24">
        <v>75</v>
      </c>
      <c r="K104" s="19">
        <f t="shared" si="72"/>
        <v>255</v>
      </c>
      <c r="L104" s="19">
        <f t="shared" si="81"/>
        <v>33.15</v>
      </c>
      <c r="M104" s="19">
        <f t="shared" si="82"/>
        <v>221.85</v>
      </c>
      <c r="N104" s="24"/>
      <c r="O104" s="24"/>
      <c r="P104" s="19">
        <f t="shared" si="83"/>
        <v>0</v>
      </c>
      <c r="Q104" s="18">
        <f t="shared" si="84"/>
        <v>180</v>
      </c>
      <c r="R104" s="18">
        <f t="shared" si="85"/>
        <v>75</v>
      </c>
      <c r="S104" s="19">
        <f t="shared" si="86"/>
        <v>255</v>
      </c>
      <c r="T104" s="19">
        <f t="shared" si="87"/>
        <v>255</v>
      </c>
      <c r="U104" s="21">
        <f t="shared" si="88"/>
        <v>0</v>
      </c>
      <c r="V104" s="2"/>
      <c r="W104" s="2"/>
      <c r="X104" s="2"/>
      <c r="Y104" s="2"/>
    </row>
    <row r="105" spans="1:25" ht="18" customHeight="1" x14ac:dyDescent="0.25">
      <c r="A105" s="22">
        <v>61</v>
      </c>
      <c r="B105" s="26">
        <v>43523</v>
      </c>
      <c r="C105" s="23" t="s">
        <v>454</v>
      </c>
      <c r="D105" s="23" t="s">
        <v>37</v>
      </c>
      <c r="E105" s="23" t="s">
        <v>155</v>
      </c>
      <c r="F105" s="23" t="s">
        <v>474</v>
      </c>
      <c r="G105" s="23" t="s">
        <v>475</v>
      </c>
      <c r="H105" s="23" t="s">
        <v>262</v>
      </c>
      <c r="I105" s="24">
        <v>200</v>
      </c>
      <c r="J105" s="24">
        <v>75</v>
      </c>
      <c r="K105" s="19">
        <f t="shared" si="72"/>
        <v>275</v>
      </c>
      <c r="L105" s="19">
        <f t="shared" si="81"/>
        <v>35.75</v>
      </c>
      <c r="M105" s="19">
        <f t="shared" si="82"/>
        <v>239.25</v>
      </c>
      <c r="N105" s="24"/>
      <c r="O105" s="24"/>
      <c r="P105" s="19">
        <f t="shared" si="83"/>
        <v>0</v>
      </c>
      <c r="Q105" s="18">
        <f t="shared" si="84"/>
        <v>200</v>
      </c>
      <c r="R105" s="18">
        <f t="shared" si="85"/>
        <v>75</v>
      </c>
      <c r="S105" s="19">
        <f t="shared" si="86"/>
        <v>275</v>
      </c>
      <c r="T105" s="19">
        <f t="shared" si="87"/>
        <v>275</v>
      </c>
      <c r="U105" s="21">
        <f t="shared" si="88"/>
        <v>0</v>
      </c>
      <c r="V105" s="2"/>
      <c r="W105" s="2"/>
      <c r="X105" s="2"/>
      <c r="Y105" s="2"/>
    </row>
    <row r="106" spans="1:25" ht="23.25" customHeight="1" x14ac:dyDescent="0.25">
      <c r="A106" s="22">
        <v>62</v>
      </c>
      <c r="B106" s="26">
        <v>43523</v>
      </c>
      <c r="C106" s="23" t="s">
        <v>455</v>
      </c>
      <c r="D106" s="23" t="s">
        <v>37</v>
      </c>
      <c r="E106" s="23" t="s">
        <v>155</v>
      </c>
      <c r="F106" s="23" t="s">
        <v>476</v>
      </c>
      <c r="G106" s="23" t="s">
        <v>477</v>
      </c>
      <c r="H106" s="23" t="s">
        <v>262</v>
      </c>
      <c r="I106" s="24">
        <v>180</v>
      </c>
      <c r="J106" s="24">
        <v>75</v>
      </c>
      <c r="K106" s="19">
        <f t="shared" si="72"/>
        <v>255</v>
      </c>
      <c r="L106" s="19">
        <f t="shared" si="81"/>
        <v>33.15</v>
      </c>
      <c r="M106" s="19">
        <f t="shared" si="82"/>
        <v>221.85</v>
      </c>
      <c r="N106" s="24"/>
      <c r="O106" s="24"/>
      <c r="P106" s="19">
        <f t="shared" si="83"/>
        <v>0</v>
      </c>
      <c r="Q106" s="18">
        <f t="shared" si="84"/>
        <v>180</v>
      </c>
      <c r="R106" s="18">
        <f t="shared" si="85"/>
        <v>75</v>
      </c>
      <c r="S106" s="19">
        <f t="shared" si="86"/>
        <v>255</v>
      </c>
      <c r="T106" s="19">
        <f t="shared" si="87"/>
        <v>255</v>
      </c>
      <c r="U106" s="21">
        <f t="shared" si="88"/>
        <v>0</v>
      </c>
      <c r="V106" s="2"/>
      <c r="W106" s="2"/>
      <c r="X106" s="2"/>
      <c r="Y106" s="2"/>
    </row>
    <row r="107" spans="1:25" ht="18" customHeight="1" x14ac:dyDescent="0.25">
      <c r="A107" s="22">
        <v>63</v>
      </c>
      <c r="B107" s="26">
        <v>43523</v>
      </c>
      <c r="C107" s="23" t="s">
        <v>456</v>
      </c>
      <c r="D107" s="23" t="s">
        <v>37</v>
      </c>
      <c r="E107" s="23" t="s">
        <v>155</v>
      </c>
      <c r="F107" s="23"/>
      <c r="G107" s="23" t="s">
        <v>478</v>
      </c>
      <c r="H107" s="23"/>
      <c r="I107" s="24">
        <v>150</v>
      </c>
      <c r="J107" s="24"/>
      <c r="K107" s="19">
        <f t="shared" si="0"/>
        <v>150</v>
      </c>
      <c r="L107" s="19">
        <f t="shared" si="81"/>
        <v>19.5</v>
      </c>
      <c r="M107" s="19">
        <f t="shared" si="82"/>
        <v>130.5</v>
      </c>
      <c r="N107" s="24"/>
      <c r="O107" s="24"/>
      <c r="P107" s="19">
        <f t="shared" si="83"/>
        <v>0</v>
      </c>
      <c r="Q107" s="18">
        <f t="shared" si="84"/>
        <v>150</v>
      </c>
      <c r="R107" s="18">
        <f t="shared" si="85"/>
        <v>0</v>
      </c>
      <c r="S107" s="19">
        <f t="shared" si="86"/>
        <v>150</v>
      </c>
      <c r="T107" s="19">
        <f t="shared" si="87"/>
        <v>150</v>
      </c>
      <c r="U107" s="21">
        <f t="shared" si="88"/>
        <v>0</v>
      </c>
      <c r="V107" s="2"/>
      <c r="W107" s="2"/>
      <c r="X107" s="2"/>
      <c r="Y107" s="2"/>
    </row>
    <row r="108" spans="1:25" ht="18" customHeight="1" x14ac:dyDescent="0.25">
      <c r="A108" s="22">
        <v>64</v>
      </c>
      <c r="B108" s="26">
        <v>43523</v>
      </c>
      <c r="C108" s="23" t="s">
        <v>457</v>
      </c>
      <c r="D108" s="23" t="s">
        <v>37</v>
      </c>
      <c r="E108" s="23" t="s">
        <v>155</v>
      </c>
      <c r="F108" s="23" t="s">
        <v>479</v>
      </c>
      <c r="G108" s="23" t="s">
        <v>480</v>
      </c>
      <c r="H108" s="23" t="s">
        <v>262</v>
      </c>
      <c r="I108" s="24">
        <v>180</v>
      </c>
      <c r="J108" s="24">
        <v>75</v>
      </c>
      <c r="K108" s="19">
        <f t="shared" si="0"/>
        <v>255</v>
      </c>
      <c r="L108" s="19">
        <f t="shared" si="81"/>
        <v>33.15</v>
      </c>
      <c r="M108" s="19">
        <f t="shared" si="82"/>
        <v>221.85</v>
      </c>
      <c r="N108" s="24"/>
      <c r="O108" s="24"/>
      <c r="P108" s="19">
        <f t="shared" si="83"/>
        <v>0</v>
      </c>
      <c r="Q108" s="18">
        <f t="shared" si="84"/>
        <v>180</v>
      </c>
      <c r="R108" s="18">
        <f t="shared" si="85"/>
        <v>75</v>
      </c>
      <c r="S108" s="19">
        <f t="shared" si="86"/>
        <v>255</v>
      </c>
      <c r="T108" s="19">
        <f t="shared" si="87"/>
        <v>255</v>
      </c>
      <c r="U108" s="21">
        <f t="shared" si="88"/>
        <v>0</v>
      </c>
      <c r="V108" s="2"/>
      <c r="W108" s="2"/>
      <c r="X108" s="2"/>
      <c r="Y108" s="2"/>
    </row>
    <row r="109" spans="1:25" ht="18" customHeight="1" x14ac:dyDescent="0.25">
      <c r="A109" s="22">
        <v>65</v>
      </c>
      <c r="B109" s="26">
        <v>43523</v>
      </c>
      <c r="C109" s="23" t="s">
        <v>458</v>
      </c>
      <c r="D109" s="23" t="s">
        <v>37</v>
      </c>
      <c r="E109" s="23" t="s">
        <v>155</v>
      </c>
      <c r="F109" s="23" t="s">
        <v>481</v>
      </c>
      <c r="G109" s="23" t="s">
        <v>482</v>
      </c>
      <c r="H109" s="23" t="s">
        <v>262</v>
      </c>
      <c r="I109" s="24">
        <v>130</v>
      </c>
      <c r="J109" s="24">
        <f>125+75</f>
        <v>200</v>
      </c>
      <c r="K109" s="19">
        <f t="shared" si="0"/>
        <v>330</v>
      </c>
      <c r="L109" s="19">
        <f t="shared" si="81"/>
        <v>42.9</v>
      </c>
      <c r="M109" s="19">
        <f t="shared" si="82"/>
        <v>287.10000000000002</v>
      </c>
      <c r="N109" s="24"/>
      <c r="O109" s="24"/>
      <c r="P109" s="19">
        <f t="shared" si="83"/>
        <v>0</v>
      </c>
      <c r="Q109" s="18">
        <f t="shared" si="84"/>
        <v>130</v>
      </c>
      <c r="R109" s="18">
        <f t="shared" si="85"/>
        <v>200</v>
      </c>
      <c r="S109" s="19">
        <f t="shared" si="86"/>
        <v>330</v>
      </c>
      <c r="T109" s="19">
        <f t="shared" si="87"/>
        <v>330</v>
      </c>
      <c r="U109" s="21">
        <f t="shared" si="88"/>
        <v>0</v>
      </c>
      <c r="V109" s="2"/>
      <c r="W109" s="2"/>
      <c r="X109" s="2"/>
      <c r="Y109" s="2"/>
    </row>
    <row r="110" spans="1:25" ht="18" customHeight="1" x14ac:dyDescent="0.25">
      <c r="A110" s="22">
        <v>66</v>
      </c>
      <c r="B110" s="26">
        <v>43523</v>
      </c>
      <c r="C110" s="23" t="s">
        <v>459</v>
      </c>
      <c r="D110" s="23" t="s">
        <v>37</v>
      </c>
      <c r="E110" s="23" t="s">
        <v>155</v>
      </c>
      <c r="F110" s="23" t="s">
        <v>493</v>
      </c>
      <c r="G110" s="23" t="s">
        <v>494</v>
      </c>
      <c r="H110" s="23" t="s">
        <v>495</v>
      </c>
      <c r="I110" s="24">
        <v>150</v>
      </c>
      <c r="J110" s="24">
        <f>75+75+125</f>
        <v>275</v>
      </c>
      <c r="K110" s="19">
        <f t="shared" si="0"/>
        <v>425</v>
      </c>
      <c r="L110" s="19">
        <f t="shared" si="81"/>
        <v>55.25</v>
      </c>
      <c r="M110" s="19">
        <f t="shared" si="82"/>
        <v>369.75</v>
      </c>
      <c r="N110" s="24"/>
      <c r="O110" s="24"/>
      <c r="P110" s="19">
        <f t="shared" si="83"/>
        <v>0</v>
      </c>
      <c r="Q110" s="18">
        <f t="shared" si="84"/>
        <v>150</v>
      </c>
      <c r="R110" s="18">
        <f t="shared" si="85"/>
        <v>275</v>
      </c>
      <c r="S110" s="19">
        <f t="shared" si="86"/>
        <v>425</v>
      </c>
      <c r="T110" s="19">
        <f t="shared" si="87"/>
        <v>425</v>
      </c>
      <c r="U110" s="21">
        <f t="shared" si="88"/>
        <v>0</v>
      </c>
      <c r="V110" s="2"/>
      <c r="W110" s="2"/>
      <c r="X110" s="2"/>
      <c r="Y110" s="2"/>
    </row>
    <row r="111" spans="1:25" ht="18" customHeight="1" x14ac:dyDescent="0.25">
      <c r="A111" s="22">
        <v>67</v>
      </c>
      <c r="B111" s="26">
        <v>43523</v>
      </c>
      <c r="C111" s="23" t="s">
        <v>460</v>
      </c>
      <c r="D111" s="23" t="s">
        <v>37</v>
      </c>
      <c r="E111" s="23" t="s">
        <v>155</v>
      </c>
      <c r="F111" s="23" t="s">
        <v>496</v>
      </c>
      <c r="G111" s="23" t="s">
        <v>497</v>
      </c>
      <c r="H111" s="23" t="s">
        <v>262</v>
      </c>
      <c r="I111" s="24">
        <v>75</v>
      </c>
      <c r="J111" s="24">
        <v>75</v>
      </c>
      <c r="K111" s="19">
        <f t="shared" si="0"/>
        <v>150</v>
      </c>
      <c r="L111" s="19">
        <f t="shared" si="81"/>
        <v>19.5</v>
      </c>
      <c r="M111" s="19">
        <f t="shared" si="82"/>
        <v>130.5</v>
      </c>
      <c r="N111" s="24"/>
      <c r="O111" s="24"/>
      <c r="P111" s="19">
        <f t="shared" si="83"/>
        <v>0</v>
      </c>
      <c r="Q111" s="18">
        <f t="shared" si="84"/>
        <v>75</v>
      </c>
      <c r="R111" s="18">
        <f t="shared" si="85"/>
        <v>75</v>
      </c>
      <c r="S111" s="19">
        <f t="shared" si="86"/>
        <v>150</v>
      </c>
      <c r="T111" s="19">
        <f t="shared" si="87"/>
        <v>150</v>
      </c>
      <c r="U111" s="21">
        <f t="shared" si="88"/>
        <v>0</v>
      </c>
      <c r="V111" s="2"/>
      <c r="W111" s="2"/>
      <c r="X111" s="2"/>
      <c r="Y111" s="2"/>
    </row>
    <row r="112" spans="1:25" ht="18" customHeight="1" x14ac:dyDescent="0.25">
      <c r="A112" s="22">
        <v>68</v>
      </c>
      <c r="B112" s="26">
        <v>43523</v>
      </c>
      <c r="C112" s="23" t="s">
        <v>461</v>
      </c>
      <c r="D112" s="23" t="s">
        <v>37</v>
      </c>
      <c r="E112" s="23" t="s">
        <v>155</v>
      </c>
      <c r="F112" s="23" t="s">
        <v>504</v>
      </c>
      <c r="G112" s="23" t="s">
        <v>505</v>
      </c>
      <c r="H112" s="23" t="s">
        <v>506</v>
      </c>
      <c r="I112" s="24">
        <v>70</v>
      </c>
      <c r="J112" s="24">
        <v>200</v>
      </c>
      <c r="K112" s="19">
        <f t="shared" si="0"/>
        <v>270</v>
      </c>
      <c r="L112" s="19">
        <f t="shared" si="81"/>
        <v>35.1</v>
      </c>
      <c r="M112" s="19">
        <f t="shared" si="82"/>
        <v>234.9</v>
      </c>
      <c r="N112" s="24"/>
      <c r="O112" s="24"/>
      <c r="P112" s="19">
        <f t="shared" si="83"/>
        <v>0</v>
      </c>
      <c r="Q112" s="18">
        <f t="shared" si="84"/>
        <v>70</v>
      </c>
      <c r="R112" s="18">
        <f t="shared" si="85"/>
        <v>200</v>
      </c>
      <c r="S112" s="19">
        <f t="shared" si="86"/>
        <v>270</v>
      </c>
      <c r="T112" s="19">
        <f t="shared" si="87"/>
        <v>270</v>
      </c>
      <c r="U112" s="21">
        <f t="shared" si="88"/>
        <v>0</v>
      </c>
      <c r="V112" s="2"/>
      <c r="W112" s="2"/>
      <c r="X112" s="2"/>
      <c r="Y112" s="2"/>
    </row>
    <row r="113" spans="1:25" ht="18" customHeight="1" x14ac:dyDescent="0.25">
      <c r="A113" s="22">
        <v>69</v>
      </c>
      <c r="B113" s="26">
        <v>43523</v>
      </c>
      <c r="C113" s="23" t="s">
        <v>462</v>
      </c>
      <c r="D113" s="23" t="s">
        <v>37</v>
      </c>
      <c r="E113" s="23" t="s">
        <v>155</v>
      </c>
      <c r="F113" s="23" t="s">
        <v>156</v>
      </c>
      <c r="G113" s="23" t="s">
        <v>501</v>
      </c>
      <c r="H113" s="23" t="s">
        <v>259</v>
      </c>
      <c r="I113" s="24">
        <v>180</v>
      </c>
      <c r="J113" s="24">
        <v>100</v>
      </c>
      <c r="K113" s="19">
        <f t="shared" si="0"/>
        <v>280</v>
      </c>
      <c r="L113" s="19">
        <f t="shared" si="81"/>
        <v>36.4</v>
      </c>
      <c r="M113" s="19">
        <f t="shared" si="82"/>
        <v>243.6</v>
      </c>
      <c r="N113" s="24"/>
      <c r="O113" s="24"/>
      <c r="P113" s="19">
        <f t="shared" si="83"/>
        <v>0</v>
      </c>
      <c r="Q113" s="18">
        <f t="shared" si="84"/>
        <v>180</v>
      </c>
      <c r="R113" s="18">
        <f t="shared" si="85"/>
        <v>100</v>
      </c>
      <c r="S113" s="19">
        <f t="shared" si="86"/>
        <v>280</v>
      </c>
      <c r="T113" s="19">
        <f t="shared" si="87"/>
        <v>280</v>
      </c>
      <c r="U113" s="21">
        <f t="shared" si="88"/>
        <v>0</v>
      </c>
      <c r="V113" s="2"/>
      <c r="W113" s="2"/>
      <c r="X113" s="2"/>
      <c r="Y113" s="2"/>
    </row>
    <row r="114" spans="1:25" ht="18" customHeight="1" x14ac:dyDescent="0.25">
      <c r="A114" s="22">
        <v>70</v>
      </c>
      <c r="B114" s="26">
        <v>43523</v>
      </c>
      <c r="C114" s="23" t="s">
        <v>463</v>
      </c>
      <c r="D114" s="23" t="s">
        <v>37</v>
      </c>
      <c r="E114" s="23" t="s">
        <v>155</v>
      </c>
      <c r="F114" s="23" t="s">
        <v>498</v>
      </c>
      <c r="G114" s="23" t="s">
        <v>499</v>
      </c>
      <c r="H114" s="23" t="s">
        <v>500</v>
      </c>
      <c r="I114" s="24">
        <v>75</v>
      </c>
      <c r="J114" s="24">
        <v>75</v>
      </c>
      <c r="K114" s="19">
        <f t="shared" si="0"/>
        <v>150</v>
      </c>
      <c r="L114" s="19">
        <f t="shared" si="81"/>
        <v>19.5</v>
      </c>
      <c r="M114" s="19">
        <f t="shared" si="82"/>
        <v>130.5</v>
      </c>
      <c r="N114" s="24"/>
      <c r="O114" s="24"/>
      <c r="P114" s="19">
        <f t="shared" si="83"/>
        <v>0</v>
      </c>
      <c r="Q114" s="18">
        <f t="shared" si="84"/>
        <v>75</v>
      </c>
      <c r="R114" s="18">
        <f t="shared" si="85"/>
        <v>75</v>
      </c>
      <c r="S114" s="19">
        <f t="shared" si="86"/>
        <v>150</v>
      </c>
      <c r="T114" s="19">
        <f t="shared" si="87"/>
        <v>150</v>
      </c>
      <c r="U114" s="21">
        <f t="shared" si="88"/>
        <v>0</v>
      </c>
      <c r="V114" s="2"/>
      <c r="W114" s="2"/>
      <c r="X114" s="2"/>
      <c r="Y114" s="2"/>
    </row>
    <row r="115" spans="1:25" ht="18" customHeight="1" x14ac:dyDescent="0.25">
      <c r="A115" s="22">
        <v>71</v>
      </c>
      <c r="B115" s="26">
        <v>43523</v>
      </c>
      <c r="C115" s="23" t="s">
        <v>464</v>
      </c>
      <c r="D115" s="23" t="s">
        <v>37</v>
      </c>
      <c r="E115" s="23" t="s">
        <v>155</v>
      </c>
      <c r="F115" s="23" t="s">
        <v>488</v>
      </c>
      <c r="G115" s="23" t="s">
        <v>489</v>
      </c>
      <c r="H115" s="23" t="s">
        <v>490</v>
      </c>
      <c r="I115" s="24">
        <v>75</v>
      </c>
      <c r="J115" s="24">
        <f>125+75</f>
        <v>200</v>
      </c>
      <c r="K115" s="19">
        <f t="shared" si="0"/>
        <v>275</v>
      </c>
      <c r="L115" s="19">
        <f t="shared" ref="L115:L116" si="89">K115*13%</f>
        <v>35.75</v>
      </c>
      <c r="M115" s="19">
        <f t="shared" ref="M115:M116" si="90">K115-L115</f>
        <v>239.25</v>
      </c>
      <c r="N115" s="24"/>
      <c r="O115" s="24"/>
      <c r="P115" s="19">
        <f t="shared" ref="P115:P116" si="91">N115+O115</f>
        <v>0</v>
      </c>
      <c r="Q115" s="18">
        <f t="shared" ref="Q115:Q116" si="92">I115-N115</f>
        <v>75</v>
      </c>
      <c r="R115" s="18">
        <f t="shared" ref="R115:R116" si="93">J115-O115</f>
        <v>200</v>
      </c>
      <c r="S115" s="19">
        <f t="shared" ref="S115:S116" si="94">Q115+R115</f>
        <v>275</v>
      </c>
      <c r="T115" s="19">
        <f t="shared" ref="T115:T116" si="95">P115+S115</f>
        <v>275</v>
      </c>
      <c r="U115" s="21">
        <f t="shared" ref="U115:U116" si="96">K115-T115</f>
        <v>0</v>
      </c>
      <c r="V115" s="2"/>
      <c r="W115" s="2"/>
      <c r="X115" s="2"/>
      <c r="Y115" s="2"/>
    </row>
    <row r="116" spans="1:25" ht="18" customHeight="1" x14ac:dyDescent="0.25">
      <c r="A116" s="22">
        <v>72</v>
      </c>
      <c r="B116" s="26">
        <v>43523</v>
      </c>
      <c r="C116" s="23" t="s">
        <v>465</v>
      </c>
      <c r="D116" s="23" t="s">
        <v>37</v>
      </c>
      <c r="E116" s="23" t="s">
        <v>155</v>
      </c>
      <c r="F116" s="23"/>
      <c r="G116" s="23" t="s">
        <v>492</v>
      </c>
      <c r="H116" s="23" t="s">
        <v>491</v>
      </c>
      <c r="I116" s="24"/>
      <c r="J116" s="24">
        <v>250</v>
      </c>
      <c r="K116" s="19">
        <f t="shared" si="0"/>
        <v>250</v>
      </c>
      <c r="L116" s="19">
        <f t="shared" si="89"/>
        <v>32.5</v>
      </c>
      <c r="M116" s="19">
        <f t="shared" si="90"/>
        <v>217.5</v>
      </c>
      <c r="N116" s="24"/>
      <c r="O116" s="24"/>
      <c r="P116" s="19">
        <f t="shared" si="91"/>
        <v>0</v>
      </c>
      <c r="Q116" s="18">
        <f t="shared" si="92"/>
        <v>0</v>
      </c>
      <c r="R116" s="18">
        <f t="shared" si="93"/>
        <v>250</v>
      </c>
      <c r="S116" s="19">
        <f t="shared" si="94"/>
        <v>250</v>
      </c>
      <c r="T116" s="19">
        <f t="shared" si="95"/>
        <v>250</v>
      </c>
      <c r="U116" s="21">
        <f t="shared" si="96"/>
        <v>0</v>
      </c>
      <c r="V116" s="2"/>
      <c r="W116" s="2"/>
      <c r="X116" s="2"/>
      <c r="Y116" s="2"/>
    </row>
    <row r="117" spans="1:25" x14ac:dyDescent="0.25">
      <c r="A117" s="30"/>
      <c r="B117" s="30"/>
      <c r="C117" s="31"/>
      <c r="D117" s="31"/>
      <c r="E117" s="31"/>
      <c r="F117" s="31"/>
      <c r="G117" s="31"/>
      <c r="H117" s="31"/>
      <c r="I117" s="32">
        <f>SUM(I36:I116)</f>
        <v>8430.5</v>
      </c>
      <c r="J117" s="32">
        <f>SUM(J36:J116)</f>
        <v>9585</v>
      </c>
      <c r="K117" s="32">
        <f>SUM(K36:K116)</f>
        <v>18015.5</v>
      </c>
      <c r="L117" s="33">
        <f t="shared" si="2"/>
        <v>2342.0149999999999</v>
      </c>
      <c r="M117" s="33">
        <f t="shared" si="3"/>
        <v>15673.485000000001</v>
      </c>
      <c r="N117" s="32">
        <f>SUM(N36:N116)</f>
        <v>0</v>
      </c>
      <c r="O117" s="32">
        <f>SUM(O36:O116)</f>
        <v>509.46999999999997</v>
      </c>
      <c r="P117" s="32">
        <f>SUM(P36:P116)</f>
        <v>509.46999999999997</v>
      </c>
      <c r="Q117" s="32">
        <f>SUM(Q36:Q116)</f>
        <v>8430.5</v>
      </c>
      <c r="R117" s="32">
        <f>SUM(R36:R116)</f>
        <v>9075.5299999999988</v>
      </c>
      <c r="S117" s="33">
        <f t="shared" si="6"/>
        <v>17506.03</v>
      </c>
      <c r="T117" s="32">
        <f t="shared" si="7"/>
        <v>18015.5</v>
      </c>
      <c r="U117" s="34">
        <f>SUM(U6:U116)</f>
        <v>0</v>
      </c>
      <c r="V117" s="6"/>
      <c r="W117" s="6"/>
      <c r="X117" s="6"/>
      <c r="Y117" s="6"/>
    </row>
    <row r="118" spans="1:25" ht="15.75" x14ac:dyDescent="0.3">
      <c r="A118" s="3"/>
      <c r="B118" s="3"/>
      <c r="C118" s="4"/>
      <c r="D118" s="4"/>
      <c r="E118" s="4"/>
      <c r="F118" s="4"/>
      <c r="G118" s="4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1"/>
      <c r="V118" s="1"/>
      <c r="W118" s="1"/>
      <c r="X118" s="1"/>
      <c r="Y118" s="1"/>
    </row>
    <row r="119" spans="1:25" ht="22.5" x14ac:dyDescent="0.25">
      <c r="A119" s="135" t="s">
        <v>145</v>
      </c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</row>
    <row r="120" spans="1:25" x14ac:dyDescent="0.25">
      <c r="A120" s="130" t="s">
        <v>1</v>
      </c>
      <c r="B120" s="131"/>
      <c r="C120" s="131"/>
      <c r="D120" s="131"/>
      <c r="E120" s="132" t="s">
        <v>2</v>
      </c>
      <c r="F120" s="132"/>
      <c r="G120" s="131"/>
      <c r="H120" s="131"/>
      <c r="I120" s="131"/>
      <c r="J120" s="80"/>
      <c r="K120" s="80"/>
      <c r="L120" s="131" t="s">
        <v>3</v>
      </c>
      <c r="M120" s="131"/>
      <c r="N120" s="131"/>
      <c r="O120" s="131" t="s">
        <v>4</v>
      </c>
      <c r="P120" s="131"/>
      <c r="Q120" s="131"/>
      <c r="R120" s="132" t="s">
        <v>5</v>
      </c>
      <c r="S120" s="136"/>
      <c r="T120" s="136"/>
      <c r="U120" s="136"/>
      <c r="V120" s="81"/>
      <c r="W120" s="9"/>
      <c r="X120" s="9"/>
      <c r="Y120" s="10"/>
    </row>
    <row r="121" spans="1:25" ht="25.5" x14ac:dyDescent="0.25">
      <c r="A121" s="50" t="s">
        <v>6</v>
      </c>
      <c r="B121" s="12" t="s">
        <v>7</v>
      </c>
      <c r="C121" s="12" t="s">
        <v>8</v>
      </c>
      <c r="D121" s="12" t="s">
        <v>9</v>
      </c>
      <c r="E121" s="12" t="s">
        <v>135</v>
      </c>
      <c r="F121" s="12" t="s">
        <v>136</v>
      </c>
      <c r="G121" s="12" t="s">
        <v>12</v>
      </c>
      <c r="H121" s="12" t="s">
        <v>13</v>
      </c>
      <c r="I121" s="12" t="s">
        <v>14</v>
      </c>
      <c r="J121" s="12" t="s">
        <v>15</v>
      </c>
      <c r="K121" s="12" t="s">
        <v>16</v>
      </c>
      <c r="L121" s="12" t="s">
        <v>17</v>
      </c>
      <c r="M121" s="12" t="s">
        <v>18</v>
      </c>
      <c r="N121" s="12" t="s">
        <v>19</v>
      </c>
      <c r="O121" s="12" t="s">
        <v>20</v>
      </c>
      <c r="P121" s="12" t="s">
        <v>21</v>
      </c>
      <c r="Q121" s="12" t="s">
        <v>22</v>
      </c>
      <c r="R121" s="133"/>
      <c r="S121" s="12" t="s">
        <v>23</v>
      </c>
      <c r="T121" s="12" t="s">
        <v>24</v>
      </c>
      <c r="U121" s="13" t="s">
        <v>23</v>
      </c>
      <c r="V121" s="14" t="s">
        <v>24</v>
      </c>
      <c r="W121" s="12" t="s">
        <v>25</v>
      </c>
      <c r="X121" s="12" t="s">
        <v>26</v>
      </c>
      <c r="Y121" s="12" t="s">
        <v>27</v>
      </c>
    </row>
    <row r="122" spans="1:25" ht="21" customHeight="1" x14ac:dyDescent="0.25">
      <c r="A122" s="57">
        <v>1</v>
      </c>
      <c r="B122" s="52"/>
      <c r="C122" s="53"/>
      <c r="D122" s="53"/>
      <c r="E122" s="54"/>
      <c r="F122" s="54"/>
      <c r="G122" s="19">
        <f>I32</f>
        <v>2585</v>
      </c>
      <c r="H122" s="19">
        <f>J32</f>
        <v>3370</v>
      </c>
      <c r="I122" s="19">
        <f>K32</f>
        <v>5955</v>
      </c>
      <c r="J122" s="19">
        <f>L32</f>
        <v>774.15</v>
      </c>
      <c r="K122" s="19">
        <f>M32</f>
        <v>5180.8500000000004</v>
      </c>
      <c r="L122" s="18"/>
      <c r="M122" s="18"/>
      <c r="N122" s="19"/>
      <c r="O122" s="18">
        <f>Q32</f>
        <v>2585</v>
      </c>
      <c r="P122" s="18">
        <f>S32</f>
        <v>5807</v>
      </c>
      <c r="Q122" s="19">
        <f>S32</f>
        <v>5807</v>
      </c>
      <c r="R122" s="19">
        <f>T32</f>
        <v>5955</v>
      </c>
      <c r="S122" s="20"/>
      <c r="T122" s="53"/>
      <c r="U122" s="55"/>
      <c r="V122" s="51"/>
      <c r="W122" s="51"/>
      <c r="X122" s="51" t="e">
        <f>SUM(#REF!)</f>
        <v>#REF!</v>
      </c>
      <c r="Y122" s="51" t="e">
        <f>R122-X122</f>
        <v>#REF!</v>
      </c>
    </row>
    <row r="123" spans="1:25" ht="19.5" customHeight="1" x14ac:dyDescent="0.25">
      <c r="A123" s="57">
        <v>2</v>
      </c>
      <c r="B123" s="52"/>
      <c r="C123" s="58"/>
      <c r="D123" s="58"/>
      <c r="E123" s="54"/>
      <c r="F123" s="54"/>
      <c r="G123" s="55">
        <f t="shared" ref="G123:R123" si="97">I117</f>
        <v>8430.5</v>
      </c>
      <c r="H123" s="55">
        <f t="shared" si="97"/>
        <v>9585</v>
      </c>
      <c r="I123" s="19">
        <f t="shared" si="97"/>
        <v>18015.5</v>
      </c>
      <c r="J123" s="19">
        <f t="shared" si="97"/>
        <v>2342.0149999999999</v>
      </c>
      <c r="K123" s="19">
        <f t="shared" si="97"/>
        <v>15673.485000000001</v>
      </c>
      <c r="L123" s="19"/>
      <c r="M123" s="19"/>
      <c r="N123" s="19"/>
      <c r="O123" s="19">
        <f t="shared" si="97"/>
        <v>8430.5</v>
      </c>
      <c r="P123" s="19">
        <f t="shared" si="97"/>
        <v>9075.5299999999988</v>
      </c>
      <c r="Q123" s="19">
        <f t="shared" si="97"/>
        <v>17506.03</v>
      </c>
      <c r="R123" s="19">
        <f t="shared" si="97"/>
        <v>18015.5</v>
      </c>
      <c r="S123" s="19"/>
      <c r="T123" s="59"/>
      <c r="U123" s="60"/>
      <c r="V123" s="60"/>
      <c r="W123" s="60"/>
      <c r="X123" s="61">
        <f>S123+U123</f>
        <v>0</v>
      </c>
      <c r="Y123" s="61">
        <f>R123-X123</f>
        <v>18015.5</v>
      </c>
    </row>
    <row r="124" spans="1:25" x14ac:dyDescent="0.25">
      <c r="A124" s="63">
        <v>3</v>
      </c>
      <c r="B124" s="52"/>
      <c r="C124" s="64"/>
      <c r="D124" s="64"/>
      <c r="E124" s="65"/>
      <c r="F124" s="65"/>
      <c r="G124" s="66"/>
      <c r="H124" s="66"/>
      <c r="I124" s="19"/>
      <c r="J124" s="19"/>
      <c r="K124" s="19"/>
      <c r="L124" s="67"/>
      <c r="M124" s="67"/>
      <c r="N124" s="19"/>
      <c r="O124" s="19"/>
      <c r="P124" s="19"/>
      <c r="Q124" s="19"/>
      <c r="R124" s="19"/>
      <c r="S124" s="67"/>
      <c r="T124" s="68"/>
      <c r="U124" s="69"/>
      <c r="V124" s="70"/>
      <c r="W124" s="70"/>
      <c r="X124" s="61">
        <f>S124+U124</f>
        <v>0</v>
      </c>
      <c r="Y124" s="61">
        <f>R124-X124</f>
        <v>0</v>
      </c>
    </row>
    <row r="125" spans="1:25" x14ac:dyDescent="0.25">
      <c r="A125" s="73"/>
      <c r="B125" s="73"/>
      <c r="C125" s="74"/>
      <c r="D125" s="74"/>
      <c r="E125" s="74"/>
      <c r="F125" s="74"/>
      <c r="G125" s="75">
        <f t="shared" ref="G125:R125" si="98">SUM(G122:G124)</f>
        <v>11015.5</v>
      </c>
      <c r="H125" s="75">
        <f t="shared" si="98"/>
        <v>12955</v>
      </c>
      <c r="I125" s="76">
        <f t="shared" si="98"/>
        <v>23970.5</v>
      </c>
      <c r="J125" s="76">
        <f t="shared" si="98"/>
        <v>3116.165</v>
      </c>
      <c r="K125" s="76">
        <f t="shared" si="98"/>
        <v>20854.334999999999</v>
      </c>
      <c r="L125" s="76">
        <f t="shared" si="98"/>
        <v>0</v>
      </c>
      <c r="M125" s="76">
        <f t="shared" si="98"/>
        <v>0</v>
      </c>
      <c r="N125" s="76">
        <f t="shared" si="98"/>
        <v>0</v>
      </c>
      <c r="O125" s="76">
        <f t="shared" si="98"/>
        <v>11015.5</v>
      </c>
      <c r="P125" s="76">
        <f t="shared" si="98"/>
        <v>14882.529999999999</v>
      </c>
      <c r="Q125" s="76">
        <f t="shared" si="98"/>
        <v>23313.03</v>
      </c>
      <c r="R125" s="76">
        <f t="shared" si="98"/>
        <v>23970.5</v>
      </c>
      <c r="S125" s="77"/>
      <c r="T125" s="74"/>
      <c r="U125" s="77"/>
      <c r="V125" s="78"/>
      <c r="W125" s="78"/>
      <c r="X125" s="79" t="e">
        <f>SUM(X122:X124)</f>
        <v>#REF!</v>
      </c>
      <c r="Y125" s="79" t="e">
        <f>SUM(Y122:Y124)</f>
        <v>#REF!</v>
      </c>
    </row>
  </sheetData>
  <mergeCells count="23">
    <mergeCell ref="A119:Y119"/>
    <mergeCell ref="A120:D120"/>
    <mergeCell ref="E120:F120"/>
    <mergeCell ref="G120:I120"/>
    <mergeCell ref="L120:N120"/>
    <mergeCell ref="O120:Q120"/>
    <mergeCell ref="R120:R121"/>
    <mergeCell ref="S120:U120"/>
    <mergeCell ref="A33:U33"/>
    <mergeCell ref="A34:F34"/>
    <mergeCell ref="G34:H34"/>
    <mergeCell ref="I34:K34"/>
    <mergeCell ref="N34:P34"/>
    <mergeCell ref="Q34:S34"/>
    <mergeCell ref="T34:T35"/>
    <mergeCell ref="A2:U2"/>
    <mergeCell ref="A3:U3"/>
    <mergeCell ref="A4:F4"/>
    <mergeCell ref="G4:H4"/>
    <mergeCell ref="I4:K4"/>
    <mergeCell ref="N4:P4"/>
    <mergeCell ref="Q4:S4"/>
    <mergeCell ref="T4:T5"/>
  </mergeCells>
  <pageMargins left="0.25" right="0.25" top="0.75" bottom="0.75" header="0.3" footer="0.3"/>
  <pageSetup scale="58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opLeftCell="A43" workbookViewId="0">
      <selection activeCell="C56" sqref="C56"/>
    </sheetView>
  </sheetViews>
  <sheetFormatPr baseColWidth="10" defaultRowHeight="15" x14ac:dyDescent="0.25"/>
  <cols>
    <col min="1" max="1" width="4.42578125" style="120" customWidth="1"/>
    <col min="2" max="2" width="11.42578125" style="120"/>
    <col min="3" max="3" width="40.5703125" style="120" customWidth="1"/>
    <col min="4" max="6" width="11.42578125" style="120"/>
    <col min="7" max="7" width="21.140625" style="120" customWidth="1"/>
    <col min="8" max="8" width="18" style="120" customWidth="1"/>
    <col min="9" max="15" width="11.42578125" style="120"/>
  </cols>
  <sheetData>
    <row r="1" spans="1:25" x14ac:dyDescent="0.25">
      <c r="D1" s="120" t="s">
        <v>664</v>
      </c>
    </row>
    <row r="2" spans="1:25" ht="21" x14ac:dyDescent="0.35">
      <c r="A2" s="137" t="s">
        <v>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36"/>
      <c r="W2" s="36"/>
      <c r="X2" s="36"/>
      <c r="Y2" s="36"/>
    </row>
    <row r="3" spans="1:25" ht="18" x14ac:dyDescent="0.25">
      <c r="A3" s="129" t="s">
        <v>551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35"/>
      <c r="W3" s="35"/>
      <c r="X3" s="35"/>
      <c r="Y3" s="35"/>
    </row>
    <row r="4" spans="1:25" x14ac:dyDescent="0.25">
      <c r="A4" s="139" t="s">
        <v>1</v>
      </c>
      <c r="B4" s="132"/>
      <c r="C4" s="132"/>
      <c r="D4" s="132"/>
      <c r="E4" s="132"/>
      <c r="F4" s="132"/>
      <c r="G4" s="132" t="s">
        <v>2</v>
      </c>
      <c r="H4" s="132"/>
      <c r="I4" s="132"/>
      <c r="J4" s="132"/>
      <c r="K4" s="132"/>
      <c r="L4" s="101"/>
      <c r="M4" s="101"/>
      <c r="N4" s="131" t="s">
        <v>144</v>
      </c>
      <c r="O4" s="131"/>
      <c r="P4" s="131"/>
      <c r="Q4" s="131" t="s">
        <v>4</v>
      </c>
      <c r="R4" s="131"/>
      <c r="S4" s="131"/>
      <c r="T4" s="132" t="s">
        <v>5</v>
      </c>
      <c r="U4" s="10"/>
    </row>
    <row r="5" spans="1:25" ht="25.5" x14ac:dyDescent="0.25">
      <c r="A5" s="11" t="s">
        <v>6</v>
      </c>
      <c r="B5" s="12" t="s">
        <v>7</v>
      </c>
      <c r="C5" s="12" t="s">
        <v>8</v>
      </c>
      <c r="D5" s="12" t="s">
        <v>34</v>
      </c>
      <c r="E5" s="12" t="s">
        <v>28</v>
      </c>
      <c r="F5" s="12" t="s">
        <v>9</v>
      </c>
      <c r="G5" s="12" t="s">
        <v>10</v>
      </c>
      <c r="H5" s="12" t="s">
        <v>11</v>
      </c>
      <c r="I5" s="12" t="s">
        <v>12</v>
      </c>
      <c r="J5" s="12" t="s">
        <v>13</v>
      </c>
      <c r="K5" s="12" t="s">
        <v>14</v>
      </c>
      <c r="L5" s="12" t="s">
        <v>15</v>
      </c>
      <c r="M5" s="12" t="s">
        <v>16</v>
      </c>
      <c r="N5" s="12" t="s">
        <v>17</v>
      </c>
      <c r="O5" s="12" t="s">
        <v>18</v>
      </c>
      <c r="P5" s="12" t="s">
        <v>19</v>
      </c>
      <c r="Q5" s="12" t="s">
        <v>20</v>
      </c>
      <c r="R5" s="12" t="s">
        <v>21</v>
      </c>
      <c r="S5" s="12" t="s">
        <v>22</v>
      </c>
      <c r="T5" s="133"/>
      <c r="U5" s="12" t="s">
        <v>27</v>
      </c>
    </row>
    <row r="6" spans="1:25" ht="40.5" x14ac:dyDescent="0.25">
      <c r="A6" s="17">
        <v>1</v>
      </c>
      <c r="B6" s="107">
        <v>43530</v>
      </c>
      <c r="C6" s="17" t="s">
        <v>559</v>
      </c>
      <c r="D6" s="17" t="s">
        <v>37</v>
      </c>
      <c r="E6" s="17" t="s">
        <v>560</v>
      </c>
      <c r="F6" s="17" t="s">
        <v>561</v>
      </c>
      <c r="G6" s="17" t="s">
        <v>562</v>
      </c>
      <c r="H6" s="17" t="s">
        <v>563</v>
      </c>
      <c r="I6" s="108">
        <v>75</v>
      </c>
      <c r="J6" s="108">
        <f>150</f>
        <v>150</v>
      </c>
      <c r="K6" s="105">
        <f t="shared" ref="K6:K35" si="0">I6+J6</f>
        <v>225</v>
      </c>
      <c r="L6" s="105">
        <f t="shared" ref="L6:L35" si="1">K6*13%</f>
        <v>29.25</v>
      </c>
      <c r="M6" s="105">
        <f t="shared" ref="M6:M35" si="2">K6-L6</f>
        <v>195.75</v>
      </c>
      <c r="N6" s="108"/>
      <c r="O6" s="108"/>
      <c r="P6" s="19">
        <f>N6+O6</f>
        <v>0</v>
      </c>
      <c r="Q6" s="18">
        <f>I6-N6</f>
        <v>75</v>
      </c>
      <c r="R6" s="18">
        <f>J6-O6</f>
        <v>150</v>
      </c>
      <c r="S6" s="19">
        <f>Q6+R6</f>
        <v>225</v>
      </c>
      <c r="T6" s="19">
        <f>P6+S6</f>
        <v>225</v>
      </c>
      <c r="U6" s="21">
        <f>K6-T6</f>
        <v>0</v>
      </c>
      <c r="V6" s="1"/>
      <c r="W6" s="1"/>
      <c r="X6" s="1"/>
      <c r="Y6" s="1"/>
    </row>
    <row r="7" spans="1:25" ht="40.5" x14ac:dyDescent="0.25">
      <c r="A7" s="17">
        <v>2</v>
      </c>
      <c r="B7" s="107">
        <v>43530</v>
      </c>
      <c r="C7" s="17" t="s">
        <v>564</v>
      </c>
      <c r="D7" s="17" t="s">
        <v>37</v>
      </c>
      <c r="E7" s="17" t="s">
        <v>560</v>
      </c>
      <c r="F7" s="17" t="s">
        <v>565</v>
      </c>
      <c r="G7" s="17" t="s">
        <v>566</v>
      </c>
      <c r="H7" s="17" t="s">
        <v>567</v>
      </c>
      <c r="I7" s="108">
        <v>65</v>
      </c>
      <c r="J7" s="108">
        <v>200</v>
      </c>
      <c r="K7" s="105">
        <f t="shared" si="0"/>
        <v>265</v>
      </c>
      <c r="L7" s="105">
        <f t="shared" si="1"/>
        <v>34.450000000000003</v>
      </c>
      <c r="M7" s="105">
        <f t="shared" si="2"/>
        <v>230.55</v>
      </c>
      <c r="N7" s="108"/>
      <c r="O7" s="108"/>
      <c r="P7" s="19">
        <f>N7+O7</f>
        <v>0</v>
      </c>
      <c r="Q7" s="18">
        <f>I7-N7</f>
        <v>65</v>
      </c>
      <c r="R7" s="18">
        <f>J7-O7</f>
        <v>200</v>
      </c>
      <c r="S7" s="19">
        <f>Q7+R7</f>
        <v>265</v>
      </c>
      <c r="T7" s="19">
        <f>P7+S7</f>
        <v>265</v>
      </c>
      <c r="U7" s="21">
        <f t="shared" ref="U7:U16" si="3">K7-T7</f>
        <v>0</v>
      </c>
      <c r="V7" s="1"/>
      <c r="W7" s="1"/>
      <c r="X7" s="1"/>
      <c r="Y7" s="1"/>
    </row>
    <row r="8" spans="1:25" ht="27" x14ac:dyDescent="0.25">
      <c r="A8" s="17">
        <v>3</v>
      </c>
      <c r="B8" s="107">
        <v>43530</v>
      </c>
      <c r="C8" s="17" t="s">
        <v>568</v>
      </c>
      <c r="D8" s="17" t="s">
        <v>37</v>
      </c>
      <c r="E8" s="17" t="s">
        <v>560</v>
      </c>
      <c r="F8" s="17" t="s">
        <v>569</v>
      </c>
      <c r="G8" s="17" t="s">
        <v>570</v>
      </c>
      <c r="H8" s="17" t="s">
        <v>471</v>
      </c>
      <c r="I8" s="108">
        <v>150</v>
      </c>
      <c r="J8" s="108">
        <v>150</v>
      </c>
      <c r="K8" s="105">
        <f t="shared" si="0"/>
        <v>300</v>
      </c>
      <c r="L8" s="105">
        <f t="shared" si="1"/>
        <v>39</v>
      </c>
      <c r="M8" s="105">
        <f t="shared" si="2"/>
        <v>261</v>
      </c>
      <c r="N8" s="108"/>
      <c r="O8" s="108"/>
      <c r="P8" s="19">
        <f t="shared" ref="P8:P45" si="4">N8+O8</f>
        <v>0</v>
      </c>
      <c r="Q8" s="18">
        <f t="shared" ref="Q8:R44" si="5">I8-N8</f>
        <v>150</v>
      </c>
      <c r="R8" s="18">
        <f t="shared" si="5"/>
        <v>150</v>
      </c>
      <c r="S8" s="19">
        <f t="shared" ref="S8:S46" si="6">Q8+R8</f>
        <v>300</v>
      </c>
      <c r="T8" s="19">
        <f t="shared" ref="T8:T46" si="7">P8+S8</f>
        <v>300</v>
      </c>
      <c r="U8" s="21">
        <f t="shared" si="3"/>
        <v>0</v>
      </c>
      <c r="V8" s="1"/>
      <c r="W8" s="1"/>
      <c r="X8" s="1"/>
      <c r="Y8" s="1"/>
    </row>
    <row r="9" spans="1:25" ht="40.5" x14ac:dyDescent="0.25">
      <c r="A9" s="17">
        <v>4</v>
      </c>
      <c r="B9" s="107">
        <v>43530</v>
      </c>
      <c r="C9" s="17" t="s">
        <v>571</v>
      </c>
      <c r="D9" s="23" t="s">
        <v>37</v>
      </c>
      <c r="E9" s="23" t="s">
        <v>560</v>
      </c>
      <c r="F9" s="23" t="s">
        <v>572</v>
      </c>
      <c r="G9" s="23" t="s">
        <v>573</v>
      </c>
      <c r="H9" s="23" t="s">
        <v>574</v>
      </c>
      <c r="I9" s="109">
        <v>175</v>
      </c>
      <c r="J9" s="109">
        <v>150</v>
      </c>
      <c r="K9" s="105">
        <f t="shared" si="0"/>
        <v>325</v>
      </c>
      <c r="L9" s="105">
        <f t="shared" si="1"/>
        <v>42.25</v>
      </c>
      <c r="M9" s="105">
        <f t="shared" si="2"/>
        <v>282.75</v>
      </c>
      <c r="N9" s="109"/>
      <c r="O9" s="109"/>
      <c r="P9" s="19">
        <f t="shared" si="4"/>
        <v>0</v>
      </c>
      <c r="Q9" s="18">
        <f t="shared" si="5"/>
        <v>175</v>
      </c>
      <c r="R9" s="18">
        <f t="shared" si="5"/>
        <v>150</v>
      </c>
      <c r="S9" s="19">
        <f t="shared" si="6"/>
        <v>325</v>
      </c>
      <c r="T9" s="19">
        <f t="shared" si="7"/>
        <v>325</v>
      </c>
      <c r="U9" s="21">
        <f t="shared" si="3"/>
        <v>0</v>
      </c>
      <c r="V9" s="2"/>
      <c r="W9" s="2"/>
      <c r="X9" s="2"/>
      <c r="Y9" s="2"/>
    </row>
    <row r="10" spans="1:25" ht="27" x14ac:dyDescent="0.25">
      <c r="A10" s="17">
        <v>5</v>
      </c>
      <c r="B10" s="107">
        <v>43530</v>
      </c>
      <c r="C10" s="17" t="s">
        <v>575</v>
      </c>
      <c r="D10" s="23" t="s">
        <v>37</v>
      </c>
      <c r="E10" s="23" t="s">
        <v>560</v>
      </c>
      <c r="F10" s="23" t="s">
        <v>576</v>
      </c>
      <c r="G10" s="23" t="s">
        <v>577</v>
      </c>
      <c r="H10" s="23" t="s">
        <v>557</v>
      </c>
      <c r="I10" s="109">
        <v>50</v>
      </c>
      <c r="J10" s="109">
        <v>100</v>
      </c>
      <c r="K10" s="105">
        <f t="shared" si="0"/>
        <v>150</v>
      </c>
      <c r="L10" s="105">
        <f t="shared" si="1"/>
        <v>19.5</v>
      </c>
      <c r="M10" s="105">
        <f t="shared" si="2"/>
        <v>130.5</v>
      </c>
      <c r="N10" s="109"/>
      <c r="O10" s="109"/>
      <c r="P10" s="19">
        <f t="shared" si="4"/>
        <v>0</v>
      </c>
      <c r="Q10" s="18">
        <f t="shared" si="5"/>
        <v>50</v>
      </c>
      <c r="R10" s="18">
        <f t="shared" si="5"/>
        <v>100</v>
      </c>
      <c r="S10" s="19">
        <f t="shared" si="6"/>
        <v>150</v>
      </c>
      <c r="T10" s="19">
        <f t="shared" si="7"/>
        <v>150</v>
      </c>
      <c r="U10" s="21">
        <f t="shared" si="3"/>
        <v>0</v>
      </c>
      <c r="V10" s="2"/>
      <c r="W10" s="2"/>
      <c r="X10" s="2"/>
      <c r="Y10" s="2"/>
    </row>
    <row r="11" spans="1:25" ht="27" x14ac:dyDescent="0.25">
      <c r="A11" s="17">
        <v>6</v>
      </c>
      <c r="B11" s="107">
        <v>43530</v>
      </c>
      <c r="C11" s="23" t="s">
        <v>578</v>
      </c>
      <c r="D11" s="23" t="s">
        <v>37</v>
      </c>
      <c r="E11" s="23" t="s">
        <v>560</v>
      </c>
      <c r="F11" s="23" t="s">
        <v>579</v>
      </c>
      <c r="G11" s="23" t="s">
        <v>580</v>
      </c>
      <c r="H11" s="23" t="s">
        <v>581</v>
      </c>
      <c r="I11" s="109">
        <v>50</v>
      </c>
      <c r="J11" s="109">
        <v>175</v>
      </c>
      <c r="K11" s="105">
        <f t="shared" si="0"/>
        <v>225</v>
      </c>
      <c r="L11" s="105">
        <f t="shared" si="1"/>
        <v>29.25</v>
      </c>
      <c r="M11" s="105">
        <f t="shared" si="2"/>
        <v>195.75</v>
      </c>
      <c r="N11" s="109"/>
      <c r="O11" s="109"/>
      <c r="P11" s="19">
        <f t="shared" si="4"/>
        <v>0</v>
      </c>
      <c r="Q11" s="18">
        <f t="shared" si="5"/>
        <v>50</v>
      </c>
      <c r="R11" s="18">
        <f t="shared" si="5"/>
        <v>175</v>
      </c>
      <c r="S11" s="19">
        <f t="shared" si="6"/>
        <v>225</v>
      </c>
      <c r="T11" s="19">
        <f t="shared" si="7"/>
        <v>225</v>
      </c>
      <c r="U11" s="21">
        <f t="shared" si="3"/>
        <v>0</v>
      </c>
      <c r="V11" s="48"/>
      <c r="W11" s="48"/>
      <c r="X11" s="48"/>
      <c r="Y11" s="48"/>
    </row>
    <row r="12" spans="1:25" ht="27" x14ac:dyDescent="0.25">
      <c r="A12" s="17">
        <v>7</v>
      </c>
      <c r="B12" s="107">
        <v>43531</v>
      </c>
      <c r="C12" s="17" t="s">
        <v>582</v>
      </c>
      <c r="D12" s="23" t="s">
        <v>37</v>
      </c>
      <c r="E12" s="23" t="s">
        <v>583</v>
      </c>
      <c r="F12" s="23" t="s">
        <v>584</v>
      </c>
      <c r="G12" s="23" t="s">
        <v>585</v>
      </c>
      <c r="H12" s="23" t="s">
        <v>101</v>
      </c>
      <c r="I12" s="109">
        <v>50</v>
      </c>
      <c r="J12" s="109">
        <v>100</v>
      </c>
      <c r="K12" s="105">
        <f t="shared" si="0"/>
        <v>150</v>
      </c>
      <c r="L12" s="105">
        <f t="shared" si="1"/>
        <v>19.5</v>
      </c>
      <c r="M12" s="105">
        <f t="shared" si="2"/>
        <v>130.5</v>
      </c>
      <c r="N12" s="109"/>
      <c r="O12" s="109"/>
      <c r="P12" s="19">
        <f t="shared" si="4"/>
        <v>0</v>
      </c>
      <c r="Q12" s="18">
        <f t="shared" si="5"/>
        <v>50</v>
      </c>
      <c r="R12" s="18">
        <f t="shared" si="5"/>
        <v>100</v>
      </c>
      <c r="S12" s="19">
        <f t="shared" si="6"/>
        <v>150</v>
      </c>
      <c r="T12" s="19">
        <f t="shared" si="7"/>
        <v>150</v>
      </c>
      <c r="U12" s="21">
        <f t="shared" si="3"/>
        <v>0</v>
      </c>
      <c r="V12" s="2"/>
      <c r="W12" s="2"/>
      <c r="X12" s="2"/>
      <c r="Y12" s="2"/>
    </row>
    <row r="13" spans="1:25" ht="27" x14ac:dyDescent="0.25">
      <c r="A13" s="17">
        <v>8</v>
      </c>
      <c r="B13" s="107">
        <v>43531</v>
      </c>
      <c r="C13" s="17" t="s">
        <v>586</v>
      </c>
      <c r="D13" s="23" t="s">
        <v>37</v>
      </c>
      <c r="E13" s="23" t="s">
        <v>583</v>
      </c>
      <c r="F13" s="23" t="s">
        <v>587</v>
      </c>
      <c r="G13" s="23" t="s">
        <v>588</v>
      </c>
      <c r="H13" s="23" t="s">
        <v>253</v>
      </c>
      <c r="I13" s="109">
        <v>170</v>
      </c>
      <c r="J13" s="109">
        <v>80</v>
      </c>
      <c r="K13" s="105">
        <f t="shared" si="0"/>
        <v>250</v>
      </c>
      <c r="L13" s="105">
        <f t="shared" si="1"/>
        <v>32.5</v>
      </c>
      <c r="M13" s="105">
        <f t="shared" si="2"/>
        <v>217.5</v>
      </c>
      <c r="N13" s="109"/>
      <c r="O13" s="109"/>
      <c r="P13" s="19">
        <f t="shared" si="4"/>
        <v>0</v>
      </c>
      <c r="Q13" s="18">
        <f t="shared" si="5"/>
        <v>170</v>
      </c>
      <c r="R13" s="18">
        <f t="shared" si="5"/>
        <v>80</v>
      </c>
      <c r="S13" s="19">
        <f t="shared" si="6"/>
        <v>250</v>
      </c>
      <c r="T13" s="19">
        <f t="shared" si="7"/>
        <v>250</v>
      </c>
      <c r="U13" s="21">
        <f t="shared" si="3"/>
        <v>0</v>
      </c>
      <c r="V13" s="2"/>
      <c r="W13" s="2"/>
      <c r="X13" s="2"/>
      <c r="Y13" s="2"/>
    </row>
    <row r="14" spans="1:25" x14ac:dyDescent="0.25">
      <c r="A14" s="17">
        <v>9</v>
      </c>
      <c r="B14" s="110">
        <v>43531</v>
      </c>
      <c r="C14" s="17" t="s">
        <v>589</v>
      </c>
      <c r="D14" s="23" t="s">
        <v>37</v>
      </c>
      <c r="E14" s="23" t="s">
        <v>583</v>
      </c>
      <c r="F14" s="23"/>
      <c r="G14" s="23" t="s">
        <v>590</v>
      </c>
      <c r="H14" s="23" t="s">
        <v>253</v>
      </c>
      <c r="I14" s="109">
        <v>25</v>
      </c>
      <c r="J14" s="109">
        <v>75</v>
      </c>
      <c r="K14" s="105">
        <f t="shared" si="0"/>
        <v>100</v>
      </c>
      <c r="L14" s="105">
        <f t="shared" si="1"/>
        <v>13</v>
      </c>
      <c r="M14" s="105">
        <f t="shared" si="2"/>
        <v>87</v>
      </c>
      <c r="N14" s="109"/>
      <c r="O14" s="109"/>
      <c r="P14" s="19">
        <f t="shared" si="4"/>
        <v>0</v>
      </c>
      <c r="Q14" s="18">
        <f t="shared" si="5"/>
        <v>25</v>
      </c>
      <c r="R14" s="18">
        <f t="shared" si="5"/>
        <v>75</v>
      </c>
      <c r="S14" s="19">
        <f t="shared" si="6"/>
        <v>100</v>
      </c>
      <c r="T14" s="19">
        <f t="shared" si="7"/>
        <v>100</v>
      </c>
      <c r="U14" s="21">
        <f t="shared" si="3"/>
        <v>0</v>
      </c>
      <c r="V14" s="2"/>
      <c r="W14" s="2"/>
      <c r="X14" s="2"/>
      <c r="Y14" s="2"/>
    </row>
    <row r="15" spans="1:25" x14ac:dyDescent="0.25">
      <c r="A15" s="17">
        <v>10</v>
      </c>
      <c r="B15" s="110">
        <v>43531</v>
      </c>
      <c r="C15" s="17" t="s">
        <v>591</v>
      </c>
      <c r="D15" s="23" t="s">
        <v>37</v>
      </c>
      <c r="E15" s="23" t="s">
        <v>583</v>
      </c>
      <c r="F15" s="23" t="s">
        <v>592</v>
      </c>
      <c r="G15" s="23" t="s">
        <v>593</v>
      </c>
      <c r="H15" s="23" t="s">
        <v>594</v>
      </c>
      <c r="I15" s="109">
        <v>25</v>
      </c>
      <c r="J15" s="109">
        <v>100</v>
      </c>
      <c r="K15" s="105">
        <f t="shared" si="0"/>
        <v>125</v>
      </c>
      <c r="L15" s="105">
        <f t="shared" si="1"/>
        <v>16.25</v>
      </c>
      <c r="M15" s="105">
        <f t="shared" si="2"/>
        <v>108.75</v>
      </c>
      <c r="N15" s="109"/>
      <c r="O15" s="109"/>
      <c r="P15" s="19">
        <f t="shared" si="4"/>
        <v>0</v>
      </c>
      <c r="Q15" s="18">
        <f t="shared" si="5"/>
        <v>25</v>
      </c>
      <c r="R15" s="18">
        <f t="shared" si="5"/>
        <v>100</v>
      </c>
      <c r="S15" s="19">
        <f t="shared" si="6"/>
        <v>125</v>
      </c>
      <c r="T15" s="19">
        <f t="shared" si="7"/>
        <v>125</v>
      </c>
      <c r="U15" s="21">
        <f t="shared" si="3"/>
        <v>0</v>
      </c>
      <c r="V15" s="2"/>
      <c r="W15" s="2"/>
      <c r="X15" s="2"/>
      <c r="Y15" s="2"/>
    </row>
    <row r="16" spans="1:25" x14ac:dyDescent="0.25">
      <c r="A16" s="17">
        <v>11</v>
      </c>
      <c r="B16" s="110">
        <v>43531</v>
      </c>
      <c r="C16" s="23" t="s">
        <v>595</v>
      </c>
      <c r="D16" s="23" t="s">
        <v>37</v>
      </c>
      <c r="E16" s="23" t="s">
        <v>596</v>
      </c>
      <c r="F16" s="23" t="s">
        <v>597</v>
      </c>
      <c r="G16" s="23" t="s">
        <v>423</v>
      </c>
      <c r="H16" s="23" t="s">
        <v>253</v>
      </c>
      <c r="I16" s="109">
        <v>25</v>
      </c>
      <c r="J16" s="109">
        <v>75</v>
      </c>
      <c r="K16" s="105">
        <f t="shared" si="0"/>
        <v>100</v>
      </c>
      <c r="L16" s="105">
        <f t="shared" si="1"/>
        <v>13</v>
      </c>
      <c r="M16" s="105">
        <f t="shared" si="2"/>
        <v>87</v>
      </c>
      <c r="N16" s="109"/>
      <c r="O16" s="109"/>
      <c r="P16" s="19">
        <f t="shared" si="4"/>
        <v>0</v>
      </c>
      <c r="Q16" s="18">
        <f t="shared" si="5"/>
        <v>25</v>
      </c>
      <c r="R16" s="18">
        <f t="shared" si="5"/>
        <v>75</v>
      </c>
      <c r="S16" s="19">
        <f t="shared" si="6"/>
        <v>100</v>
      </c>
      <c r="T16" s="19">
        <f t="shared" si="7"/>
        <v>100</v>
      </c>
      <c r="U16" s="21">
        <f t="shared" si="3"/>
        <v>0</v>
      </c>
      <c r="V16" s="2"/>
      <c r="W16" s="2"/>
      <c r="X16" s="2"/>
      <c r="Y16" s="2"/>
    </row>
    <row r="17" spans="1:25" ht="40.5" x14ac:dyDescent="0.25">
      <c r="A17" s="17">
        <v>12</v>
      </c>
      <c r="B17" s="110">
        <v>43531</v>
      </c>
      <c r="C17" s="23" t="s">
        <v>598</v>
      </c>
      <c r="D17" s="23" t="s">
        <v>37</v>
      </c>
      <c r="E17" s="23" t="s">
        <v>596</v>
      </c>
      <c r="F17" s="23" t="s">
        <v>599</v>
      </c>
      <c r="G17" s="23" t="s">
        <v>600</v>
      </c>
      <c r="H17" s="23" t="s">
        <v>601</v>
      </c>
      <c r="I17" s="109"/>
      <c r="J17" s="109">
        <f>75+225+175</f>
        <v>475</v>
      </c>
      <c r="K17" s="105">
        <f t="shared" si="0"/>
        <v>475</v>
      </c>
      <c r="L17" s="105">
        <f t="shared" si="1"/>
        <v>61.75</v>
      </c>
      <c r="M17" s="105">
        <f t="shared" si="2"/>
        <v>413.25</v>
      </c>
      <c r="N17" s="109"/>
      <c r="O17" s="109"/>
      <c r="P17" s="19">
        <f t="shared" si="4"/>
        <v>0</v>
      </c>
      <c r="Q17" s="18">
        <f t="shared" si="5"/>
        <v>0</v>
      </c>
      <c r="R17" s="18">
        <f t="shared" si="5"/>
        <v>475</v>
      </c>
      <c r="S17" s="19">
        <f t="shared" si="6"/>
        <v>475</v>
      </c>
      <c r="T17" s="19">
        <f t="shared" si="7"/>
        <v>475</v>
      </c>
      <c r="U17" s="22"/>
      <c r="V17" s="25"/>
      <c r="W17" s="25"/>
      <c r="X17" s="47">
        <f>S17+U17</f>
        <v>475</v>
      </c>
      <c r="Y17" s="47">
        <f>R17-X17</f>
        <v>0</v>
      </c>
    </row>
    <row r="18" spans="1:25" x14ac:dyDescent="0.25">
      <c r="A18" s="17">
        <v>13</v>
      </c>
      <c r="B18" s="110">
        <v>43531</v>
      </c>
      <c r="C18" s="23" t="s">
        <v>602</v>
      </c>
      <c r="D18" s="23" t="s">
        <v>37</v>
      </c>
      <c r="E18" s="23" t="s">
        <v>596</v>
      </c>
      <c r="F18" s="23" t="s">
        <v>603</v>
      </c>
      <c r="G18" s="23" t="s">
        <v>604</v>
      </c>
      <c r="H18" s="23" t="s">
        <v>188</v>
      </c>
      <c r="I18" s="109">
        <v>25</v>
      </c>
      <c r="J18" s="109">
        <v>75</v>
      </c>
      <c r="K18" s="105">
        <f t="shared" si="0"/>
        <v>100</v>
      </c>
      <c r="L18" s="105">
        <f t="shared" si="1"/>
        <v>13</v>
      </c>
      <c r="M18" s="105">
        <f t="shared" si="2"/>
        <v>87</v>
      </c>
      <c r="N18" s="109"/>
      <c r="O18" s="109"/>
      <c r="P18" s="19">
        <f t="shared" si="4"/>
        <v>0</v>
      </c>
      <c r="Q18" s="18">
        <f t="shared" si="5"/>
        <v>25</v>
      </c>
      <c r="R18" s="18">
        <f t="shared" si="5"/>
        <v>75</v>
      </c>
      <c r="S18" s="19">
        <f t="shared" si="6"/>
        <v>100</v>
      </c>
      <c r="T18" s="19">
        <f t="shared" si="7"/>
        <v>100</v>
      </c>
      <c r="U18" s="21">
        <f t="shared" ref="U18:U36" si="8">K18-T18</f>
        <v>0</v>
      </c>
      <c r="V18" s="25"/>
      <c r="W18" s="25"/>
      <c r="X18" s="47"/>
      <c r="Y18" s="47"/>
    </row>
    <row r="19" spans="1:25" x14ac:dyDescent="0.25">
      <c r="A19" s="17">
        <v>14</v>
      </c>
      <c r="B19" s="110">
        <v>43539</v>
      </c>
      <c r="C19" s="23" t="s">
        <v>608</v>
      </c>
      <c r="D19" s="23" t="s">
        <v>37</v>
      </c>
      <c r="E19" s="23" t="s">
        <v>428</v>
      </c>
      <c r="F19" s="23" t="s">
        <v>609</v>
      </c>
      <c r="G19" s="23" t="s">
        <v>133</v>
      </c>
      <c r="H19" s="23" t="s">
        <v>471</v>
      </c>
      <c r="I19" s="109"/>
      <c r="J19" s="109">
        <v>150</v>
      </c>
      <c r="K19" s="105">
        <f t="shared" si="0"/>
        <v>150</v>
      </c>
      <c r="L19" s="105">
        <f t="shared" si="1"/>
        <v>19.5</v>
      </c>
      <c r="M19" s="105">
        <f t="shared" si="2"/>
        <v>130.5</v>
      </c>
      <c r="N19" s="109"/>
      <c r="O19" s="109"/>
      <c r="P19" s="19">
        <f t="shared" si="4"/>
        <v>0</v>
      </c>
      <c r="Q19" s="18">
        <f t="shared" si="5"/>
        <v>0</v>
      </c>
      <c r="R19" s="18">
        <f t="shared" si="5"/>
        <v>150</v>
      </c>
      <c r="S19" s="19">
        <f t="shared" si="6"/>
        <v>150</v>
      </c>
      <c r="T19" s="19">
        <f t="shared" si="7"/>
        <v>150</v>
      </c>
      <c r="U19" s="21">
        <f t="shared" si="8"/>
        <v>0</v>
      </c>
      <c r="V19" s="25"/>
      <c r="W19" s="25"/>
      <c r="X19" s="47"/>
      <c r="Y19" s="47"/>
    </row>
    <row r="20" spans="1:25" ht="27" x14ac:dyDescent="0.25">
      <c r="A20" s="17">
        <v>15</v>
      </c>
      <c r="B20" s="110">
        <v>43539</v>
      </c>
      <c r="C20" s="23" t="s">
        <v>610</v>
      </c>
      <c r="D20" s="23" t="s">
        <v>37</v>
      </c>
      <c r="E20" s="23" t="s">
        <v>428</v>
      </c>
      <c r="F20" s="23" t="s">
        <v>611</v>
      </c>
      <c r="G20" s="23" t="s">
        <v>612</v>
      </c>
      <c r="H20" s="23" t="s">
        <v>148</v>
      </c>
      <c r="I20" s="109">
        <v>50</v>
      </c>
      <c r="J20" s="109">
        <v>100</v>
      </c>
      <c r="K20" s="105">
        <f t="shared" si="0"/>
        <v>150</v>
      </c>
      <c r="L20" s="105">
        <f t="shared" si="1"/>
        <v>19.5</v>
      </c>
      <c r="M20" s="105">
        <f t="shared" si="2"/>
        <v>130.5</v>
      </c>
      <c r="N20" s="109"/>
      <c r="O20" s="109"/>
      <c r="P20" s="19">
        <f>N20+O20</f>
        <v>0</v>
      </c>
      <c r="Q20" s="18">
        <f>I20-N20</f>
        <v>50</v>
      </c>
      <c r="R20" s="18">
        <f>J20-O20</f>
        <v>100</v>
      </c>
      <c r="S20" s="19">
        <f>Q20+R20</f>
        <v>150</v>
      </c>
      <c r="T20" s="19">
        <f>P20+S20</f>
        <v>150</v>
      </c>
      <c r="U20" s="21">
        <f>K20-T20</f>
        <v>0</v>
      </c>
      <c r="V20" s="2"/>
      <c r="W20" s="2"/>
      <c r="X20" s="2"/>
      <c r="Y20" s="2"/>
    </row>
    <row r="21" spans="1:25" ht="27" x14ac:dyDescent="0.25">
      <c r="A21" s="17">
        <v>16</v>
      </c>
      <c r="B21" s="110">
        <v>43539</v>
      </c>
      <c r="C21" s="23" t="s">
        <v>613</v>
      </c>
      <c r="D21" s="23" t="s">
        <v>37</v>
      </c>
      <c r="E21" s="23" t="s">
        <v>428</v>
      </c>
      <c r="F21" s="23" t="s">
        <v>614</v>
      </c>
      <c r="G21" s="23" t="s">
        <v>615</v>
      </c>
      <c r="H21" s="23" t="s">
        <v>101</v>
      </c>
      <c r="I21" s="109">
        <v>50</v>
      </c>
      <c r="J21" s="109">
        <v>75</v>
      </c>
      <c r="K21" s="105">
        <f t="shared" si="0"/>
        <v>125</v>
      </c>
      <c r="L21" s="105">
        <f t="shared" si="1"/>
        <v>16.25</v>
      </c>
      <c r="M21" s="105">
        <f t="shared" si="2"/>
        <v>108.75</v>
      </c>
      <c r="N21" s="109"/>
      <c r="O21" s="109"/>
      <c r="P21" s="19">
        <f t="shared" ref="P21:P27" si="9">N21+O21</f>
        <v>0</v>
      </c>
      <c r="Q21" s="18">
        <f t="shared" ref="Q21:R29" si="10">I21-N21</f>
        <v>50</v>
      </c>
      <c r="R21" s="18">
        <f t="shared" si="10"/>
        <v>75</v>
      </c>
      <c r="S21" s="19">
        <f t="shared" ref="S21:S29" si="11">Q21+R21</f>
        <v>125</v>
      </c>
      <c r="T21" s="19">
        <f t="shared" ref="T21:T27" si="12">P21+S21</f>
        <v>125</v>
      </c>
      <c r="U21" s="21">
        <f t="shared" ref="U21:U27" si="13">K21-T21</f>
        <v>0</v>
      </c>
      <c r="V21" s="2"/>
      <c r="W21" s="2"/>
      <c r="X21" s="2"/>
      <c r="Y21" s="2"/>
    </row>
    <row r="22" spans="1:25" ht="27" x14ac:dyDescent="0.25">
      <c r="A22" s="17">
        <v>17</v>
      </c>
      <c r="B22" s="110">
        <v>43539</v>
      </c>
      <c r="C22" s="23" t="s">
        <v>616</v>
      </c>
      <c r="D22" s="23" t="s">
        <v>37</v>
      </c>
      <c r="E22" s="23" t="s">
        <v>428</v>
      </c>
      <c r="F22" s="23" t="s">
        <v>617</v>
      </c>
      <c r="G22" s="23" t="s">
        <v>618</v>
      </c>
      <c r="H22" s="23" t="s">
        <v>101</v>
      </c>
      <c r="I22" s="109">
        <v>25</v>
      </c>
      <c r="J22" s="109">
        <v>75</v>
      </c>
      <c r="K22" s="105">
        <f t="shared" si="0"/>
        <v>100</v>
      </c>
      <c r="L22" s="105">
        <f t="shared" si="1"/>
        <v>13</v>
      </c>
      <c r="M22" s="105">
        <f t="shared" si="2"/>
        <v>87</v>
      </c>
      <c r="N22" s="109"/>
      <c r="O22" s="109"/>
      <c r="P22" s="19">
        <f t="shared" si="9"/>
        <v>0</v>
      </c>
      <c r="Q22" s="18">
        <f t="shared" si="10"/>
        <v>25</v>
      </c>
      <c r="R22" s="18">
        <f t="shared" si="10"/>
        <v>75</v>
      </c>
      <c r="S22" s="19">
        <f t="shared" si="11"/>
        <v>100</v>
      </c>
      <c r="T22" s="19">
        <f t="shared" si="12"/>
        <v>100</v>
      </c>
      <c r="U22" s="21">
        <f t="shared" si="13"/>
        <v>0</v>
      </c>
      <c r="V22" s="2"/>
      <c r="W22" s="2"/>
      <c r="X22" s="2"/>
      <c r="Y22" s="2"/>
    </row>
    <row r="23" spans="1:25" ht="27" x14ac:dyDescent="0.25">
      <c r="A23" s="17">
        <v>18</v>
      </c>
      <c r="B23" s="110">
        <v>43539</v>
      </c>
      <c r="C23" s="23" t="s">
        <v>619</v>
      </c>
      <c r="D23" s="23" t="s">
        <v>37</v>
      </c>
      <c r="E23" s="23" t="s">
        <v>428</v>
      </c>
      <c r="F23" s="23" t="s">
        <v>620</v>
      </c>
      <c r="G23" s="23" t="s">
        <v>621</v>
      </c>
      <c r="H23" s="23" t="s">
        <v>557</v>
      </c>
      <c r="I23" s="109">
        <v>25</v>
      </c>
      <c r="J23" s="109">
        <v>75</v>
      </c>
      <c r="K23" s="105">
        <f t="shared" si="0"/>
        <v>100</v>
      </c>
      <c r="L23" s="105">
        <f t="shared" si="1"/>
        <v>13</v>
      </c>
      <c r="M23" s="105">
        <f t="shared" si="2"/>
        <v>87</v>
      </c>
      <c r="N23" s="109"/>
      <c r="O23" s="109"/>
      <c r="P23" s="19">
        <f t="shared" si="9"/>
        <v>0</v>
      </c>
      <c r="Q23" s="18">
        <f t="shared" si="10"/>
        <v>25</v>
      </c>
      <c r="R23" s="18">
        <f t="shared" si="10"/>
        <v>75</v>
      </c>
      <c r="S23" s="19">
        <f t="shared" si="11"/>
        <v>100</v>
      </c>
      <c r="T23" s="19">
        <f t="shared" si="12"/>
        <v>100</v>
      </c>
      <c r="U23" s="21">
        <f t="shared" si="13"/>
        <v>0</v>
      </c>
      <c r="V23" s="2"/>
      <c r="W23" s="2"/>
      <c r="X23" s="2"/>
      <c r="Y23" s="2"/>
    </row>
    <row r="24" spans="1:25" ht="40.5" x14ac:dyDescent="0.25">
      <c r="A24" s="17">
        <v>19</v>
      </c>
      <c r="B24" s="110">
        <v>43539</v>
      </c>
      <c r="C24" s="23" t="s">
        <v>622</v>
      </c>
      <c r="D24" s="23" t="s">
        <v>37</v>
      </c>
      <c r="E24" s="23" t="s">
        <v>428</v>
      </c>
      <c r="F24" s="23" t="s">
        <v>623</v>
      </c>
      <c r="G24" s="23" t="s">
        <v>624</v>
      </c>
      <c r="H24" s="23" t="s">
        <v>625</v>
      </c>
      <c r="I24" s="109">
        <v>75</v>
      </c>
      <c r="J24" s="109">
        <v>175</v>
      </c>
      <c r="K24" s="105">
        <f t="shared" si="0"/>
        <v>250</v>
      </c>
      <c r="L24" s="105">
        <f t="shared" si="1"/>
        <v>32.5</v>
      </c>
      <c r="M24" s="105">
        <f t="shared" si="2"/>
        <v>217.5</v>
      </c>
      <c r="N24" s="109"/>
      <c r="O24" s="109"/>
      <c r="P24" s="19">
        <f t="shared" si="9"/>
        <v>0</v>
      </c>
      <c r="Q24" s="18">
        <f t="shared" si="10"/>
        <v>75</v>
      </c>
      <c r="R24" s="18">
        <f t="shared" si="10"/>
        <v>175</v>
      </c>
      <c r="S24" s="19">
        <f t="shared" si="11"/>
        <v>250</v>
      </c>
      <c r="T24" s="19">
        <f t="shared" si="12"/>
        <v>250</v>
      </c>
      <c r="U24" s="21">
        <f t="shared" si="13"/>
        <v>0</v>
      </c>
      <c r="V24" s="2"/>
      <c r="W24" s="2"/>
      <c r="X24" s="2"/>
      <c r="Y24" s="2"/>
    </row>
    <row r="25" spans="1:25" ht="27" x14ac:dyDescent="0.25">
      <c r="A25" s="17">
        <v>20</v>
      </c>
      <c r="B25" s="110">
        <v>43539</v>
      </c>
      <c r="C25" s="23" t="s">
        <v>626</v>
      </c>
      <c r="D25" s="23" t="s">
        <v>37</v>
      </c>
      <c r="E25" s="23" t="s">
        <v>428</v>
      </c>
      <c r="F25" s="23" t="s">
        <v>627</v>
      </c>
      <c r="G25" s="23" t="s">
        <v>628</v>
      </c>
      <c r="H25" s="23" t="s">
        <v>101</v>
      </c>
      <c r="I25" s="109">
        <v>50</v>
      </c>
      <c r="J25" s="109">
        <v>100</v>
      </c>
      <c r="K25" s="105">
        <f t="shared" si="0"/>
        <v>150</v>
      </c>
      <c r="L25" s="105">
        <f t="shared" si="1"/>
        <v>19.5</v>
      </c>
      <c r="M25" s="105">
        <f t="shared" si="2"/>
        <v>130.5</v>
      </c>
      <c r="N25" s="109"/>
      <c r="O25" s="109"/>
      <c r="P25" s="19">
        <f t="shared" si="9"/>
        <v>0</v>
      </c>
      <c r="Q25" s="18">
        <f t="shared" si="10"/>
        <v>50</v>
      </c>
      <c r="R25" s="18">
        <f t="shared" si="10"/>
        <v>100</v>
      </c>
      <c r="S25" s="19">
        <f t="shared" si="11"/>
        <v>150</v>
      </c>
      <c r="T25" s="19">
        <f t="shared" si="12"/>
        <v>150</v>
      </c>
      <c r="U25" s="21">
        <f t="shared" si="13"/>
        <v>0</v>
      </c>
      <c r="V25" s="2"/>
      <c r="W25" s="2"/>
      <c r="X25" s="2"/>
      <c r="Y25" s="2"/>
    </row>
    <row r="26" spans="1:25" ht="27" x14ac:dyDescent="0.25">
      <c r="A26" s="17">
        <v>21</v>
      </c>
      <c r="B26" s="110">
        <v>43539</v>
      </c>
      <c r="C26" s="23" t="s">
        <v>629</v>
      </c>
      <c r="D26" s="23" t="s">
        <v>37</v>
      </c>
      <c r="E26" s="23" t="s">
        <v>428</v>
      </c>
      <c r="F26" s="23" t="s">
        <v>630</v>
      </c>
      <c r="G26" s="23" t="s">
        <v>631</v>
      </c>
      <c r="H26" s="23" t="s">
        <v>557</v>
      </c>
      <c r="I26" s="109">
        <v>50</v>
      </c>
      <c r="J26" s="109">
        <v>100</v>
      </c>
      <c r="K26" s="105">
        <f t="shared" si="0"/>
        <v>150</v>
      </c>
      <c r="L26" s="105">
        <f t="shared" si="1"/>
        <v>19.5</v>
      </c>
      <c r="M26" s="105">
        <f t="shared" si="2"/>
        <v>130.5</v>
      </c>
      <c r="N26" s="109"/>
      <c r="O26" s="109"/>
      <c r="P26" s="19">
        <f t="shared" si="9"/>
        <v>0</v>
      </c>
      <c r="Q26" s="18">
        <f t="shared" si="10"/>
        <v>50</v>
      </c>
      <c r="R26" s="18">
        <f t="shared" si="10"/>
        <v>100</v>
      </c>
      <c r="S26" s="19">
        <f t="shared" si="11"/>
        <v>150</v>
      </c>
      <c r="T26" s="19">
        <f t="shared" si="12"/>
        <v>150</v>
      </c>
      <c r="U26" s="21">
        <f t="shared" si="13"/>
        <v>0</v>
      </c>
      <c r="V26" s="2"/>
      <c r="W26" s="2"/>
      <c r="X26" s="2"/>
      <c r="Y26" s="2"/>
    </row>
    <row r="27" spans="1:25" ht="27" x14ac:dyDescent="0.25">
      <c r="A27" s="17">
        <v>22</v>
      </c>
      <c r="B27" s="110">
        <v>43539</v>
      </c>
      <c r="C27" s="23" t="s">
        <v>632</v>
      </c>
      <c r="D27" s="23" t="s">
        <v>37</v>
      </c>
      <c r="E27" s="23" t="s">
        <v>428</v>
      </c>
      <c r="F27" s="23" t="s">
        <v>633</v>
      </c>
      <c r="G27" s="23" t="s">
        <v>634</v>
      </c>
      <c r="H27" s="23" t="s">
        <v>635</v>
      </c>
      <c r="I27" s="109">
        <v>30</v>
      </c>
      <c r="J27" s="109">
        <v>180</v>
      </c>
      <c r="K27" s="105">
        <f t="shared" si="0"/>
        <v>210</v>
      </c>
      <c r="L27" s="105">
        <f t="shared" si="1"/>
        <v>27.3</v>
      </c>
      <c r="M27" s="105">
        <f t="shared" si="2"/>
        <v>182.7</v>
      </c>
      <c r="N27" s="109"/>
      <c r="O27" s="109"/>
      <c r="P27" s="19">
        <f t="shared" si="9"/>
        <v>0</v>
      </c>
      <c r="Q27" s="18">
        <f t="shared" si="10"/>
        <v>30</v>
      </c>
      <c r="R27" s="18">
        <f t="shared" si="10"/>
        <v>180</v>
      </c>
      <c r="S27" s="19">
        <f t="shared" si="11"/>
        <v>210</v>
      </c>
      <c r="T27" s="19">
        <f t="shared" si="12"/>
        <v>210</v>
      </c>
      <c r="U27" s="21">
        <f t="shared" si="13"/>
        <v>0</v>
      </c>
      <c r="V27" s="2"/>
      <c r="W27" s="2"/>
      <c r="X27" s="2"/>
      <c r="Y27" s="2"/>
    </row>
    <row r="28" spans="1:25" ht="27" x14ac:dyDescent="0.25">
      <c r="A28" s="17">
        <v>23</v>
      </c>
      <c r="B28" s="110">
        <v>43539</v>
      </c>
      <c r="C28" s="23" t="s">
        <v>636</v>
      </c>
      <c r="D28" s="23" t="s">
        <v>37</v>
      </c>
      <c r="E28" s="23" t="s">
        <v>637</v>
      </c>
      <c r="F28" s="23" t="s">
        <v>638</v>
      </c>
      <c r="G28" s="23" t="s">
        <v>639</v>
      </c>
      <c r="H28" s="23" t="s">
        <v>101</v>
      </c>
      <c r="I28" s="109">
        <v>50</v>
      </c>
      <c r="J28" s="109">
        <v>100</v>
      </c>
      <c r="K28" s="105">
        <f t="shared" si="0"/>
        <v>150</v>
      </c>
      <c r="L28" s="105">
        <f t="shared" si="1"/>
        <v>19.5</v>
      </c>
      <c r="M28" s="105">
        <f t="shared" si="2"/>
        <v>130.5</v>
      </c>
      <c r="N28" s="109"/>
      <c r="O28" s="109"/>
      <c r="P28" s="19"/>
      <c r="Q28" s="18">
        <f t="shared" si="10"/>
        <v>50</v>
      </c>
      <c r="R28" s="18">
        <f t="shared" si="10"/>
        <v>100</v>
      </c>
      <c r="S28" s="19">
        <f t="shared" si="11"/>
        <v>150</v>
      </c>
      <c r="T28" s="19"/>
      <c r="U28" s="21"/>
      <c r="V28" s="2"/>
      <c r="W28" s="2"/>
      <c r="X28" s="2"/>
      <c r="Y28" s="2"/>
    </row>
    <row r="29" spans="1:25" ht="27" x14ac:dyDescent="0.25">
      <c r="A29" s="17">
        <v>24</v>
      </c>
      <c r="B29" s="110">
        <v>43551</v>
      </c>
      <c r="C29" s="23" t="s">
        <v>640</v>
      </c>
      <c r="D29" s="23" t="s">
        <v>37</v>
      </c>
      <c r="E29" s="23" t="s">
        <v>641</v>
      </c>
      <c r="F29" s="23" t="s">
        <v>646</v>
      </c>
      <c r="G29" s="23" t="s">
        <v>647</v>
      </c>
      <c r="H29" s="23" t="s">
        <v>557</v>
      </c>
      <c r="I29" s="109">
        <v>180</v>
      </c>
      <c r="J29" s="109">
        <v>70</v>
      </c>
      <c r="K29" s="105">
        <f t="shared" ref="K29:K33" si="14">I29+J29</f>
        <v>250</v>
      </c>
      <c r="L29" s="105">
        <f t="shared" ref="L29:L33" si="15">K29*13%</f>
        <v>32.5</v>
      </c>
      <c r="M29" s="105">
        <f t="shared" ref="M29:M33" si="16">K29-L29</f>
        <v>217.5</v>
      </c>
      <c r="N29" s="109"/>
      <c r="O29" s="109"/>
      <c r="P29" s="19"/>
      <c r="Q29" s="18">
        <f t="shared" si="10"/>
        <v>180</v>
      </c>
      <c r="R29" s="18">
        <f t="shared" si="10"/>
        <v>70</v>
      </c>
      <c r="S29" s="19">
        <f t="shared" si="11"/>
        <v>250</v>
      </c>
      <c r="T29" s="19"/>
      <c r="U29" s="21"/>
      <c r="V29" s="2"/>
      <c r="W29" s="2"/>
      <c r="X29" s="2"/>
      <c r="Y29" s="2"/>
    </row>
    <row r="30" spans="1:25" ht="30" customHeight="1" x14ac:dyDescent="0.25">
      <c r="A30" s="17">
        <v>25</v>
      </c>
      <c r="B30" s="110">
        <v>43551</v>
      </c>
      <c r="C30" s="23" t="s">
        <v>642</v>
      </c>
      <c r="D30" s="23" t="s">
        <v>37</v>
      </c>
      <c r="E30" s="23" t="s">
        <v>641</v>
      </c>
      <c r="F30" s="23" t="s">
        <v>643</v>
      </c>
      <c r="G30" s="23" t="s">
        <v>644</v>
      </c>
      <c r="H30" s="23" t="s">
        <v>645</v>
      </c>
      <c r="I30" s="109">
        <v>20</v>
      </c>
      <c r="J30" s="109">
        <v>140</v>
      </c>
      <c r="K30" s="105">
        <f t="shared" si="14"/>
        <v>160</v>
      </c>
      <c r="L30" s="105">
        <f t="shared" si="15"/>
        <v>20.8</v>
      </c>
      <c r="M30" s="105">
        <f t="shared" si="16"/>
        <v>139.19999999999999</v>
      </c>
      <c r="N30" s="109"/>
      <c r="O30" s="109"/>
      <c r="P30" s="19"/>
      <c r="Q30" s="18"/>
      <c r="R30" s="18"/>
      <c r="S30" s="19"/>
      <c r="T30" s="19"/>
      <c r="U30" s="21"/>
      <c r="V30" s="2"/>
      <c r="W30" s="2"/>
      <c r="X30" s="2"/>
      <c r="Y30" s="2"/>
    </row>
    <row r="31" spans="1:25" ht="33" customHeight="1" x14ac:dyDescent="0.25">
      <c r="A31" s="17">
        <v>26</v>
      </c>
      <c r="B31" s="110">
        <v>43551</v>
      </c>
      <c r="C31" s="23" t="s">
        <v>648</v>
      </c>
      <c r="D31" s="23" t="s">
        <v>37</v>
      </c>
      <c r="E31" s="23" t="s">
        <v>641</v>
      </c>
      <c r="F31" s="23" t="s">
        <v>649</v>
      </c>
      <c r="G31" s="23" t="s">
        <v>650</v>
      </c>
      <c r="H31" s="23" t="s">
        <v>253</v>
      </c>
      <c r="I31" s="109">
        <v>20</v>
      </c>
      <c r="J31" s="109">
        <v>65</v>
      </c>
      <c r="K31" s="105">
        <f t="shared" si="14"/>
        <v>85</v>
      </c>
      <c r="L31" s="105">
        <f t="shared" si="15"/>
        <v>11.05</v>
      </c>
      <c r="M31" s="105">
        <f t="shared" si="16"/>
        <v>73.95</v>
      </c>
      <c r="N31" s="109"/>
      <c r="O31" s="109"/>
      <c r="P31" s="19"/>
      <c r="Q31" s="18"/>
      <c r="R31" s="18"/>
      <c r="S31" s="19"/>
      <c r="T31" s="19"/>
      <c r="U31" s="21"/>
      <c r="V31" s="2"/>
      <c r="W31" s="2"/>
      <c r="X31" s="2"/>
      <c r="Y31" s="2"/>
    </row>
    <row r="32" spans="1:25" ht="27" x14ac:dyDescent="0.25">
      <c r="A32" s="17">
        <v>27</v>
      </c>
      <c r="B32" s="110">
        <v>43551</v>
      </c>
      <c r="C32" s="23" t="s">
        <v>651</v>
      </c>
      <c r="D32" s="23" t="s">
        <v>37</v>
      </c>
      <c r="E32" s="23" t="s">
        <v>652</v>
      </c>
      <c r="F32" s="23" t="s">
        <v>653</v>
      </c>
      <c r="G32" s="23" t="s">
        <v>654</v>
      </c>
      <c r="H32" s="23" t="s">
        <v>655</v>
      </c>
      <c r="I32" s="109">
        <v>25</v>
      </c>
      <c r="J32" s="109">
        <v>75</v>
      </c>
      <c r="K32" s="105">
        <f t="shared" si="14"/>
        <v>100</v>
      </c>
      <c r="L32" s="105">
        <f t="shared" si="15"/>
        <v>13</v>
      </c>
      <c r="M32" s="105">
        <f t="shared" si="16"/>
        <v>87</v>
      </c>
      <c r="N32" s="109"/>
      <c r="O32" s="109"/>
      <c r="P32" s="19"/>
      <c r="Q32" s="18"/>
      <c r="R32" s="18"/>
      <c r="S32" s="19"/>
      <c r="T32" s="19"/>
      <c r="U32" s="21"/>
      <c r="V32" s="2"/>
      <c r="W32" s="2"/>
      <c r="X32" s="2"/>
      <c r="Y32" s="2"/>
    </row>
    <row r="33" spans="1:25" ht="28.5" customHeight="1" x14ac:dyDescent="0.25">
      <c r="A33" s="17">
        <v>28</v>
      </c>
      <c r="B33" s="110">
        <v>43551</v>
      </c>
      <c r="C33" s="23" t="s">
        <v>656</v>
      </c>
      <c r="D33" s="23" t="s">
        <v>37</v>
      </c>
      <c r="E33" s="23" t="s">
        <v>652</v>
      </c>
      <c r="F33" s="23" t="s">
        <v>657</v>
      </c>
      <c r="G33" s="23" t="s">
        <v>658</v>
      </c>
      <c r="H33" s="23" t="s">
        <v>659</v>
      </c>
      <c r="I33" s="109">
        <v>35</v>
      </c>
      <c r="J33" s="109">
        <f>125+150</f>
        <v>275</v>
      </c>
      <c r="K33" s="105">
        <f t="shared" si="14"/>
        <v>310</v>
      </c>
      <c r="L33" s="105">
        <f t="shared" si="15"/>
        <v>40.300000000000004</v>
      </c>
      <c r="M33" s="105">
        <f t="shared" si="16"/>
        <v>269.7</v>
      </c>
      <c r="N33" s="109"/>
      <c r="O33" s="109"/>
      <c r="P33" s="19"/>
      <c r="Q33" s="18"/>
      <c r="R33" s="18"/>
      <c r="S33" s="19"/>
      <c r="T33" s="19"/>
      <c r="U33" s="21"/>
      <c r="V33" s="2"/>
      <c r="W33" s="2"/>
      <c r="X33" s="2"/>
      <c r="Y33" s="2"/>
    </row>
    <row r="34" spans="1:25" ht="27" x14ac:dyDescent="0.25">
      <c r="A34" s="17">
        <v>29</v>
      </c>
      <c r="B34" s="110">
        <v>43552</v>
      </c>
      <c r="C34" s="23" t="s">
        <v>671</v>
      </c>
      <c r="D34" s="23" t="s">
        <v>37</v>
      </c>
      <c r="E34" s="23" t="s">
        <v>678</v>
      </c>
      <c r="F34" s="23" t="s">
        <v>672</v>
      </c>
      <c r="G34" s="23" t="s">
        <v>673</v>
      </c>
      <c r="H34" s="23" t="s">
        <v>101</v>
      </c>
      <c r="I34" s="109">
        <v>200</v>
      </c>
      <c r="J34" s="109">
        <v>100</v>
      </c>
      <c r="K34" s="105">
        <f t="shared" si="0"/>
        <v>300</v>
      </c>
      <c r="L34" s="105">
        <f t="shared" si="1"/>
        <v>39</v>
      </c>
      <c r="M34" s="105">
        <f t="shared" si="2"/>
        <v>261</v>
      </c>
      <c r="N34" s="109"/>
      <c r="O34" s="109"/>
      <c r="P34" s="19">
        <f t="shared" si="4"/>
        <v>0</v>
      </c>
      <c r="Q34" s="18">
        <f t="shared" si="5"/>
        <v>200</v>
      </c>
      <c r="R34" s="18">
        <f t="shared" si="5"/>
        <v>100</v>
      </c>
      <c r="S34" s="19">
        <f t="shared" si="6"/>
        <v>300</v>
      </c>
      <c r="T34" s="19">
        <f t="shared" si="7"/>
        <v>300</v>
      </c>
      <c r="U34" s="21">
        <f t="shared" si="8"/>
        <v>0</v>
      </c>
      <c r="V34" s="25"/>
      <c r="W34" s="25"/>
      <c r="X34" s="47"/>
      <c r="Y34" s="47"/>
    </row>
    <row r="35" spans="1:25" ht="27" x14ac:dyDescent="0.25">
      <c r="A35" s="17">
        <v>30</v>
      </c>
      <c r="B35" s="110">
        <v>43552</v>
      </c>
      <c r="C35" s="23" t="s">
        <v>679</v>
      </c>
      <c r="D35" s="23" t="s">
        <v>680</v>
      </c>
      <c r="E35" s="23" t="s">
        <v>678</v>
      </c>
      <c r="F35" s="23" t="s">
        <v>681</v>
      </c>
      <c r="G35" s="23" t="s">
        <v>682</v>
      </c>
      <c r="H35" s="23" t="s">
        <v>405</v>
      </c>
      <c r="I35" s="109">
        <v>35</v>
      </c>
      <c r="J35" s="109">
        <f>125+200</f>
        <v>325</v>
      </c>
      <c r="K35" s="105">
        <f t="shared" si="0"/>
        <v>360</v>
      </c>
      <c r="L35" s="105">
        <f t="shared" si="1"/>
        <v>46.800000000000004</v>
      </c>
      <c r="M35" s="105">
        <f t="shared" si="2"/>
        <v>313.2</v>
      </c>
      <c r="N35" s="109"/>
      <c r="O35" s="109"/>
      <c r="P35" s="19">
        <f t="shared" si="4"/>
        <v>0</v>
      </c>
      <c r="Q35" s="18">
        <f t="shared" si="5"/>
        <v>35</v>
      </c>
      <c r="R35" s="18">
        <f t="shared" si="5"/>
        <v>325</v>
      </c>
      <c r="S35" s="19">
        <f t="shared" si="6"/>
        <v>360</v>
      </c>
      <c r="T35" s="19">
        <f t="shared" si="7"/>
        <v>360</v>
      </c>
      <c r="U35" s="21">
        <f t="shared" si="8"/>
        <v>0</v>
      </c>
      <c r="V35" s="25"/>
      <c r="W35" s="25"/>
      <c r="X35" s="47"/>
      <c r="Y35" s="47"/>
    </row>
    <row r="36" spans="1:25" ht="40.5" x14ac:dyDescent="0.25">
      <c r="A36" s="17">
        <v>31</v>
      </c>
      <c r="B36" s="110">
        <v>43552</v>
      </c>
      <c r="C36" s="23" t="s">
        <v>683</v>
      </c>
      <c r="D36" s="23" t="s">
        <v>37</v>
      </c>
      <c r="E36" s="23" t="s">
        <v>678</v>
      </c>
      <c r="F36" s="23" t="s">
        <v>684</v>
      </c>
      <c r="G36" s="23" t="s">
        <v>685</v>
      </c>
      <c r="H36" s="23" t="s">
        <v>686</v>
      </c>
      <c r="I36" s="109">
        <v>125</v>
      </c>
      <c r="J36" s="109">
        <f>150</f>
        <v>150</v>
      </c>
      <c r="K36" s="105">
        <f t="shared" ref="K36:K45" si="17">I36+J36</f>
        <v>275</v>
      </c>
      <c r="L36" s="105">
        <f t="shared" ref="L36:L46" si="18">K36*13%</f>
        <v>35.75</v>
      </c>
      <c r="M36" s="105">
        <f t="shared" ref="M36:M46" si="19">K36-L36</f>
        <v>239.25</v>
      </c>
      <c r="N36" s="109"/>
      <c r="O36" s="109"/>
      <c r="P36" s="19">
        <f t="shared" si="4"/>
        <v>0</v>
      </c>
      <c r="Q36" s="18">
        <f t="shared" si="5"/>
        <v>125</v>
      </c>
      <c r="R36" s="18">
        <f t="shared" si="5"/>
        <v>150</v>
      </c>
      <c r="S36" s="19">
        <f t="shared" si="6"/>
        <v>275</v>
      </c>
      <c r="T36" s="19">
        <f t="shared" si="7"/>
        <v>275</v>
      </c>
      <c r="U36" s="21">
        <f t="shared" si="8"/>
        <v>0</v>
      </c>
      <c r="V36" s="25"/>
      <c r="W36" s="25"/>
      <c r="X36" s="47"/>
      <c r="Y36" s="47"/>
    </row>
    <row r="37" spans="1:25" x14ac:dyDescent="0.25">
      <c r="A37" s="17"/>
      <c r="B37" s="110"/>
      <c r="C37" s="23"/>
      <c r="D37" s="23"/>
      <c r="E37" s="23"/>
      <c r="F37" s="23"/>
      <c r="G37" s="23"/>
      <c r="H37" s="23"/>
      <c r="I37" s="109"/>
      <c r="J37" s="109"/>
      <c r="K37" s="105"/>
      <c r="L37" s="105"/>
      <c r="M37" s="105"/>
      <c r="N37" s="109"/>
      <c r="O37" s="109"/>
      <c r="P37" s="19"/>
      <c r="Q37" s="18"/>
      <c r="R37" s="18"/>
      <c r="S37" s="19"/>
      <c r="T37" s="19"/>
      <c r="U37" s="21"/>
      <c r="V37" s="25"/>
      <c r="W37" s="25"/>
      <c r="X37" s="47"/>
      <c r="Y37" s="47"/>
    </row>
    <row r="38" spans="1:25" x14ac:dyDescent="0.25">
      <c r="A38" s="39"/>
      <c r="B38" s="111"/>
      <c r="C38" s="39"/>
      <c r="D38" s="39"/>
      <c r="E38" s="39"/>
      <c r="F38" s="39"/>
      <c r="G38" s="39"/>
      <c r="H38" s="39"/>
      <c r="I38" s="112">
        <f>SUM(I6:I37)</f>
        <v>1930</v>
      </c>
      <c r="J38" s="112">
        <f>SUM(J6:J37)</f>
        <v>4235</v>
      </c>
      <c r="K38" s="113">
        <f>SUM(K6:K37)</f>
        <v>6165</v>
      </c>
      <c r="L38" s="113">
        <f t="shared" si="18"/>
        <v>801.45</v>
      </c>
      <c r="M38" s="113">
        <f t="shared" si="19"/>
        <v>5363.55</v>
      </c>
      <c r="N38" s="112">
        <f>SUM(N6:N37)</f>
        <v>0</v>
      </c>
      <c r="O38" s="112">
        <f>SUM(O6:O37)</f>
        <v>0</v>
      </c>
      <c r="P38" s="41">
        <f>SUM(P6:P37)</f>
        <v>0</v>
      </c>
      <c r="Q38" s="40">
        <f>SUM(Q6:Q37)</f>
        <v>1830</v>
      </c>
      <c r="R38" s="40">
        <f>SUM(R6:R37)</f>
        <v>3680</v>
      </c>
      <c r="S38" s="41">
        <f t="shared" si="6"/>
        <v>5510</v>
      </c>
      <c r="T38" s="41">
        <f t="shared" si="7"/>
        <v>5510</v>
      </c>
      <c r="U38" s="42"/>
      <c r="V38" s="2"/>
      <c r="W38" s="2"/>
      <c r="X38" s="2"/>
      <c r="Y38" s="2"/>
    </row>
    <row r="39" spans="1:25" ht="18" x14ac:dyDescent="0.25">
      <c r="A39" s="138" t="s">
        <v>143</v>
      </c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35"/>
      <c r="W39" s="35"/>
      <c r="X39" s="35"/>
      <c r="Y39" s="35"/>
    </row>
    <row r="40" spans="1:25" x14ac:dyDescent="0.25">
      <c r="A40" s="139" t="s">
        <v>1</v>
      </c>
      <c r="B40" s="132"/>
      <c r="C40" s="132"/>
      <c r="D40" s="132"/>
      <c r="E40" s="132"/>
      <c r="F40" s="132"/>
      <c r="G40" s="132" t="s">
        <v>2</v>
      </c>
      <c r="H40" s="132"/>
      <c r="I40" s="132"/>
      <c r="J40" s="132"/>
      <c r="K40" s="132"/>
      <c r="L40" s="101"/>
      <c r="M40" s="101"/>
      <c r="N40" s="131" t="s">
        <v>3</v>
      </c>
      <c r="O40" s="131"/>
      <c r="P40" s="131"/>
      <c r="Q40" s="131" t="s">
        <v>4</v>
      </c>
      <c r="R40" s="131"/>
      <c r="S40" s="131"/>
      <c r="T40" s="132" t="s">
        <v>5</v>
      </c>
      <c r="U40" s="10"/>
    </row>
    <row r="41" spans="1:25" ht="25.5" x14ac:dyDescent="0.25">
      <c r="A41" s="11" t="s">
        <v>6</v>
      </c>
      <c r="B41" s="12" t="s">
        <v>7</v>
      </c>
      <c r="C41" s="12" t="s">
        <v>8</v>
      </c>
      <c r="D41" s="12" t="s">
        <v>34</v>
      </c>
      <c r="E41" s="12" t="s">
        <v>28</v>
      </c>
      <c r="F41" s="12" t="s">
        <v>9</v>
      </c>
      <c r="G41" s="12" t="s">
        <v>10</v>
      </c>
      <c r="H41" s="12" t="s">
        <v>11</v>
      </c>
      <c r="I41" s="12" t="s">
        <v>12</v>
      </c>
      <c r="J41" s="12" t="s">
        <v>13</v>
      </c>
      <c r="K41" s="12" t="s">
        <v>14</v>
      </c>
      <c r="L41" s="12" t="s">
        <v>15</v>
      </c>
      <c r="M41" s="12" t="s">
        <v>16</v>
      </c>
      <c r="N41" s="12" t="s">
        <v>17</v>
      </c>
      <c r="O41" s="12" t="s">
        <v>18</v>
      </c>
      <c r="P41" s="12" t="s">
        <v>19</v>
      </c>
      <c r="Q41" s="12" t="s">
        <v>20</v>
      </c>
      <c r="R41" s="12" t="s">
        <v>21</v>
      </c>
      <c r="S41" s="12" t="s">
        <v>22</v>
      </c>
      <c r="T41" s="133"/>
      <c r="U41" s="12" t="s">
        <v>27</v>
      </c>
    </row>
    <row r="42" spans="1:25" ht="27" x14ac:dyDescent="0.25">
      <c r="A42" s="23">
        <v>1</v>
      </c>
      <c r="B42" s="107">
        <v>43525</v>
      </c>
      <c r="C42" s="17" t="s">
        <v>552</v>
      </c>
      <c r="D42" s="17" t="s">
        <v>35</v>
      </c>
      <c r="E42" s="17" t="s">
        <v>160</v>
      </c>
      <c r="F42" s="17"/>
      <c r="G42" s="17" t="s">
        <v>553</v>
      </c>
      <c r="H42" s="17" t="s">
        <v>554</v>
      </c>
      <c r="I42" s="108">
        <v>35</v>
      </c>
      <c r="J42" s="108">
        <v>140</v>
      </c>
      <c r="K42" s="105">
        <f t="shared" ref="K42:K44" si="20">I42+J42</f>
        <v>175</v>
      </c>
      <c r="L42" s="105">
        <f t="shared" ref="L42:L44" si="21">K42*13%</f>
        <v>22.75</v>
      </c>
      <c r="M42" s="105">
        <f t="shared" ref="M42:M44" si="22">K42-L42</f>
        <v>152.25</v>
      </c>
      <c r="N42" s="108"/>
      <c r="O42" s="108"/>
      <c r="P42" s="19">
        <f t="shared" si="4"/>
        <v>0</v>
      </c>
      <c r="Q42" s="18">
        <f t="shared" si="5"/>
        <v>35</v>
      </c>
      <c r="R42" s="18">
        <f t="shared" si="5"/>
        <v>140</v>
      </c>
      <c r="S42" s="19">
        <f t="shared" si="6"/>
        <v>175</v>
      </c>
      <c r="T42" s="19">
        <f t="shared" si="7"/>
        <v>175</v>
      </c>
      <c r="U42" s="21">
        <f t="shared" ref="U42:U44" si="23">K42-T42</f>
        <v>0</v>
      </c>
      <c r="V42" s="2"/>
      <c r="W42" s="2"/>
      <c r="X42" s="2"/>
      <c r="Y42" s="2"/>
    </row>
    <row r="43" spans="1:25" ht="27" x14ac:dyDescent="0.25">
      <c r="A43" s="23">
        <v>2</v>
      </c>
      <c r="B43" s="107">
        <v>43519</v>
      </c>
      <c r="C43" s="17" t="s">
        <v>555</v>
      </c>
      <c r="D43" s="17" t="s">
        <v>35</v>
      </c>
      <c r="E43" s="17" t="s">
        <v>205</v>
      </c>
      <c r="F43" s="17"/>
      <c r="G43" s="17" t="s">
        <v>556</v>
      </c>
      <c r="H43" s="17" t="s">
        <v>557</v>
      </c>
      <c r="I43" s="108">
        <v>200</v>
      </c>
      <c r="J43" s="108">
        <v>75</v>
      </c>
      <c r="K43" s="105">
        <f t="shared" si="20"/>
        <v>275</v>
      </c>
      <c r="L43" s="105">
        <f t="shared" si="21"/>
        <v>35.75</v>
      </c>
      <c r="M43" s="105">
        <f t="shared" si="22"/>
        <v>239.25</v>
      </c>
      <c r="N43" s="108"/>
      <c r="O43" s="108"/>
      <c r="P43" s="19">
        <f t="shared" si="4"/>
        <v>0</v>
      </c>
      <c r="Q43" s="18">
        <f t="shared" si="5"/>
        <v>200</v>
      </c>
      <c r="R43" s="18">
        <f t="shared" si="5"/>
        <v>75</v>
      </c>
      <c r="S43" s="19">
        <f t="shared" si="6"/>
        <v>275</v>
      </c>
      <c r="T43" s="19">
        <f t="shared" si="7"/>
        <v>275</v>
      </c>
      <c r="U43" s="21">
        <f t="shared" si="23"/>
        <v>0</v>
      </c>
      <c r="V43" s="2"/>
      <c r="W43" s="2"/>
      <c r="X43" s="2"/>
      <c r="Y43" s="2"/>
    </row>
    <row r="44" spans="1:25" ht="27" x14ac:dyDescent="0.25">
      <c r="A44" s="23">
        <v>3</v>
      </c>
      <c r="B44" s="107">
        <v>43523</v>
      </c>
      <c r="C44" s="17" t="s">
        <v>605</v>
      </c>
      <c r="D44" s="17" t="s">
        <v>35</v>
      </c>
      <c r="E44" s="17" t="s">
        <v>155</v>
      </c>
      <c r="F44" s="17" t="s">
        <v>606</v>
      </c>
      <c r="G44" s="17" t="s">
        <v>607</v>
      </c>
      <c r="H44" s="17" t="s">
        <v>557</v>
      </c>
      <c r="I44" s="108">
        <v>50</v>
      </c>
      <c r="J44" s="108">
        <v>100</v>
      </c>
      <c r="K44" s="105">
        <f t="shared" si="20"/>
        <v>150</v>
      </c>
      <c r="L44" s="105">
        <f t="shared" si="21"/>
        <v>19.5</v>
      </c>
      <c r="M44" s="105">
        <f t="shared" si="22"/>
        <v>130.5</v>
      </c>
      <c r="N44" s="108"/>
      <c r="O44" s="108"/>
      <c r="P44" s="19">
        <f t="shared" si="4"/>
        <v>0</v>
      </c>
      <c r="Q44" s="18">
        <f t="shared" si="5"/>
        <v>50</v>
      </c>
      <c r="R44" s="18">
        <f t="shared" si="5"/>
        <v>100</v>
      </c>
      <c r="S44" s="19">
        <f t="shared" si="6"/>
        <v>150</v>
      </c>
      <c r="T44" s="19">
        <f t="shared" si="7"/>
        <v>150</v>
      </c>
      <c r="U44" s="21">
        <f t="shared" si="23"/>
        <v>0</v>
      </c>
      <c r="V44" s="2"/>
      <c r="W44" s="2"/>
      <c r="X44" s="2"/>
      <c r="Y44" s="2"/>
    </row>
    <row r="45" spans="1:25" x14ac:dyDescent="0.25">
      <c r="A45" s="23">
        <v>85</v>
      </c>
      <c r="B45" s="23"/>
      <c r="C45" s="23"/>
      <c r="D45" s="23"/>
      <c r="E45" s="23"/>
      <c r="F45" s="23"/>
      <c r="G45" s="23"/>
      <c r="H45" s="23"/>
      <c r="I45" s="23"/>
      <c r="J45" s="23"/>
      <c r="K45" s="105">
        <f t="shared" si="17"/>
        <v>0</v>
      </c>
      <c r="L45" s="105">
        <f t="shared" si="18"/>
        <v>0</v>
      </c>
      <c r="M45" s="105">
        <f t="shared" si="19"/>
        <v>0</v>
      </c>
      <c r="N45" s="109"/>
      <c r="O45" s="109"/>
      <c r="P45" s="19">
        <f t="shared" si="4"/>
        <v>0</v>
      </c>
      <c r="Q45" s="18">
        <f t="shared" ref="Q45:R45" si="24">I45-N45</f>
        <v>0</v>
      </c>
      <c r="R45" s="18">
        <f t="shared" si="24"/>
        <v>0</v>
      </c>
      <c r="S45" s="19">
        <f t="shared" si="6"/>
        <v>0</v>
      </c>
      <c r="T45" s="19">
        <f t="shared" si="7"/>
        <v>0</v>
      </c>
      <c r="U45" s="29"/>
      <c r="V45" s="1"/>
      <c r="W45" s="1"/>
      <c r="X45" s="1"/>
      <c r="Y45" s="1"/>
    </row>
    <row r="46" spans="1:25" x14ac:dyDescent="0.25">
      <c r="A46" s="103"/>
      <c r="B46" s="103"/>
      <c r="C46" s="103"/>
      <c r="D46" s="103"/>
      <c r="E46" s="103"/>
      <c r="F46" s="103"/>
      <c r="G46" s="103"/>
      <c r="H46" s="103"/>
      <c r="I46" s="114">
        <f>SUM(I42:I45)</f>
        <v>285</v>
      </c>
      <c r="J46" s="114">
        <f>SUM(J42:J45)</f>
        <v>315</v>
      </c>
      <c r="K46" s="114">
        <f>SUM(K42:K45)</f>
        <v>600</v>
      </c>
      <c r="L46" s="115">
        <f t="shared" si="18"/>
        <v>78</v>
      </c>
      <c r="M46" s="115">
        <f t="shared" si="19"/>
        <v>522</v>
      </c>
      <c r="N46" s="114">
        <f>SUM(N42:N45)</f>
        <v>0</v>
      </c>
      <c r="O46" s="114">
        <f>SUM(O42:O45)</f>
        <v>0</v>
      </c>
      <c r="P46" s="32">
        <f>SUM(P42:P45)</f>
        <v>0</v>
      </c>
      <c r="Q46" s="32">
        <f>SUM(Q42:Q45)</f>
        <v>285</v>
      </c>
      <c r="R46" s="32">
        <f>SUM(R42:R45)</f>
        <v>315</v>
      </c>
      <c r="S46" s="33">
        <f t="shared" si="6"/>
        <v>600</v>
      </c>
      <c r="T46" s="32">
        <f t="shared" si="7"/>
        <v>600</v>
      </c>
      <c r="U46" s="34">
        <f>SUM(U6:U45)</f>
        <v>0</v>
      </c>
      <c r="V46" s="6"/>
      <c r="W46" s="6"/>
      <c r="X46" s="6"/>
      <c r="Y46" s="6"/>
    </row>
    <row r="47" spans="1:25" ht="15.75" x14ac:dyDescent="0.3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3"/>
      <c r="Q47" s="3"/>
      <c r="R47" s="3"/>
      <c r="S47" s="3"/>
      <c r="T47" s="3"/>
      <c r="U47" s="1"/>
      <c r="V47" s="1"/>
      <c r="W47" s="1"/>
      <c r="X47" s="1"/>
      <c r="Y47" s="1"/>
    </row>
    <row r="48" spans="1:25" ht="22.5" x14ac:dyDescent="0.25">
      <c r="A48" s="135" t="s">
        <v>145</v>
      </c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</row>
    <row r="49" spans="1:25" x14ac:dyDescent="0.25">
      <c r="A49" s="139" t="s">
        <v>1</v>
      </c>
      <c r="B49" s="132"/>
      <c r="C49" s="132"/>
      <c r="D49" s="132"/>
      <c r="E49" s="132" t="s">
        <v>2</v>
      </c>
      <c r="F49" s="132"/>
      <c r="G49" s="132"/>
      <c r="H49" s="132"/>
      <c r="I49" s="132"/>
      <c r="J49" s="101"/>
      <c r="K49" s="101"/>
      <c r="L49" s="132" t="s">
        <v>3</v>
      </c>
      <c r="M49" s="132"/>
      <c r="N49" s="132"/>
      <c r="O49" s="131" t="s">
        <v>4</v>
      </c>
      <c r="P49" s="131"/>
      <c r="Q49" s="131"/>
      <c r="R49" s="132" t="s">
        <v>5</v>
      </c>
      <c r="S49" s="136"/>
      <c r="T49" s="136"/>
      <c r="U49" s="136"/>
      <c r="V49" s="102"/>
      <c r="W49" s="9"/>
      <c r="X49" s="9"/>
      <c r="Y49" s="10"/>
    </row>
    <row r="50" spans="1:25" ht="25.5" x14ac:dyDescent="0.25">
      <c r="A50" s="11" t="s">
        <v>6</v>
      </c>
      <c r="B50" s="12" t="s">
        <v>7</v>
      </c>
      <c r="C50" s="12" t="s">
        <v>8</v>
      </c>
      <c r="D50" s="12" t="s">
        <v>9</v>
      </c>
      <c r="E50" s="12" t="s">
        <v>135</v>
      </c>
      <c r="F50" s="12" t="s">
        <v>136</v>
      </c>
      <c r="G50" s="12" t="s">
        <v>12</v>
      </c>
      <c r="H50" s="12" t="s">
        <v>13</v>
      </c>
      <c r="I50" s="12" t="s">
        <v>14</v>
      </c>
      <c r="J50" s="12" t="s">
        <v>15</v>
      </c>
      <c r="K50" s="12" t="s">
        <v>16</v>
      </c>
      <c r="L50" s="12" t="s">
        <v>17</v>
      </c>
      <c r="M50" s="12" t="s">
        <v>18</v>
      </c>
      <c r="N50" s="12" t="s">
        <v>19</v>
      </c>
      <c r="O50" s="12" t="s">
        <v>20</v>
      </c>
      <c r="P50" s="12" t="s">
        <v>21</v>
      </c>
      <c r="Q50" s="12" t="s">
        <v>22</v>
      </c>
      <c r="R50" s="133"/>
      <c r="S50" s="12" t="s">
        <v>23</v>
      </c>
      <c r="T50" s="12" t="s">
        <v>24</v>
      </c>
      <c r="U50" s="13" t="s">
        <v>23</v>
      </c>
      <c r="V50" s="14" t="s">
        <v>24</v>
      </c>
      <c r="W50" s="12" t="s">
        <v>25</v>
      </c>
      <c r="X50" s="12" t="s">
        <v>26</v>
      </c>
      <c r="Y50" s="12" t="s">
        <v>27</v>
      </c>
    </row>
    <row r="51" spans="1:25" x14ac:dyDescent="0.25">
      <c r="A51" s="59">
        <v>1</v>
      </c>
      <c r="B51" s="116"/>
      <c r="C51" s="105"/>
      <c r="D51" s="105"/>
      <c r="E51" s="54"/>
      <c r="F51" s="54"/>
      <c r="G51" s="105">
        <f>I38</f>
        <v>1930</v>
      </c>
      <c r="H51" s="105">
        <f>J38</f>
        <v>4235</v>
      </c>
      <c r="I51" s="105">
        <f>K38</f>
        <v>6165</v>
      </c>
      <c r="J51" s="105">
        <f>L38</f>
        <v>801.45</v>
      </c>
      <c r="K51" s="105">
        <f>M38</f>
        <v>5363.55</v>
      </c>
      <c r="L51" s="108"/>
      <c r="M51" s="108"/>
      <c r="N51" s="105"/>
      <c r="O51" s="108">
        <f>Q38</f>
        <v>1830</v>
      </c>
      <c r="P51" s="18">
        <f>S38</f>
        <v>5510</v>
      </c>
      <c r="Q51" s="19">
        <f>S38</f>
        <v>5510</v>
      </c>
      <c r="R51" s="19">
        <f>T38</f>
        <v>5510</v>
      </c>
      <c r="S51" s="20"/>
      <c r="T51" s="53"/>
      <c r="U51" s="55"/>
      <c r="V51" s="51"/>
      <c r="W51" s="51"/>
      <c r="X51" s="51" t="e">
        <f>SUM(#REF!)</f>
        <v>#REF!</v>
      </c>
      <c r="Y51" s="51" t="e">
        <f>R51-X51</f>
        <v>#REF!</v>
      </c>
    </row>
    <row r="52" spans="1:25" x14ac:dyDescent="0.25">
      <c r="A52" s="59">
        <v>2</v>
      </c>
      <c r="B52" s="116"/>
      <c r="C52" s="59"/>
      <c r="D52" s="59"/>
      <c r="E52" s="54"/>
      <c r="F52" s="54"/>
      <c r="G52" s="105">
        <f t="shared" ref="G52:R52" si="25">I46</f>
        <v>285</v>
      </c>
      <c r="H52" s="105">
        <f t="shared" si="25"/>
        <v>315</v>
      </c>
      <c r="I52" s="105">
        <f t="shared" si="25"/>
        <v>600</v>
      </c>
      <c r="J52" s="105">
        <f t="shared" si="25"/>
        <v>78</v>
      </c>
      <c r="K52" s="105">
        <f t="shared" si="25"/>
        <v>522</v>
      </c>
      <c r="L52" s="105"/>
      <c r="M52" s="105"/>
      <c r="N52" s="105"/>
      <c r="O52" s="105">
        <f t="shared" si="25"/>
        <v>285</v>
      </c>
      <c r="P52" s="19">
        <f t="shared" si="25"/>
        <v>315</v>
      </c>
      <c r="Q52" s="19">
        <f t="shared" si="25"/>
        <v>600</v>
      </c>
      <c r="R52" s="19">
        <f t="shared" si="25"/>
        <v>600</v>
      </c>
      <c r="S52" s="19"/>
      <c r="T52" s="59"/>
      <c r="U52" s="60"/>
      <c r="V52" s="60"/>
      <c r="W52" s="60"/>
      <c r="X52" s="61">
        <f>S52+U52</f>
        <v>0</v>
      </c>
      <c r="Y52" s="61">
        <f>R52-X52</f>
        <v>600</v>
      </c>
    </row>
    <row r="53" spans="1:25" x14ac:dyDescent="0.25">
      <c r="A53" s="68">
        <v>3</v>
      </c>
      <c r="B53" s="116"/>
      <c r="C53" s="68"/>
      <c r="D53" s="68"/>
      <c r="E53" s="65"/>
      <c r="F53" s="65"/>
      <c r="G53" s="117"/>
      <c r="H53" s="117"/>
      <c r="I53" s="105"/>
      <c r="J53" s="105"/>
      <c r="K53" s="105"/>
      <c r="L53" s="117"/>
      <c r="M53" s="117"/>
      <c r="N53" s="105"/>
      <c r="O53" s="105"/>
      <c r="P53" s="19"/>
      <c r="Q53" s="19"/>
      <c r="R53" s="19"/>
      <c r="S53" s="67"/>
      <c r="T53" s="68"/>
      <c r="U53" s="69"/>
      <c r="V53" s="70"/>
      <c r="W53" s="70"/>
      <c r="X53" s="61">
        <f>S53+U53</f>
        <v>0</v>
      </c>
      <c r="Y53" s="61">
        <f>R53-X53</f>
        <v>0</v>
      </c>
    </row>
    <row r="54" spans="1:25" x14ac:dyDescent="0.25">
      <c r="A54" s="106"/>
      <c r="B54" s="106"/>
      <c r="C54" s="106"/>
      <c r="D54" s="106"/>
      <c r="E54" s="106"/>
      <c r="F54" s="106"/>
      <c r="G54" s="118">
        <f t="shared" ref="G54:R54" si="26">SUM(G51:G53)</f>
        <v>2215</v>
      </c>
      <c r="H54" s="118">
        <f t="shared" si="26"/>
        <v>4550</v>
      </c>
      <c r="I54" s="119">
        <f t="shared" si="26"/>
        <v>6765</v>
      </c>
      <c r="J54" s="119">
        <f t="shared" si="26"/>
        <v>879.45</v>
      </c>
      <c r="K54" s="119">
        <f t="shared" si="26"/>
        <v>5885.55</v>
      </c>
      <c r="L54" s="119">
        <f t="shared" si="26"/>
        <v>0</v>
      </c>
      <c r="M54" s="119">
        <f t="shared" si="26"/>
        <v>0</v>
      </c>
      <c r="N54" s="119">
        <f t="shared" si="26"/>
        <v>0</v>
      </c>
      <c r="O54" s="119">
        <f t="shared" si="26"/>
        <v>2115</v>
      </c>
      <c r="P54" s="76">
        <f t="shared" si="26"/>
        <v>5825</v>
      </c>
      <c r="Q54" s="76">
        <f t="shared" si="26"/>
        <v>6110</v>
      </c>
      <c r="R54" s="76">
        <f t="shared" si="26"/>
        <v>6110</v>
      </c>
      <c r="S54" s="77"/>
      <c r="T54" s="74"/>
      <c r="U54" s="77"/>
      <c r="V54" s="78"/>
      <c r="W54" s="78"/>
      <c r="X54" s="79" t="e">
        <f>SUM(X51:X53)</f>
        <v>#REF!</v>
      </c>
      <c r="Y54" s="79" t="e">
        <f>SUM(Y51:Y53)</f>
        <v>#REF!</v>
      </c>
    </row>
    <row r="57" spans="1:25" x14ac:dyDescent="0.25">
      <c r="H57" s="125">
        <f>K38+K46</f>
        <v>6765</v>
      </c>
    </row>
    <row r="58" spans="1:25" ht="45" x14ac:dyDescent="0.25">
      <c r="C58" s="120" t="s">
        <v>558</v>
      </c>
    </row>
  </sheetData>
  <mergeCells count="23">
    <mergeCell ref="A2:U2"/>
    <mergeCell ref="A3:U3"/>
    <mergeCell ref="A4:F4"/>
    <mergeCell ref="G4:H4"/>
    <mergeCell ref="I4:K4"/>
    <mergeCell ref="N4:P4"/>
    <mergeCell ref="Q4:S4"/>
    <mergeCell ref="T4:T5"/>
    <mergeCell ref="A39:U39"/>
    <mergeCell ref="A40:F40"/>
    <mergeCell ref="G40:H40"/>
    <mergeCell ref="I40:K40"/>
    <mergeCell ref="N40:P40"/>
    <mergeCell ref="Q40:S40"/>
    <mergeCell ref="T40:T41"/>
    <mergeCell ref="A48:Y48"/>
    <mergeCell ref="A49:D49"/>
    <mergeCell ref="E49:F49"/>
    <mergeCell ref="G49:I49"/>
    <mergeCell ref="L49:N49"/>
    <mergeCell ref="O49:Q49"/>
    <mergeCell ref="R49:R50"/>
    <mergeCell ref="S49:U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8"/>
  <sheetViews>
    <sheetView topLeftCell="A7" workbookViewId="0">
      <selection activeCell="D7" sqref="D7"/>
    </sheetView>
  </sheetViews>
  <sheetFormatPr baseColWidth="10" defaultRowHeight="15" x14ac:dyDescent="0.25"/>
  <cols>
    <col min="1" max="1" width="4.42578125" customWidth="1"/>
    <col min="3" max="3" width="37.5703125" customWidth="1"/>
    <col min="4" max="4" width="15.5703125" customWidth="1"/>
    <col min="8" max="8" width="15" customWidth="1"/>
    <col min="9" max="9" width="13.28515625" customWidth="1"/>
  </cols>
  <sheetData>
    <row r="2" spans="1:22" ht="20.25" x14ac:dyDescent="0.25">
      <c r="A2" s="137" t="s">
        <v>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</row>
    <row r="3" spans="1:22" ht="18" x14ac:dyDescent="0.25">
      <c r="A3" s="129" t="s">
        <v>551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</row>
    <row r="4" spans="1:22" x14ac:dyDescent="0.25">
      <c r="A4" s="139" t="s">
        <v>1</v>
      </c>
      <c r="B4" s="132"/>
      <c r="C4" s="132"/>
      <c r="D4" s="132"/>
      <c r="E4" s="132"/>
      <c r="F4" s="132"/>
      <c r="G4" s="132"/>
      <c r="H4" s="132" t="s">
        <v>2</v>
      </c>
      <c r="I4" s="132"/>
      <c r="J4" s="132"/>
      <c r="K4" s="132"/>
      <c r="L4" s="132"/>
      <c r="M4" s="123"/>
      <c r="N4" s="123"/>
      <c r="O4" s="131" t="s">
        <v>144</v>
      </c>
      <c r="P4" s="131"/>
      <c r="Q4" s="131"/>
      <c r="R4" s="131" t="s">
        <v>4</v>
      </c>
      <c r="S4" s="131"/>
      <c r="T4" s="131"/>
      <c r="U4" s="132" t="s">
        <v>5</v>
      </c>
      <c r="V4" s="10"/>
    </row>
    <row r="5" spans="1:22" ht="25.5" x14ac:dyDescent="0.25">
      <c r="A5" s="11" t="s">
        <v>6</v>
      </c>
      <c r="B5" s="12" t="s">
        <v>7</v>
      </c>
      <c r="C5" s="12" t="s">
        <v>8</v>
      </c>
      <c r="D5" s="12" t="s">
        <v>695</v>
      </c>
      <c r="E5" s="12" t="s">
        <v>34</v>
      </c>
      <c r="F5" s="12" t="s">
        <v>28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2" t="s">
        <v>14</v>
      </c>
      <c r="M5" s="12" t="s">
        <v>15</v>
      </c>
      <c r="N5" s="12" t="s">
        <v>16</v>
      </c>
      <c r="O5" s="12" t="s">
        <v>17</v>
      </c>
      <c r="P5" s="12" t="s">
        <v>18</v>
      </c>
      <c r="Q5" s="12" t="s">
        <v>19</v>
      </c>
      <c r="R5" s="12" t="s">
        <v>20</v>
      </c>
      <c r="S5" s="12" t="s">
        <v>21</v>
      </c>
      <c r="T5" s="12" t="s">
        <v>22</v>
      </c>
      <c r="U5" s="133"/>
      <c r="V5" s="12" t="s">
        <v>27</v>
      </c>
    </row>
    <row r="6" spans="1:22" ht="22.5" customHeight="1" x14ac:dyDescent="0.25">
      <c r="A6" s="17">
        <v>1</v>
      </c>
      <c r="B6" s="107"/>
      <c r="C6" s="17"/>
      <c r="D6" s="17"/>
      <c r="E6" s="17"/>
      <c r="F6" s="17"/>
      <c r="G6" s="17"/>
      <c r="H6" s="17"/>
      <c r="I6" s="17"/>
      <c r="J6" s="108"/>
      <c r="K6" s="108"/>
      <c r="L6" s="105"/>
      <c r="M6" s="105">
        <f t="shared" ref="M6:M9" si="0">L6*13%</f>
        <v>0</v>
      </c>
      <c r="N6" s="105">
        <f t="shared" ref="N6:N9" si="1">L6-M6</f>
        <v>0</v>
      </c>
      <c r="O6" s="108"/>
      <c r="P6" s="108"/>
      <c r="Q6" s="19">
        <f>O6+P6</f>
        <v>0</v>
      </c>
      <c r="R6" s="18">
        <f>J6-O6</f>
        <v>0</v>
      </c>
      <c r="S6" s="18">
        <f>K6-P6</f>
        <v>0</v>
      </c>
      <c r="T6" s="19">
        <f>R6+S6</f>
        <v>0</v>
      </c>
      <c r="U6" s="19">
        <f>Q6+T6</f>
        <v>0</v>
      </c>
      <c r="V6" s="21">
        <f>L6-U6</f>
        <v>0</v>
      </c>
    </row>
    <row r="7" spans="1:22" ht="22.5" customHeight="1" x14ac:dyDescent="0.25">
      <c r="A7" s="17">
        <v>2</v>
      </c>
      <c r="B7" s="107"/>
      <c r="C7" s="17"/>
      <c r="D7" s="17"/>
      <c r="E7" s="17"/>
      <c r="F7" s="17"/>
      <c r="G7" s="17"/>
      <c r="H7" s="17"/>
      <c r="I7" s="17"/>
      <c r="J7" s="108"/>
      <c r="K7" s="108"/>
      <c r="L7" s="105"/>
      <c r="M7" s="105">
        <f t="shared" si="0"/>
        <v>0</v>
      </c>
      <c r="N7" s="105">
        <f t="shared" si="1"/>
        <v>0</v>
      </c>
      <c r="O7" s="108"/>
      <c r="P7" s="108"/>
      <c r="Q7" s="19">
        <f>O7+P7</f>
        <v>0</v>
      </c>
      <c r="R7" s="18">
        <f>J7-O7</f>
        <v>0</v>
      </c>
      <c r="S7" s="18">
        <f>K7-P7</f>
        <v>0</v>
      </c>
      <c r="T7" s="19">
        <f>R7+S7</f>
        <v>0</v>
      </c>
      <c r="U7" s="19">
        <f>Q7+T7</f>
        <v>0</v>
      </c>
      <c r="V7" s="21">
        <f t="shared" ref="V7:V9" si="2">L7-U7</f>
        <v>0</v>
      </c>
    </row>
    <row r="8" spans="1:22" ht="22.5" customHeight="1" x14ac:dyDescent="0.25">
      <c r="A8" s="17">
        <v>3</v>
      </c>
      <c r="B8" s="107"/>
      <c r="C8" s="17"/>
      <c r="D8" s="17"/>
      <c r="E8" s="17"/>
      <c r="F8" s="17"/>
      <c r="G8" s="17"/>
      <c r="H8" s="17"/>
      <c r="I8" s="17"/>
      <c r="J8" s="108"/>
      <c r="K8" s="108"/>
      <c r="L8" s="105"/>
      <c r="M8" s="105">
        <f t="shared" si="0"/>
        <v>0</v>
      </c>
      <c r="N8" s="105">
        <f t="shared" si="1"/>
        <v>0</v>
      </c>
      <c r="O8" s="108"/>
      <c r="P8" s="108"/>
      <c r="Q8" s="19">
        <f t="shared" ref="Q8:Q9" si="3">O8+P8</f>
        <v>0</v>
      </c>
      <c r="R8" s="18">
        <f t="shared" ref="R8:S9" si="4">J8-O8</f>
        <v>0</v>
      </c>
      <c r="S8" s="18">
        <f t="shared" si="4"/>
        <v>0</v>
      </c>
      <c r="T8" s="19">
        <f t="shared" ref="T8:T9" si="5">R8+S8</f>
        <v>0</v>
      </c>
      <c r="U8" s="19">
        <f t="shared" ref="U8:U9" si="6">Q8+T8</f>
        <v>0</v>
      </c>
      <c r="V8" s="21">
        <f t="shared" si="2"/>
        <v>0</v>
      </c>
    </row>
    <row r="9" spans="1:22" ht="22.5" customHeight="1" x14ac:dyDescent="0.25">
      <c r="A9" s="17">
        <v>4</v>
      </c>
      <c r="B9" s="107"/>
      <c r="C9" s="17"/>
      <c r="D9" s="17"/>
      <c r="E9" s="23"/>
      <c r="F9" s="23"/>
      <c r="G9" s="23"/>
      <c r="H9" s="23"/>
      <c r="I9" s="23"/>
      <c r="J9" s="109"/>
      <c r="K9" s="109"/>
      <c r="L9" s="105"/>
      <c r="M9" s="105">
        <f t="shared" si="0"/>
        <v>0</v>
      </c>
      <c r="N9" s="105">
        <f t="shared" si="1"/>
        <v>0</v>
      </c>
      <c r="O9" s="109"/>
      <c r="P9" s="109"/>
      <c r="Q9" s="19">
        <f t="shared" si="3"/>
        <v>0</v>
      </c>
      <c r="R9" s="18">
        <f t="shared" si="4"/>
        <v>0</v>
      </c>
      <c r="S9" s="18">
        <f t="shared" si="4"/>
        <v>0</v>
      </c>
      <c r="T9" s="19">
        <f t="shared" si="5"/>
        <v>0</v>
      </c>
      <c r="U9" s="19">
        <f t="shared" si="6"/>
        <v>0</v>
      </c>
      <c r="V9" s="21">
        <f t="shared" si="2"/>
        <v>0</v>
      </c>
    </row>
    <row r="10" spans="1:22" ht="22.5" customHeight="1" x14ac:dyDescent="0.25">
      <c r="A10" s="17">
        <v>5</v>
      </c>
      <c r="B10" s="107"/>
      <c r="C10" s="17"/>
      <c r="D10" s="17"/>
      <c r="E10" s="17"/>
      <c r="F10" s="17"/>
      <c r="G10" s="17"/>
      <c r="H10" s="17"/>
      <c r="I10" s="17"/>
      <c r="J10" s="108"/>
      <c r="K10" s="108"/>
      <c r="L10" s="105"/>
      <c r="M10" s="105">
        <f t="shared" ref="M10:M33" si="7">L10*13%</f>
        <v>0</v>
      </c>
      <c r="N10" s="105">
        <f t="shared" ref="N10:N33" si="8">L10-M10</f>
        <v>0</v>
      </c>
      <c r="O10" s="108"/>
      <c r="P10" s="108"/>
      <c r="Q10" s="19">
        <f>O10+P10</f>
        <v>0</v>
      </c>
      <c r="R10" s="18">
        <f>J10-O10</f>
        <v>0</v>
      </c>
      <c r="S10" s="18">
        <f>K10-P10</f>
        <v>0</v>
      </c>
      <c r="T10" s="19">
        <f>R10+S10</f>
        <v>0</v>
      </c>
      <c r="U10" s="19">
        <f>Q10+T10</f>
        <v>0</v>
      </c>
      <c r="V10" s="21">
        <f>L10-U10</f>
        <v>0</v>
      </c>
    </row>
    <row r="11" spans="1:22" ht="22.5" customHeight="1" x14ac:dyDescent="0.25">
      <c r="A11" s="17">
        <v>6</v>
      </c>
      <c r="B11" s="107"/>
      <c r="C11" s="17"/>
      <c r="D11" s="17"/>
      <c r="E11" s="17"/>
      <c r="F11" s="17"/>
      <c r="G11" s="17"/>
      <c r="H11" s="17"/>
      <c r="I11" s="17"/>
      <c r="J11" s="108"/>
      <c r="K11" s="108"/>
      <c r="L11" s="105"/>
      <c r="M11" s="105">
        <f t="shared" si="7"/>
        <v>0</v>
      </c>
      <c r="N11" s="105">
        <f t="shared" si="8"/>
        <v>0</v>
      </c>
      <c r="O11" s="108"/>
      <c r="P11" s="108"/>
      <c r="Q11" s="19">
        <f>O11+P11</f>
        <v>0</v>
      </c>
      <c r="R11" s="18">
        <f>J11-O11</f>
        <v>0</v>
      </c>
      <c r="S11" s="18">
        <f>K11-P11</f>
        <v>0</v>
      </c>
      <c r="T11" s="19">
        <f>R11+S11</f>
        <v>0</v>
      </c>
      <c r="U11" s="19">
        <f>Q11+T11</f>
        <v>0</v>
      </c>
      <c r="V11" s="21">
        <f t="shared" ref="V11:V13" si="9">L11-U11</f>
        <v>0</v>
      </c>
    </row>
    <row r="12" spans="1:22" ht="22.5" customHeight="1" x14ac:dyDescent="0.25">
      <c r="A12" s="17">
        <v>7</v>
      </c>
      <c r="B12" s="107"/>
      <c r="C12" s="17"/>
      <c r="D12" s="17"/>
      <c r="E12" s="17"/>
      <c r="F12" s="17"/>
      <c r="G12" s="17"/>
      <c r="H12" s="17"/>
      <c r="I12" s="17"/>
      <c r="J12" s="108"/>
      <c r="K12" s="108"/>
      <c r="L12" s="105"/>
      <c r="M12" s="105">
        <f t="shared" si="7"/>
        <v>0</v>
      </c>
      <c r="N12" s="105">
        <f t="shared" si="8"/>
        <v>0</v>
      </c>
      <c r="O12" s="108"/>
      <c r="P12" s="108"/>
      <c r="Q12" s="19">
        <f t="shared" ref="Q12:Q13" si="10">O12+P12</f>
        <v>0</v>
      </c>
      <c r="R12" s="18">
        <f t="shared" ref="R12:R13" si="11">J12-O12</f>
        <v>0</v>
      </c>
      <c r="S12" s="18">
        <f t="shared" ref="S12:S13" si="12">K12-P12</f>
        <v>0</v>
      </c>
      <c r="T12" s="19">
        <f t="shared" ref="T12:T13" si="13">R12+S12</f>
        <v>0</v>
      </c>
      <c r="U12" s="19">
        <f t="shared" ref="U12:U13" si="14">Q12+T12</f>
        <v>0</v>
      </c>
      <c r="V12" s="21">
        <f t="shared" si="9"/>
        <v>0</v>
      </c>
    </row>
    <row r="13" spans="1:22" ht="22.5" customHeight="1" x14ac:dyDescent="0.25">
      <c r="A13" s="17">
        <v>8</v>
      </c>
      <c r="B13" s="107"/>
      <c r="C13" s="17"/>
      <c r="D13" s="17"/>
      <c r="E13" s="23"/>
      <c r="F13" s="23"/>
      <c r="G13" s="23"/>
      <c r="H13" s="23"/>
      <c r="I13" s="23"/>
      <c r="J13" s="109"/>
      <c r="K13" s="109"/>
      <c r="L13" s="105"/>
      <c r="M13" s="105">
        <f t="shared" si="7"/>
        <v>0</v>
      </c>
      <c r="N13" s="105">
        <f t="shared" si="8"/>
        <v>0</v>
      </c>
      <c r="O13" s="109"/>
      <c r="P13" s="109"/>
      <c r="Q13" s="19">
        <f t="shared" si="10"/>
        <v>0</v>
      </c>
      <c r="R13" s="18">
        <f t="shared" si="11"/>
        <v>0</v>
      </c>
      <c r="S13" s="18">
        <f t="shared" si="12"/>
        <v>0</v>
      </c>
      <c r="T13" s="19">
        <f t="shared" si="13"/>
        <v>0</v>
      </c>
      <c r="U13" s="19">
        <f t="shared" si="14"/>
        <v>0</v>
      </c>
      <c r="V13" s="21">
        <f t="shared" si="9"/>
        <v>0</v>
      </c>
    </row>
    <row r="14" spans="1:22" ht="22.5" customHeight="1" x14ac:dyDescent="0.25">
      <c r="A14" s="17">
        <v>9</v>
      </c>
      <c r="B14" s="107"/>
      <c r="C14" s="17"/>
      <c r="D14" s="17"/>
      <c r="E14" s="17"/>
      <c r="F14" s="17"/>
      <c r="G14" s="17"/>
      <c r="H14" s="17"/>
      <c r="I14" s="17"/>
      <c r="J14" s="108"/>
      <c r="K14" s="108"/>
      <c r="L14" s="105"/>
      <c r="M14" s="105">
        <f t="shared" si="7"/>
        <v>0</v>
      </c>
      <c r="N14" s="105">
        <f t="shared" si="8"/>
        <v>0</v>
      </c>
      <c r="O14" s="108"/>
      <c r="P14" s="108"/>
      <c r="Q14" s="19">
        <f>O14+P14</f>
        <v>0</v>
      </c>
      <c r="R14" s="18">
        <f>J14-O14</f>
        <v>0</v>
      </c>
      <c r="S14" s="18">
        <f>K14-P14</f>
        <v>0</v>
      </c>
      <c r="T14" s="19">
        <f>R14+S14</f>
        <v>0</v>
      </c>
      <c r="U14" s="19">
        <f>Q14+T14</f>
        <v>0</v>
      </c>
      <c r="V14" s="21">
        <f>L14-U14</f>
        <v>0</v>
      </c>
    </row>
    <row r="15" spans="1:22" ht="22.5" customHeight="1" x14ac:dyDescent="0.25">
      <c r="A15" s="17">
        <v>10</v>
      </c>
      <c r="B15" s="107"/>
      <c r="C15" s="17"/>
      <c r="D15" s="17"/>
      <c r="E15" s="17"/>
      <c r="F15" s="17"/>
      <c r="G15" s="17"/>
      <c r="H15" s="17"/>
      <c r="I15" s="17"/>
      <c r="J15" s="108"/>
      <c r="K15" s="108"/>
      <c r="L15" s="105"/>
      <c r="M15" s="105">
        <f t="shared" si="7"/>
        <v>0</v>
      </c>
      <c r="N15" s="105">
        <f t="shared" si="8"/>
        <v>0</v>
      </c>
      <c r="O15" s="108"/>
      <c r="P15" s="108"/>
      <c r="Q15" s="19">
        <f>O15+P15</f>
        <v>0</v>
      </c>
      <c r="R15" s="18">
        <f>J15-O15</f>
        <v>0</v>
      </c>
      <c r="S15" s="18">
        <f>K15-P15</f>
        <v>0</v>
      </c>
      <c r="T15" s="19">
        <f>R15+S15</f>
        <v>0</v>
      </c>
      <c r="U15" s="19">
        <f>Q15+T15</f>
        <v>0</v>
      </c>
      <c r="V15" s="21">
        <f t="shared" ref="V15:V17" si="15">L15-U15</f>
        <v>0</v>
      </c>
    </row>
    <row r="16" spans="1:22" ht="22.5" customHeight="1" x14ac:dyDescent="0.25">
      <c r="A16" s="17">
        <v>11</v>
      </c>
      <c r="B16" s="107"/>
      <c r="C16" s="17"/>
      <c r="D16" s="17"/>
      <c r="E16" s="17"/>
      <c r="F16" s="17"/>
      <c r="G16" s="17"/>
      <c r="H16" s="17"/>
      <c r="I16" s="17"/>
      <c r="J16" s="108"/>
      <c r="K16" s="108"/>
      <c r="L16" s="105"/>
      <c r="M16" s="105">
        <f t="shared" si="7"/>
        <v>0</v>
      </c>
      <c r="N16" s="105">
        <f t="shared" si="8"/>
        <v>0</v>
      </c>
      <c r="O16" s="108"/>
      <c r="P16" s="108"/>
      <c r="Q16" s="19">
        <f t="shared" ref="Q16:Q17" si="16">O16+P16</f>
        <v>0</v>
      </c>
      <c r="R16" s="18">
        <f t="shared" ref="R16:R17" si="17">J16-O16</f>
        <v>0</v>
      </c>
      <c r="S16" s="18">
        <f t="shared" ref="S16:S17" si="18">K16-P16</f>
        <v>0</v>
      </c>
      <c r="T16" s="19">
        <f t="shared" ref="T16:T17" si="19">R16+S16</f>
        <v>0</v>
      </c>
      <c r="U16" s="19">
        <f t="shared" ref="U16:U17" si="20">Q16+T16</f>
        <v>0</v>
      </c>
      <c r="V16" s="21">
        <f t="shared" si="15"/>
        <v>0</v>
      </c>
    </row>
    <row r="17" spans="1:22" ht="22.5" customHeight="1" x14ac:dyDescent="0.25">
      <c r="A17" s="17">
        <v>12</v>
      </c>
      <c r="B17" s="107"/>
      <c r="C17" s="17"/>
      <c r="D17" s="17"/>
      <c r="E17" s="23"/>
      <c r="F17" s="23"/>
      <c r="G17" s="23"/>
      <c r="H17" s="23"/>
      <c r="I17" s="23"/>
      <c r="J17" s="109"/>
      <c r="K17" s="109"/>
      <c r="L17" s="105"/>
      <c r="M17" s="105">
        <f t="shared" si="7"/>
        <v>0</v>
      </c>
      <c r="N17" s="105">
        <f t="shared" si="8"/>
        <v>0</v>
      </c>
      <c r="O17" s="109"/>
      <c r="P17" s="109"/>
      <c r="Q17" s="19">
        <f t="shared" si="16"/>
        <v>0</v>
      </c>
      <c r="R17" s="18">
        <f t="shared" si="17"/>
        <v>0</v>
      </c>
      <c r="S17" s="18">
        <f t="shared" si="18"/>
        <v>0</v>
      </c>
      <c r="T17" s="19">
        <f t="shared" si="19"/>
        <v>0</v>
      </c>
      <c r="U17" s="19">
        <f t="shared" si="20"/>
        <v>0</v>
      </c>
      <c r="V17" s="21">
        <f t="shared" si="15"/>
        <v>0</v>
      </c>
    </row>
    <row r="18" spans="1:22" ht="22.5" customHeight="1" x14ac:dyDescent="0.25">
      <c r="A18" s="17">
        <v>13</v>
      </c>
      <c r="B18" s="107"/>
      <c r="C18" s="17"/>
      <c r="D18" s="17"/>
      <c r="E18" s="17"/>
      <c r="F18" s="17"/>
      <c r="G18" s="17"/>
      <c r="H18" s="17"/>
      <c r="I18" s="17"/>
      <c r="J18" s="108"/>
      <c r="K18" s="108"/>
      <c r="L18" s="105"/>
      <c r="M18" s="105">
        <f t="shared" si="7"/>
        <v>0</v>
      </c>
      <c r="N18" s="105">
        <f t="shared" si="8"/>
        <v>0</v>
      </c>
      <c r="O18" s="108"/>
      <c r="P18" s="108"/>
      <c r="Q18" s="19">
        <f>O18+P18</f>
        <v>0</v>
      </c>
      <c r="R18" s="18">
        <f>J18-O18</f>
        <v>0</v>
      </c>
      <c r="S18" s="18">
        <f>K18-P18</f>
        <v>0</v>
      </c>
      <c r="T18" s="19">
        <f>R18+S18</f>
        <v>0</v>
      </c>
      <c r="U18" s="19">
        <f>Q18+T18</f>
        <v>0</v>
      </c>
      <c r="V18" s="21">
        <f>L18-U18</f>
        <v>0</v>
      </c>
    </row>
    <row r="19" spans="1:22" ht="22.5" customHeight="1" x14ac:dyDescent="0.25">
      <c r="A19" s="17">
        <v>14</v>
      </c>
      <c r="B19" s="107"/>
      <c r="C19" s="17"/>
      <c r="D19" s="17"/>
      <c r="E19" s="17"/>
      <c r="F19" s="17"/>
      <c r="G19" s="17"/>
      <c r="H19" s="17"/>
      <c r="I19" s="17"/>
      <c r="J19" s="108"/>
      <c r="K19" s="108"/>
      <c r="L19" s="105"/>
      <c r="M19" s="105">
        <f t="shared" si="7"/>
        <v>0</v>
      </c>
      <c r="N19" s="105">
        <f t="shared" si="8"/>
        <v>0</v>
      </c>
      <c r="O19" s="108"/>
      <c r="P19" s="108"/>
      <c r="Q19" s="19">
        <f>O19+P19</f>
        <v>0</v>
      </c>
      <c r="R19" s="18">
        <f>J19-O19</f>
        <v>0</v>
      </c>
      <c r="S19" s="18">
        <f>K19-P19</f>
        <v>0</v>
      </c>
      <c r="T19" s="19">
        <f>R19+S19</f>
        <v>0</v>
      </c>
      <c r="U19" s="19">
        <f>Q19+T19</f>
        <v>0</v>
      </c>
      <c r="V19" s="21">
        <f t="shared" ref="V19:V21" si="21">L19-U19</f>
        <v>0</v>
      </c>
    </row>
    <row r="20" spans="1:22" ht="22.5" customHeight="1" x14ac:dyDescent="0.25">
      <c r="A20" s="17">
        <v>15</v>
      </c>
      <c r="B20" s="107"/>
      <c r="C20" s="17"/>
      <c r="D20" s="17"/>
      <c r="E20" s="17"/>
      <c r="F20" s="17"/>
      <c r="G20" s="17"/>
      <c r="H20" s="17"/>
      <c r="I20" s="17"/>
      <c r="J20" s="108"/>
      <c r="K20" s="108"/>
      <c r="L20" s="105"/>
      <c r="M20" s="105">
        <f t="shared" si="7"/>
        <v>0</v>
      </c>
      <c r="N20" s="105">
        <f t="shared" si="8"/>
        <v>0</v>
      </c>
      <c r="O20" s="108"/>
      <c r="P20" s="108"/>
      <c r="Q20" s="19">
        <f t="shared" ref="Q20:Q21" si="22">O20+P20</f>
        <v>0</v>
      </c>
      <c r="R20" s="18">
        <f t="shared" ref="R20:R21" si="23">J20-O20</f>
        <v>0</v>
      </c>
      <c r="S20" s="18">
        <f t="shared" ref="S20:S21" si="24">K20-P20</f>
        <v>0</v>
      </c>
      <c r="T20" s="19">
        <f t="shared" ref="T20:T21" si="25">R20+S20</f>
        <v>0</v>
      </c>
      <c r="U20" s="19">
        <f t="shared" ref="U20:U21" si="26">Q20+T20</f>
        <v>0</v>
      </c>
      <c r="V20" s="21">
        <f t="shared" si="21"/>
        <v>0</v>
      </c>
    </row>
    <row r="21" spans="1:22" ht="22.5" customHeight="1" x14ac:dyDescent="0.25">
      <c r="A21" s="17">
        <v>16</v>
      </c>
      <c r="B21" s="107"/>
      <c r="C21" s="17"/>
      <c r="D21" s="17"/>
      <c r="E21" s="23"/>
      <c r="F21" s="23"/>
      <c r="G21" s="23"/>
      <c r="H21" s="23"/>
      <c r="I21" s="23"/>
      <c r="J21" s="109"/>
      <c r="K21" s="109"/>
      <c r="L21" s="105"/>
      <c r="M21" s="105">
        <f t="shared" si="7"/>
        <v>0</v>
      </c>
      <c r="N21" s="105">
        <f t="shared" si="8"/>
        <v>0</v>
      </c>
      <c r="O21" s="109"/>
      <c r="P21" s="109"/>
      <c r="Q21" s="19">
        <f t="shared" si="22"/>
        <v>0</v>
      </c>
      <c r="R21" s="18">
        <f t="shared" si="23"/>
        <v>0</v>
      </c>
      <c r="S21" s="18">
        <f t="shared" si="24"/>
        <v>0</v>
      </c>
      <c r="T21" s="19">
        <f t="shared" si="25"/>
        <v>0</v>
      </c>
      <c r="U21" s="19">
        <f t="shared" si="26"/>
        <v>0</v>
      </c>
      <c r="V21" s="21">
        <f t="shared" si="21"/>
        <v>0</v>
      </c>
    </row>
    <row r="22" spans="1:22" ht="22.5" customHeight="1" x14ac:dyDescent="0.25">
      <c r="A22" s="17">
        <v>17</v>
      </c>
      <c r="B22" s="107"/>
      <c r="C22" s="17"/>
      <c r="D22" s="17"/>
      <c r="E22" s="17"/>
      <c r="F22" s="17"/>
      <c r="G22" s="17"/>
      <c r="H22" s="17"/>
      <c r="I22" s="17"/>
      <c r="J22" s="108"/>
      <c r="K22" s="108"/>
      <c r="L22" s="105"/>
      <c r="M22" s="105">
        <f t="shared" si="7"/>
        <v>0</v>
      </c>
      <c r="N22" s="105">
        <f t="shared" si="8"/>
        <v>0</v>
      </c>
      <c r="O22" s="108"/>
      <c r="P22" s="108"/>
      <c r="Q22" s="19">
        <f>O22+P22</f>
        <v>0</v>
      </c>
      <c r="R22" s="18">
        <f>J22-O22</f>
        <v>0</v>
      </c>
      <c r="S22" s="18">
        <f>K22-P22</f>
        <v>0</v>
      </c>
      <c r="T22" s="19">
        <f>R22+S22</f>
        <v>0</v>
      </c>
      <c r="U22" s="19">
        <f>Q22+T22</f>
        <v>0</v>
      </c>
      <c r="V22" s="21">
        <f>L22-U22</f>
        <v>0</v>
      </c>
    </row>
    <row r="23" spans="1:22" ht="22.5" customHeight="1" x14ac:dyDescent="0.25">
      <c r="A23" s="17">
        <v>18</v>
      </c>
      <c r="B23" s="107"/>
      <c r="C23" s="17"/>
      <c r="D23" s="17"/>
      <c r="E23" s="17"/>
      <c r="F23" s="17"/>
      <c r="G23" s="17"/>
      <c r="H23" s="17"/>
      <c r="I23" s="17"/>
      <c r="J23" s="108"/>
      <c r="K23" s="108"/>
      <c r="L23" s="105"/>
      <c r="M23" s="105">
        <f t="shared" si="7"/>
        <v>0</v>
      </c>
      <c r="N23" s="105">
        <f t="shared" si="8"/>
        <v>0</v>
      </c>
      <c r="O23" s="108"/>
      <c r="P23" s="108"/>
      <c r="Q23" s="19">
        <f>O23+P23</f>
        <v>0</v>
      </c>
      <c r="R23" s="18">
        <f>J23-O23</f>
        <v>0</v>
      </c>
      <c r="S23" s="18">
        <f>K23-P23</f>
        <v>0</v>
      </c>
      <c r="T23" s="19">
        <f>R23+S23</f>
        <v>0</v>
      </c>
      <c r="U23" s="19">
        <f>Q23+T23</f>
        <v>0</v>
      </c>
      <c r="V23" s="21">
        <f t="shared" ref="V23:V25" si="27">L23-U23</f>
        <v>0</v>
      </c>
    </row>
    <row r="24" spans="1:22" ht="22.5" customHeight="1" x14ac:dyDescent="0.25">
      <c r="A24" s="17">
        <v>19</v>
      </c>
      <c r="B24" s="107"/>
      <c r="C24" s="17"/>
      <c r="D24" s="17"/>
      <c r="E24" s="17"/>
      <c r="F24" s="17"/>
      <c r="G24" s="17"/>
      <c r="H24" s="17"/>
      <c r="I24" s="17"/>
      <c r="J24" s="108"/>
      <c r="K24" s="108"/>
      <c r="L24" s="105"/>
      <c r="M24" s="105">
        <f t="shared" si="7"/>
        <v>0</v>
      </c>
      <c r="N24" s="105">
        <f t="shared" si="8"/>
        <v>0</v>
      </c>
      <c r="O24" s="108"/>
      <c r="P24" s="108"/>
      <c r="Q24" s="19">
        <f t="shared" ref="Q24:Q25" si="28">O24+P24</f>
        <v>0</v>
      </c>
      <c r="R24" s="18">
        <f t="shared" ref="R24:R25" si="29">J24-O24</f>
        <v>0</v>
      </c>
      <c r="S24" s="18">
        <f t="shared" ref="S24:S25" si="30">K24-P24</f>
        <v>0</v>
      </c>
      <c r="T24" s="19">
        <f t="shared" ref="T24:T25" si="31">R24+S24</f>
        <v>0</v>
      </c>
      <c r="U24" s="19">
        <f t="shared" ref="U24:U25" si="32">Q24+T24</f>
        <v>0</v>
      </c>
      <c r="V24" s="21">
        <f t="shared" si="27"/>
        <v>0</v>
      </c>
    </row>
    <row r="25" spans="1:22" ht="22.5" customHeight="1" x14ac:dyDescent="0.25">
      <c r="A25" s="17">
        <v>20</v>
      </c>
      <c r="B25" s="107"/>
      <c r="C25" s="17"/>
      <c r="D25" s="17"/>
      <c r="E25" s="23"/>
      <c r="F25" s="23"/>
      <c r="G25" s="23"/>
      <c r="H25" s="23"/>
      <c r="I25" s="23"/>
      <c r="J25" s="109"/>
      <c r="K25" s="109"/>
      <c r="L25" s="105"/>
      <c r="M25" s="105">
        <f t="shared" si="7"/>
        <v>0</v>
      </c>
      <c r="N25" s="105">
        <f t="shared" si="8"/>
        <v>0</v>
      </c>
      <c r="O25" s="109"/>
      <c r="P25" s="109"/>
      <c r="Q25" s="19">
        <f t="shared" si="28"/>
        <v>0</v>
      </c>
      <c r="R25" s="18">
        <f t="shared" si="29"/>
        <v>0</v>
      </c>
      <c r="S25" s="18">
        <f t="shared" si="30"/>
        <v>0</v>
      </c>
      <c r="T25" s="19">
        <f t="shared" si="31"/>
        <v>0</v>
      </c>
      <c r="U25" s="19">
        <f t="shared" si="32"/>
        <v>0</v>
      </c>
      <c r="V25" s="21">
        <f t="shared" si="27"/>
        <v>0</v>
      </c>
    </row>
    <row r="26" spans="1:22" ht="22.5" customHeight="1" x14ac:dyDescent="0.25">
      <c r="A26" s="17">
        <v>21</v>
      </c>
      <c r="B26" s="107"/>
      <c r="C26" s="17"/>
      <c r="D26" s="17"/>
      <c r="E26" s="17"/>
      <c r="F26" s="17"/>
      <c r="G26" s="17"/>
      <c r="H26" s="17"/>
      <c r="I26" s="17"/>
      <c r="J26" s="108"/>
      <c r="K26" s="108"/>
      <c r="L26" s="105"/>
      <c r="M26" s="105">
        <f t="shared" si="7"/>
        <v>0</v>
      </c>
      <c r="N26" s="105">
        <f t="shared" si="8"/>
        <v>0</v>
      </c>
      <c r="O26" s="108"/>
      <c r="P26" s="108"/>
      <c r="Q26" s="19">
        <f>O26+P26</f>
        <v>0</v>
      </c>
      <c r="R26" s="18">
        <f>J26-O26</f>
        <v>0</v>
      </c>
      <c r="S26" s="18">
        <f>K26-P26</f>
        <v>0</v>
      </c>
      <c r="T26" s="19">
        <f>R26+S26</f>
        <v>0</v>
      </c>
      <c r="U26" s="19">
        <f>Q26+T26</f>
        <v>0</v>
      </c>
      <c r="V26" s="21">
        <f>L26-U26</f>
        <v>0</v>
      </c>
    </row>
    <row r="27" spans="1:22" ht="22.5" customHeight="1" x14ac:dyDescent="0.25">
      <c r="A27" s="17">
        <v>22</v>
      </c>
      <c r="B27" s="107"/>
      <c r="C27" s="17"/>
      <c r="D27" s="17"/>
      <c r="E27" s="17"/>
      <c r="F27" s="17"/>
      <c r="G27" s="17"/>
      <c r="H27" s="17"/>
      <c r="I27" s="17"/>
      <c r="J27" s="108"/>
      <c r="K27" s="108"/>
      <c r="L27" s="105"/>
      <c r="M27" s="105">
        <f t="shared" si="7"/>
        <v>0</v>
      </c>
      <c r="N27" s="105">
        <f t="shared" si="8"/>
        <v>0</v>
      </c>
      <c r="O27" s="108"/>
      <c r="P27" s="108"/>
      <c r="Q27" s="19">
        <f>O27+P27</f>
        <v>0</v>
      </c>
      <c r="R27" s="18">
        <f>J27-O27</f>
        <v>0</v>
      </c>
      <c r="S27" s="18">
        <f>K27-P27</f>
        <v>0</v>
      </c>
      <c r="T27" s="19">
        <f>R27+S27</f>
        <v>0</v>
      </c>
      <c r="U27" s="19">
        <f>Q27+T27</f>
        <v>0</v>
      </c>
      <c r="V27" s="21">
        <f t="shared" ref="V27:V29" si="33">L27-U27</f>
        <v>0</v>
      </c>
    </row>
    <row r="28" spans="1:22" ht="22.5" customHeight="1" x14ac:dyDescent="0.25">
      <c r="A28" s="17">
        <v>23</v>
      </c>
      <c r="B28" s="107"/>
      <c r="C28" s="17"/>
      <c r="D28" s="17"/>
      <c r="E28" s="17"/>
      <c r="F28" s="17"/>
      <c r="G28" s="17"/>
      <c r="H28" s="17"/>
      <c r="I28" s="17"/>
      <c r="J28" s="108"/>
      <c r="K28" s="108"/>
      <c r="L28" s="105"/>
      <c r="M28" s="105">
        <f t="shared" si="7"/>
        <v>0</v>
      </c>
      <c r="N28" s="105">
        <f t="shared" si="8"/>
        <v>0</v>
      </c>
      <c r="O28" s="108"/>
      <c r="P28" s="108"/>
      <c r="Q28" s="19">
        <f t="shared" ref="Q28:Q29" si="34">O28+P28</f>
        <v>0</v>
      </c>
      <c r="R28" s="18">
        <f t="shared" ref="R28:R29" si="35">J28-O28</f>
        <v>0</v>
      </c>
      <c r="S28" s="18">
        <f t="shared" ref="S28:S29" si="36">K28-P28</f>
        <v>0</v>
      </c>
      <c r="T28" s="19">
        <f t="shared" ref="T28:T29" si="37">R28+S28</f>
        <v>0</v>
      </c>
      <c r="U28" s="19">
        <f t="shared" ref="U28:U29" si="38">Q28+T28</f>
        <v>0</v>
      </c>
      <c r="V28" s="21">
        <f t="shared" si="33"/>
        <v>0</v>
      </c>
    </row>
    <row r="29" spans="1:22" ht="22.5" customHeight="1" x14ac:dyDescent="0.25">
      <c r="A29" s="17">
        <v>24</v>
      </c>
      <c r="B29" s="107"/>
      <c r="C29" s="17"/>
      <c r="D29" s="17"/>
      <c r="E29" s="23"/>
      <c r="F29" s="23"/>
      <c r="G29" s="23"/>
      <c r="H29" s="23"/>
      <c r="I29" s="23"/>
      <c r="J29" s="109"/>
      <c r="K29" s="109"/>
      <c r="L29" s="105"/>
      <c r="M29" s="105">
        <f t="shared" si="7"/>
        <v>0</v>
      </c>
      <c r="N29" s="105">
        <f t="shared" si="8"/>
        <v>0</v>
      </c>
      <c r="O29" s="109"/>
      <c r="P29" s="109"/>
      <c r="Q29" s="19">
        <f t="shared" si="34"/>
        <v>0</v>
      </c>
      <c r="R29" s="18">
        <f t="shared" si="35"/>
        <v>0</v>
      </c>
      <c r="S29" s="18">
        <f t="shared" si="36"/>
        <v>0</v>
      </c>
      <c r="T29" s="19">
        <f t="shared" si="37"/>
        <v>0</v>
      </c>
      <c r="U29" s="19">
        <f t="shared" si="38"/>
        <v>0</v>
      </c>
      <c r="V29" s="21">
        <f t="shared" si="33"/>
        <v>0</v>
      </c>
    </row>
    <row r="30" spans="1:22" ht="22.5" customHeight="1" x14ac:dyDescent="0.25">
      <c r="A30" s="17">
        <v>25</v>
      </c>
      <c r="B30" s="107"/>
      <c r="C30" s="17"/>
      <c r="D30" s="17"/>
      <c r="E30" s="17"/>
      <c r="F30" s="17"/>
      <c r="G30" s="17"/>
      <c r="H30" s="17"/>
      <c r="I30" s="17"/>
      <c r="J30" s="108"/>
      <c r="K30" s="108"/>
      <c r="L30" s="105"/>
      <c r="M30" s="105">
        <f t="shared" si="7"/>
        <v>0</v>
      </c>
      <c r="N30" s="105">
        <f t="shared" si="8"/>
        <v>0</v>
      </c>
      <c r="O30" s="108"/>
      <c r="P30" s="108"/>
      <c r="Q30" s="19">
        <f>O30+P30</f>
        <v>0</v>
      </c>
      <c r="R30" s="18">
        <f>J30-O30</f>
        <v>0</v>
      </c>
      <c r="S30" s="18">
        <f>K30-P30</f>
        <v>0</v>
      </c>
      <c r="T30" s="19">
        <f>R30+S30</f>
        <v>0</v>
      </c>
      <c r="U30" s="19">
        <f>Q30+T30</f>
        <v>0</v>
      </c>
      <c r="V30" s="21">
        <f>L30-U30</f>
        <v>0</v>
      </c>
    </row>
    <row r="31" spans="1:22" ht="22.5" customHeight="1" x14ac:dyDescent="0.25">
      <c r="A31" s="17">
        <v>26</v>
      </c>
      <c r="B31" s="107"/>
      <c r="C31" s="17"/>
      <c r="D31" s="17"/>
      <c r="E31" s="17"/>
      <c r="F31" s="17"/>
      <c r="G31" s="17"/>
      <c r="H31" s="17"/>
      <c r="I31" s="17"/>
      <c r="J31" s="108"/>
      <c r="K31" s="108"/>
      <c r="L31" s="105"/>
      <c r="M31" s="105">
        <f t="shared" si="7"/>
        <v>0</v>
      </c>
      <c r="N31" s="105">
        <f t="shared" si="8"/>
        <v>0</v>
      </c>
      <c r="O31" s="108"/>
      <c r="P31" s="108"/>
      <c r="Q31" s="19">
        <f>O31+P31</f>
        <v>0</v>
      </c>
      <c r="R31" s="18">
        <f>J31-O31</f>
        <v>0</v>
      </c>
      <c r="S31" s="18">
        <f>K31-P31</f>
        <v>0</v>
      </c>
      <c r="T31" s="19">
        <f>R31+S31</f>
        <v>0</v>
      </c>
      <c r="U31" s="19">
        <f>Q31+T31</f>
        <v>0</v>
      </c>
      <c r="V31" s="21">
        <f t="shared" ref="V31:V36" si="39">L31-U31</f>
        <v>0</v>
      </c>
    </row>
    <row r="32" spans="1:22" ht="22.5" customHeight="1" x14ac:dyDescent="0.25">
      <c r="A32" s="17">
        <v>27</v>
      </c>
      <c r="B32" s="107"/>
      <c r="C32" s="17"/>
      <c r="D32" s="17"/>
      <c r="E32" s="17"/>
      <c r="F32" s="17"/>
      <c r="G32" s="17"/>
      <c r="H32" s="17"/>
      <c r="I32" s="17"/>
      <c r="J32" s="108"/>
      <c r="K32" s="108"/>
      <c r="L32" s="105"/>
      <c r="M32" s="105">
        <f t="shared" si="7"/>
        <v>0</v>
      </c>
      <c r="N32" s="105">
        <f t="shared" si="8"/>
        <v>0</v>
      </c>
      <c r="O32" s="108"/>
      <c r="P32" s="108"/>
      <c r="Q32" s="19">
        <f t="shared" ref="Q32:Q33" si="40">O32+P32</f>
        <v>0</v>
      </c>
      <c r="R32" s="18">
        <f t="shared" ref="R32:R33" si="41">J32-O32</f>
        <v>0</v>
      </c>
      <c r="S32" s="18">
        <f t="shared" ref="S32:S33" si="42">K32-P32</f>
        <v>0</v>
      </c>
      <c r="T32" s="19">
        <f t="shared" ref="T32:T33" si="43">R32+S32</f>
        <v>0</v>
      </c>
      <c r="U32" s="19">
        <f t="shared" ref="U32:U33" si="44">Q32+T32</f>
        <v>0</v>
      </c>
      <c r="V32" s="21">
        <f t="shared" si="39"/>
        <v>0</v>
      </c>
    </row>
    <row r="33" spans="1:22" ht="22.5" customHeight="1" x14ac:dyDescent="0.25">
      <c r="A33" s="17">
        <v>28</v>
      </c>
      <c r="B33" s="107"/>
      <c r="C33" s="17"/>
      <c r="D33" s="17"/>
      <c r="E33" s="23"/>
      <c r="F33" s="23"/>
      <c r="G33" s="23"/>
      <c r="H33" s="23"/>
      <c r="I33" s="23"/>
      <c r="J33" s="109"/>
      <c r="K33" s="109"/>
      <c r="L33" s="105"/>
      <c r="M33" s="105">
        <f t="shared" si="7"/>
        <v>0</v>
      </c>
      <c r="N33" s="105">
        <f t="shared" si="8"/>
        <v>0</v>
      </c>
      <c r="O33" s="109"/>
      <c r="P33" s="109"/>
      <c r="Q33" s="19">
        <f t="shared" si="40"/>
        <v>0</v>
      </c>
      <c r="R33" s="18">
        <f t="shared" si="41"/>
        <v>0</v>
      </c>
      <c r="S33" s="18">
        <f t="shared" si="42"/>
        <v>0</v>
      </c>
      <c r="T33" s="19">
        <f t="shared" si="43"/>
        <v>0</v>
      </c>
      <c r="U33" s="19">
        <f t="shared" si="44"/>
        <v>0</v>
      </c>
      <c r="V33" s="21">
        <f t="shared" si="39"/>
        <v>0</v>
      </c>
    </row>
    <row r="34" spans="1:22" ht="22.5" customHeight="1" x14ac:dyDescent="0.25">
      <c r="A34" s="17">
        <v>29</v>
      </c>
      <c r="B34" s="107"/>
      <c r="C34" s="17"/>
      <c r="D34" s="17"/>
      <c r="E34" s="17"/>
      <c r="F34" s="17"/>
      <c r="G34" s="17"/>
      <c r="H34" s="17"/>
      <c r="I34" s="17"/>
      <c r="J34" s="108"/>
      <c r="K34" s="108"/>
      <c r="L34" s="105"/>
      <c r="M34" s="105">
        <f t="shared" ref="M34:M55" si="45">L34*13%</f>
        <v>0</v>
      </c>
      <c r="N34" s="105">
        <f t="shared" ref="N34:N55" si="46">L34-M34</f>
        <v>0</v>
      </c>
      <c r="O34" s="108"/>
      <c r="P34" s="108"/>
      <c r="Q34" s="19">
        <f>O34+P34</f>
        <v>0</v>
      </c>
      <c r="R34" s="18">
        <f>J34-O34</f>
        <v>0</v>
      </c>
      <c r="S34" s="18">
        <f>K34-P34</f>
        <v>0</v>
      </c>
      <c r="T34" s="19">
        <f>R34+S34</f>
        <v>0</v>
      </c>
      <c r="U34" s="19">
        <f>Q34+T34</f>
        <v>0</v>
      </c>
      <c r="V34" s="21">
        <f t="shared" si="39"/>
        <v>0</v>
      </c>
    </row>
    <row r="35" spans="1:22" ht="22.5" customHeight="1" x14ac:dyDescent="0.25">
      <c r="A35" s="17">
        <v>30</v>
      </c>
      <c r="B35" s="107"/>
      <c r="C35" s="17"/>
      <c r="D35" s="17"/>
      <c r="E35" s="17"/>
      <c r="F35" s="17"/>
      <c r="G35" s="17"/>
      <c r="H35" s="17"/>
      <c r="I35" s="17"/>
      <c r="J35" s="108"/>
      <c r="K35" s="108"/>
      <c r="L35" s="105"/>
      <c r="M35" s="105">
        <f t="shared" si="45"/>
        <v>0</v>
      </c>
      <c r="N35" s="105">
        <f t="shared" si="46"/>
        <v>0</v>
      </c>
      <c r="O35" s="108"/>
      <c r="P35" s="108"/>
      <c r="Q35" s="19">
        <f t="shared" ref="Q35:Q36" si="47">O35+P35</f>
        <v>0</v>
      </c>
      <c r="R35" s="18">
        <f t="shared" ref="R35:R36" si="48">J35-O35</f>
        <v>0</v>
      </c>
      <c r="S35" s="18">
        <f t="shared" ref="S35:S36" si="49">K35-P35</f>
        <v>0</v>
      </c>
      <c r="T35" s="19">
        <f t="shared" ref="T35:T36" si="50">R35+S35</f>
        <v>0</v>
      </c>
      <c r="U35" s="19">
        <f t="shared" ref="U35:U36" si="51">Q35+T35</f>
        <v>0</v>
      </c>
      <c r="V35" s="21">
        <f t="shared" si="39"/>
        <v>0</v>
      </c>
    </row>
    <row r="36" spans="1:22" ht="22.5" customHeight="1" x14ac:dyDescent="0.25">
      <c r="A36" s="17">
        <v>31</v>
      </c>
      <c r="B36" s="107"/>
      <c r="C36" s="17"/>
      <c r="D36" s="17"/>
      <c r="E36" s="23"/>
      <c r="F36" s="23"/>
      <c r="G36" s="23"/>
      <c r="H36" s="23"/>
      <c r="I36" s="23"/>
      <c r="J36" s="109"/>
      <c r="K36" s="109"/>
      <c r="L36" s="105"/>
      <c r="M36" s="105">
        <f t="shared" si="45"/>
        <v>0</v>
      </c>
      <c r="N36" s="105">
        <f t="shared" si="46"/>
        <v>0</v>
      </c>
      <c r="O36" s="109"/>
      <c r="P36" s="109"/>
      <c r="Q36" s="19">
        <f t="shared" si="47"/>
        <v>0</v>
      </c>
      <c r="R36" s="18">
        <f t="shared" si="48"/>
        <v>0</v>
      </c>
      <c r="S36" s="18">
        <f t="shared" si="49"/>
        <v>0</v>
      </c>
      <c r="T36" s="19">
        <f t="shared" si="50"/>
        <v>0</v>
      </c>
      <c r="U36" s="19">
        <f t="shared" si="51"/>
        <v>0</v>
      </c>
      <c r="V36" s="21">
        <f t="shared" si="39"/>
        <v>0</v>
      </c>
    </row>
    <row r="37" spans="1:22" ht="22.5" customHeight="1" x14ac:dyDescent="0.25">
      <c r="A37" s="17">
        <v>32</v>
      </c>
      <c r="B37" s="107"/>
      <c r="C37" s="17"/>
      <c r="D37" s="17"/>
      <c r="E37" s="17"/>
      <c r="F37" s="17"/>
      <c r="G37" s="17"/>
      <c r="H37" s="17"/>
      <c r="I37" s="17"/>
      <c r="J37" s="108"/>
      <c r="K37" s="108"/>
      <c r="L37" s="105"/>
      <c r="M37" s="105">
        <f t="shared" si="45"/>
        <v>0</v>
      </c>
      <c r="N37" s="105">
        <f t="shared" si="46"/>
        <v>0</v>
      </c>
      <c r="O37" s="108"/>
      <c r="P37" s="108"/>
      <c r="Q37" s="19">
        <f>O37+P37</f>
        <v>0</v>
      </c>
      <c r="R37" s="18">
        <f>J37-O37</f>
        <v>0</v>
      </c>
      <c r="S37" s="18">
        <f>K37-P37</f>
        <v>0</v>
      </c>
      <c r="T37" s="19">
        <f>R37+S37</f>
        <v>0</v>
      </c>
      <c r="U37" s="19">
        <f>Q37+T37</f>
        <v>0</v>
      </c>
      <c r="V37" s="21">
        <f>L37-U37</f>
        <v>0</v>
      </c>
    </row>
    <row r="38" spans="1:22" ht="22.5" customHeight="1" x14ac:dyDescent="0.25">
      <c r="A38" s="17">
        <v>33</v>
      </c>
      <c r="B38" s="107"/>
      <c r="C38" s="17"/>
      <c r="D38" s="17"/>
      <c r="E38" s="17"/>
      <c r="F38" s="17"/>
      <c r="G38" s="17"/>
      <c r="H38" s="17"/>
      <c r="I38" s="17"/>
      <c r="J38" s="108"/>
      <c r="K38" s="108"/>
      <c r="L38" s="105"/>
      <c r="M38" s="105">
        <f t="shared" si="45"/>
        <v>0</v>
      </c>
      <c r="N38" s="105">
        <f t="shared" si="46"/>
        <v>0</v>
      </c>
      <c r="O38" s="108"/>
      <c r="P38" s="108"/>
      <c r="Q38" s="19">
        <f>O38+P38</f>
        <v>0</v>
      </c>
      <c r="R38" s="18">
        <f>J38-O38</f>
        <v>0</v>
      </c>
      <c r="S38" s="18">
        <f>K38-P38</f>
        <v>0</v>
      </c>
      <c r="T38" s="19">
        <f>R38+S38</f>
        <v>0</v>
      </c>
      <c r="U38" s="19">
        <f>Q38+T38</f>
        <v>0</v>
      </c>
      <c r="V38" s="21">
        <f t="shared" ref="V38:V40" si="52">L38-U38</f>
        <v>0</v>
      </c>
    </row>
    <row r="39" spans="1:22" ht="22.5" customHeight="1" x14ac:dyDescent="0.25">
      <c r="A39" s="17">
        <v>34</v>
      </c>
      <c r="B39" s="107"/>
      <c r="C39" s="17"/>
      <c r="D39" s="17"/>
      <c r="E39" s="17"/>
      <c r="F39" s="17"/>
      <c r="G39" s="17"/>
      <c r="H39" s="17"/>
      <c r="I39" s="17"/>
      <c r="J39" s="108"/>
      <c r="K39" s="108"/>
      <c r="L39" s="105"/>
      <c r="M39" s="105">
        <f t="shared" si="45"/>
        <v>0</v>
      </c>
      <c r="N39" s="105">
        <f t="shared" si="46"/>
        <v>0</v>
      </c>
      <c r="O39" s="108"/>
      <c r="P39" s="108"/>
      <c r="Q39" s="19">
        <f t="shared" ref="Q39:Q40" si="53">O39+P39</f>
        <v>0</v>
      </c>
      <c r="R39" s="18">
        <f t="shared" ref="R39:R40" si="54">J39-O39</f>
        <v>0</v>
      </c>
      <c r="S39" s="18">
        <f t="shared" ref="S39:S40" si="55">K39-P39</f>
        <v>0</v>
      </c>
      <c r="T39" s="19">
        <f t="shared" ref="T39:T40" si="56">R39+S39</f>
        <v>0</v>
      </c>
      <c r="U39" s="19">
        <f t="shared" ref="U39:U40" si="57">Q39+T39</f>
        <v>0</v>
      </c>
      <c r="V39" s="21">
        <f t="shared" si="52"/>
        <v>0</v>
      </c>
    </row>
    <row r="40" spans="1:22" ht="22.5" customHeight="1" x14ac:dyDescent="0.25">
      <c r="A40" s="17">
        <v>35</v>
      </c>
      <c r="B40" s="107"/>
      <c r="C40" s="17"/>
      <c r="D40" s="17"/>
      <c r="E40" s="23"/>
      <c r="F40" s="23"/>
      <c r="G40" s="23"/>
      <c r="H40" s="23"/>
      <c r="I40" s="23"/>
      <c r="J40" s="109"/>
      <c r="K40" s="109"/>
      <c r="L40" s="105"/>
      <c r="M40" s="105">
        <f t="shared" si="45"/>
        <v>0</v>
      </c>
      <c r="N40" s="105">
        <f t="shared" si="46"/>
        <v>0</v>
      </c>
      <c r="O40" s="109"/>
      <c r="P40" s="109"/>
      <c r="Q40" s="19">
        <f t="shared" si="53"/>
        <v>0</v>
      </c>
      <c r="R40" s="18">
        <f t="shared" si="54"/>
        <v>0</v>
      </c>
      <c r="S40" s="18">
        <f t="shared" si="55"/>
        <v>0</v>
      </c>
      <c r="T40" s="19">
        <f t="shared" si="56"/>
        <v>0</v>
      </c>
      <c r="U40" s="19">
        <f t="shared" si="57"/>
        <v>0</v>
      </c>
      <c r="V40" s="21">
        <f t="shared" si="52"/>
        <v>0</v>
      </c>
    </row>
    <row r="41" spans="1:22" ht="22.5" customHeight="1" x14ac:dyDescent="0.25">
      <c r="A41" s="17">
        <v>36</v>
      </c>
      <c r="B41" s="107"/>
      <c r="C41" s="17"/>
      <c r="D41" s="17"/>
      <c r="E41" s="17"/>
      <c r="F41" s="17"/>
      <c r="G41" s="17"/>
      <c r="H41" s="17"/>
      <c r="I41" s="17"/>
      <c r="J41" s="108"/>
      <c r="K41" s="108"/>
      <c r="L41" s="105"/>
      <c r="M41" s="105">
        <f t="shared" si="45"/>
        <v>0</v>
      </c>
      <c r="N41" s="105">
        <f t="shared" si="46"/>
        <v>0</v>
      </c>
      <c r="O41" s="108"/>
      <c r="P41" s="108"/>
      <c r="Q41" s="19">
        <f>O41+P41</f>
        <v>0</v>
      </c>
      <c r="R41" s="18">
        <f>J41-O41</f>
        <v>0</v>
      </c>
      <c r="S41" s="18">
        <f>K41-P41</f>
        <v>0</v>
      </c>
      <c r="T41" s="19">
        <f>R41+S41</f>
        <v>0</v>
      </c>
      <c r="U41" s="19">
        <f>Q41+T41</f>
        <v>0</v>
      </c>
      <c r="V41" s="21">
        <f>L41-U41</f>
        <v>0</v>
      </c>
    </row>
    <row r="42" spans="1:22" ht="22.5" customHeight="1" x14ac:dyDescent="0.25">
      <c r="A42" s="17">
        <v>37</v>
      </c>
      <c r="B42" s="107"/>
      <c r="C42" s="17"/>
      <c r="D42" s="17"/>
      <c r="E42" s="17"/>
      <c r="F42" s="17"/>
      <c r="G42" s="17"/>
      <c r="H42" s="17"/>
      <c r="I42" s="17"/>
      <c r="J42" s="108"/>
      <c r="K42" s="108"/>
      <c r="L42" s="105"/>
      <c r="M42" s="105">
        <f t="shared" si="45"/>
        <v>0</v>
      </c>
      <c r="N42" s="105">
        <f t="shared" si="46"/>
        <v>0</v>
      </c>
      <c r="O42" s="108"/>
      <c r="P42" s="108"/>
      <c r="Q42" s="19">
        <f>O42+P42</f>
        <v>0</v>
      </c>
      <c r="R42" s="18">
        <f>J42-O42</f>
        <v>0</v>
      </c>
      <c r="S42" s="18">
        <f>K42-P42</f>
        <v>0</v>
      </c>
      <c r="T42" s="19">
        <f>R42+S42</f>
        <v>0</v>
      </c>
      <c r="U42" s="19">
        <f>Q42+T42</f>
        <v>0</v>
      </c>
      <c r="V42" s="21">
        <f t="shared" ref="V42:V47" si="58">L42-U42</f>
        <v>0</v>
      </c>
    </row>
    <row r="43" spans="1:22" ht="22.5" customHeight="1" x14ac:dyDescent="0.25">
      <c r="A43" s="17">
        <v>38</v>
      </c>
      <c r="B43" s="107"/>
      <c r="C43" s="17"/>
      <c r="D43" s="17"/>
      <c r="E43" s="17"/>
      <c r="F43" s="17"/>
      <c r="G43" s="17"/>
      <c r="H43" s="17"/>
      <c r="I43" s="17"/>
      <c r="J43" s="108"/>
      <c r="K43" s="108"/>
      <c r="L43" s="105"/>
      <c r="M43" s="105">
        <f t="shared" si="45"/>
        <v>0</v>
      </c>
      <c r="N43" s="105">
        <f t="shared" si="46"/>
        <v>0</v>
      </c>
      <c r="O43" s="108"/>
      <c r="P43" s="108"/>
      <c r="Q43" s="19">
        <f t="shared" ref="Q43:Q44" si="59">O43+P43</f>
        <v>0</v>
      </c>
      <c r="R43" s="18">
        <f t="shared" ref="R43:R44" si="60">J43-O43</f>
        <v>0</v>
      </c>
      <c r="S43" s="18">
        <f t="shared" ref="S43:S44" si="61">K43-P43</f>
        <v>0</v>
      </c>
      <c r="T43" s="19">
        <f t="shared" ref="T43:T44" si="62">R43+S43</f>
        <v>0</v>
      </c>
      <c r="U43" s="19">
        <f t="shared" ref="U43:U44" si="63">Q43+T43</f>
        <v>0</v>
      </c>
      <c r="V43" s="21">
        <f t="shared" si="58"/>
        <v>0</v>
      </c>
    </row>
    <row r="44" spans="1:22" ht="22.5" customHeight="1" x14ac:dyDescent="0.25">
      <c r="A44" s="17">
        <v>39</v>
      </c>
      <c r="B44" s="107"/>
      <c r="C44" s="17"/>
      <c r="D44" s="17"/>
      <c r="E44" s="23"/>
      <c r="F44" s="23"/>
      <c r="G44" s="23"/>
      <c r="H44" s="23"/>
      <c r="I44" s="23"/>
      <c r="J44" s="109"/>
      <c r="K44" s="109"/>
      <c r="L44" s="105"/>
      <c r="M44" s="105">
        <f t="shared" si="45"/>
        <v>0</v>
      </c>
      <c r="N44" s="105">
        <f t="shared" si="46"/>
        <v>0</v>
      </c>
      <c r="O44" s="109"/>
      <c r="P44" s="109"/>
      <c r="Q44" s="19">
        <f t="shared" si="59"/>
        <v>0</v>
      </c>
      <c r="R44" s="18">
        <f t="shared" si="60"/>
        <v>0</v>
      </c>
      <c r="S44" s="18">
        <f t="shared" si="61"/>
        <v>0</v>
      </c>
      <c r="T44" s="19">
        <f t="shared" si="62"/>
        <v>0</v>
      </c>
      <c r="U44" s="19">
        <f t="shared" si="63"/>
        <v>0</v>
      </c>
      <c r="V44" s="21">
        <f t="shared" si="58"/>
        <v>0</v>
      </c>
    </row>
    <row r="45" spans="1:22" ht="22.5" customHeight="1" x14ac:dyDescent="0.25">
      <c r="A45" s="17">
        <v>40</v>
      </c>
      <c r="B45" s="107"/>
      <c r="C45" s="17"/>
      <c r="D45" s="17"/>
      <c r="E45" s="17"/>
      <c r="F45" s="17"/>
      <c r="G45" s="17"/>
      <c r="H45" s="17"/>
      <c r="I45" s="17"/>
      <c r="J45" s="108"/>
      <c r="K45" s="108"/>
      <c r="L45" s="105"/>
      <c r="M45" s="105">
        <f t="shared" si="45"/>
        <v>0</v>
      </c>
      <c r="N45" s="105">
        <f t="shared" si="46"/>
        <v>0</v>
      </c>
      <c r="O45" s="108"/>
      <c r="P45" s="108"/>
      <c r="Q45" s="19">
        <f>O45+P45</f>
        <v>0</v>
      </c>
      <c r="R45" s="18">
        <f>J45-O45</f>
        <v>0</v>
      </c>
      <c r="S45" s="18">
        <f>K45-P45</f>
        <v>0</v>
      </c>
      <c r="T45" s="19">
        <f>R45+S45</f>
        <v>0</v>
      </c>
      <c r="U45" s="19">
        <f>Q45+T45</f>
        <v>0</v>
      </c>
      <c r="V45" s="21">
        <f t="shared" si="58"/>
        <v>0</v>
      </c>
    </row>
    <row r="46" spans="1:22" ht="22.5" customHeight="1" x14ac:dyDescent="0.25">
      <c r="A46" s="17">
        <v>41</v>
      </c>
      <c r="B46" s="107"/>
      <c r="C46" s="17"/>
      <c r="D46" s="17"/>
      <c r="E46" s="17"/>
      <c r="F46" s="17"/>
      <c r="G46" s="17"/>
      <c r="H46" s="17"/>
      <c r="I46" s="17"/>
      <c r="J46" s="108"/>
      <c r="K46" s="108"/>
      <c r="L46" s="105"/>
      <c r="M46" s="105">
        <f t="shared" si="45"/>
        <v>0</v>
      </c>
      <c r="N46" s="105">
        <f t="shared" si="46"/>
        <v>0</v>
      </c>
      <c r="O46" s="108"/>
      <c r="P46" s="108"/>
      <c r="Q46" s="19">
        <f t="shared" ref="Q46:Q47" si="64">O46+P46</f>
        <v>0</v>
      </c>
      <c r="R46" s="18">
        <f t="shared" ref="R46:R47" si="65">J46-O46</f>
        <v>0</v>
      </c>
      <c r="S46" s="18">
        <f t="shared" ref="S46:S47" si="66">K46-P46</f>
        <v>0</v>
      </c>
      <c r="T46" s="19">
        <f t="shared" ref="T46:T47" si="67">R46+S46</f>
        <v>0</v>
      </c>
      <c r="U46" s="19">
        <f t="shared" ref="U46:U47" si="68">Q46+T46</f>
        <v>0</v>
      </c>
      <c r="V46" s="21">
        <f t="shared" si="58"/>
        <v>0</v>
      </c>
    </row>
    <row r="47" spans="1:22" ht="22.5" customHeight="1" x14ac:dyDescent="0.25">
      <c r="A47" s="17">
        <v>42</v>
      </c>
      <c r="B47" s="107"/>
      <c r="C47" s="17"/>
      <c r="D47" s="17"/>
      <c r="E47" s="23"/>
      <c r="F47" s="23"/>
      <c r="G47" s="23"/>
      <c r="H47" s="23"/>
      <c r="I47" s="23"/>
      <c r="J47" s="109"/>
      <c r="K47" s="109"/>
      <c r="L47" s="105"/>
      <c r="M47" s="105">
        <f t="shared" si="45"/>
        <v>0</v>
      </c>
      <c r="N47" s="105">
        <f t="shared" si="46"/>
        <v>0</v>
      </c>
      <c r="O47" s="109"/>
      <c r="P47" s="109"/>
      <c r="Q47" s="19">
        <f t="shared" si="64"/>
        <v>0</v>
      </c>
      <c r="R47" s="18">
        <f t="shared" si="65"/>
        <v>0</v>
      </c>
      <c r="S47" s="18">
        <f t="shared" si="66"/>
        <v>0</v>
      </c>
      <c r="T47" s="19">
        <f t="shared" si="67"/>
        <v>0</v>
      </c>
      <c r="U47" s="19">
        <f t="shared" si="68"/>
        <v>0</v>
      </c>
      <c r="V47" s="21">
        <f t="shared" si="58"/>
        <v>0</v>
      </c>
    </row>
    <row r="48" spans="1:22" ht="22.5" customHeight="1" x14ac:dyDescent="0.25">
      <c r="A48" s="17">
        <v>43</v>
      </c>
      <c r="B48" s="107"/>
      <c r="C48" s="17"/>
      <c r="D48" s="17"/>
      <c r="E48" s="17"/>
      <c r="F48" s="17"/>
      <c r="G48" s="17"/>
      <c r="H48" s="17"/>
      <c r="I48" s="17"/>
      <c r="J48" s="108"/>
      <c r="K48" s="108"/>
      <c r="L48" s="105"/>
      <c r="M48" s="105">
        <f t="shared" si="45"/>
        <v>0</v>
      </c>
      <c r="N48" s="105">
        <f t="shared" si="46"/>
        <v>0</v>
      </c>
      <c r="O48" s="108"/>
      <c r="P48" s="108"/>
      <c r="Q48" s="19">
        <f>O48+P48</f>
        <v>0</v>
      </c>
      <c r="R48" s="18">
        <f>J48-O48</f>
        <v>0</v>
      </c>
      <c r="S48" s="18">
        <f>K48-P48</f>
        <v>0</v>
      </c>
      <c r="T48" s="19">
        <f>R48+S48</f>
        <v>0</v>
      </c>
      <c r="U48" s="19">
        <f>Q48+T48</f>
        <v>0</v>
      </c>
      <c r="V48" s="21">
        <f>L48-U48</f>
        <v>0</v>
      </c>
    </row>
    <row r="49" spans="1:22" ht="22.5" customHeight="1" x14ac:dyDescent="0.25">
      <c r="A49" s="17">
        <v>44</v>
      </c>
      <c r="B49" s="107"/>
      <c r="C49" s="17"/>
      <c r="D49" s="17"/>
      <c r="E49" s="17"/>
      <c r="F49" s="17"/>
      <c r="G49" s="17"/>
      <c r="H49" s="17"/>
      <c r="I49" s="17"/>
      <c r="J49" s="108"/>
      <c r="K49" s="108"/>
      <c r="L49" s="105"/>
      <c r="M49" s="105">
        <f t="shared" si="45"/>
        <v>0</v>
      </c>
      <c r="N49" s="105">
        <f t="shared" si="46"/>
        <v>0</v>
      </c>
      <c r="O49" s="108"/>
      <c r="P49" s="108"/>
      <c r="Q49" s="19">
        <f>O49+P49</f>
        <v>0</v>
      </c>
      <c r="R49" s="18">
        <f>J49-O49</f>
        <v>0</v>
      </c>
      <c r="S49" s="18">
        <f>K49-P49</f>
        <v>0</v>
      </c>
      <c r="T49" s="19">
        <f>R49+S49</f>
        <v>0</v>
      </c>
      <c r="U49" s="19">
        <f>Q49+T49</f>
        <v>0</v>
      </c>
      <c r="V49" s="21">
        <f t="shared" ref="V49:V51" si="69">L49-U49</f>
        <v>0</v>
      </c>
    </row>
    <row r="50" spans="1:22" ht="22.5" customHeight="1" x14ac:dyDescent="0.25">
      <c r="A50" s="17">
        <v>45</v>
      </c>
      <c r="B50" s="107"/>
      <c r="C50" s="17"/>
      <c r="D50" s="17"/>
      <c r="E50" s="17"/>
      <c r="F50" s="17"/>
      <c r="G50" s="17"/>
      <c r="H50" s="17"/>
      <c r="I50" s="17"/>
      <c r="J50" s="108"/>
      <c r="K50" s="108"/>
      <c r="L50" s="105"/>
      <c r="M50" s="105">
        <f t="shared" si="45"/>
        <v>0</v>
      </c>
      <c r="N50" s="105">
        <f t="shared" si="46"/>
        <v>0</v>
      </c>
      <c r="O50" s="108"/>
      <c r="P50" s="108"/>
      <c r="Q50" s="19">
        <f t="shared" ref="Q50:Q51" si="70">O50+P50</f>
        <v>0</v>
      </c>
      <c r="R50" s="18">
        <f t="shared" ref="R50:R51" si="71">J50-O50</f>
        <v>0</v>
      </c>
      <c r="S50" s="18">
        <f t="shared" ref="S50:S51" si="72">K50-P50</f>
        <v>0</v>
      </c>
      <c r="T50" s="19">
        <f t="shared" ref="T50:T51" si="73">R50+S50</f>
        <v>0</v>
      </c>
      <c r="U50" s="19">
        <f t="shared" ref="U50:U51" si="74">Q50+T50</f>
        <v>0</v>
      </c>
      <c r="V50" s="21">
        <f t="shared" si="69"/>
        <v>0</v>
      </c>
    </row>
    <row r="51" spans="1:22" ht="22.5" customHeight="1" x14ac:dyDescent="0.25">
      <c r="A51" s="17">
        <v>46</v>
      </c>
      <c r="B51" s="107"/>
      <c r="C51" s="17"/>
      <c r="D51" s="17"/>
      <c r="E51" s="23"/>
      <c r="F51" s="23"/>
      <c r="G51" s="23"/>
      <c r="H51" s="23"/>
      <c r="I51" s="23"/>
      <c r="J51" s="109"/>
      <c r="K51" s="109"/>
      <c r="L51" s="105"/>
      <c r="M51" s="105">
        <f t="shared" si="45"/>
        <v>0</v>
      </c>
      <c r="N51" s="105">
        <f t="shared" si="46"/>
        <v>0</v>
      </c>
      <c r="O51" s="109"/>
      <c r="P51" s="109"/>
      <c r="Q51" s="19">
        <f t="shared" si="70"/>
        <v>0</v>
      </c>
      <c r="R51" s="18">
        <f t="shared" si="71"/>
        <v>0</v>
      </c>
      <c r="S51" s="18">
        <f t="shared" si="72"/>
        <v>0</v>
      </c>
      <c r="T51" s="19">
        <f t="shared" si="73"/>
        <v>0</v>
      </c>
      <c r="U51" s="19">
        <f t="shared" si="74"/>
        <v>0</v>
      </c>
      <c r="V51" s="21">
        <f t="shared" si="69"/>
        <v>0</v>
      </c>
    </row>
    <row r="52" spans="1:22" ht="22.5" customHeight="1" x14ac:dyDescent="0.25">
      <c r="A52" s="17">
        <v>47</v>
      </c>
      <c r="B52" s="107"/>
      <c r="C52" s="17"/>
      <c r="D52" s="17"/>
      <c r="E52" s="17"/>
      <c r="F52" s="17"/>
      <c r="G52" s="17"/>
      <c r="H52" s="17"/>
      <c r="I52" s="17"/>
      <c r="J52" s="108"/>
      <c r="K52" s="108"/>
      <c r="L52" s="105"/>
      <c r="M52" s="105">
        <f t="shared" si="45"/>
        <v>0</v>
      </c>
      <c r="N52" s="105">
        <f t="shared" si="46"/>
        <v>0</v>
      </c>
      <c r="O52" s="108"/>
      <c r="P52" s="108"/>
      <c r="Q52" s="19">
        <f>O52+P52</f>
        <v>0</v>
      </c>
      <c r="R52" s="18">
        <f>J52-O52</f>
        <v>0</v>
      </c>
      <c r="S52" s="18">
        <f>K52-P52</f>
        <v>0</v>
      </c>
      <c r="T52" s="19">
        <f>R52+S52</f>
        <v>0</v>
      </c>
      <c r="U52" s="19">
        <f>Q52+T52</f>
        <v>0</v>
      </c>
      <c r="V52" s="21">
        <f>L52-U52</f>
        <v>0</v>
      </c>
    </row>
    <row r="53" spans="1:22" ht="22.5" customHeight="1" x14ac:dyDescent="0.25">
      <c r="A53" s="17">
        <v>48</v>
      </c>
      <c r="B53" s="107"/>
      <c r="C53" s="17"/>
      <c r="D53" s="17"/>
      <c r="E53" s="17"/>
      <c r="F53" s="17"/>
      <c r="G53" s="17"/>
      <c r="H53" s="17"/>
      <c r="I53" s="17"/>
      <c r="J53" s="108"/>
      <c r="K53" s="108"/>
      <c r="L53" s="105"/>
      <c r="M53" s="105">
        <f t="shared" si="45"/>
        <v>0</v>
      </c>
      <c r="N53" s="105">
        <f t="shared" si="46"/>
        <v>0</v>
      </c>
      <c r="O53" s="108"/>
      <c r="P53" s="108"/>
      <c r="Q53" s="19">
        <f>O53+P53</f>
        <v>0</v>
      </c>
      <c r="R53" s="18">
        <f>J53-O53</f>
        <v>0</v>
      </c>
      <c r="S53" s="18">
        <f>K53-P53</f>
        <v>0</v>
      </c>
      <c r="T53" s="19">
        <f>R53+S53</f>
        <v>0</v>
      </c>
      <c r="U53" s="19">
        <f>Q53+T53</f>
        <v>0</v>
      </c>
      <c r="V53" s="21">
        <f t="shared" ref="V53:V57" si="75">L53-U53</f>
        <v>0</v>
      </c>
    </row>
    <row r="54" spans="1:22" ht="22.5" customHeight="1" x14ac:dyDescent="0.25">
      <c r="A54" s="17">
        <v>49</v>
      </c>
      <c r="B54" s="107"/>
      <c r="C54" s="17"/>
      <c r="D54" s="17"/>
      <c r="E54" s="17"/>
      <c r="F54" s="17"/>
      <c r="G54" s="17"/>
      <c r="H54" s="17"/>
      <c r="I54" s="17"/>
      <c r="J54" s="108"/>
      <c r="K54" s="108"/>
      <c r="L54" s="105"/>
      <c r="M54" s="105">
        <f t="shared" si="45"/>
        <v>0</v>
      </c>
      <c r="N54" s="105">
        <f t="shared" si="46"/>
        <v>0</v>
      </c>
      <c r="O54" s="108"/>
      <c r="P54" s="108"/>
      <c r="Q54" s="19">
        <f t="shared" ref="Q54:Q57" si="76">O54+P54</f>
        <v>0</v>
      </c>
      <c r="R54" s="18">
        <f t="shared" ref="R54:R57" si="77">J54-O54</f>
        <v>0</v>
      </c>
      <c r="S54" s="18">
        <f t="shared" ref="S54:S57" si="78">K54-P54</f>
        <v>0</v>
      </c>
      <c r="T54" s="19">
        <f t="shared" ref="T54:T57" si="79">R54+S54</f>
        <v>0</v>
      </c>
      <c r="U54" s="19">
        <f t="shared" ref="U54:U57" si="80">Q54+T54</f>
        <v>0</v>
      </c>
      <c r="V54" s="21">
        <f t="shared" si="75"/>
        <v>0</v>
      </c>
    </row>
    <row r="55" spans="1:22" ht="22.5" customHeight="1" x14ac:dyDescent="0.25">
      <c r="A55" s="17">
        <v>50</v>
      </c>
      <c r="B55" s="107"/>
      <c r="C55" s="17"/>
      <c r="D55" s="17"/>
      <c r="E55" s="23"/>
      <c r="F55" s="23"/>
      <c r="G55" s="23"/>
      <c r="H55" s="23"/>
      <c r="I55" s="23"/>
      <c r="J55" s="109"/>
      <c r="K55" s="109"/>
      <c r="L55" s="105"/>
      <c r="M55" s="105">
        <f t="shared" si="45"/>
        <v>0</v>
      </c>
      <c r="N55" s="105">
        <f t="shared" si="46"/>
        <v>0</v>
      </c>
      <c r="O55" s="109"/>
      <c r="P55" s="109"/>
      <c r="Q55" s="19">
        <f t="shared" si="76"/>
        <v>0</v>
      </c>
      <c r="R55" s="18">
        <f t="shared" si="77"/>
        <v>0</v>
      </c>
      <c r="S55" s="18">
        <f t="shared" si="78"/>
        <v>0</v>
      </c>
      <c r="T55" s="19">
        <f t="shared" si="79"/>
        <v>0</v>
      </c>
      <c r="U55" s="19">
        <f t="shared" si="80"/>
        <v>0</v>
      </c>
      <c r="V55" s="21">
        <f t="shared" si="75"/>
        <v>0</v>
      </c>
    </row>
    <row r="56" spans="1:22" ht="22.5" customHeight="1" x14ac:dyDescent="0.25">
      <c r="A56" s="17">
        <v>51</v>
      </c>
      <c r="B56" s="107"/>
      <c r="C56" s="17"/>
      <c r="D56" s="17"/>
      <c r="E56" s="17"/>
      <c r="F56" s="17"/>
      <c r="G56" s="17"/>
      <c r="H56" s="17"/>
      <c r="I56" s="17"/>
      <c r="J56" s="108"/>
      <c r="K56" s="108"/>
      <c r="L56" s="105"/>
      <c r="M56" s="105">
        <f t="shared" ref="M56:M65" si="81">L56*13%</f>
        <v>0</v>
      </c>
      <c r="N56" s="105">
        <f t="shared" ref="N56:N65" si="82">L56-M56</f>
        <v>0</v>
      </c>
      <c r="O56" s="108"/>
      <c r="P56" s="108"/>
      <c r="Q56" s="19">
        <f t="shared" si="76"/>
        <v>0</v>
      </c>
      <c r="R56" s="18">
        <f t="shared" si="77"/>
        <v>0</v>
      </c>
      <c r="S56" s="18">
        <f t="shared" si="78"/>
        <v>0</v>
      </c>
      <c r="T56" s="19">
        <f t="shared" si="79"/>
        <v>0</v>
      </c>
      <c r="U56" s="19">
        <f t="shared" si="80"/>
        <v>0</v>
      </c>
      <c r="V56" s="21">
        <f t="shared" si="75"/>
        <v>0</v>
      </c>
    </row>
    <row r="57" spans="1:22" ht="22.5" customHeight="1" x14ac:dyDescent="0.25">
      <c r="A57" s="17">
        <v>52</v>
      </c>
      <c r="B57" s="107"/>
      <c r="C57" s="17"/>
      <c r="D57" s="17"/>
      <c r="E57" s="23"/>
      <c r="F57" s="23"/>
      <c r="G57" s="23"/>
      <c r="H57" s="23"/>
      <c r="I57" s="23"/>
      <c r="J57" s="109"/>
      <c r="K57" s="109"/>
      <c r="L57" s="105"/>
      <c r="M57" s="105">
        <f t="shared" si="81"/>
        <v>0</v>
      </c>
      <c r="N57" s="105">
        <f t="shared" si="82"/>
        <v>0</v>
      </c>
      <c r="O57" s="109"/>
      <c r="P57" s="109"/>
      <c r="Q57" s="19">
        <f t="shared" si="76"/>
        <v>0</v>
      </c>
      <c r="R57" s="18">
        <f t="shared" si="77"/>
        <v>0</v>
      </c>
      <c r="S57" s="18">
        <f t="shared" si="78"/>
        <v>0</v>
      </c>
      <c r="T57" s="19">
        <f t="shared" si="79"/>
        <v>0</v>
      </c>
      <c r="U57" s="19">
        <f t="shared" si="80"/>
        <v>0</v>
      </c>
      <c r="V57" s="21">
        <f t="shared" si="75"/>
        <v>0</v>
      </c>
    </row>
    <row r="58" spans="1:22" ht="22.5" customHeight="1" x14ac:dyDescent="0.25">
      <c r="A58" s="17">
        <v>53</v>
      </c>
      <c r="B58" s="107"/>
      <c r="C58" s="17"/>
      <c r="D58" s="17"/>
      <c r="E58" s="17"/>
      <c r="F58" s="17"/>
      <c r="G58" s="17"/>
      <c r="H58" s="17"/>
      <c r="I58" s="17"/>
      <c r="J58" s="108"/>
      <c r="K58" s="108"/>
      <c r="L58" s="105"/>
      <c r="M58" s="105">
        <f t="shared" si="81"/>
        <v>0</v>
      </c>
      <c r="N58" s="105">
        <f t="shared" si="82"/>
        <v>0</v>
      </c>
      <c r="O58" s="108"/>
      <c r="P58" s="108"/>
      <c r="Q58" s="19">
        <f>O58+P58</f>
        <v>0</v>
      </c>
      <c r="R58" s="18">
        <f>J58-O58</f>
        <v>0</v>
      </c>
      <c r="S58" s="18">
        <f>K58-P58</f>
        <v>0</v>
      </c>
      <c r="T58" s="19">
        <f>R58+S58</f>
        <v>0</v>
      </c>
      <c r="U58" s="19">
        <f>Q58+T58</f>
        <v>0</v>
      </c>
      <c r="V58" s="21">
        <f>L58-U58</f>
        <v>0</v>
      </c>
    </row>
    <row r="59" spans="1:22" ht="22.5" customHeight="1" x14ac:dyDescent="0.25">
      <c r="A59" s="17">
        <v>54</v>
      </c>
      <c r="B59" s="107"/>
      <c r="C59" s="17"/>
      <c r="D59" s="17"/>
      <c r="E59" s="17"/>
      <c r="F59" s="17"/>
      <c r="G59" s="17"/>
      <c r="H59" s="17"/>
      <c r="I59" s="17"/>
      <c r="J59" s="108"/>
      <c r="K59" s="108"/>
      <c r="L59" s="105"/>
      <c r="M59" s="105">
        <f t="shared" si="81"/>
        <v>0</v>
      </c>
      <c r="N59" s="105">
        <f t="shared" si="82"/>
        <v>0</v>
      </c>
      <c r="O59" s="108"/>
      <c r="P59" s="108"/>
      <c r="Q59" s="19">
        <f>O59+P59</f>
        <v>0</v>
      </c>
      <c r="R59" s="18">
        <f>J59-O59</f>
        <v>0</v>
      </c>
      <c r="S59" s="18">
        <f>K59-P59</f>
        <v>0</v>
      </c>
      <c r="T59" s="19">
        <f>R59+S59</f>
        <v>0</v>
      </c>
      <c r="U59" s="19">
        <f>Q59+T59</f>
        <v>0</v>
      </c>
      <c r="V59" s="21">
        <f t="shared" ref="V59:V61" si="83">L59-U59</f>
        <v>0</v>
      </c>
    </row>
    <row r="60" spans="1:22" ht="22.5" customHeight="1" x14ac:dyDescent="0.25">
      <c r="A60" s="17">
        <v>55</v>
      </c>
      <c r="B60" s="107"/>
      <c r="C60" s="17"/>
      <c r="D60" s="17"/>
      <c r="E60" s="17"/>
      <c r="F60" s="17"/>
      <c r="G60" s="17"/>
      <c r="H60" s="17"/>
      <c r="I60" s="17"/>
      <c r="J60" s="108"/>
      <c r="K60" s="108"/>
      <c r="L60" s="105"/>
      <c r="M60" s="105">
        <f t="shared" si="81"/>
        <v>0</v>
      </c>
      <c r="N60" s="105">
        <f t="shared" si="82"/>
        <v>0</v>
      </c>
      <c r="O60" s="108"/>
      <c r="P60" s="108"/>
      <c r="Q60" s="19">
        <f t="shared" ref="Q60:Q61" si="84">O60+P60</f>
        <v>0</v>
      </c>
      <c r="R60" s="18">
        <f t="shared" ref="R60:R61" si="85">J60-O60</f>
        <v>0</v>
      </c>
      <c r="S60" s="18">
        <f t="shared" ref="S60:S61" si="86">K60-P60</f>
        <v>0</v>
      </c>
      <c r="T60" s="19">
        <f t="shared" ref="T60:T61" si="87">R60+S60</f>
        <v>0</v>
      </c>
      <c r="U60" s="19">
        <f t="shared" ref="U60:U61" si="88">Q60+T60</f>
        <v>0</v>
      </c>
      <c r="V60" s="21">
        <f t="shared" si="83"/>
        <v>0</v>
      </c>
    </row>
    <row r="61" spans="1:22" ht="22.5" customHeight="1" x14ac:dyDescent="0.25">
      <c r="A61" s="17">
        <v>56</v>
      </c>
      <c r="B61" s="107"/>
      <c r="C61" s="17"/>
      <c r="D61" s="17"/>
      <c r="E61" s="23"/>
      <c r="F61" s="23"/>
      <c r="G61" s="23"/>
      <c r="H61" s="23"/>
      <c r="I61" s="23"/>
      <c r="J61" s="109"/>
      <c r="K61" s="109"/>
      <c r="L61" s="105"/>
      <c r="M61" s="105">
        <f t="shared" si="81"/>
        <v>0</v>
      </c>
      <c r="N61" s="105">
        <f t="shared" si="82"/>
        <v>0</v>
      </c>
      <c r="O61" s="109"/>
      <c r="P61" s="109"/>
      <c r="Q61" s="19">
        <f t="shared" si="84"/>
        <v>0</v>
      </c>
      <c r="R61" s="18">
        <f t="shared" si="85"/>
        <v>0</v>
      </c>
      <c r="S61" s="18">
        <f t="shared" si="86"/>
        <v>0</v>
      </c>
      <c r="T61" s="19">
        <f t="shared" si="87"/>
        <v>0</v>
      </c>
      <c r="U61" s="19">
        <f t="shared" si="88"/>
        <v>0</v>
      </c>
      <c r="V61" s="21">
        <f t="shared" si="83"/>
        <v>0</v>
      </c>
    </row>
    <row r="62" spans="1:22" ht="22.5" customHeight="1" x14ac:dyDescent="0.25">
      <c r="A62" s="17">
        <v>57</v>
      </c>
      <c r="B62" s="107"/>
      <c r="C62" s="17"/>
      <c r="D62" s="17"/>
      <c r="E62" s="17"/>
      <c r="F62" s="17"/>
      <c r="G62" s="17"/>
      <c r="H62" s="17"/>
      <c r="I62" s="17"/>
      <c r="J62" s="108"/>
      <c r="K62" s="108"/>
      <c r="L62" s="105"/>
      <c r="M62" s="105">
        <f t="shared" si="81"/>
        <v>0</v>
      </c>
      <c r="N62" s="105">
        <f t="shared" si="82"/>
        <v>0</v>
      </c>
      <c r="O62" s="108"/>
      <c r="P62" s="108"/>
      <c r="Q62" s="19">
        <f>O62+P62</f>
        <v>0</v>
      </c>
      <c r="R62" s="18">
        <f>J62-O62</f>
        <v>0</v>
      </c>
      <c r="S62" s="18">
        <f>K62-P62</f>
        <v>0</v>
      </c>
      <c r="T62" s="19">
        <f>R62+S62</f>
        <v>0</v>
      </c>
      <c r="U62" s="19">
        <f>Q62+T62</f>
        <v>0</v>
      </c>
      <c r="V62" s="21">
        <f>L62-U62</f>
        <v>0</v>
      </c>
    </row>
    <row r="63" spans="1:22" ht="22.5" customHeight="1" x14ac:dyDescent="0.25">
      <c r="A63" s="17">
        <v>58</v>
      </c>
      <c r="B63" s="107"/>
      <c r="C63" s="17"/>
      <c r="D63" s="17"/>
      <c r="E63" s="17"/>
      <c r="F63" s="17"/>
      <c r="G63" s="17"/>
      <c r="H63" s="17"/>
      <c r="I63" s="17"/>
      <c r="J63" s="108"/>
      <c r="K63" s="108"/>
      <c r="L63" s="105"/>
      <c r="M63" s="105">
        <f t="shared" si="81"/>
        <v>0</v>
      </c>
      <c r="N63" s="105">
        <f t="shared" si="82"/>
        <v>0</v>
      </c>
      <c r="O63" s="108"/>
      <c r="P63" s="108"/>
      <c r="Q63" s="19">
        <f>O63+P63</f>
        <v>0</v>
      </c>
      <c r="R63" s="18">
        <f>J63-O63</f>
        <v>0</v>
      </c>
      <c r="S63" s="18">
        <f>K63-P63</f>
        <v>0</v>
      </c>
      <c r="T63" s="19">
        <f>R63+S63</f>
        <v>0</v>
      </c>
      <c r="U63" s="19">
        <f>Q63+T63</f>
        <v>0</v>
      </c>
      <c r="V63" s="21">
        <f t="shared" ref="V63:V65" si="89">L63-U63</f>
        <v>0</v>
      </c>
    </row>
    <row r="64" spans="1:22" ht="22.5" customHeight="1" x14ac:dyDescent="0.25">
      <c r="A64" s="17">
        <v>59</v>
      </c>
      <c r="B64" s="107"/>
      <c r="C64" s="17"/>
      <c r="D64" s="17"/>
      <c r="E64" s="17"/>
      <c r="F64" s="17"/>
      <c r="G64" s="17"/>
      <c r="H64" s="17"/>
      <c r="I64" s="17"/>
      <c r="J64" s="108"/>
      <c r="K64" s="108"/>
      <c r="L64" s="105"/>
      <c r="M64" s="105">
        <f t="shared" si="81"/>
        <v>0</v>
      </c>
      <c r="N64" s="105">
        <f t="shared" si="82"/>
        <v>0</v>
      </c>
      <c r="O64" s="108"/>
      <c r="P64" s="108"/>
      <c r="Q64" s="19">
        <f t="shared" ref="Q64:Q65" si="90">O64+P64</f>
        <v>0</v>
      </c>
      <c r="R64" s="18">
        <f t="shared" ref="R64:R65" si="91">J64-O64</f>
        <v>0</v>
      </c>
      <c r="S64" s="18">
        <f t="shared" ref="S64:S65" si="92">K64-P64</f>
        <v>0</v>
      </c>
      <c r="T64" s="19">
        <f t="shared" ref="T64:T65" si="93">R64+S64</f>
        <v>0</v>
      </c>
      <c r="U64" s="19">
        <f t="shared" ref="U64:U65" si="94">Q64+T64</f>
        <v>0</v>
      </c>
      <c r="V64" s="21">
        <f t="shared" si="89"/>
        <v>0</v>
      </c>
    </row>
    <row r="65" spans="1:22" ht="22.5" customHeight="1" x14ac:dyDescent="0.25">
      <c r="A65" s="17">
        <v>60</v>
      </c>
      <c r="B65" s="107"/>
      <c r="C65" s="17"/>
      <c r="D65" s="17"/>
      <c r="E65" s="23"/>
      <c r="F65" s="23"/>
      <c r="G65" s="23"/>
      <c r="H65" s="23"/>
      <c r="I65" s="23"/>
      <c r="J65" s="109"/>
      <c r="K65" s="109"/>
      <c r="L65" s="105"/>
      <c r="M65" s="105">
        <f t="shared" si="81"/>
        <v>0</v>
      </c>
      <c r="N65" s="105">
        <f t="shared" si="82"/>
        <v>0</v>
      </c>
      <c r="O65" s="109"/>
      <c r="P65" s="109"/>
      <c r="Q65" s="19">
        <f t="shared" si="90"/>
        <v>0</v>
      </c>
      <c r="R65" s="18">
        <f t="shared" si="91"/>
        <v>0</v>
      </c>
      <c r="S65" s="18">
        <f t="shared" si="92"/>
        <v>0</v>
      </c>
      <c r="T65" s="19">
        <f t="shared" si="93"/>
        <v>0</v>
      </c>
      <c r="U65" s="19">
        <f t="shared" si="94"/>
        <v>0</v>
      </c>
      <c r="V65" s="21">
        <f t="shared" si="89"/>
        <v>0</v>
      </c>
    </row>
    <row r="66" spans="1:22" x14ac:dyDescent="0.25">
      <c r="A66" s="17">
        <v>61</v>
      </c>
    </row>
    <row r="67" spans="1:22" x14ac:dyDescent="0.25">
      <c r="A67" s="17">
        <v>62</v>
      </c>
    </row>
    <row r="68" spans="1:22" x14ac:dyDescent="0.25">
      <c r="A68" s="17">
        <v>63</v>
      </c>
    </row>
  </sheetData>
  <mergeCells count="8">
    <mergeCell ref="A2:V2"/>
    <mergeCell ref="A3:V3"/>
    <mergeCell ref="A4:G4"/>
    <mergeCell ref="H4:I4"/>
    <mergeCell ref="J4:L4"/>
    <mergeCell ref="O4:Q4"/>
    <mergeCell ref="R4:T4"/>
    <mergeCell ref="U4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CRISTIAN</vt:lpstr>
      <vt:lpstr>RESUMEN</vt:lpstr>
      <vt:lpstr>ENERO 19</vt:lpstr>
      <vt:lpstr>FEBRERO 19</vt:lpstr>
      <vt:lpstr>MARZO 19</vt:lpstr>
      <vt:lpstr>ABRIL 19</vt:lpstr>
      <vt:lpstr>'ENERO 19'!Área_de_impresión</vt:lpstr>
      <vt:lpstr>'FEBRERO 19'!Área_de_impresión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cp:lastPrinted>2019-03-05T20:14:05Z</cp:lastPrinted>
  <dcterms:created xsi:type="dcterms:W3CDTF">2019-01-05T00:35:09Z</dcterms:created>
  <dcterms:modified xsi:type="dcterms:W3CDTF">2019-04-26T00:22:43Z</dcterms:modified>
</cp:coreProperties>
</file>