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y\Desktop\"/>
    </mc:Choice>
  </mc:AlternateContent>
  <bookViews>
    <workbookView xWindow="0" yWindow="465" windowWidth="38400" windowHeight="20175" tabRatio="938" activeTab="1"/>
  </bookViews>
  <sheets>
    <sheet name="RESUMEN" sheetId="7" r:id="rId1"/>
    <sheet name="GOB." sheetId="24" r:id="rId2"/>
    <sheet name="MIG." sheetId="11" r:id="rId3"/>
    <sheet name="CUL." sheetId="10" r:id="rId4"/>
    <sheet name="CORR." sheetId="6" r:id="rId5"/>
    <sheet name="CRUZ R" sheetId="12" r:id="rId6"/>
    <sheet name="ANDA" sheetId="2" r:id="rId7"/>
    <sheet name="ISNA" sheetId="1" r:id="rId8"/>
    <sheet name="FUNSAL" sheetId="23" r:id="rId9"/>
    <sheet name="S.PEDRO" sheetId="36" r:id="rId10"/>
    <sheet name="PROFA." sheetId="34" r:id="rId11"/>
    <sheet name="MAXB." sheetId="30" r:id="rId12"/>
    <sheet name="CODRE." sheetId="33" r:id="rId13"/>
    <sheet name="RESU." sheetId="3" r:id="rId14"/>
    <sheet name="LOPEZ" sheetId="39" r:id="rId15"/>
    <sheet name="COLMED." sheetId="5" r:id="rId16"/>
    <sheet name="ROD." sheetId="9" r:id="rId17"/>
    <sheet name="COP" sheetId="22" r:id="rId18"/>
    <sheet name="CHORY" sheetId="19" r:id="rId19"/>
    <sheet name="VESTA" sheetId="20" r:id="rId20"/>
    <sheet name="PLAST" sheetId="37" r:id="rId21"/>
    <sheet name="HILASAL" sheetId="38" r:id="rId22"/>
    <sheet name="KAPPA" sheetId="13" r:id="rId23"/>
    <sheet name="TIGO" sheetId="29" r:id="rId24"/>
    <sheet name="MULTI" sheetId="35" r:id="rId25"/>
    <sheet name="AGAPE" sheetId="4" r:id="rId26"/>
    <sheet name="UNO" sheetId="25" r:id="rId27"/>
    <sheet name="ACONT." sheetId="32" r:id="rId28"/>
    <sheet name="VMT" sheetId="14" r:id="rId29"/>
    <sheet name="WAPAS" sheetId="16" r:id="rId30"/>
    <sheet name="SHER." sheetId="17" r:id="rId31"/>
    <sheet name="EPA" sheetId="8" r:id="rId32"/>
    <sheet name="VITO" sheetId="27" r:id="rId33"/>
    <sheet name="RNPN" sheetId="18" r:id="rId34"/>
    <sheet name="AMANCO" sheetId="28" r:id="rId35"/>
    <sheet name="MEDICOM" sheetId="31" r:id="rId36"/>
  </sheets>
  <definedNames>
    <definedName name="_xlnm.Print_Area" localSheetId="25">AGAPE!$B$2:$T$11</definedName>
    <definedName name="_xlnm.Print_Area" localSheetId="6">ANDA!$B$2:$U$12</definedName>
    <definedName name="_xlnm.Print_Area" localSheetId="15">COLMED.!$B$2:$R$22</definedName>
    <definedName name="_xlnm.Print_Area" localSheetId="4">CORR.!$B$2:$V$10</definedName>
    <definedName name="_xlnm.Print_Area" localSheetId="3">CUL.!$A$2:$Q$26</definedName>
    <definedName name="_xlnm.Print_Area" localSheetId="31">EPA!$A$2:$X$72</definedName>
    <definedName name="_xlnm.Print_Area" localSheetId="7">ISNA!$B$2:$W$11</definedName>
    <definedName name="_xlnm.Print_Area" localSheetId="2">MIG.!$A$2:$AG$42</definedName>
    <definedName name="_xlnm.Print_Area" localSheetId="13">RESU.!$B$2:$V$44</definedName>
    <definedName name="_xlnm.Print_Area" localSheetId="16">ROD.!$A$2:$Q$17</definedName>
    <definedName name="_xlnm.Print_Area" localSheetId="30">SHER.!$B$2:$R$11</definedName>
    <definedName name="_xlnm.Print_Area" localSheetId="28">VMT!$A$2:$S$14</definedName>
    <definedName name="_xlnm.Print_Area" localSheetId="29">WAPAS!$A$2:$S$14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3" l="1"/>
  <c r="J13" i="13"/>
  <c r="H13" i="13"/>
  <c r="G13" i="13"/>
  <c r="F13" i="13"/>
  <c r="P12" i="13"/>
  <c r="Q12" i="13" s="1"/>
  <c r="Q11" i="13"/>
  <c r="P11" i="13"/>
  <c r="P10" i="13"/>
  <c r="Q10" i="13" s="1"/>
  <c r="Q9" i="13"/>
  <c r="P9" i="13"/>
  <c r="P8" i="13"/>
  <c r="Q8" i="13" s="1"/>
  <c r="Q7" i="13"/>
  <c r="P7" i="13"/>
  <c r="P6" i="13"/>
  <c r="Q6" i="13" s="1"/>
  <c r="Q5" i="13"/>
  <c r="P5" i="13"/>
  <c r="P13" i="13" s="1"/>
  <c r="Q13" i="13" l="1"/>
  <c r="G14" i="39" l="1"/>
  <c r="F14" i="39"/>
  <c r="J13" i="29"/>
  <c r="H13" i="29"/>
  <c r="G13" i="29"/>
  <c r="F13" i="29"/>
  <c r="R12" i="29"/>
  <c r="S12" i="29" s="1"/>
  <c r="R11" i="29"/>
  <c r="S11" i="29" s="1"/>
  <c r="S13" i="29"/>
  <c r="R13" i="29" l="1"/>
  <c r="O7" i="3"/>
  <c r="V10" i="1"/>
  <c r="V9" i="1"/>
  <c r="V8" i="1"/>
  <c r="V6" i="1"/>
  <c r="V5" i="1"/>
  <c r="V7" i="1"/>
  <c r="G31" i="7" l="1"/>
  <c r="G32" i="7"/>
  <c r="F32" i="7"/>
  <c r="G25" i="7"/>
  <c r="F25" i="7"/>
  <c r="S8" i="39"/>
  <c r="S9" i="39"/>
  <c r="S10" i="39"/>
  <c r="S11" i="39"/>
  <c r="S12" i="39"/>
  <c r="S13" i="39"/>
  <c r="R7" i="39"/>
  <c r="S7" i="39" s="1"/>
  <c r="R8" i="39"/>
  <c r="R9" i="39"/>
  <c r="R10" i="39"/>
  <c r="R11" i="39"/>
  <c r="R12" i="39"/>
  <c r="R13" i="39"/>
  <c r="R6" i="39"/>
  <c r="R14" i="39" s="1"/>
  <c r="J13" i="35"/>
  <c r="H13" i="35"/>
  <c r="F13" i="35"/>
  <c r="R12" i="35"/>
  <c r="S12" i="35" s="1"/>
  <c r="R11" i="35"/>
  <c r="S11" i="35" s="1"/>
  <c r="R8" i="35"/>
  <c r="S8" i="35" s="1"/>
  <c r="G13" i="35"/>
  <c r="G38" i="38"/>
  <c r="F38" i="38"/>
  <c r="P30" i="38"/>
  <c r="Q30" i="38" s="1"/>
  <c r="P31" i="38"/>
  <c r="Q31" i="38" s="1"/>
  <c r="P32" i="38"/>
  <c r="Q32" i="38" s="1"/>
  <c r="P33" i="38"/>
  <c r="Q33" i="38"/>
  <c r="P34" i="38"/>
  <c r="Q34" i="38" s="1"/>
  <c r="P35" i="38"/>
  <c r="Q35" i="38"/>
  <c r="P36" i="38"/>
  <c r="Q36" i="38" s="1"/>
  <c r="P37" i="38"/>
  <c r="Q37" i="38"/>
  <c r="P38" i="38"/>
  <c r="Q38" i="38" s="1"/>
  <c r="P22" i="38"/>
  <c r="Q22" i="38" s="1"/>
  <c r="P21" i="38"/>
  <c r="Q21" i="38" s="1"/>
  <c r="P20" i="38"/>
  <c r="Q20" i="38" s="1"/>
  <c r="P19" i="38"/>
  <c r="Q19" i="38" s="1"/>
  <c r="P18" i="38"/>
  <c r="Q18" i="38" s="1"/>
  <c r="P17" i="38"/>
  <c r="Q17" i="38" s="1"/>
  <c r="P29" i="38"/>
  <c r="Q29" i="38" s="1"/>
  <c r="P28" i="38"/>
  <c r="Q28" i="38" s="1"/>
  <c r="P27" i="38"/>
  <c r="Q27" i="38" s="1"/>
  <c r="P26" i="38"/>
  <c r="Q26" i="38" s="1"/>
  <c r="P25" i="38"/>
  <c r="Q25" i="38" s="1"/>
  <c r="P24" i="38"/>
  <c r="Q24" i="38" s="1"/>
  <c r="P23" i="38"/>
  <c r="Q23" i="38" s="1"/>
  <c r="S6" i="39" l="1"/>
  <c r="S14" i="39" s="1"/>
  <c r="S13" i="35"/>
  <c r="R13" i="35"/>
  <c r="H27" i="25"/>
  <c r="G27" i="25"/>
  <c r="F27" i="25"/>
  <c r="AF5" i="25"/>
  <c r="AB42" i="11" l="1"/>
  <c r="AA42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F42" i="11"/>
  <c r="N6" i="7"/>
  <c r="J6" i="7"/>
  <c r="I6" i="7"/>
  <c r="H6" i="7"/>
  <c r="G6" i="7"/>
  <c r="K42" i="11"/>
  <c r="L42" i="11"/>
  <c r="M42" i="11"/>
  <c r="N42" i="11"/>
  <c r="K6" i="7" s="1"/>
  <c r="O42" i="11"/>
  <c r="P42" i="11"/>
  <c r="L6" i="7" s="1"/>
  <c r="Q42" i="11"/>
  <c r="R42" i="11"/>
  <c r="M6" i="7" s="1"/>
  <c r="S42" i="11"/>
  <c r="T42" i="11"/>
  <c r="U42" i="11"/>
  <c r="V42" i="11"/>
  <c r="O6" i="7" s="1"/>
  <c r="W42" i="11"/>
  <c r="AD42" i="11"/>
  <c r="P6" i="7" s="1"/>
  <c r="AE42" i="11"/>
  <c r="J42" i="11"/>
  <c r="H42" i="11"/>
  <c r="AF33" i="11"/>
  <c r="AF10" i="11"/>
  <c r="AF23" i="11"/>
  <c r="AF24" i="11"/>
  <c r="AF25" i="11"/>
  <c r="AF26" i="11"/>
  <c r="AF27" i="11"/>
  <c r="AF28" i="11"/>
  <c r="AF29" i="11"/>
  <c r="AF5" i="11"/>
  <c r="AF6" i="11"/>
  <c r="AF11" i="11"/>
  <c r="AF37" i="11"/>
  <c r="AF7" i="11"/>
  <c r="AF8" i="11"/>
  <c r="AF9" i="11"/>
  <c r="AF12" i="11"/>
  <c r="AF13" i="11"/>
  <c r="AF14" i="11"/>
  <c r="AF15" i="11"/>
  <c r="AF16" i="11"/>
  <c r="AF17" i="11"/>
  <c r="AF18" i="11"/>
  <c r="AF19" i="11"/>
  <c r="AF20" i="11"/>
  <c r="AF21" i="11"/>
  <c r="AF22" i="11"/>
  <c r="AF30" i="11"/>
  <c r="AF31" i="11"/>
  <c r="AF32" i="11"/>
  <c r="AF34" i="11"/>
  <c r="AF35" i="11"/>
  <c r="AF36" i="11"/>
  <c r="AF41" i="11"/>
  <c r="I29" i="7" l="1"/>
  <c r="I28" i="7"/>
  <c r="I20" i="7"/>
  <c r="F20" i="7"/>
  <c r="S20" i="30"/>
  <c r="H20" i="30"/>
  <c r="G20" i="30"/>
  <c r="T20" i="30" s="1"/>
  <c r="S19" i="30"/>
  <c r="T19" i="30" s="1"/>
  <c r="S16" i="30"/>
  <c r="T16" i="30" s="1"/>
  <c r="S13" i="30"/>
  <c r="T13" i="30" s="1"/>
  <c r="S12" i="30"/>
  <c r="T12" i="30" s="1"/>
  <c r="S11" i="30"/>
  <c r="T11" i="30" s="1"/>
  <c r="S10" i="30"/>
  <c r="T10" i="30" s="1"/>
  <c r="S9" i="30"/>
  <c r="T9" i="30" s="1"/>
  <c r="S8" i="30"/>
  <c r="T8" i="30" s="1"/>
  <c r="S7" i="30"/>
  <c r="T7" i="30" s="1"/>
  <c r="S6" i="30"/>
  <c r="T6" i="30" s="1"/>
  <c r="S5" i="30"/>
  <c r="T5" i="30" s="1"/>
  <c r="J19" i="7"/>
  <c r="I28" i="34"/>
  <c r="I19" i="7"/>
  <c r="I18" i="7"/>
  <c r="I30" i="7"/>
  <c r="I31" i="7"/>
  <c r="F31" i="7"/>
  <c r="P5" i="37"/>
  <c r="Q5" i="37"/>
  <c r="P6" i="37"/>
  <c r="P13" i="37" s="1"/>
  <c r="Q6" i="37"/>
  <c r="P7" i="37"/>
  <c r="Q7" i="37"/>
  <c r="P8" i="37"/>
  <c r="Q8" i="37"/>
  <c r="P9" i="37"/>
  <c r="Q9" i="37"/>
  <c r="P10" i="37"/>
  <c r="Q10" i="37"/>
  <c r="P11" i="37"/>
  <c r="Q11" i="37"/>
  <c r="P12" i="37"/>
  <c r="Q12" i="37"/>
  <c r="F13" i="37"/>
  <c r="G13" i="37"/>
  <c r="H13" i="37"/>
  <c r="J13" i="37"/>
  <c r="Q13" i="37" l="1"/>
  <c r="O48" i="7"/>
  <c r="N48" i="7"/>
  <c r="M48" i="7"/>
  <c r="L48" i="7"/>
  <c r="K48" i="7"/>
  <c r="J48" i="7"/>
  <c r="I48" i="7"/>
  <c r="H48" i="7"/>
  <c r="G48" i="7"/>
  <c r="F48" i="7"/>
  <c r="X29" i="27"/>
  <c r="Y29" i="27"/>
  <c r="Z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F29" i="27"/>
  <c r="S52" i="7"/>
  <c r="T52" i="7"/>
  <c r="K33" i="7"/>
  <c r="L33" i="7"/>
  <c r="M33" i="7"/>
  <c r="N33" i="7"/>
  <c r="O33" i="7"/>
  <c r="P33" i="7"/>
  <c r="Q33" i="7"/>
  <c r="R33" i="7"/>
  <c r="S33" i="7"/>
  <c r="T33" i="7"/>
  <c r="M16" i="7"/>
  <c r="N16" i="7"/>
  <c r="O16" i="7"/>
  <c r="P16" i="7"/>
  <c r="Q16" i="7"/>
  <c r="Q52" i="7" s="1"/>
  <c r="R16" i="7"/>
  <c r="R52" i="7" s="1"/>
  <c r="S16" i="7"/>
  <c r="T16" i="7"/>
  <c r="Q51" i="7"/>
  <c r="R51" i="7"/>
  <c r="S51" i="7"/>
  <c r="T51" i="7"/>
  <c r="J11" i="2"/>
  <c r="H10" i="7" s="1"/>
  <c r="U10" i="7" s="1"/>
  <c r="L9" i="7"/>
  <c r="L16" i="7" s="1"/>
  <c r="K9" i="7"/>
  <c r="K16" i="7" s="1"/>
  <c r="J9" i="7"/>
  <c r="J16" i="7" s="1"/>
  <c r="I9" i="7"/>
  <c r="H9" i="7"/>
  <c r="I8" i="7"/>
  <c r="K10" i="6"/>
  <c r="H8" i="7"/>
  <c r="U11" i="7"/>
  <c r="U12" i="7"/>
  <c r="U13" i="7"/>
  <c r="U14" i="7"/>
  <c r="U15" i="7"/>
  <c r="U18" i="7"/>
  <c r="U19" i="7"/>
  <c r="U20" i="7"/>
  <c r="U21" i="7"/>
  <c r="U23" i="7"/>
  <c r="U28" i="7"/>
  <c r="U29" i="7"/>
  <c r="U30" i="7"/>
  <c r="U42" i="7"/>
  <c r="U46" i="7"/>
  <c r="U49" i="7"/>
  <c r="U50" i="7"/>
  <c r="V50" i="7" s="1"/>
  <c r="W72" i="8"/>
  <c r="W60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1" i="8"/>
  <c r="W62" i="8"/>
  <c r="W63" i="8"/>
  <c r="W64" i="8"/>
  <c r="W65" i="8"/>
  <c r="W66" i="8"/>
  <c r="W67" i="8"/>
  <c r="W68" i="8"/>
  <c r="W69" i="8"/>
  <c r="W70" i="8"/>
  <c r="W71" i="8"/>
  <c r="W5" i="8"/>
  <c r="F47" i="7"/>
  <c r="J45" i="7"/>
  <c r="I45" i="7"/>
  <c r="H45" i="7"/>
  <c r="J14" i="16"/>
  <c r="H14" i="16"/>
  <c r="G45" i="7"/>
  <c r="F45" i="7"/>
  <c r="V42" i="7"/>
  <c r="H44" i="7"/>
  <c r="U44" i="7" s="1"/>
  <c r="G44" i="7"/>
  <c r="F44" i="7"/>
  <c r="I43" i="7"/>
  <c r="H43" i="7"/>
  <c r="G43" i="7"/>
  <c r="F43" i="7"/>
  <c r="I41" i="7"/>
  <c r="H41" i="7"/>
  <c r="G41" i="7"/>
  <c r="F41" i="7"/>
  <c r="G30" i="7"/>
  <c r="F30" i="7"/>
  <c r="G28" i="7"/>
  <c r="F28" i="7"/>
  <c r="I27" i="7"/>
  <c r="J17" i="9"/>
  <c r="H27" i="7"/>
  <c r="G27" i="7"/>
  <c r="F27" i="7"/>
  <c r="O44" i="3"/>
  <c r="M44" i="3"/>
  <c r="J24" i="7" s="1"/>
  <c r="J33" i="7" s="1"/>
  <c r="K44" i="3"/>
  <c r="I44" i="3"/>
  <c r="H24" i="7" s="1"/>
  <c r="I26" i="7"/>
  <c r="H26" i="7"/>
  <c r="G26" i="7"/>
  <c r="F26" i="7"/>
  <c r="I24" i="7"/>
  <c r="G24" i="7"/>
  <c r="G23" i="7"/>
  <c r="F23" i="7"/>
  <c r="G19" i="7"/>
  <c r="G18" i="7"/>
  <c r="F19" i="7"/>
  <c r="F18" i="7"/>
  <c r="G12" i="7"/>
  <c r="F12" i="7"/>
  <c r="P11" i="1"/>
  <c r="N11" i="1"/>
  <c r="L11" i="1"/>
  <c r="J11" i="1"/>
  <c r="I11" i="1"/>
  <c r="G11" i="7" s="1"/>
  <c r="F11" i="7"/>
  <c r="G10" i="7"/>
  <c r="F10" i="7"/>
  <c r="G9" i="7"/>
  <c r="U26" i="7" l="1"/>
  <c r="U48" i="7"/>
  <c r="U8" i="7"/>
  <c r="V30" i="7"/>
  <c r="F21" i="7"/>
  <c r="U45" i="7"/>
  <c r="V48" i="7"/>
  <c r="U9" i="7"/>
  <c r="U43" i="7"/>
  <c r="U24" i="7"/>
  <c r="U27" i="7"/>
  <c r="V27" i="7" s="1"/>
  <c r="U41" i="7"/>
  <c r="V41" i="7" s="1"/>
  <c r="G21" i="7"/>
  <c r="I33" i="7"/>
  <c r="V28" i="7"/>
  <c r="V44" i="7"/>
  <c r="V43" i="7"/>
  <c r="V45" i="7"/>
  <c r="V23" i="7"/>
  <c r="H33" i="7"/>
  <c r="V26" i="7"/>
  <c r="U33" i="7" l="1"/>
  <c r="F9" i="7" l="1"/>
  <c r="G8" i="7"/>
  <c r="F8" i="7"/>
  <c r="I7" i="7"/>
  <c r="H7" i="7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J26" i="10"/>
  <c r="H26" i="10"/>
  <c r="G26" i="10"/>
  <c r="G7" i="7" s="1"/>
  <c r="F26" i="10"/>
  <c r="F7" i="7"/>
  <c r="G42" i="11"/>
  <c r="F42" i="11"/>
  <c r="F6" i="7" s="1"/>
  <c r="F24" i="24"/>
  <c r="G24" i="24"/>
  <c r="G5" i="7" s="1"/>
  <c r="F5" i="7"/>
  <c r="AA27" i="27"/>
  <c r="AA22" i="27"/>
  <c r="H16" i="36"/>
  <c r="G16" i="36"/>
  <c r="S16" i="36"/>
  <c r="T16" i="36" s="1"/>
  <c r="S15" i="36"/>
  <c r="T15" i="36" s="1"/>
  <c r="S14" i="36"/>
  <c r="T14" i="36" s="1"/>
  <c r="S13" i="36"/>
  <c r="T13" i="36" s="1"/>
  <c r="S12" i="36"/>
  <c r="T12" i="36" s="1"/>
  <c r="S11" i="36"/>
  <c r="T11" i="36" s="1"/>
  <c r="S10" i="36"/>
  <c r="T10" i="36" s="1"/>
  <c r="S9" i="36"/>
  <c r="T9" i="36" s="1"/>
  <c r="S8" i="36"/>
  <c r="T8" i="36" s="1"/>
  <c r="S7" i="36"/>
  <c r="T7" i="36" s="1"/>
  <c r="S6" i="36"/>
  <c r="T6" i="36" s="1"/>
  <c r="S5" i="36"/>
  <c r="T5" i="36" s="1"/>
  <c r="G16" i="7" l="1"/>
  <c r="U6" i="7"/>
  <c r="U7" i="7"/>
  <c r="F16" i="7"/>
  <c r="I16" i="7"/>
  <c r="Y31" i="12"/>
  <c r="Y32" i="12"/>
  <c r="Y33" i="12"/>
  <c r="Y34" i="12"/>
  <c r="Y35" i="12"/>
  <c r="Y36" i="12"/>
  <c r="Y37" i="12"/>
  <c r="Y38" i="12"/>
  <c r="Y39" i="12"/>
  <c r="Y40" i="12"/>
  <c r="Y41" i="12"/>
  <c r="Y25" i="12"/>
  <c r="Y26" i="12"/>
  <c r="Y27" i="12"/>
  <c r="Y28" i="12"/>
  <c r="Y29" i="12"/>
  <c r="Y3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7" i="12"/>
  <c r="Y8" i="12"/>
  <c r="Y9" i="12"/>
  <c r="Y10" i="12"/>
  <c r="H28" i="34" l="1"/>
  <c r="G28" i="34"/>
  <c r="S27" i="34"/>
  <c r="T27" i="34" s="1"/>
  <c r="S26" i="34"/>
  <c r="T26" i="34" s="1"/>
  <c r="S25" i="34"/>
  <c r="T25" i="34" s="1"/>
  <c r="S24" i="34"/>
  <c r="T24" i="34" s="1"/>
  <c r="S23" i="34"/>
  <c r="T23" i="34" s="1"/>
  <c r="S22" i="34"/>
  <c r="T22" i="34" s="1"/>
  <c r="S21" i="34"/>
  <c r="T21" i="34" s="1"/>
  <c r="S20" i="34"/>
  <c r="T20" i="34" s="1"/>
  <c r="S19" i="34"/>
  <c r="T19" i="34" s="1"/>
  <c r="S18" i="34"/>
  <c r="T18" i="34" s="1"/>
  <c r="S17" i="34"/>
  <c r="T17" i="34" s="1"/>
  <c r="S16" i="34"/>
  <c r="T16" i="34" s="1"/>
  <c r="S15" i="34"/>
  <c r="T15" i="34" s="1"/>
  <c r="S14" i="34"/>
  <c r="T14" i="34" s="1"/>
  <c r="S13" i="34"/>
  <c r="T13" i="34" s="1"/>
  <c r="S12" i="34"/>
  <c r="T12" i="34" s="1"/>
  <c r="S11" i="34"/>
  <c r="T11" i="34" s="1"/>
  <c r="S10" i="34"/>
  <c r="T10" i="34" s="1"/>
  <c r="S9" i="34"/>
  <c r="T9" i="34" s="1"/>
  <c r="S8" i="34"/>
  <c r="T8" i="34" s="1"/>
  <c r="S7" i="34"/>
  <c r="T7" i="34" s="1"/>
  <c r="S6" i="34"/>
  <c r="T6" i="34" s="1"/>
  <c r="S5" i="34"/>
  <c r="T5" i="34" s="1"/>
  <c r="L11" i="33"/>
  <c r="J11" i="33"/>
  <c r="H11" i="33"/>
  <c r="G11" i="33"/>
  <c r="F11" i="33"/>
  <c r="S10" i="33"/>
  <c r="R10" i="33"/>
  <c r="R9" i="33"/>
  <c r="S9" i="33" s="1"/>
  <c r="S8" i="33"/>
  <c r="R8" i="33"/>
  <c r="R7" i="33"/>
  <c r="S7" i="33" s="1"/>
  <c r="S6" i="33"/>
  <c r="R6" i="33"/>
  <c r="R5" i="33"/>
  <c r="R11" i="33" s="1"/>
  <c r="L11" i="32"/>
  <c r="J11" i="32"/>
  <c r="H11" i="32"/>
  <c r="G11" i="32"/>
  <c r="F11" i="32"/>
  <c r="S10" i="32"/>
  <c r="R10" i="32"/>
  <c r="R9" i="32"/>
  <c r="S9" i="32" s="1"/>
  <c r="S8" i="32"/>
  <c r="R8" i="32"/>
  <c r="R7" i="32"/>
  <c r="S7" i="32" s="1"/>
  <c r="S6" i="32"/>
  <c r="R6" i="32"/>
  <c r="R5" i="32"/>
  <c r="R11" i="32" s="1"/>
  <c r="H24" i="24"/>
  <c r="H5" i="7" s="1"/>
  <c r="U5" i="7" l="1"/>
  <c r="U16" i="7" s="1"/>
  <c r="H16" i="7"/>
  <c r="T28" i="34"/>
  <c r="S28" i="34"/>
  <c r="S5" i="33"/>
  <c r="S11" i="33" s="1"/>
  <c r="S5" i="32"/>
  <c r="S11" i="32" s="1"/>
  <c r="AA29" i="27" l="1"/>
  <c r="H28" i="27"/>
  <c r="G28" i="27"/>
  <c r="G8" i="27" l="1"/>
  <c r="H8" i="27" s="1"/>
  <c r="G9" i="27"/>
  <c r="H9" i="27" s="1"/>
  <c r="G10" i="27"/>
  <c r="H10" i="27" s="1"/>
  <c r="G11" i="27"/>
  <c r="H11" i="27" s="1"/>
  <c r="G12" i="27"/>
  <c r="H12" i="27" s="1"/>
  <c r="G13" i="27"/>
  <c r="H13" i="27" s="1"/>
  <c r="G14" i="27"/>
  <c r="H14" i="27" s="1"/>
  <c r="G15" i="27"/>
  <c r="H15" i="27" s="1"/>
  <c r="G16" i="27"/>
  <c r="H16" i="27" s="1"/>
  <c r="G17" i="27"/>
  <c r="H17" i="27" s="1"/>
  <c r="G18" i="27"/>
  <c r="H18" i="27" s="1"/>
  <c r="G19" i="27"/>
  <c r="H19" i="27" s="1"/>
  <c r="G20" i="27"/>
  <c r="H20" i="27" s="1"/>
  <c r="G21" i="27"/>
  <c r="H21" i="27" s="1"/>
  <c r="G22" i="27"/>
  <c r="H22" i="27" s="1"/>
  <c r="G23" i="27"/>
  <c r="H23" i="27" s="1"/>
  <c r="G24" i="27"/>
  <c r="H24" i="27" s="1"/>
  <c r="G25" i="27"/>
  <c r="H25" i="27" s="1"/>
  <c r="G26" i="27"/>
  <c r="H26" i="27" s="1"/>
  <c r="G27" i="27"/>
  <c r="H27" i="27" s="1"/>
  <c r="G7" i="27"/>
  <c r="H7" i="27" s="1"/>
  <c r="AA8" i="27"/>
  <c r="AA10" i="27"/>
  <c r="AB10" i="27" s="1"/>
  <c r="AA11" i="27"/>
  <c r="AA12" i="27"/>
  <c r="AB12" i="27" s="1"/>
  <c r="AA13" i="27"/>
  <c r="AB13" i="27" s="1"/>
  <c r="AA14" i="27"/>
  <c r="AA15" i="27"/>
  <c r="AB15" i="27" s="1"/>
  <c r="AA16" i="27"/>
  <c r="AB16" i="27" s="1"/>
  <c r="AA17" i="27"/>
  <c r="AB17" i="27" s="1"/>
  <c r="AA18" i="27"/>
  <c r="AB18" i="27" s="1"/>
  <c r="AA19" i="27"/>
  <c r="AA20" i="27"/>
  <c r="AB20" i="27" s="1"/>
  <c r="AA21" i="27"/>
  <c r="AB21" i="27" s="1"/>
  <c r="AA23" i="27"/>
  <c r="AB23" i="27" s="1"/>
  <c r="AA24" i="27"/>
  <c r="AB24" i="27" s="1"/>
  <c r="AA25" i="27"/>
  <c r="AA26" i="27"/>
  <c r="AB26" i="27" s="1"/>
  <c r="AA7" i="27"/>
  <c r="AB27" i="27"/>
  <c r="AB25" i="27"/>
  <c r="AB22" i="27"/>
  <c r="AB19" i="27"/>
  <c r="AB14" i="27"/>
  <c r="AB11" i="27"/>
  <c r="AB8" i="27"/>
  <c r="AB29" i="27" l="1"/>
  <c r="AB7" i="27"/>
  <c r="G44" i="3"/>
  <c r="F24" i="7" s="1"/>
  <c r="V24" i="7" s="1"/>
  <c r="V6" i="3"/>
  <c r="V9" i="3"/>
  <c r="V10" i="3"/>
  <c r="V13" i="3"/>
  <c r="V14" i="3"/>
  <c r="V15" i="3"/>
  <c r="V21" i="3"/>
  <c r="V25" i="3"/>
  <c r="V29" i="3"/>
  <c r="V32" i="3"/>
  <c r="V33" i="3"/>
  <c r="V36" i="3"/>
  <c r="V37" i="3"/>
  <c r="V38" i="3"/>
  <c r="V39" i="3"/>
  <c r="V40" i="3"/>
  <c r="V41" i="3"/>
  <c r="V42" i="3"/>
  <c r="V43" i="3"/>
  <c r="V5" i="3"/>
  <c r="U6" i="3"/>
  <c r="U7" i="3"/>
  <c r="V7" i="3" s="1"/>
  <c r="U8" i="3"/>
  <c r="V8" i="3" s="1"/>
  <c r="U9" i="3"/>
  <c r="U10" i="3"/>
  <c r="U11" i="3"/>
  <c r="V11" i="3" s="1"/>
  <c r="U12" i="3"/>
  <c r="V12" i="3" s="1"/>
  <c r="U13" i="3"/>
  <c r="U14" i="3"/>
  <c r="U15" i="3"/>
  <c r="U16" i="3"/>
  <c r="V16" i="3" s="1"/>
  <c r="U17" i="3"/>
  <c r="V17" i="3" s="1"/>
  <c r="U18" i="3"/>
  <c r="V18" i="3" s="1"/>
  <c r="U19" i="3"/>
  <c r="V19" i="3" s="1"/>
  <c r="U20" i="3"/>
  <c r="V20" i="3" s="1"/>
  <c r="U21" i="3"/>
  <c r="U22" i="3"/>
  <c r="V22" i="3" s="1"/>
  <c r="U23" i="3"/>
  <c r="V23" i="3" s="1"/>
  <c r="U24" i="3"/>
  <c r="V24" i="3" s="1"/>
  <c r="U25" i="3"/>
  <c r="U26" i="3"/>
  <c r="V26" i="3" s="1"/>
  <c r="U27" i="3"/>
  <c r="V27" i="3" s="1"/>
  <c r="U28" i="3"/>
  <c r="V28" i="3" s="1"/>
  <c r="U29" i="3"/>
  <c r="U30" i="3"/>
  <c r="V30" i="3" s="1"/>
  <c r="U31" i="3"/>
  <c r="V31" i="3" s="1"/>
  <c r="U32" i="3"/>
  <c r="U33" i="3"/>
  <c r="U34" i="3"/>
  <c r="V34" i="3" s="1"/>
  <c r="U35" i="3"/>
  <c r="V35" i="3" s="1"/>
  <c r="U36" i="3"/>
  <c r="U37" i="3"/>
  <c r="U38" i="3"/>
  <c r="U39" i="3"/>
  <c r="U40" i="3"/>
  <c r="U41" i="3"/>
  <c r="U42" i="3"/>
  <c r="U43" i="3"/>
  <c r="U5" i="3"/>
  <c r="V44" i="3" l="1"/>
  <c r="U44" i="3"/>
  <c r="H11" i="1"/>
  <c r="W10" i="1"/>
  <c r="V11" i="1" l="1"/>
  <c r="Z37" i="12"/>
  <c r="Z36" i="12"/>
  <c r="O54" i="12"/>
  <c r="M54" i="12"/>
  <c r="K54" i="12"/>
  <c r="I54" i="12"/>
  <c r="AF11" i="25"/>
  <c r="AG11" i="25" s="1"/>
  <c r="AF12" i="25"/>
  <c r="AG12" i="25"/>
  <c r="AF13" i="25"/>
  <c r="AG13" i="25" s="1"/>
  <c r="AF16" i="25"/>
  <c r="AG16" i="25"/>
  <c r="AF17" i="25"/>
  <c r="AG17" i="25" s="1"/>
  <c r="AF18" i="25"/>
  <c r="AG18" i="25"/>
  <c r="AF19" i="25"/>
  <c r="AG19" i="25" s="1"/>
  <c r="AF20" i="25"/>
  <c r="AG20" i="25"/>
  <c r="R22" i="24"/>
  <c r="S22" i="24" s="1"/>
  <c r="R21" i="24"/>
  <c r="S21" i="24" s="1"/>
  <c r="R20" i="24"/>
  <c r="S20" i="24" s="1"/>
  <c r="R19" i="24"/>
  <c r="S19" i="24" s="1"/>
  <c r="R18" i="24"/>
  <c r="S18" i="24" s="1"/>
  <c r="R12" i="24"/>
  <c r="S12" i="24" s="1"/>
  <c r="R11" i="24"/>
  <c r="S11" i="24" s="1"/>
  <c r="R10" i="24"/>
  <c r="S10" i="24" s="1"/>
  <c r="R9" i="24"/>
  <c r="S9" i="24"/>
  <c r="R8" i="24"/>
  <c r="S8" i="24" s="1"/>
  <c r="R7" i="24"/>
  <c r="S7" i="24"/>
  <c r="R6" i="24"/>
  <c r="S6" i="24" s="1"/>
  <c r="R5" i="24"/>
  <c r="S5" i="24"/>
  <c r="R23" i="24"/>
  <c r="S23" i="24"/>
  <c r="R17" i="24"/>
  <c r="S17" i="24" s="1"/>
  <c r="R16" i="24"/>
  <c r="S16" i="24" s="1"/>
  <c r="R13" i="24"/>
  <c r="S13" i="24" s="1"/>
  <c r="R14" i="24"/>
  <c r="S14" i="24" s="1"/>
  <c r="R15" i="24"/>
  <c r="S15" i="24" s="1"/>
  <c r="J24" i="24"/>
  <c r="S11" i="23"/>
  <c r="T11" i="23"/>
  <c r="S10" i="23"/>
  <c r="T10" i="23"/>
  <c r="P16" i="22"/>
  <c r="Q16" i="22"/>
  <c r="P15" i="22"/>
  <c r="Q15" i="22"/>
  <c r="P14" i="22"/>
  <c r="Q14" i="22"/>
  <c r="S5" i="23"/>
  <c r="T5" i="23"/>
  <c r="S6" i="23"/>
  <c r="S13" i="23" s="1"/>
  <c r="T6" i="23"/>
  <c r="T13" i="23" s="1"/>
  <c r="S7" i="23"/>
  <c r="T7" i="23"/>
  <c r="S8" i="23"/>
  <c r="T8" i="23"/>
  <c r="S9" i="23"/>
  <c r="T9" i="23"/>
  <c r="S12" i="23"/>
  <c r="T12" i="23"/>
  <c r="K13" i="23"/>
  <c r="I13" i="23"/>
  <c r="H5" i="23"/>
  <c r="H13" i="23"/>
  <c r="G13" i="23"/>
  <c r="P5" i="22"/>
  <c r="Q5" i="22"/>
  <c r="P6" i="22"/>
  <c r="Q6" i="22"/>
  <c r="P7" i="22"/>
  <c r="Q7" i="22"/>
  <c r="P8" i="22"/>
  <c r="Q8" i="22"/>
  <c r="P9" i="22"/>
  <c r="Q9" i="22"/>
  <c r="P10" i="22"/>
  <c r="Q10" i="22"/>
  <c r="P11" i="22"/>
  <c r="Q11" i="22"/>
  <c r="P12" i="22"/>
  <c r="Q12" i="22"/>
  <c r="P13" i="22"/>
  <c r="Q13" i="22"/>
  <c r="P17" i="22"/>
  <c r="Q17" i="22"/>
  <c r="P18" i="22"/>
  <c r="Q18" i="22"/>
  <c r="P19" i="22"/>
  <c r="Q19" i="22"/>
  <c r="Q20" i="22"/>
  <c r="P20" i="22"/>
  <c r="H20" i="22"/>
  <c r="G20" i="22"/>
  <c r="F20" i="22"/>
  <c r="Q25" i="10"/>
  <c r="Q24" i="10"/>
  <c r="Q23" i="10"/>
  <c r="Q22" i="10"/>
  <c r="Q21" i="10"/>
  <c r="Q20" i="10"/>
  <c r="Q19" i="10"/>
  <c r="Q18" i="10"/>
  <c r="Q17" i="10"/>
  <c r="K11" i="4"/>
  <c r="I11" i="4"/>
  <c r="L14" i="16"/>
  <c r="Q5" i="20"/>
  <c r="R5" i="20"/>
  <c r="Q6" i="20"/>
  <c r="R6" i="20"/>
  <c r="Q7" i="20"/>
  <c r="R7" i="20"/>
  <c r="Q8" i="20"/>
  <c r="R8" i="20"/>
  <c r="Q9" i="20"/>
  <c r="R9" i="20"/>
  <c r="Q10" i="20"/>
  <c r="R10" i="20"/>
  <c r="Q11" i="20"/>
  <c r="R11" i="20"/>
  <c r="Q12" i="20"/>
  <c r="R12" i="20"/>
  <c r="Q13" i="20"/>
  <c r="R13" i="20"/>
  <c r="Q14" i="20"/>
  <c r="R14" i="20"/>
  <c r="Q15" i="20"/>
  <c r="R15" i="20"/>
  <c r="Q16" i="20"/>
  <c r="R16" i="20"/>
  <c r="R17" i="20"/>
  <c r="Q17" i="20"/>
  <c r="I17" i="20"/>
  <c r="H17" i="20"/>
  <c r="G17" i="20"/>
  <c r="Q5" i="19"/>
  <c r="R5" i="19" s="1"/>
  <c r="R17" i="19" s="1"/>
  <c r="Q6" i="19"/>
  <c r="R6" i="19"/>
  <c r="Q7" i="19"/>
  <c r="R7" i="19" s="1"/>
  <c r="Q8" i="19"/>
  <c r="R8" i="19"/>
  <c r="Q9" i="19"/>
  <c r="R9" i="19" s="1"/>
  <c r="Q10" i="19"/>
  <c r="R10" i="19"/>
  <c r="Q11" i="19"/>
  <c r="R11" i="19" s="1"/>
  <c r="Q12" i="19"/>
  <c r="R12" i="19"/>
  <c r="Q13" i="19"/>
  <c r="R13" i="19" s="1"/>
  <c r="Q14" i="19"/>
  <c r="R14" i="19"/>
  <c r="Q15" i="19"/>
  <c r="R15" i="19" s="1"/>
  <c r="Q16" i="19"/>
  <c r="R16" i="19"/>
  <c r="I17" i="19"/>
  <c r="H17" i="19"/>
  <c r="G29" i="7" s="1"/>
  <c r="G33" i="7" s="1"/>
  <c r="G17" i="19"/>
  <c r="F29" i="7" s="1"/>
  <c r="R72" i="8"/>
  <c r="N47" i="7" s="1"/>
  <c r="N51" i="7" s="1"/>
  <c r="N52" i="7" s="1"/>
  <c r="T72" i="8"/>
  <c r="O47" i="7" s="1"/>
  <c r="O51" i="7" s="1"/>
  <c r="O52" i="7" s="1"/>
  <c r="V72" i="8"/>
  <c r="P47" i="7" s="1"/>
  <c r="P51" i="7" s="1"/>
  <c r="P52" i="7" s="1"/>
  <c r="X69" i="8"/>
  <c r="X68" i="8"/>
  <c r="X67" i="8"/>
  <c r="X66" i="8"/>
  <c r="X65" i="8"/>
  <c r="X64" i="8"/>
  <c r="X63" i="8"/>
  <c r="X62" i="8"/>
  <c r="X61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J11" i="8"/>
  <c r="X10" i="8"/>
  <c r="X9" i="8"/>
  <c r="X8" i="8"/>
  <c r="X6" i="8"/>
  <c r="X5" i="8"/>
  <c r="Q11" i="18"/>
  <c r="R11" i="18" s="1"/>
  <c r="Q10" i="18"/>
  <c r="R10" i="18"/>
  <c r="Q5" i="18"/>
  <c r="R5" i="18" s="1"/>
  <c r="Q6" i="18"/>
  <c r="R6" i="18"/>
  <c r="Q7" i="18"/>
  <c r="R7" i="18" s="1"/>
  <c r="Q8" i="18"/>
  <c r="R8" i="18"/>
  <c r="Q9" i="18"/>
  <c r="R9" i="18" s="1"/>
  <c r="Q12" i="18"/>
  <c r="R12" i="18"/>
  <c r="K13" i="18"/>
  <c r="I13" i="18"/>
  <c r="H13" i="18"/>
  <c r="G49" i="7" s="1"/>
  <c r="G13" i="18"/>
  <c r="F49" i="7" s="1"/>
  <c r="V49" i="7" s="1"/>
  <c r="Q13" i="10"/>
  <c r="Q12" i="10"/>
  <c r="Q11" i="10"/>
  <c r="Q10" i="10"/>
  <c r="Q9" i="10"/>
  <c r="Q8" i="10"/>
  <c r="Q7" i="10"/>
  <c r="Q6" i="10"/>
  <c r="P5" i="10"/>
  <c r="Q5" i="10" s="1"/>
  <c r="P72" i="8"/>
  <c r="M47" i="7" s="1"/>
  <c r="M51" i="7" s="1"/>
  <c r="M52" i="7" s="1"/>
  <c r="K5" i="3"/>
  <c r="Q5" i="17"/>
  <c r="R5" i="17"/>
  <c r="Q6" i="17"/>
  <c r="Q11" i="17" s="1"/>
  <c r="R6" i="17"/>
  <c r="R11" i="17" s="1"/>
  <c r="Q7" i="17"/>
  <c r="R7" i="17"/>
  <c r="Q8" i="17"/>
  <c r="R8" i="17"/>
  <c r="Q9" i="17"/>
  <c r="R9" i="17"/>
  <c r="Q10" i="17"/>
  <c r="R10" i="17"/>
  <c r="K11" i="17"/>
  <c r="I11" i="17"/>
  <c r="H11" i="17"/>
  <c r="G46" i="7" s="1"/>
  <c r="G11" i="17"/>
  <c r="F46" i="7" s="1"/>
  <c r="K22" i="5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S14" i="16"/>
  <c r="R14" i="16"/>
  <c r="G14" i="16"/>
  <c r="F14" i="16"/>
  <c r="R10" i="14"/>
  <c r="S10" i="14"/>
  <c r="R9" i="14"/>
  <c r="S9" i="14"/>
  <c r="R8" i="14"/>
  <c r="S8" i="14"/>
  <c r="R5" i="14"/>
  <c r="S5" i="14"/>
  <c r="R6" i="14"/>
  <c r="S6" i="14"/>
  <c r="R7" i="14"/>
  <c r="S7" i="14"/>
  <c r="R11" i="14"/>
  <c r="S11" i="14"/>
  <c r="R12" i="14"/>
  <c r="S12" i="14"/>
  <c r="R13" i="14"/>
  <c r="S13" i="14"/>
  <c r="S14" i="14"/>
  <c r="R14" i="14"/>
  <c r="G14" i="14"/>
  <c r="F14" i="14"/>
  <c r="Y6" i="12"/>
  <c r="Z6" i="12" s="1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Y53" i="12"/>
  <c r="Z53" i="12" s="1"/>
  <c r="Y5" i="12"/>
  <c r="Z5" i="12"/>
  <c r="G6" i="12"/>
  <c r="G5" i="12"/>
  <c r="G54" i="12"/>
  <c r="F54" i="12"/>
  <c r="P54" i="12"/>
  <c r="Q54" i="12"/>
  <c r="U54" i="12"/>
  <c r="T54" i="12"/>
  <c r="AG5" i="11"/>
  <c r="AG42" i="11" s="1"/>
  <c r="X7" i="8"/>
  <c r="D30" i="8"/>
  <c r="I10" i="6"/>
  <c r="H10" i="6"/>
  <c r="G10" i="6"/>
  <c r="I22" i="5"/>
  <c r="Q16" i="10"/>
  <c r="Q15" i="10"/>
  <c r="Q14" i="10"/>
  <c r="P26" i="10"/>
  <c r="P6" i="9"/>
  <c r="Q6" i="9"/>
  <c r="P7" i="9"/>
  <c r="Q7" i="9"/>
  <c r="P8" i="9"/>
  <c r="Q8" i="9"/>
  <c r="P9" i="9"/>
  <c r="Q9" i="9"/>
  <c r="P10" i="9"/>
  <c r="Q10" i="9"/>
  <c r="P11" i="9"/>
  <c r="Q11" i="9"/>
  <c r="P12" i="9"/>
  <c r="Q12" i="9"/>
  <c r="P13" i="9"/>
  <c r="Q13" i="9"/>
  <c r="P14" i="9"/>
  <c r="Q14" i="9"/>
  <c r="P15" i="9"/>
  <c r="Q15" i="9"/>
  <c r="P16" i="9"/>
  <c r="Q16" i="9"/>
  <c r="P5" i="9"/>
  <c r="Q5" i="9"/>
  <c r="P17" i="9"/>
  <c r="H5" i="4"/>
  <c r="H11" i="4"/>
  <c r="H44" i="3"/>
  <c r="H22" i="5"/>
  <c r="G22" i="5"/>
  <c r="V18" i="7"/>
  <c r="V19" i="7"/>
  <c r="V21" i="7"/>
  <c r="V10" i="7"/>
  <c r="V11" i="7"/>
  <c r="V12" i="7"/>
  <c r="N72" i="8"/>
  <c r="L47" i="7" s="1"/>
  <c r="L51" i="7" s="1"/>
  <c r="L52" i="7" s="1"/>
  <c r="L72" i="8"/>
  <c r="K47" i="7" s="1"/>
  <c r="K51" i="7" s="1"/>
  <c r="K52" i="7" s="1"/>
  <c r="H72" i="8"/>
  <c r="I47" i="7" s="1"/>
  <c r="I51" i="7" s="1"/>
  <c r="I52" i="7" s="1"/>
  <c r="F72" i="8"/>
  <c r="H47" i="7" s="1"/>
  <c r="H51" i="7" s="1"/>
  <c r="H52" i="7" s="1"/>
  <c r="D72" i="8"/>
  <c r="V7" i="7"/>
  <c r="G11" i="4"/>
  <c r="D10" i="9"/>
  <c r="F17" i="9"/>
  <c r="H17" i="9"/>
  <c r="G17" i="9"/>
  <c r="Q17" i="9"/>
  <c r="U6" i="6"/>
  <c r="V6" i="6"/>
  <c r="U9" i="6"/>
  <c r="V9" i="6"/>
  <c r="U5" i="6"/>
  <c r="V5" i="6"/>
  <c r="V6" i="7"/>
  <c r="Q6" i="5"/>
  <c r="Q7" i="5"/>
  <c r="Q8" i="5"/>
  <c r="Q9" i="5"/>
  <c r="R9" i="5"/>
  <c r="Q10" i="5"/>
  <c r="Q11" i="5"/>
  <c r="Q12" i="5"/>
  <c r="Q13" i="5"/>
  <c r="R13" i="5"/>
  <c r="Q14" i="5"/>
  <c r="Q15" i="5"/>
  <c r="Q16" i="5"/>
  <c r="Q17" i="5"/>
  <c r="R17" i="5"/>
  <c r="Q18" i="5"/>
  <c r="Q19" i="5"/>
  <c r="Q20" i="5"/>
  <c r="Q21" i="5"/>
  <c r="R21" i="5"/>
  <c r="Q5" i="5"/>
  <c r="R5" i="5"/>
  <c r="R6" i="5"/>
  <c r="R7" i="5"/>
  <c r="R8" i="5"/>
  <c r="R22" i="5" s="1"/>
  <c r="R10" i="5"/>
  <c r="R11" i="5"/>
  <c r="R12" i="5"/>
  <c r="R14" i="5"/>
  <c r="R15" i="5"/>
  <c r="R16" i="5"/>
  <c r="R18" i="5"/>
  <c r="R19" i="5"/>
  <c r="R20" i="5"/>
  <c r="U10" i="6"/>
  <c r="V10" i="6"/>
  <c r="Q22" i="5"/>
  <c r="S10" i="4"/>
  <c r="T10" i="4"/>
  <c r="S9" i="4"/>
  <c r="T9" i="4"/>
  <c r="S8" i="4"/>
  <c r="T8" i="4"/>
  <c r="S7" i="4"/>
  <c r="T7" i="4" s="1"/>
  <c r="S6" i="4"/>
  <c r="S11" i="4" s="1"/>
  <c r="S5" i="4"/>
  <c r="T5" i="4"/>
  <c r="Q44" i="3"/>
  <c r="T8" i="2"/>
  <c r="U8" i="2"/>
  <c r="T6" i="2"/>
  <c r="T11" i="2" s="1"/>
  <c r="T7" i="2"/>
  <c r="U7" i="2"/>
  <c r="T9" i="2"/>
  <c r="U9" i="2"/>
  <c r="T10" i="2"/>
  <c r="U10" i="2"/>
  <c r="W6" i="1"/>
  <c r="W7" i="1"/>
  <c r="W8" i="1"/>
  <c r="W9" i="1"/>
  <c r="W5" i="1"/>
  <c r="T5" i="2"/>
  <c r="U5" i="2" s="1"/>
  <c r="I11" i="2"/>
  <c r="H6" i="2"/>
  <c r="H11" i="2"/>
  <c r="AF10" i="25"/>
  <c r="AF27" i="25" s="1"/>
  <c r="AG10" i="25"/>
  <c r="U6" i="2" l="1"/>
  <c r="U11" i="2" s="1"/>
  <c r="W11" i="1"/>
  <c r="AG27" i="25"/>
  <c r="R13" i="18"/>
  <c r="G51" i="7"/>
  <c r="G52" i="7" s="1"/>
  <c r="Q13" i="18"/>
  <c r="V46" i="7"/>
  <c r="F51" i="7"/>
  <c r="V29" i="7"/>
  <c r="F33" i="7"/>
  <c r="Q17" i="19"/>
  <c r="Q26" i="10"/>
  <c r="V13" i="7"/>
  <c r="V14" i="7"/>
  <c r="T6" i="4"/>
  <c r="R24" i="24"/>
  <c r="S24" i="24"/>
  <c r="X11" i="8"/>
  <c r="J72" i="8"/>
  <c r="X72" i="8"/>
  <c r="V8" i="7"/>
  <c r="R44" i="3"/>
  <c r="T11" i="4"/>
  <c r="F52" i="7" l="1"/>
  <c r="V33" i="7"/>
  <c r="V9" i="7"/>
  <c r="J47" i="7"/>
  <c r="V5" i="7"/>
  <c r="U47" i="7" l="1"/>
  <c r="U51" i="7" s="1"/>
  <c r="U52" i="7" s="1"/>
  <c r="J51" i="7"/>
  <c r="J52" i="7" s="1"/>
  <c r="V16" i="7"/>
  <c r="V47" i="7" l="1"/>
  <c r="V51" i="7" s="1"/>
  <c r="V52" i="7" s="1"/>
  <c r="A24" i="3"/>
</calcChain>
</file>

<file path=xl/comments1.xml><?xml version="1.0" encoding="utf-8"?>
<comments xmlns="http://schemas.openxmlformats.org/spreadsheetml/2006/main">
  <authors>
    <author>Usuario de Microsoft Office</author>
  </authors>
  <commentList>
    <comment ref="C9" authorId="0" shapeId="0">
      <text>
        <r>
          <rPr>
            <b/>
            <sz val="10"/>
            <color indexed="81"/>
            <rFont val="Calibri"/>
            <family val="2"/>
          </rPr>
          <t>Usuario de Microsoft Office:</t>
        </r>
        <r>
          <rPr>
            <sz val="10"/>
            <color indexed="81"/>
            <rFont val="Calibri"/>
            <family val="2"/>
          </rPr>
          <t xml:space="preserve">
CARGO AUTOMATICO</t>
        </r>
      </text>
    </comment>
  </commentList>
</comments>
</file>

<file path=xl/comments2.xml><?xml version="1.0" encoding="utf-8"?>
<comments xmlns="http://schemas.openxmlformats.org/spreadsheetml/2006/main">
  <authors>
    <author>andy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DE CONTADO 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no se encontro orden 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PROMETIO PAGO CON TARJETA DE CREDITO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no encuentro la orden de descuento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LLAMAR A BRIGIT PORQUE NO SE LE HIZO EL ULTIMO CARGO Y QUEDO UN SALDO DE 30 DOLARES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ESTA PENDIENTE EL ABONO DE NOVIEMBRE COBRADO EN DICIEMBRE</t>
        </r>
      </text>
    </comment>
  </commentList>
</comments>
</file>

<file path=xl/comments3.xml><?xml version="1.0" encoding="utf-8"?>
<comments xmlns="http://schemas.openxmlformats.org/spreadsheetml/2006/main">
  <authors>
    <author>andy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DARA UN ABONO DE 70 DOLARES PARA QUE LA CUOTA LE QUEDE DE 18.75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QUEDO DE DAR TODO DE CONTADO ESTA PENDIENTE HACER VALER VALE DE 50 DOLARES</t>
        </r>
      </text>
    </comment>
  </commentList>
</comments>
</file>

<file path=xl/comments4.xml><?xml version="1.0" encoding="utf-8"?>
<comments xmlns="http://schemas.openxmlformats.org/spreadsheetml/2006/main">
  <authors>
    <author>andy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25/09/2018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30/10/2018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and28/09/2018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and28/09/2018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pendiente fecha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25/09/2018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30/10/2018 AVERIGUAR PORQUE ESTE MONTO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CREDITO PERSONAL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28/09/2018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25/09/2018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30/10/2018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CREDITO PERSONAL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06/09/2018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28/09/2018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25/09/2018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CREDITO PERSONAL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25/09/2018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28/09/2018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25/09/2018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30/10/2018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25/09/2018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30/10/2018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30/10/2018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25/06/2018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30/11/2018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30/10/2018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25/09/2018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30/10/2018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25/09/2018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30/10/2018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25/09/2018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30/10/2018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25/09/2018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30/10/2018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30/10/2018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30/10/2018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25/09/2018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30/10/2018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25/09/2018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CREDITO PERSONAL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CREDITO PERSONAL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no se encontro orden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queda pendiete saber si tenemos otra orden emitida en el 2018 </t>
        </r>
      </text>
    </comment>
  </commentList>
</comments>
</file>

<file path=xl/comments5.xml><?xml version="1.0" encoding="utf-8"?>
<comments xmlns="http://schemas.openxmlformats.org/spreadsheetml/2006/main">
  <authors>
    <author>andy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le robaron los lentes po el primer servicio de $375.00 y se le dio otro credito por $285.00 abono 55.00 le quedo saldo de $230.00 mas lo pendiente de la primera cuenta. Este sera cargo a la tarjeta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DIO UN ABONO INICIAL DE 20 DOLARES</t>
        </r>
      </text>
    </comment>
  </commentList>
</comments>
</file>

<file path=xl/comments6.xml><?xml version="1.0" encoding="utf-8"?>
<comments xmlns="http://schemas.openxmlformats.org/spreadsheetml/2006/main">
  <authors>
    <author>andy</author>
    <author>Usuario de Microsoft Office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D24" authorId="1" shapeId="0">
      <text>
        <r>
          <rPr>
            <b/>
            <sz val="10"/>
            <color indexed="81"/>
            <rFont val="Calibri"/>
            <family val="2"/>
          </rPr>
          <t>Usuario de Microsoft Office:</t>
        </r>
        <r>
          <rPr>
            <sz val="10"/>
            <color indexed="81"/>
            <rFont val="Calibri"/>
            <family val="2"/>
          </rPr>
          <t xml:space="preserve">
EL PACIENTE MANDO A HACER OTROS LENTES COSTO $75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07/11/2018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CREDITO POR 180 Y SE LE AGREGO UN SALDO DE $35.00 DE LOS LENTES DE LA HIJA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28/10/2018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13/11/201/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07/11/2018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01/11//2018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15/11/2018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07/11/2018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09/11/2018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04/11/2018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03/11/2018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03/11/2018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09/11/2018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01/11/2018</t>
        </r>
      </text>
    </comment>
    <comment ref="E64" authorId="0" shapeId="0">
      <text>
        <r>
          <rPr>
            <sz val="9"/>
            <color indexed="81"/>
            <rFont val="Tahoma"/>
            <family val="2"/>
          </rPr>
          <t xml:space="preserve">Marce:  28/10/2018
</t>
        </r>
      </text>
    </comment>
    <comment ref="H6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19/11/2018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01/12/2018</t>
        </r>
      </text>
    </comment>
  </commentList>
</comments>
</file>

<file path=xl/comments7.xml><?xml version="1.0" encoding="utf-8"?>
<comments xmlns="http://schemas.openxmlformats.org/spreadsheetml/2006/main">
  <authors>
    <author>andy</author>
  </authors>
  <commentList>
    <comment ref="J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24/04/2018
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25/05/2018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09/07/2018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10/08/2018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14/09/2018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24/04/2018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17/07/2018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02/05/2018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10/08/2018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14/9/2018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18/10/2018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18/10/2018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02/05/2018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12/06/2018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12/06/2018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10/08/2018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18/10/2018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12/06/2018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09/07/2018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10/08/2018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18/10/2018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02/05/2018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02/05/2018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24/04/2018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25/05/2018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12/06/2018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09/07/2018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18/10/2018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18/10/2018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24/04/2018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24/04/2018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25/05/2018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10/08/2018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25/05/2018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25/05/2018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12/06/2018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09/07/2018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18/10/2018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12/06/2018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andy
10/08/2018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14/09/2018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12/06/2018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09/07/2018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10/08/2018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24/04/2018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12/06/2018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10/08/2018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14/09/2018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28/05/2018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08/06/2018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26/07/2018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05/09/2018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04/04/2018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02/05/2018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12/06/2018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09/07/2018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14/09/2018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13/11/2018</t>
        </r>
      </text>
    </comment>
  </commentList>
</comments>
</file>

<file path=xl/sharedStrings.xml><?xml version="1.0" encoding="utf-8"?>
<sst xmlns="http://schemas.openxmlformats.org/spreadsheetml/2006/main" count="3335" uniqueCount="1672">
  <si>
    <t>LAURA ARRIAGA RIVERA</t>
  </si>
  <si>
    <t>EDGAR ROBERTO LOPEZ</t>
  </si>
  <si>
    <t>FLORENA GUADALUPE CABRERA</t>
  </si>
  <si>
    <t>ROXANA GUADALUPE PEREZ DE AREVALO</t>
  </si>
  <si>
    <t>RHINA DEL CARMEN MEJIA</t>
  </si>
  <si>
    <t>7140-9524</t>
  </si>
  <si>
    <t>7121-0501</t>
  </si>
  <si>
    <t>7737-4544</t>
  </si>
  <si>
    <t>7021-2998</t>
  </si>
  <si>
    <t>7790-8833</t>
  </si>
  <si>
    <t>CREDITO 6 MESES</t>
  </si>
  <si>
    <t>CONTADO</t>
  </si>
  <si>
    <t>-</t>
  </si>
  <si>
    <t>FECHA</t>
  </si>
  <si>
    <t xml:space="preserve">EMPRESA </t>
  </si>
  <si>
    <t>NOMBRE</t>
  </si>
  <si>
    <t>TELEFONO</t>
  </si>
  <si>
    <t>TIEMPO DE CREDITO</t>
  </si>
  <si>
    <t>MONTO</t>
  </si>
  <si>
    <t>CUOTA</t>
  </si>
  <si>
    <t>FECHA Y RECIBO</t>
  </si>
  <si>
    <t>ISNA</t>
  </si>
  <si>
    <t xml:space="preserve">OPTICA AV PLUS S A DE C V </t>
  </si>
  <si>
    <t>CREDITOS OTORGADOS A INSTITUCION ISNA REGISTRO DE COBROS MENSUALES 2019</t>
  </si>
  <si>
    <t>ABONO</t>
  </si>
  <si>
    <t>LUIS GUILLERMO RODRIGUEZ HUEZO</t>
  </si>
  <si>
    <t>JACQUELIN NANCIBEL QUINTANILLA</t>
  </si>
  <si>
    <t>BLANCA ALICIA LOZANO</t>
  </si>
  <si>
    <t>7748-4273</t>
  </si>
  <si>
    <t>7216-4642</t>
  </si>
  <si>
    <t>6029-0425</t>
  </si>
  <si>
    <t>CREDITO 12 MESES</t>
  </si>
  <si>
    <t xml:space="preserve">ELENA DEL CARMEN CHAVEZ </t>
  </si>
  <si>
    <t>GRACE MARIA MENENDEZ COLOCHO</t>
  </si>
  <si>
    <t>XIOMARA BEATRIZ LINARES ROMERO</t>
  </si>
  <si>
    <t>MANUEL DE JESUS RAMIREZ MARTINEZ</t>
  </si>
  <si>
    <t>LUIS ALONSO REYES FARRAR</t>
  </si>
  <si>
    <t>CLAUDIA MARITZA AGUIRRE MACHADO</t>
  </si>
  <si>
    <t>CLARA EMPERATRIZ MORALES S/P JENNIFER TATIANA GUILLEN MORALES</t>
  </si>
  <si>
    <t>CLAUDIA CAROLINA ALFARO GUTIERREZ</t>
  </si>
  <si>
    <t>JOSE EDUARDO CORDOVA TOBAR</t>
  </si>
  <si>
    <t xml:space="preserve">MARIA ELBA SALAZAR </t>
  </si>
  <si>
    <t>EVELYN MERCEDES ABARCA DE RODRIGUEZ S/P EVELYN ADRIANA MARTINEZ</t>
  </si>
  <si>
    <t>ANA DELMY BARAHONA SALAZAR</t>
  </si>
  <si>
    <t xml:space="preserve">WENDY SORAYDA PINEDA </t>
  </si>
  <si>
    <t>MAURO ALCIDES SANTOS</t>
  </si>
  <si>
    <t>GREOGORIO DE JESUS CRUZ MEJIA</t>
  </si>
  <si>
    <t>JULIA CALLEJAS DE RIVAS</t>
  </si>
  <si>
    <t>VICENTE VASQUEZ AVILES</t>
  </si>
  <si>
    <t>RAFAEL ANTONIO GARCIA</t>
  </si>
  <si>
    <t>CARLOS ERNESTO SANCHEZ</t>
  </si>
  <si>
    <t>7149-5853</t>
  </si>
  <si>
    <t>7942-4067</t>
  </si>
  <si>
    <t>7927-0247</t>
  </si>
  <si>
    <t>7246-7086</t>
  </si>
  <si>
    <t>6136-8430</t>
  </si>
  <si>
    <t>7939-8415</t>
  </si>
  <si>
    <t>7683-3427</t>
  </si>
  <si>
    <t>6002-8731</t>
  </si>
  <si>
    <t>7562-3399</t>
  </si>
  <si>
    <t>7996-3867</t>
  </si>
  <si>
    <t>7208-8525</t>
  </si>
  <si>
    <t>7020-3040</t>
  </si>
  <si>
    <t>7157-7188</t>
  </si>
  <si>
    <t>7597-3277</t>
  </si>
  <si>
    <t>7200-7083</t>
  </si>
  <si>
    <t>7736-298</t>
  </si>
  <si>
    <t>7617-2689</t>
  </si>
  <si>
    <t>7198-0654</t>
  </si>
  <si>
    <t>7757-2089</t>
  </si>
  <si>
    <t>RAFAEL ANTONIO LARA MARTINEZ</t>
  </si>
  <si>
    <t>7802-5071</t>
  </si>
  <si>
    <t>ABONOS TOTALES</t>
  </si>
  <si>
    <t>SALDOS</t>
  </si>
  <si>
    <t>REC 624  26/12/2018</t>
  </si>
  <si>
    <t>REC 713  18/12/2018</t>
  </si>
  <si>
    <t>REC 513 05/12/2018</t>
  </si>
  <si>
    <t>REC 514 05/12/2018</t>
  </si>
  <si>
    <t>CREDITOS OTORGADOS A INSTITUCION ANDA REGISTRO DE COBROS MENSUALES 2019</t>
  </si>
  <si>
    <t>EMPRESA O DIVISION</t>
  </si>
  <si>
    <t>ANDA CENTRAL</t>
  </si>
  <si>
    <t>EMPRESA</t>
  </si>
  <si>
    <t>RESURRECCION</t>
  </si>
  <si>
    <t>VITAL</t>
  </si>
  <si>
    <t>CREDITO 10 MESES</t>
  </si>
  <si>
    <t>CREDITO 8 MESES</t>
  </si>
  <si>
    <t>NANCY ELIZABETH CASTILLO</t>
  </si>
  <si>
    <t>6200-5071</t>
  </si>
  <si>
    <t>SALDO</t>
  </si>
  <si>
    <t xml:space="preserve"> </t>
  </si>
  <si>
    <t>REC 522 07/12/2018</t>
  </si>
  <si>
    <t>REC 523 07/12/2018</t>
  </si>
  <si>
    <t>REC 595 07/12/2018</t>
  </si>
  <si>
    <t>REC 596 07/12/2018</t>
  </si>
  <si>
    <t>REC 547 7/12/2018</t>
  </si>
  <si>
    <t>REC 598 07/12/2018</t>
  </si>
  <si>
    <t>REC 599 07/12/2018</t>
  </si>
  <si>
    <t>REC 600 07/12/2018</t>
  </si>
  <si>
    <t>REC 520 07/12/2018</t>
  </si>
  <si>
    <t>REC 521 07/12/2018</t>
  </si>
  <si>
    <t>AGAPE</t>
  </si>
  <si>
    <t>LUIS ALBERTO SANTOS HERNANDEZ</t>
  </si>
  <si>
    <t>ARTURO AMILCAR PARADA PORTILLO</t>
  </si>
  <si>
    <t>2529-6608</t>
  </si>
  <si>
    <t>7755-1939</t>
  </si>
  <si>
    <t>7834-2586</t>
  </si>
  <si>
    <t>CREDITO 3 MESES</t>
  </si>
  <si>
    <t>ADRIAN ALEXANDER BELTRAN CAMPOS</t>
  </si>
  <si>
    <t>WILFREDO LINAREZ CRUZ</t>
  </si>
  <si>
    <t>MARISELA AMPARO MASFERRER S/P RENE ALBERTO JOVEL</t>
  </si>
  <si>
    <t>2253-0298</t>
  </si>
  <si>
    <t>7202-6718</t>
  </si>
  <si>
    <t>6429-5290</t>
  </si>
  <si>
    <t>CREDITOS OTORGADOS A INSTITUCION GRUPO RESURRECCION,REGISTRO DE COBROS MENSUALES 2019</t>
  </si>
  <si>
    <t>CREDITOS OTORGADOS A INSTITUCION AGAPE REGISTRO DE COBROS MENSUALES 2019</t>
  </si>
  <si>
    <t>CREDITOS OTORGADOS A INSTITUCION COLEGIO MEDICO REGISTRO DE COBROS MENSUALES 2019</t>
  </si>
  <si>
    <t>COLEGIO MEDICO</t>
  </si>
  <si>
    <t>MIGUEL ARMANDO DIAZ MERLOS</t>
  </si>
  <si>
    <t>6177-7979</t>
  </si>
  <si>
    <t>MIGUEL ARMADO DIAZ MERLOS</t>
  </si>
  <si>
    <t>KATYA MERCEDES SANCHEZ RODRIGUEZ</t>
  </si>
  <si>
    <t>7796-6471</t>
  </si>
  <si>
    <t>JENNIFER MELSSA GONZALEZ MARAVILLA</t>
  </si>
  <si>
    <t>6191-7234</t>
  </si>
  <si>
    <t>JUAN ESTEBAN CASTILLO OSORIO</t>
  </si>
  <si>
    <t>7202-7014</t>
  </si>
  <si>
    <t>KARLA ELIZABETH RENDEROS HERRERA</t>
  </si>
  <si>
    <t>7295-1048</t>
  </si>
  <si>
    <t>NURIA MARLENE BONILLA</t>
  </si>
  <si>
    <t>7682-0974</t>
  </si>
  <si>
    <t>MARTA JULIA GONZALEZ</t>
  </si>
  <si>
    <t>7235-3600</t>
  </si>
  <si>
    <t>MARIA DE LOS ANGELES PEREZ CANDRAY</t>
  </si>
  <si>
    <t>7924-2542</t>
  </si>
  <si>
    <t>JANCY ESMERALDA REYES VASQUEZ</t>
  </si>
  <si>
    <t>2205-4519</t>
  </si>
  <si>
    <t xml:space="preserve">CARLOS OMAR MONTEPEQUE ARRIOLA S/P SANTA ELIZABETH </t>
  </si>
  <si>
    <t>6430-9034</t>
  </si>
  <si>
    <t>VENTAS</t>
  </si>
  <si>
    <t>PROYECCION DE RECUPERADO</t>
  </si>
  <si>
    <t>ANDA</t>
  </si>
  <si>
    <t>ABONO 1</t>
  </si>
  <si>
    <t>ABONO 2</t>
  </si>
  <si>
    <t>ABONO 3</t>
  </si>
  <si>
    <t>ABONO 4</t>
  </si>
  <si>
    <t>CORREOS</t>
  </si>
  <si>
    <t>PATRICIA CAROLINA MEJIA</t>
  </si>
  <si>
    <t>7742-8227</t>
  </si>
  <si>
    <t xml:space="preserve">CREDITO 6 MESES </t>
  </si>
  <si>
    <t>LISSETTE ESMERALDA HERNANDEZ DE AYALA</t>
  </si>
  <si>
    <t>REC 410</t>
  </si>
  <si>
    <t>ABONO 5</t>
  </si>
  <si>
    <t>KENIA MARGARITA TRUJILLO</t>
  </si>
  <si>
    <t>7627-6852</t>
  </si>
  <si>
    <t>JAVIER ALBERTO JIMENEZ JIMENEZ</t>
  </si>
  <si>
    <t>JAIME SANTIAGO RODRIGUEZ BONILLA</t>
  </si>
  <si>
    <t>ERICK EMERSON MEJIA CERON</t>
  </si>
  <si>
    <t>KARLA ARLETTE CRISTINO AGUILAR</t>
  </si>
  <si>
    <t>SAMUEL ELIAS RIVRA PALACIOS</t>
  </si>
  <si>
    <t>WALTER ESTABAN ALFARO ACOSTA</t>
  </si>
  <si>
    <t>FRANCISCO JAVIER RODRIGUEZ RODRIGUEZ</t>
  </si>
  <si>
    <t>FRANCISCO JAVIER TOBAR TAMAYO</t>
  </si>
  <si>
    <t>JOSE BLADIMIR HERNANDEZ DELGADO</t>
  </si>
  <si>
    <t>ROVALDI FRANCISCO MARTINEX</t>
  </si>
  <si>
    <t>EDUARDO JOSE ANGULO MARTINEZ</t>
  </si>
  <si>
    <t>HEYZZELL BELLINY SANTOS DE SOLANO</t>
  </si>
  <si>
    <t>LUIS CORNELIO RODRIGUEZ LOBATO</t>
  </si>
  <si>
    <t>HECTOR DAVID SANCHEZ SALAZAR</t>
  </si>
  <si>
    <t>RODRIGO ANTONIO AVENDAÑO VELASQUEZ</t>
  </si>
  <si>
    <t>FATIMA BEATRIZ HUEZO DE MEJIA</t>
  </si>
  <si>
    <t>IVYS MILAGRO HERRADOR LAZO</t>
  </si>
  <si>
    <t>OSCAR ARMANDO RAFAEL VASQUEZ</t>
  </si>
  <si>
    <t>KATHERIN STEPHANY PEREZ MARIN</t>
  </si>
  <si>
    <t>MANUEL ENRIQUE GARCIA ACEVEDO</t>
  </si>
  <si>
    <t>JUAN CARLOS VASQUEZ MARROQUIN</t>
  </si>
  <si>
    <t>XENIA VERALICE RAMOS CASTRO</t>
  </si>
  <si>
    <t>ELSI JAZMIN MORALES TAMACAS</t>
  </si>
  <si>
    <t>CHRISTIAN ROBERTO ALEMAN REYES</t>
  </si>
  <si>
    <t>CHRISTOPHER JOSUE ORELLANA VALDEZ</t>
  </si>
  <si>
    <t>NELSON ALEJANDRO ULLOA SANCHEZ</t>
  </si>
  <si>
    <t>GERMAN ALBERTO ORELLANA RODRIGUEZ</t>
  </si>
  <si>
    <t>SAUL MENJIVAR MAJANO</t>
  </si>
  <si>
    <t xml:space="preserve">FELIX EDUARDO MARTINEZ AREVALO </t>
  </si>
  <si>
    <t>AIMEE NATALY INGLES ARIAS</t>
  </si>
  <si>
    <t>IRIS MARISOL PEÑATE DE CASTRO</t>
  </si>
  <si>
    <t>CARLOS ALBERTO HERNANDEZ HERNANDEZ</t>
  </si>
  <si>
    <t>PEDRO ALEXANDER VASQUEZ GALLARDO</t>
  </si>
  <si>
    <t>MANUEL ANTONIO BARRAZA CARTAGENA</t>
  </si>
  <si>
    <t>WALTER ENRIQUE RIVAS MELENDEZ</t>
  </si>
  <si>
    <t>RODOLFO ENRIQUE PORTILLO</t>
  </si>
  <si>
    <t>MILY ELIZABETH PERDOMO</t>
  </si>
  <si>
    <t>MIGUEL ANTONIO MARTINEZ MENJIVAR</t>
  </si>
  <si>
    <t>SUE ALLEN STACY MEDRANO HERNANDEZ</t>
  </si>
  <si>
    <t>LUIS ALFREDO OSORIO</t>
  </si>
  <si>
    <t>ROSA LISSETTE PEÑA MUÑOZ</t>
  </si>
  <si>
    <t>MARTA ELIZABETH GONZALEZ COREAS</t>
  </si>
  <si>
    <t>MOISES ALEXANDER LOPEZ</t>
  </si>
  <si>
    <t>CARLOS ALEJANDRO PERDOMO</t>
  </si>
  <si>
    <t>JUAN ANTONIO COTO</t>
  </si>
  <si>
    <t>MARIO ALBERTO TOLOZA</t>
  </si>
  <si>
    <t>KARLA ROCIO GARCIA BAIRES</t>
  </si>
  <si>
    <t>HENRY AMILCAR GARCIA</t>
  </si>
  <si>
    <t>YOSELIN YAMILETH ROMERO PEREZ</t>
  </si>
  <si>
    <t>CHRISTIAN FRANCISCO DURAN HERNANDEZ</t>
  </si>
  <si>
    <t>ELENA BEATRIZ SILIEZAR MENDEZ</t>
  </si>
  <si>
    <t xml:space="preserve">WILLIAM ALEXANDER MORAN BAOHONA </t>
  </si>
  <si>
    <t>SATURNINO ALBERTO JIMENEZ</t>
  </si>
  <si>
    <t>REGINA MARIANA MONTES ESPINOZA</t>
  </si>
  <si>
    <t>FERNANDO JOVEL DEODONES RODRIGUEZ</t>
  </si>
  <si>
    <t>KARLA GENOVEVA INTERIANO FUENTE</t>
  </si>
  <si>
    <t>CAROLINA DE LOS ANGELES FIGUEROA</t>
  </si>
  <si>
    <t>WILLIAM ALEXANDER RAMIREZ PEREZ</t>
  </si>
  <si>
    <t>CLAUDIA VANESSA FIGUEROA VASQUEZ</t>
  </si>
  <si>
    <t>CARLA MARIA FONSECA</t>
  </si>
  <si>
    <t>CLAUDIA CAROLINA GALICIA</t>
  </si>
  <si>
    <t>INGRID JENIFER DURAN ABREGO</t>
  </si>
  <si>
    <t>RICARDO ANTONIO MONTERROSA</t>
  </si>
  <si>
    <t>INGRID DURAN S/P MARIA JOSE LOPEZ</t>
  </si>
  <si>
    <t>JOSELINE ESFANIA BARRERA</t>
  </si>
  <si>
    <t>7381-9048</t>
  </si>
  <si>
    <t>7948-3121</t>
  </si>
  <si>
    <t>7798-0578</t>
  </si>
  <si>
    <t>7986-1744</t>
  </si>
  <si>
    <t>6431-9558</t>
  </si>
  <si>
    <t>7404-1281</t>
  </si>
  <si>
    <t>7323-7870/ 6185-8582</t>
  </si>
  <si>
    <t>7127-1349</t>
  </si>
  <si>
    <t>7047-3150</t>
  </si>
  <si>
    <t>7947-8786</t>
  </si>
  <si>
    <t>7740-9585</t>
  </si>
  <si>
    <t>7020-4920</t>
  </si>
  <si>
    <t>7190-7512</t>
  </si>
  <si>
    <t>7716-0444</t>
  </si>
  <si>
    <t>7274-4179</t>
  </si>
  <si>
    <t>7795-3973</t>
  </si>
  <si>
    <t>759-9867</t>
  </si>
  <si>
    <t>7115-3720</t>
  </si>
  <si>
    <t>7002-8231</t>
  </si>
  <si>
    <t>7170-5534</t>
  </si>
  <si>
    <t>6007-0696</t>
  </si>
  <si>
    <t>7094-7107</t>
  </si>
  <si>
    <t>7260-1703</t>
  </si>
  <si>
    <t>7378-3946</t>
  </si>
  <si>
    <t>7198-2202</t>
  </si>
  <si>
    <t>7860-5435</t>
  </si>
  <si>
    <t>7597-2078</t>
  </si>
  <si>
    <t>7833-5500</t>
  </si>
  <si>
    <t>7618-1436</t>
  </si>
  <si>
    <t>6189-2640</t>
  </si>
  <si>
    <t>7796-6226</t>
  </si>
  <si>
    <t>7468-6522</t>
  </si>
  <si>
    <t>7961-9341</t>
  </si>
  <si>
    <t>7808-0762</t>
  </si>
  <si>
    <t>7222-5718</t>
  </si>
  <si>
    <t>7476-4106</t>
  </si>
  <si>
    <t>7929-5442</t>
  </si>
  <si>
    <t>7600-5606</t>
  </si>
  <si>
    <t>6427-0096</t>
  </si>
  <si>
    <t>7134-5301</t>
  </si>
  <si>
    <t>7696-0686</t>
  </si>
  <si>
    <t>7494-6154</t>
  </si>
  <si>
    <t>7199-9233</t>
  </si>
  <si>
    <t>7258-8519</t>
  </si>
  <si>
    <t>7949-8645</t>
  </si>
  <si>
    <t>7647-2999</t>
  </si>
  <si>
    <t>7944-0880</t>
  </si>
  <si>
    <t>6155-7252</t>
  </si>
  <si>
    <t>7993-2832</t>
  </si>
  <si>
    <t>7740-1064</t>
  </si>
  <si>
    <t>7670-7559</t>
  </si>
  <si>
    <t>7378-6633</t>
  </si>
  <si>
    <t>6015-3492</t>
  </si>
  <si>
    <t>6000-1222</t>
  </si>
  <si>
    <t>7097-4562</t>
  </si>
  <si>
    <t>7944-0368</t>
  </si>
  <si>
    <t>7773-2608</t>
  </si>
  <si>
    <t>7987-6532</t>
  </si>
  <si>
    <t>7921-8627</t>
  </si>
  <si>
    <t>7868-6473</t>
  </si>
  <si>
    <t>REC 560</t>
  </si>
  <si>
    <t>REC 557</t>
  </si>
  <si>
    <t>REC 559</t>
  </si>
  <si>
    <t>REC 585</t>
  </si>
  <si>
    <t>REC 554</t>
  </si>
  <si>
    <t>REC 553</t>
  </si>
  <si>
    <t>REC 561</t>
  </si>
  <si>
    <t>REC 558</t>
  </si>
  <si>
    <t>REC 362</t>
  </si>
  <si>
    <t>REC 555</t>
  </si>
  <si>
    <t>REC 310</t>
  </si>
  <si>
    <t xml:space="preserve">REC </t>
  </si>
  <si>
    <t>REC 312</t>
  </si>
  <si>
    <t>REC 564</t>
  </si>
  <si>
    <t>REC 311</t>
  </si>
  <si>
    <t>REC 303</t>
  </si>
  <si>
    <t>REC 308</t>
  </si>
  <si>
    <t>REC 306</t>
  </si>
  <si>
    <t>REC 302</t>
  </si>
  <si>
    <t>REC 563</t>
  </si>
  <si>
    <t>REC 313</t>
  </si>
  <si>
    <t>REC 565</t>
  </si>
  <si>
    <t>REC 323</t>
  </si>
  <si>
    <t>REC 316</t>
  </si>
  <si>
    <t>REC 304</t>
  </si>
  <si>
    <t>REC 315</t>
  </si>
  <si>
    <t>REC 307</t>
  </si>
  <si>
    <t>REC 566</t>
  </si>
  <si>
    <t>REC 301</t>
  </si>
  <si>
    <t>REC 309</t>
  </si>
  <si>
    <t>REC 305</t>
  </si>
  <si>
    <t>REC 360</t>
  </si>
  <si>
    <t>REC 0448</t>
  </si>
  <si>
    <t>REC 583</t>
  </si>
  <si>
    <t>REC 570</t>
  </si>
  <si>
    <t>REC 584</t>
  </si>
  <si>
    <t>REC 569</t>
  </si>
  <si>
    <t>REC 575</t>
  </si>
  <si>
    <t>REC 573</t>
  </si>
  <si>
    <t>REC 574</t>
  </si>
  <si>
    <t>REC 581</t>
  </si>
  <si>
    <t>REC 586</t>
  </si>
  <si>
    <t>REC 582</t>
  </si>
  <si>
    <t>REC 571</t>
  </si>
  <si>
    <t>REC 580</t>
  </si>
  <si>
    <t>REC 577</t>
  </si>
  <si>
    <t>REC 578</t>
  </si>
  <si>
    <t>REC 576</t>
  </si>
  <si>
    <t>REC 579</t>
  </si>
  <si>
    <t>REC 422</t>
  </si>
  <si>
    <t>REC 427</t>
  </si>
  <si>
    <t>REC 408</t>
  </si>
  <si>
    <t>REC 405</t>
  </si>
  <si>
    <t>REC 426</t>
  </si>
  <si>
    <t>REC 404</t>
  </si>
  <si>
    <t>REC 401</t>
  </si>
  <si>
    <t>REC 424</t>
  </si>
  <si>
    <t>REC 407</t>
  </si>
  <si>
    <t>REC 434</t>
  </si>
  <si>
    <t>REC 428</t>
  </si>
  <si>
    <t>REC 403</t>
  </si>
  <si>
    <t>REC 406</t>
  </si>
  <si>
    <t>REC 421</t>
  </si>
  <si>
    <t>REC 420</t>
  </si>
  <si>
    <t>REC 411</t>
  </si>
  <si>
    <t>REC 417</t>
  </si>
  <si>
    <t>REC 413</t>
  </si>
  <si>
    <t>REC 419</t>
  </si>
  <si>
    <t>REC 423</t>
  </si>
  <si>
    <t>REC 416</t>
  </si>
  <si>
    <t>REC 402</t>
  </si>
  <si>
    <t>REC 409</t>
  </si>
  <si>
    <t>REC 418</t>
  </si>
  <si>
    <t>REC 415</t>
  </si>
  <si>
    <t>REC 385</t>
  </si>
  <si>
    <t>ABONO 6</t>
  </si>
  <si>
    <t>ABONO 7</t>
  </si>
  <si>
    <t>REC0489</t>
  </si>
  <si>
    <t>685            02/01/2019</t>
  </si>
  <si>
    <t>REC 790   02/01/2019</t>
  </si>
  <si>
    <t>REC 802 04/01/2019</t>
  </si>
  <si>
    <t>RE C 887  11/01/2019</t>
  </si>
  <si>
    <t>REC 889 11/01/2019</t>
  </si>
  <si>
    <t>EPA</t>
  </si>
  <si>
    <t>CENTRAL DE RODAMIENTOS</t>
  </si>
  <si>
    <t>MINISTERIO DE CULTURA</t>
  </si>
  <si>
    <t>MIGRACION</t>
  </si>
  <si>
    <t>REC 604 13/12/2018</t>
  </si>
  <si>
    <t>REC  641 29/12/2018</t>
  </si>
  <si>
    <t>REC 734 22/12/2018</t>
  </si>
  <si>
    <t>REC 621 21/12/2018</t>
  </si>
  <si>
    <t>REC 615 17/12/2018</t>
  </si>
  <si>
    <t>REC 668 15/12/2018</t>
  </si>
  <si>
    <t>REC669 15/12/2018</t>
  </si>
  <si>
    <t>REC 670</t>
  </si>
  <si>
    <t>REC 671 28/12/2018</t>
  </si>
  <si>
    <t>REC 530  7/12/2018</t>
  </si>
  <si>
    <t>REC 672 21/12/2018</t>
  </si>
  <si>
    <t>REC 673 28/12/2018</t>
  </si>
  <si>
    <t>REC 674 28/12/2018</t>
  </si>
  <si>
    <t>REC 675 28/12/2019</t>
  </si>
  <si>
    <t>REC 676 28/12/2018</t>
  </si>
  <si>
    <t>REC 677 28/2018</t>
  </si>
  <si>
    <t>REC678 28/12/2018</t>
  </si>
  <si>
    <t>REC 679 28/12/2018</t>
  </si>
  <si>
    <t>REC 680 28/12/2018</t>
  </si>
  <si>
    <t>REC 681 28/12/2018</t>
  </si>
  <si>
    <t>REC 682 28/12/2018</t>
  </si>
  <si>
    <t>REC 683 28/12/2018</t>
  </si>
  <si>
    <t>REC 627 28/12/2018</t>
  </si>
  <si>
    <t>REC 628 28/12/2018</t>
  </si>
  <si>
    <t>REC 629 28/12/2018</t>
  </si>
  <si>
    <t>REC 630 28/12/2018</t>
  </si>
  <si>
    <t>REC 631 28/12/2018</t>
  </si>
  <si>
    <t>REC 632 28/12/2018</t>
  </si>
  <si>
    <t>REC 633 28/12/2018</t>
  </si>
  <si>
    <t>REC 634 28/12/2018</t>
  </si>
  <si>
    <t>REC 635 28/12/2018</t>
  </si>
  <si>
    <t>REC 636  28/12/2018</t>
  </si>
  <si>
    <t>REC 637 28/12/2018</t>
  </si>
  <si>
    <t>REC  638 28/12/2018</t>
  </si>
  <si>
    <t>REC 639 28/12/2018</t>
  </si>
  <si>
    <t>REC 640 28/12/2018</t>
  </si>
  <si>
    <t>REC 760 28/12/2018</t>
  </si>
  <si>
    <t>REC 684 30/12/2018</t>
  </si>
  <si>
    <t>FAC 406    01/12/2018</t>
  </si>
  <si>
    <t>JOSE ARNULFO VILLALOBOS URRUTIA</t>
  </si>
  <si>
    <t>7474-1736</t>
  </si>
  <si>
    <t>RODAMIENTOS</t>
  </si>
  <si>
    <t>4 MESES</t>
  </si>
  <si>
    <t xml:space="preserve">REINA CAROLINA LOPEZ DE ANGEL </t>
  </si>
  <si>
    <t>7423-4877</t>
  </si>
  <si>
    <t>10 MESES</t>
  </si>
  <si>
    <t>JORGE ALBERTO GARCIA</t>
  </si>
  <si>
    <t>7860-4149</t>
  </si>
  <si>
    <t>6 MESES</t>
  </si>
  <si>
    <t>KARLA YESSENIA DURAN</t>
  </si>
  <si>
    <t>7768-4227</t>
  </si>
  <si>
    <t>YESENIA ARMIDA QUIJANO</t>
  </si>
  <si>
    <t>7747-8580</t>
  </si>
  <si>
    <t>12 MESES</t>
  </si>
  <si>
    <t xml:space="preserve">CLAUDIA BEATRIZ GUZMAN </t>
  </si>
  <si>
    <t>JUAN CARLOS PEREZ</t>
  </si>
  <si>
    <t>7852-8852</t>
  </si>
  <si>
    <t>JOSE LUIS BARAHONA SANCHEZ</t>
  </si>
  <si>
    <t>7662-0567</t>
  </si>
  <si>
    <t>5 MESES</t>
  </si>
  <si>
    <t>GUSTAVO ADELIO ARIAS</t>
  </si>
  <si>
    <t>7840-6523</t>
  </si>
  <si>
    <t>CREDITOS OTORGADOS AL MINISTERIO DE CULTURA DE COBROS MENSUALES 2019</t>
  </si>
  <si>
    <t>M CULTURA</t>
  </si>
  <si>
    <t>NELLY ESMERALDA ALVARADO DE RENDON</t>
  </si>
  <si>
    <t>7749-8314</t>
  </si>
  <si>
    <t>SILVIA YANET HERNANDEZ DE MARTINEZ</t>
  </si>
  <si>
    <t>7823-3820</t>
  </si>
  <si>
    <t>YANET MARISOL VAQUEZ DE AVALOS</t>
  </si>
  <si>
    <t>7919-9637</t>
  </si>
  <si>
    <t>YANIRA ESTELA SANTOS LOPEZ</t>
  </si>
  <si>
    <t>7118-5077</t>
  </si>
  <si>
    <t>ALEJANDRO ANTONIO CABRERA</t>
  </si>
  <si>
    <t>7650-9761</t>
  </si>
  <si>
    <t>TEODORA GUADALUPE MEJIA DE RENDEROS</t>
  </si>
  <si>
    <t>7040-7328</t>
  </si>
  <si>
    <t>MARIA MAGDALENA BARRERA MUÑOZ</t>
  </si>
  <si>
    <t>7824-1644</t>
  </si>
  <si>
    <t>JUAN ANTONIO ALFARO HERNADEZ</t>
  </si>
  <si>
    <t>7886-1275</t>
  </si>
  <si>
    <t xml:space="preserve">MILADIS DEL TRANSITO APARICIO VDA DE CHICAS </t>
  </si>
  <si>
    <t>BRIGIT AZUCENA FLORES RODROGUEZ</t>
  </si>
  <si>
    <t>MOISES BELLOSO CAMPOS</t>
  </si>
  <si>
    <t xml:space="preserve">PEDRO ERNESTO VALLADARES </t>
  </si>
  <si>
    <t xml:space="preserve">IRIS DEL CARMEN OCHOA MENJIVAR </t>
  </si>
  <si>
    <t>ELEONORA ELIZABETH CORTEZ DE MARROQUIN</t>
  </si>
  <si>
    <t xml:space="preserve">OSCAR OVIDIO HERNANDEZ CASTRO </t>
  </si>
  <si>
    <t>KAREN GERALDINE LOPEZ DE ROSALES</t>
  </si>
  <si>
    <t>KAREN LISSETTE ESCOBAR DE VENTURA</t>
  </si>
  <si>
    <t>RENE ANTONIO VILLALTA</t>
  </si>
  <si>
    <t>ROXANA DE LA PAZ HERNANDEZ AMAYA</t>
  </si>
  <si>
    <t>PATRICIA GUADALUPE VASQUEZ DE NAVIDAD S/P  GLORIA REGINA NAVDAD</t>
  </si>
  <si>
    <t>EDGARDO ULISES MUNDO</t>
  </si>
  <si>
    <t>BENITO ISMAEL LARA ZELAYA</t>
  </si>
  <si>
    <t>ANA RUTH BAIRES AREVALO</t>
  </si>
  <si>
    <t>JEIMMY CRISTINA QUINTANILLA DE RAMIREZ</t>
  </si>
  <si>
    <t>WENDY GUADALUPE BORJA VALIENTE</t>
  </si>
  <si>
    <t>VIDAL ANTONIO MELENDEZ GARCIA</t>
  </si>
  <si>
    <t>NYDIA EDILMA LIZAMA RIVERA</t>
  </si>
  <si>
    <t xml:space="preserve">KAREN ELIZABETH GAITAN GALLEGOS </t>
  </si>
  <si>
    <t>OSCAR FRANCISCO JOSUE ARGUETA RAMIRES</t>
  </si>
  <si>
    <t>ERIKA ISAMAR CERON DE NAVARRO</t>
  </si>
  <si>
    <t>SUSANA ARELY MOLINA VDA DE DELGADO</t>
  </si>
  <si>
    <t>JORGE ERNESTO PINEDA GUTIERREZ</t>
  </si>
  <si>
    <t>ALICIA AZUCENA OSEGUEDA DUEÑAS</t>
  </si>
  <si>
    <t>7635-5046</t>
  </si>
  <si>
    <t>6431-7370</t>
  </si>
  <si>
    <t>7313-4718</t>
  </si>
  <si>
    <t>6426-1254</t>
  </si>
  <si>
    <t>7919-3438</t>
  </si>
  <si>
    <t>7070-0104</t>
  </si>
  <si>
    <t>7769-1981</t>
  </si>
  <si>
    <t>7917-5266</t>
  </si>
  <si>
    <t>7832-7766</t>
  </si>
  <si>
    <t>7833-4604</t>
  </si>
  <si>
    <t>7907-5122</t>
  </si>
  <si>
    <t>7737-9669</t>
  </si>
  <si>
    <t>7806-0478</t>
  </si>
  <si>
    <t>7070-0106</t>
  </si>
  <si>
    <t>7730-3259</t>
  </si>
  <si>
    <t>7853-8675</t>
  </si>
  <si>
    <t>7744-5945</t>
  </si>
  <si>
    <t>7988-2000</t>
  </si>
  <si>
    <t>7070-0388</t>
  </si>
  <si>
    <t>7743-0199</t>
  </si>
  <si>
    <t>6310-4806</t>
  </si>
  <si>
    <t>7603-2679</t>
  </si>
  <si>
    <t>6425-3109</t>
  </si>
  <si>
    <t>7855-8078</t>
  </si>
  <si>
    <t>7749-5969</t>
  </si>
  <si>
    <t>7288-5793</t>
  </si>
  <si>
    <t>7842-9330</t>
  </si>
  <si>
    <t>7870-4311</t>
  </si>
  <si>
    <t xml:space="preserve"> 12 MESES </t>
  </si>
  <si>
    <t xml:space="preserve"> 6 MESES </t>
  </si>
  <si>
    <t xml:space="preserve"> 1O MESES</t>
  </si>
  <si>
    <t xml:space="preserve">12 MESES </t>
  </si>
  <si>
    <t xml:space="preserve"> 12 MESES</t>
  </si>
  <si>
    <t xml:space="preserve"> 8 MESES</t>
  </si>
  <si>
    <t xml:space="preserve"> 5 MESES </t>
  </si>
  <si>
    <t xml:space="preserve">6 MESES </t>
  </si>
  <si>
    <t>8 MESES</t>
  </si>
  <si>
    <t xml:space="preserve">3 MESES </t>
  </si>
  <si>
    <t>ELENA GUADALUPE GRIMALDI ALVARENGA</t>
  </si>
  <si>
    <t>ELSA MARGARITA GUERRA CAMPOS</t>
  </si>
  <si>
    <t>6012-1294</t>
  </si>
  <si>
    <t>OPTICA AV PLUS S A DE C V</t>
  </si>
  <si>
    <t>CREDITOS OTORGADOS A INSTITUCION CENTRAL DE RODAMIENTOS, REGISTRO DE COBROS MENSUALES 2019</t>
  </si>
  <si>
    <t>CREDITOS OTORGADOS AL MINISTERIO DE MIGRACION DE COBROS MENSUALES 2019</t>
  </si>
  <si>
    <t xml:space="preserve">JACQUELINE ABIGAIL PINEDA PINEDA </t>
  </si>
  <si>
    <t>MARGARITA JOSE BAIRES MORALES</t>
  </si>
  <si>
    <t xml:space="preserve">SANDRA CAROLINA SANDOVAL ANGEL </t>
  </si>
  <si>
    <t>BRENDA GUADALUPE HIDALGO</t>
  </si>
  <si>
    <t>RAQUEL IPINA</t>
  </si>
  <si>
    <t>HUGO ALEJANDRO HERNANDEZ SANCHEZ</t>
  </si>
  <si>
    <t>ANA MARIA RODRIGUEZ MURCIA</t>
  </si>
  <si>
    <t>MARIA BALBINA MUÑOZ DE CASTILLO</t>
  </si>
  <si>
    <t>HERVIN FABRICIO RIASCO RIVAS</t>
  </si>
  <si>
    <t>HUGO ALEXANDER VANEGAS TORRES</t>
  </si>
  <si>
    <t>JOANA ANGELICA SANCHEZ VASQUEZ</t>
  </si>
  <si>
    <t>MITSY MARILIN CARRANZA</t>
  </si>
  <si>
    <t>CARLOS ROBERTO MARQUEZ RAMOS</t>
  </si>
  <si>
    <t>CLAUDIA CAROLINA HERNANDEZ</t>
  </si>
  <si>
    <t xml:space="preserve">SONIA ISABEL HERNANDEZ S/P KATHERIN HERNANDEZ </t>
  </si>
  <si>
    <t xml:space="preserve">VANESSA MARIA CRUZ ACOSTA </t>
  </si>
  <si>
    <t>MARLENE ARELY HERCULES</t>
  </si>
  <si>
    <t>MARITZA CAROLNA AGUIRRE</t>
  </si>
  <si>
    <t>JOSE ROLANDO VELASCO S/P MARIA HERLINDA VELASCO</t>
  </si>
  <si>
    <t>ANA DEL CARMEN URIAS</t>
  </si>
  <si>
    <t>JOSE  JEREMIAS MORALES GONZALEZ</t>
  </si>
  <si>
    <t>VALERIA STEFANY S/P HECTOR FRANCISCO AYALA</t>
  </si>
  <si>
    <t xml:space="preserve">VALERIA ESTEFANY AYALA MATA </t>
  </si>
  <si>
    <t xml:space="preserve">JOANNA ANGELICA SANCHEZ </t>
  </si>
  <si>
    <t>CRUZ ROJA</t>
  </si>
  <si>
    <t>7818-0366</t>
  </si>
  <si>
    <t>7087-1694</t>
  </si>
  <si>
    <t>7880-9364</t>
  </si>
  <si>
    <t>7749-3411</t>
  </si>
  <si>
    <t>7736-4436</t>
  </si>
  <si>
    <t>7186-3835</t>
  </si>
  <si>
    <t>7925-9702</t>
  </si>
  <si>
    <t>7959-3568</t>
  </si>
  <si>
    <t>7081-9158</t>
  </si>
  <si>
    <t>7868-2917</t>
  </si>
  <si>
    <t>7744-7153</t>
  </si>
  <si>
    <t>7416-6257</t>
  </si>
  <si>
    <t>2239-4942</t>
  </si>
  <si>
    <t>7396-9684</t>
  </si>
  <si>
    <t>7350-3876</t>
  </si>
  <si>
    <t>7764-3828</t>
  </si>
  <si>
    <t>2517-6492</t>
  </si>
  <si>
    <t>7887-5397</t>
  </si>
  <si>
    <t>7870-4718</t>
  </si>
  <si>
    <t>7069-2262</t>
  </si>
  <si>
    <t>6026-7578</t>
  </si>
  <si>
    <t xml:space="preserve">CREDITO 8 MESES </t>
  </si>
  <si>
    <t xml:space="preserve">CREDITO 3 MESES </t>
  </si>
  <si>
    <t xml:space="preserve">CREDITO  6 MESES </t>
  </si>
  <si>
    <t xml:space="preserve">CREDITO 2 MESES </t>
  </si>
  <si>
    <t xml:space="preserve">CREDITO 10 MESES </t>
  </si>
  <si>
    <t xml:space="preserve">CREDITO 12 MESES </t>
  </si>
  <si>
    <t>REC 489</t>
  </si>
  <si>
    <t>REC 0407</t>
  </si>
  <si>
    <t>REC 443</t>
  </si>
  <si>
    <t>REC 377</t>
  </si>
  <si>
    <t>REC PEND</t>
  </si>
  <si>
    <t>REC 542</t>
  </si>
  <si>
    <t>REC 0402</t>
  </si>
  <si>
    <t>REC 438</t>
  </si>
  <si>
    <t>REC 387</t>
  </si>
  <si>
    <t>REC 547</t>
  </si>
  <si>
    <t>REC 0408</t>
  </si>
  <si>
    <t>REC 520</t>
  </si>
  <si>
    <t>REC 370</t>
  </si>
  <si>
    <t>REC 345</t>
  </si>
  <si>
    <t>REC 545</t>
  </si>
  <si>
    <t>REC 0493</t>
  </si>
  <si>
    <t>REC  350</t>
  </si>
  <si>
    <t>REC 0031</t>
  </si>
  <si>
    <t>REC 0494</t>
  </si>
  <si>
    <t>REC 439</t>
  </si>
  <si>
    <t>REC 544</t>
  </si>
  <si>
    <t>REC 0492</t>
  </si>
  <si>
    <t>REC 0403</t>
  </si>
  <si>
    <t>REC0493</t>
  </si>
  <si>
    <t>REC 539</t>
  </si>
  <si>
    <t>REC 0489</t>
  </si>
  <si>
    <t>REC 378</t>
  </si>
  <si>
    <t>REC 0490</t>
  </si>
  <si>
    <t>REC 514</t>
  </si>
  <si>
    <t>REC 365</t>
  </si>
  <si>
    <t>REC 376</t>
  </si>
  <si>
    <t>REC0490</t>
  </si>
  <si>
    <t>REC408</t>
  </si>
  <si>
    <t>REC 349</t>
  </si>
  <si>
    <t>REC 369</t>
  </si>
  <si>
    <t>REC</t>
  </si>
  <si>
    <t>REC 368</t>
  </si>
  <si>
    <t>REC 508</t>
  </si>
  <si>
    <t>REC 381</t>
  </si>
  <si>
    <t>REC 517</t>
  </si>
  <si>
    <t>REC 367</t>
  </si>
  <si>
    <t>REC 512</t>
  </si>
  <si>
    <t>REC 363</t>
  </si>
  <si>
    <t>REC 511</t>
  </si>
  <si>
    <t>REC 382</t>
  </si>
  <si>
    <t>REC 0499</t>
  </si>
  <si>
    <t>REC 528</t>
  </si>
  <si>
    <t>REC 375</t>
  </si>
  <si>
    <t>REC 523</t>
  </si>
  <si>
    <t>REC 97</t>
  </si>
  <si>
    <t>REC 64</t>
  </si>
  <si>
    <t>REC 96</t>
  </si>
  <si>
    <t>REC 249</t>
  </si>
  <si>
    <t>ABONO 8</t>
  </si>
  <si>
    <t>REC 947 29/01</t>
  </si>
  <si>
    <t>MARTA LETICIA PRIETO RIVERA</t>
  </si>
  <si>
    <t>REC 944 28/01</t>
  </si>
  <si>
    <t>REC950</t>
  </si>
  <si>
    <t>REC949</t>
  </si>
  <si>
    <t>REC948</t>
  </si>
  <si>
    <t>DAVID JOSUE MEDINA</t>
  </si>
  <si>
    <t>REC1073 1/2/19</t>
  </si>
  <si>
    <t>REC1072 1/2/19</t>
  </si>
  <si>
    <t>CREDITOS OTORGADOS A VICEMINISTERIO DE TRANSPORTE REGISTRO DE COBROS MENSUALES 2019</t>
  </si>
  <si>
    <t>VMT</t>
  </si>
  <si>
    <t>MMIRNA ESTELA AMAYA</t>
  </si>
  <si>
    <t>7746-7077</t>
  </si>
  <si>
    <t>REC1094 1/2/19</t>
  </si>
  <si>
    <t>MARIA ELISA MORALES MEJIA</t>
  </si>
  <si>
    <t>7683-2329</t>
  </si>
  <si>
    <t>JUAN GUEVARA</t>
  </si>
  <si>
    <t>7587-7824</t>
  </si>
  <si>
    <t>REC1093 1/2/19</t>
  </si>
  <si>
    <t>MARTA ALICIA MELGAR</t>
  </si>
  <si>
    <t>7160-9085</t>
  </si>
  <si>
    <t>REC1092 1/2/19</t>
  </si>
  <si>
    <t>GUADALUPE MANZANO</t>
  </si>
  <si>
    <t>7051-4725</t>
  </si>
  <si>
    <t>REC1095 1/2/19</t>
  </si>
  <si>
    <t>MARIO ALEXANDER CHAVEZ</t>
  </si>
  <si>
    <t>7955-2512</t>
  </si>
  <si>
    <t>ROSA VERONICA MARTINEZ</t>
  </si>
  <si>
    <t>7668-6808</t>
  </si>
  <si>
    <t>MERCEDES LEMUS</t>
  </si>
  <si>
    <t>2133-1617</t>
  </si>
  <si>
    <t>WAPAS</t>
  </si>
  <si>
    <t>REINA ISABEL MELARA</t>
  </si>
  <si>
    <t>6123-1221</t>
  </si>
  <si>
    <t>REC1070 1/2/19</t>
  </si>
  <si>
    <t>MARIA CRISTINA REYES MELCHOR</t>
  </si>
  <si>
    <t>7382-2346</t>
  </si>
  <si>
    <t>REC1068 1/2/19</t>
  </si>
  <si>
    <t>CAROLINA BEATRIZ AREVALO</t>
  </si>
  <si>
    <t>7988-8751</t>
  </si>
  <si>
    <t>REC1066 1/2/19</t>
  </si>
  <si>
    <t>MARIA YESSENIA QUINTANILLA</t>
  </si>
  <si>
    <t>7356-2352</t>
  </si>
  <si>
    <t>REC1067 1/2/19</t>
  </si>
  <si>
    <t>MARIA MARIBEL REYES</t>
  </si>
  <si>
    <t>7233-6682</t>
  </si>
  <si>
    <t>REC1069 1/2/19</t>
  </si>
  <si>
    <t>FRANCISCA DELMY CISNEROS</t>
  </si>
  <si>
    <t>7283-8456</t>
  </si>
  <si>
    <t>REC1071 1/2/19</t>
  </si>
  <si>
    <t>REC1097 4/2/19</t>
  </si>
  <si>
    <t>REC1098 4/2/19</t>
  </si>
  <si>
    <t>REC1099 4/2/19</t>
  </si>
  <si>
    <t>REC1106 4/2/19</t>
  </si>
  <si>
    <t>REC1112 4/2/19</t>
  </si>
  <si>
    <t>REC1103 4/2/19</t>
  </si>
  <si>
    <t>REC1110 4/2/19</t>
  </si>
  <si>
    <t>REC1109 4/2/19</t>
  </si>
  <si>
    <t>REC1113 4/2/19</t>
  </si>
  <si>
    <t>REC1104 4/2/19</t>
  </si>
  <si>
    <t>REC1105 4/2/19</t>
  </si>
  <si>
    <t>REC1107 4/2/19</t>
  </si>
  <si>
    <t>REC1100 4/2/19</t>
  </si>
  <si>
    <t>REC1102 4/2/19</t>
  </si>
  <si>
    <t>REC1108 4/2/19</t>
  </si>
  <si>
    <t>REC1101 4/2/19</t>
  </si>
  <si>
    <t>FATIMA ALVARENGA</t>
  </si>
  <si>
    <t>REC1111 4/2/19</t>
  </si>
  <si>
    <t>CREDITOS OTORGADOS A INSTITUCION HOTEL SHERATON REGISTRO DE COBROS MENSUALES 2019</t>
  </si>
  <si>
    <t>HOTEL SHERARON</t>
  </si>
  <si>
    <t>MARIA VIRGINIA BONILLA</t>
  </si>
  <si>
    <t>7315-9105</t>
  </si>
  <si>
    <t>MAYBELLINE MICHELLE MARTINEZ DE RAMOS</t>
  </si>
  <si>
    <t>7787-8664</t>
  </si>
  <si>
    <t>REC686 2/1/19</t>
  </si>
  <si>
    <t>REC790 2/1/19</t>
  </si>
  <si>
    <t>REC802 4/1/19</t>
  </si>
  <si>
    <t>REC852 9/1/19</t>
  </si>
  <si>
    <t>REC853 9/1/19</t>
  </si>
  <si>
    <t>REC854 9/1/19</t>
  </si>
  <si>
    <t>REC855 9/1/19</t>
  </si>
  <si>
    <t>REC856 9/1/19</t>
  </si>
  <si>
    <t>REC857 9/1/19</t>
  </si>
  <si>
    <t>REC858 9/1/19</t>
  </si>
  <si>
    <t>REC859 9/1/19</t>
  </si>
  <si>
    <t>REC860 9/1/19</t>
  </si>
  <si>
    <t>REC861 9/1/19</t>
  </si>
  <si>
    <t>REC862 9/1/19</t>
  </si>
  <si>
    <t>REC863 9/1/19</t>
  </si>
  <si>
    <t>REC864 9/1/19</t>
  </si>
  <si>
    <t>REC865 9/1/19</t>
  </si>
  <si>
    <t>REC 866 11/01/19</t>
  </si>
  <si>
    <t>REC 867 11/01/19</t>
  </si>
  <si>
    <t>REC 868 11/01/19</t>
  </si>
  <si>
    <t>REC 869 11/01/19</t>
  </si>
  <si>
    <t>REC 871 11/01/19</t>
  </si>
  <si>
    <t>REC 872 11/01/19</t>
  </si>
  <si>
    <t>REC 873 11/01/19</t>
  </si>
  <si>
    <t>REC 874 11/01/19</t>
  </si>
  <si>
    <t>REC 875 11/01/19</t>
  </si>
  <si>
    <t>REC 876 11/01/19</t>
  </si>
  <si>
    <t>REC 877 11/01/19</t>
  </si>
  <si>
    <t>REC 878 11/01/19</t>
  </si>
  <si>
    <t>REC 879 11/01/10</t>
  </si>
  <si>
    <t>REC 880 11/01/19</t>
  </si>
  <si>
    <t>REC 881 11/01/!9</t>
  </si>
  <si>
    <t>REC 882 11/01/19</t>
  </si>
  <si>
    <t>REC 883 11/01/19</t>
  </si>
  <si>
    <t>REC 884 11/01/19</t>
  </si>
  <si>
    <t>REC887 11/1/19</t>
  </si>
  <si>
    <t>REC 888 11/01/19</t>
  </si>
  <si>
    <t>REC 891 13/01/19</t>
  </si>
  <si>
    <t>REC899 15/1/19</t>
  </si>
  <si>
    <t>REC900 15/1/19</t>
  </si>
  <si>
    <t>REC901 15/1/19</t>
  </si>
  <si>
    <t>REC925 15/1/19</t>
  </si>
  <si>
    <t>REC926 15/1/19</t>
  </si>
  <si>
    <t>REC927 15/1719</t>
  </si>
  <si>
    <t>REC929 15/1/19</t>
  </si>
  <si>
    <t>REC930 15/1/19</t>
  </si>
  <si>
    <t>REC931 15/1719</t>
  </si>
  <si>
    <t>REC932 15/1719</t>
  </si>
  <si>
    <t>REC933 15/1/19</t>
  </si>
  <si>
    <t>REC934 15/1/19</t>
  </si>
  <si>
    <t>REC935 15/1/19</t>
  </si>
  <si>
    <t>REC936 15/1/19</t>
  </si>
  <si>
    <t>REC902 15/1/19</t>
  </si>
  <si>
    <t>REC903 15/1/19</t>
  </si>
  <si>
    <t>REC904 15/1/19</t>
  </si>
  <si>
    <t>REC905 15/1/19</t>
  </si>
  <si>
    <t>REC906 15/1/19</t>
  </si>
  <si>
    <t>REC907 15/1/19</t>
  </si>
  <si>
    <t>REC908 15/1/19</t>
  </si>
  <si>
    <t>REC909 15/1/19</t>
  </si>
  <si>
    <t>REC938 16/1/19</t>
  </si>
  <si>
    <t>REC910 21/1/19</t>
  </si>
  <si>
    <t>REC1076 28/1/19</t>
  </si>
  <si>
    <t>REC1077 28/1/19</t>
  </si>
  <si>
    <t>REC1078 28/1/19</t>
  </si>
  <si>
    <t>REC1079 28/1/19</t>
  </si>
  <si>
    <t>REC1080 28/1/10</t>
  </si>
  <si>
    <t>REC1081 28/1/19</t>
  </si>
  <si>
    <t>REC1082 28/1/19</t>
  </si>
  <si>
    <t>REC1083 28/1/19</t>
  </si>
  <si>
    <t>REC1084 28/1/19</t>
  </si>
  <si>
    <t>REC1085 28/1/19</t>
  </si>
  <si>
    <t>REC1086 28/1/19</t>
  </si>
  <si>
    <t>REC1087 2871719</t>
  </si>
  <si>
    <t>REC1088 28/1/19</t>
  </si>
  <si>
    <t>REC1089 28/1/19</t>
  </si>
  <si>
    <t>REC1090 28/1/19</t>
  </si>
  <si>
    <t>REC1051 28/1/19</t>
  </si>
  <si>
    <t>REC1052 28/1/19</t>
  </si>
  <si>
    <t>REC1053 28/1/19</t>
  </si>
  <si>
    <t>REC1054 28/1/19</t>
  </si>
  <si>
    <t>REC1055 28/1/19</t>
  </si>
  <si>
    <t>REC1056 28/1719</t>
  </si>
  <si>
    <t>REC1057 28/1/19</t>
  </si>
  <si>
    <t>REC1058 28/1/19</t>
  </si>
  <si>
    <t>REC1059 28/1/19</t>
  </si>
  <si>
    <t>REC1060 28/1/19</t>
  </si>
  <si>
    <t>REC1061 28/1/19</t>
  </si>
  <si>
    <t>REC1062 28/1/19</t>
  </si>
  <si>
    <t>M. EDUCACION</t>
  </si>
  <si>
    <t>LORENA VICTORIA SOLIS DE RAMIREZ</t>
  </si>
  <si>
    <t>REC 942 28/01/19</t>
  </si>
  <si>
    <t>REC 941 28/01/19</t>
  </si>
  <si>
    <t>REC1064 31/1/19</t>
  </si>
  <si>
    <t>REC1065 31/1/19</t>
  </si>
  <si>
    <t>REC 1115 11/02/19</t>
  </si>
  <si>
    <t>REC 1116 11/02/19</t>
  </si>
  <si>
    <t>REC 1117 11/02/19</t>
  </si>
  <si>
    <t>REC 1118 11/02/19</t>
  </si>
  <si>
    <t>REC 1119 11/2/19</t>
  </si>
  <si>
    <t>FAC 515 08/02/19</t>
  </si>
  <si>
    <t>REC 1120 11/02/19</t>
  </si>
  <si>
    <t>REC 1121 11/02/19</t>
  </si>
  <si>
    <t>REC1122 11/02/19</t>
  </si>
  <si>
    <t>REC 1123 11/02/19</t>
  </si>
  <si>
    <t>REC 1124 11/02/19</t>
  </si>
  <si>
    <t>REC 1125 11/02/19</t>
  </si>
  <si>
    <t>REC 1126 11/02/19</t>
  </si>
  <si>
    <t>REC 1127 11/02/19</t>
  </si>
  <si>
    <t>REC 1128 11/02/19</t>
  </si>
  <si>
    <t>REC 1129 11/02/19</t>
  </si>
  <si>
    <t>REC 1130 11/02/19</t>
  </si>
  <si>
    <t>MARTA EUGENIA MARTINEZ</t>
  </si>
  <si>
    <t>REC 1131 11/02/19</t>
  </si>
  <si>
    <t>SERGIO EDGARDO AGUILAR VISCARRA</t>
  </si>
  <si>
    <t>REC 1132 11/02/19</t>
  </si>
  <si>
    <t>REC 1133 11/02/19</t>
  </si>
  <si>
    <t>REC 1114 08/02/19</t>
  </si>
  <si>
    <t>RNPN</t>
  </si>
  <si>
    <t>MARLENE ELIZABETH MOLINA</t>
  </si>
  <si>
    <t>7263-9792</t>
  </si>
  <si>
    <t>CINDY LISSETEH GIRON SANCHEZ</t>
  </si>
  <si>
    <t>7973-4903</t>
  </si>
  <si>
    <t>ANA GLADIS IRAHETA DEMEMBREÑO</t>
  </si>
  <si>
    <t>7511-0568</t>
  </si>
  <si>
    <t>WALTER MIGUEL MERINO AGUILAR</t>
  </si>
  <si>
    <t>7988-5365</t>
  </si>
  <si>
    <t>NORMA LILIAM LEON CACERES</t>
  </si>
  <si>
    <t>7470-7632</t>
  </si>
  <si>
    <t>BLANCA ROSA MENJIVAR LOPEZ</t>
  </si>
  <si>
    <t>7859-5276</t>
  </si>
  <si>
    <t>CLAUDIA MARISOL PINEDA DE EVANGELISTA</t>
  </si>
  <si>
    <t>6302-6607</t>
  </si>
  <si>
    <t>CREDITOS OTORGADOS A INSTITUCION REGISTRO NACIONAL DE LAS PERNONAS NATURALES REGISTRO DE COBROS MENSUALES 2019</t>
  </si>
  <si>
    <t>REC 1150 16/02/19</t>
  </si>
  <si>
    <t>REC 1147 16/02/19</t>
  </si>
  <si>
    <t>REC 1149 16/02/19</t>
  </si>
  <si>
    <t>REC 1148 16/02/19</t>
  </si>
  <si>
    <t>REC 1146 16/02/19</t>
  </si>
  <si>
    <t>rREC 1224 13/2/19</t>
  </si>
  <si>
    <t>REC 1225 13/2/19</t>
  </si>
  <si>
    <t>REC 1226 13/2/19</t>
  </si>
  <si>
    <t>REC 1227 13/2/19</t>
  </si>
  <si>
    <t>REC 1229 13/2/19</t>
  </si>
  <si>
    <t>REC 1228 13/2/19</t>
  </si>
  <si>
    <t>REC 1230 13/2/19</t>
  </si>
  <si>
    <t>REC 1231 13/2/19</t>
  </si>
  <si>
    <t>REC 1232 13/2/19</t>
  </si>
  <si>
    <t>REC 1233 13/2/19</t>
  </si>
  <si>
    <t>REC 1234 13/2/19</t>
  </si>
  <si>
    <t>REC 1235 13/2/19</t>
  </si>
  <si>
    <t>METZI ESPERANZA RAUDA S/P BLANCA BERNAL</t>
  </si>
  <si>
    <t>REC 1134 13/2/19</t>
  </si>
  <si>
    <t>REC 1135 13/2/19</t>
  </si>
  <si>
    <t>REC 1136 13/2/19</t>
  </si>
  <si>
    <t>REC 1137 13/2/19</t>
  </si>
  <si>
    <t>REC 1138 13/2/19</t>
  </si>
  <si>
    <t>REC 1139 13/2/19</t>
  </si>
  <si>
    <t>REC 1140 13/2/19</t>
  </si>
  <si>
    <t>REC 1141 13/2/19</t>
  </si>
  <si>
    <t>REC 1142 13/2/19</t>
  </si>
  <si>
    <t>REC 1143 13/2/19</t>
  </si>
  <si>
    <t>REC 1144 13/2/19</t>
  </si>
  <si>
    <t>FAC 592 15/2/19</t>
  </si>
  <si>
    <t>REC 1145 15/02/19</t>
  </si>
  <si>
    <t>REC1240 21/2/19</t>
  </si>
  <si>
    <t>REC 1241 21/02/19</t>
  </si>
  <si>
    <t>REC1242 21/02/19</t>
  </si>
  <si>
    <t>REC 1243 21/02/19</t>
  </si>
  <si>
    <t>REC 1244 21/02/19</t>
  </si>
  <si>
    <t>REC 1245 21/02/19</t>
  </si>
  <si>
    <t>REC 1246 21/02/19</t>
  </si>
  <si>
    <t>REC 1247 21/02/19</t>
  </si>
  <si>
    <t>REC 1248 21/02/19</t>
  </si>
  <si>
    <t>REC 1307 28/02/19</t>
  </si>
  <si>
    <t>ANA PATRICIA LARIN DE DURAN</t>
  </si>
  <si>
    <t>EILEEN MARINA CONTRERAS</t>
  </si>
  <si>
    <t>REC1306 28/2/19</t>
  </si>
  <si>
    <t>M. CULTURA</t>
  </si>
  <si>
    <t>RODOLFO ALEXANDER URIAS</t>
  </si>
  <si>
    <t>REC 1308 28/2/19</t>
  </si>
  <si>
    <t>REC1309 28-2-19</t>
  </si>
  <si>
    <t>REC1310 28/2/19</t>
  </si>
  <si>
    <t>REC1311 28-2-19</t>
  </si>
  <si>
    <t>REC1312 28-2-19</t>
  </si>
  <si>
    <t>REC1313 28-2-19</t>
  </si>
  <si>
    <t>REC1314 28-2-19</t>
  </si>
  <si>
    <t>REC1315 28-2-19</t>
  </si>
  <si>
    <t>REC1316 28-2-19</t>
  </si>
  <si>
    <t>REC1317 28-2-19</t>
  </si>
  <si>
    <t>REC1318 28-2-19</t>
  </si>
  <si>
    <t>REC1351 28-2-19</t>
  </si>
  <si>
    <t>REC1352 28-2-19</t>
  </si>
  <si>
    <t>REC1353 28-2-19</t>
  </si>
  <si>
    <t>REC1354 28-2-19</t>
  </si>
  <si>
    <t>REC1355 28-2-19</t>
  </si>
  <si>
    <t>REC1356 28-2-19</t>
  </si>
  <si>
    <t>REC1357 28-2-19</t>
  </si>
  <si>
    <t>REC1358 28-2-19</t>
  </si>
  <si>
    <t>REC1359 28-2-19</t>
  </si>
  <si>
    <t>REC1360 28-2-19</t>
  </si>
  <si>
    <t>REC1361 28-2-19</t>
  </si>
  <si>
    <t>REC1362 28-2-19</t>
  </si>
  <si>
    <t>REC1363 28-2-19</t>
  </si>
  <si>
    <t>EMPACADORALA LA UNION</t>
  </si>
  <si>
    <t>MARIA DE LA LUZ LEMUS</t>
  </si>
  <si>
    <t>MARIA DE LOS ANGELES GONZALEZ ECHEVERRIA</t>
  </si>
  <si>
    <t>6007-7594</t>
  </si>
  <si>
    <t>7516-9246</t>
  </si>
  <si>
    <t>SARA MARISOL CLAROS Y ERNESTO ALEJANDRO QUIJADA</t>
  </si>
  <si>
    <t>7190-8044</t>
  </si>
  <si>
    <t>JUAN FRANCISCO MARROQUIN FLORES</t>
  </si>
  <si>
    <t>7351-1542</t>
  </si>
  <si>
    <t>KRISSIA ALEXANDRA ESTRADA VEGA</t>
  </si>
  <si>
    <t>7866-8569</t>
  </si>
  <si>
    <t>ANA MARIELOS PEREZ</t>
  </si>
  <si>
    <t>7776-1767</t>
  </si>
  <si>
    <t>SONIA EVELYN ORTIZ VASQUEZ</t>
  </si>
  <si>
    <t>7389-7268</t>
  </si>
  <si>
    <t>CARLOS ERNESTO HERNADEZ AYALA</t>
  </si>
  <si>
    <t>7721-8884</t>
  </si>
  <si>
    <t>CREDITOS OTORGADOS A EMPACADORA LA UNION  COBROS MENSUALES 2019</t>
  </si>
  <si>
    <t>VESTA</t>
  </si>
  <si>
    <t>MIGUEL RIVERA S/P ANA RIVERA , MARIA RIVERA Y ADA DE RIVERA</t>
  </si>
  <si>
    <t>6420-4520</t>
  </si>
  <si>
    <t>KRISCIA MARIELLA BAUTISTA RENDEROS</t>
  </si>
  <si>
    <t>7842-3545</t>
  </si>
  <si>
    <t>CARLOS ANTONIO BAÑOS CANALES</t>
  </si>
  <si>
    <t>7039-8301</t>
  </si>
  <si>
    <t>ROSA KARLA MONGE MENJIVAR</t>
  </si>
  <si>
    <t>6314-6505</t>
  </si>
  <si>
    <t>JHONATAN DANILO PEREZ SANCHEZ</t>
  </si>
  <si>
    <t>VISTOR EDUARDO LOPEZ DELGADO</t>
  </si>
  <si>
    <t>7052-9391</t>
  </si>
  <si>
    <t>HELMUTH LOPEZ S/P BEATRIZ SANTOS</t>
  </si>
  <si>
    <t>FAC 429 10/2/2018</t>
  </si>
  <si>
    <t>REC 1422 04/03/19</t>
  </si>
  <si>
    <t>REC 1423 04/02/19</t>
  </si>
  <si>
    <t>REC 1424 04/03/19</t>
  </si>
  <si>
    <t>REC 1350 05/03/19</t>
  </si>
  <si>
    <t>REC 1364 05/03/19</t>
  </si>
  <si>
    <t>REC 1389 8/3/19</t>
  </si>
  <si>
    <t>REC 1387 8/3(19</t>
  </si>
  <si>
    <t>REC 1388 8/3/19</t>
  </si>
  <si>
    <t>PENDIENTE LLAMAR A PACIENTE EDGAR RPBERTO LOPEZ PARA SOLICITAR ABONO E INFORMAR VIA CORREO Q YA SE REALIZO EL PAGO</t>
  </si>
  <si>
    <t>DAR SEGUIMIENTO CON CAROLINA PARA SOLICITAR CARGO AUTOMATICO A CADA PACIENTE TENER RESPUESTA PARA DIA LUNES VIA CORREO LUNES 11/3/19</t>
  </si>
  <si>
    <t>BRIGIT AZUCENA FLORES RODROGUEZ S/P EDUARDO MARTINEZ</t>
  </si>
  <si>
    <t>7131-1279</t>
  </si>
  <si>
    <t>GLORIA ALICIA SANDOVAL</t>
  </si>
  <si>
    <t>7207-9397</t>
  </si>
  <si>
    <t>ANA SOFIA QUINTANILLA  VDA DE REYES</t>
  </si>
  <si>
    <t>7962-4606</t>
  </si>
  <si>
    <t>7683-6088</t>
  </si>
  <si>
    <t>LIDIA MARGARITA GARCIA DE QUINTANILLA</t>
  </si>
  <si>
    <t>7919-9699</t>
  </si>
  <si>
    <t>MIGUEL ANGEL LARA FERNANDEZ</t>
  </si>
  <si>
    <t>7210-7053</t>
  </si>
  <si>
    <t>COPINOL</t>
  </si>
  <si>
    <t>JOSSELYN VANESSA RODRIGUEZ Y FRANCISCO RUBIO</t>
  </si>
  <si>
    <t>7988-4421</t>
  </si>
  <si>
    <t>NATHALY CRISTINA GOMEZ GUZMAN</t>
  </si>
  <si>
    <t>7786-9332</t>
  </si>
  <si>
    <t>ADRIANA MARCELA RIVERA MEJIA</t>
  </si>
  <si>
    <t>7995-0338</t>
  </si>
  <si>
    <t>7140-6409</t>
  </si>
  <si>
    <t>DORA ALICIA VENTURA CALDERON S/P JENNIFER CUELLAR</t>
  </si>
  <si>
    <t>MARIA IDALIA HERNANDEZ</t>
  </si>
  <si>
    <t>7809-5432</t>
  </si>
  <si>
    <t>MAURICIO PEREZ</t>
  </si>
  <si>
    <t>7257-0864</t>
  </si>
  <si>
    <t>JOSE CARLOS PEREZ RIVERA</t>
  </si>
  <si>
    <t>7786-1337</t>
  </si>
  <si>
    <t>JORGE HERNANDEZ S/P SARA HERNANDEZ Y MARITZA ERAZO</t>
  </si>
  <si>
    <t>6114-0939</t>
  </si>
  <si>
    <t>ANDREA MARCELA GARCIA AGUILAR</t>
  </si>
  <si>
    <t>7745-6657</t>
  </si>
  <si>
    <t>TELMA JANET DIAZ</t>
  </si>
  <si>
    <t>7559-0861</t>
  </si>
  <si>
    <t>ARRIELA SUVIGALLA</t>
  </si>
  <si>
    <t>7735-7383</t>
  </si>
  <si>
    <t>TERESA DEL CARMEN AGUILAR DE GARCIA</t>
  </si>
  <si>
    <t>7848-8561</t>
  </si>
  <si>
    <t>MARTIR DIDIER MORATAYA</t>
  </si>
  <si>
    <t>7184-3881</t>
  </si>
  <si>
    <t>FUNSAL</t>
  </si>
  <si>
    <t>JUAN HERNANDEZ S/P DOUGLAS HERNANDEZ</t>
  </si>
  <si>
    <t>6420-9644</t>
  </si>
  <si>
    <t>ELISEO ROLIN</t>
  </si>
  <si>
    <t>7992-1899</t>
  </si>
  <si>
    <t>IRMA GUADALUPE CASTILLO MARTINEZ</t>
  </si>
  <si>
    <t>7977-5539</t>
  </si>
  <si>
    <t>IVAN ERNESTO HERNANDEZ OLIVAR</t>
  </si>
  <si>
    <t>7529-4001</t>
  </si>
  <si>
    <t>JENNY AGUILAR S/P KATHERINE AGUILAR</t>
  </si>
  <si>
    <t>7475-0743</t>
  </si>
  <si>
    <t>YANIRA GUADALUPE MARTINEZ CUCHILLS</t>
  </si>
  <si>
    <t>7901-3500</t>
  </si>
  <si>
    <t>YESSENIA JANETH GUERRERO DE HERNANDEZ</t>
  </si>
  <si>
    <t>7179-2677</t>
  </si>
  <si>
    <t>GOBERNACION</t>
  </si>
  <si>
    <t>HUMBERTO ALEXANDER GOMEZ VASQUEZ</t>
  </si>
  <si>
    <t>7070-3309</t>
  </si>
  <si>
    <t>LUIS ROBERTO CARRILLO ZELAYA</t>
  </si>
  <si>
    <t>7070-3428</t>
  </si>
  <si>
    <t>NATIVIDAD RODRIGUEZ</t>
  </si>
  <si>
    <t>7846-4704</t>
  </si>
  <si>
    <t>7021-9203</t>
  </si>
  <si>
    <t>JULIO CESAR GARCIA RAMIREZ</t>
  </si>
  <si>
    <t>7004-2015</t>
  </si>
  <si>
    <t>WILLIAM ADALBERTO CRUZ GONZALEZ</t>
  </si>
  <si>
    <t>7683-4403</t>
  </si>
  <si>
    <t xml:space="preserve"> KAREN YESSENIA BONILLA</t>
  </si>
  <si>
    <t>7638-3530</t>
  </si>
  <si>
    <t>ANA GUADALUPE FIGUEROA</t>
  </si>
  <si>
    <t>7635-3270</t>
  </si>
  <si>
    <t>JOSE ROMERO S/P MELVIN BONILLA Y NELSON BONILLA</t>
  </si>
  <si>
    <t>7070-3412</t>
  </si>
  <si>
    <t>DENIS MEJIA GONZALEZ</t>
  </si>
  <si>
    <t>7886-7964</t>
  </si>
  <si>
    <t>RINA GENOVEVA SOSA</t>
  </si>
  <si>
    <t>7910-0208</t>
  </si>
  <si>
    <t>JORGE ALBERTO ROSALES</t>
  </si>
  <si>
    <t>7747-5293</t>
  </si>
  <si>
    <t>KARLA JOSEE ESPINOZA JUAREZ</t>
  </si>
  <si>
    <t>7683-8035</t>
  </si>
  <si>
    <t>CREDITOS OTORGADOS A MINISTERIO DE GOBERNACION DE COBROS MENSUALES 2019</t>
  </si>
  <si>
    <t>REC 1393 11/03/19</t>
  </si>
  <si>
    <t>REC 1394 11/03/19</t>
  </si>
  <si>
    <t>REC 1395 11/03/19</t>
  </si>
  <si>
    <t>REC 1396 11/03/19</t>
  </si>
  <si>
    <t>REC 1397 11/03/19</t>
  </si>
  <si>
    <t>REC 1398 11/03/19</t>
  </si>
  <si>
    <t>REC 1399 11/03/19</t>
  </si>
  <si>
    <t>REC 1400 11/03/19</t>
  </si>
  <si>
    <t>REC1470 11/03/19</t>
  </si>
  <si>
    <t>REC 1471 11/03/19</t>
  </si>
  <si>
    <t>REC 1472 11/03/19</t>
  </si>
  <si>
    <t>CREDITOS OTORGADOS A UNO REGISTRO DE COBROS MENSUALES 2019</t>
  </si>
  <si>
    <t>REC 851 08/01/2019</t>
  </si>
  <si>
    <t>REC 851 08-01-2019</t>
  </si>
  <si>
    <t>REC 851  08-01-2019</t>
  </si>
  <si>
    <t>JOSE SALVADOR GUTIERREZ</t>
  </si>
  <si>
    <t>LEANDRA LEONORA ACOSTA</t>
  </si>
  <si>
    <t>REC851 08-01-2019</t>
  </si>
  <si>
    <t>VICENTE ARQUIMIDES ARDON LEMUS</t>
  </si>
  <si>
    <t>REC689 08-01-2019</t>
  </si>
  <si>
    <t>REC 689 08-01-2019</t>
  </si>
  <si>
    <t>LIGIA ELIZABETH CRUZ CAMPOS</t>
  </si>
  <si>
    <t>RUTH NOEMY SALMERON</t>
  </si>
  <si>
    <t>MARIA ZENAIDA VALLE DE MUÑOZ</t>
  </si>
  <si>
    <t>REC 690 08-01-2019</t>
  </si>
  <si>
    <t>ANA PATRICIA DEL SOCORRO LARIOS</t>
  </si>
  <si>
    <t>BRENDA LISETTE MANGANDI AGUILAR</t>
  </si>
  <si>
    <t>SALOMON ALFREDO TURCIOS PAREDES</t>
  </si>
  <si>
    <t>NOELIA CLARIBEL PORTAL DEL CID</t>
  </si>
  <si>
    <t>WENDY EUNICE AREVALO</t>
  </si>
  <si>
    <t>REC691 08-01-2019</t>
  </si>
  <si>
    <t>REC 691 08-01-2019</t>
  </si>
  <si>
    <t>REC 692 08-01-2019</t>
  </si>
  <si>
    <t>CRISTINA ANABEL LOPEZ PEREZ</t>
  </si>
  <si>
    <t>REC 693 08-01-2019</t>
  </si>
  <si>
    <t>7417-1904</t>
  </si>
  <si>
    <t>7349-5362</t>
  </si>
  <si>
    <t>7711-9637</t>
  </si>
  <si>
    <t>7175-5248</t>
  </si>
  <si>
    <t>7210-1184</t>
  </si>
  <si>
    <t xml:space="preserve"> CREDITO 10 MESES</t>
  </si>
  <si>
    <t>7887-6793</t>
  </si>
  <si>
    <t>MARIA BERNANRDA PAREDES</t>
  </si>
  <si>
    <t>REC 694 08-1-2019</t>
  </si>
  <si>
    <t>REC 695 08-01-2019</t>
  </si>
  <si>
    <t>REC 696 08-01-2019</t>
  </si>
  <si>
    <t>FREDY NEHEMIAS CORRALES</t>
  </si>
  <si>
    <t>REC 697 08-01-2019</t>
  </si>
  <si>
    <t>REC 697 08/01/2019</t>
  </si>
  <si>
    <t>CESAR ARTURO CABRERA MARTINEZ</t>
  </si>
  <si>
    <t>REC 698 08-01-2019</t>
  </si>
  <si>
    <t>ROBERTO DIAZ CRESPIN</t>
  </si>
  <si>
    <t>REC 699 08-01-2019</t>
  </si>
  <si>
    <t>REC 700 08-01-2019</t>
  </si>
  <si>
    <t>REC 700 08/01/2019</t>
  </si>
  <si>
    <t>REC 462   03-01-2019</t>
  </si>
  <si>
    <t>KARLA MARIA SORTO PINEDA</t>
  </si>
  <si>
    <t>REC 0645 03/01/2019</t>
  </si>
  <si>
    <t>RAUL ERNESTO PALACIOS  HERNANDEZ</t>
  </si>
  <si>
    <t>REC 646 03/01/2019</t>
  </si>
  <si>
    <t>REC 647 03/01/2019</t>
  </si>
  <si>
    <t>MARVIN BALMORE HERNANDEZ MORALES</t>
  </si>
  <si>
    <t>REC 648 07/01/2019</t>
  </si>
  <si>
    <t>OVIDIO ERNESTO TRUJILLO</t>
  </si>
  <si>
    <t>REC 650 08/01/2019</t>
  </si>
  <si>
    <t>WILLIAM ROBERTO RAMIREZ</t>
  </si>
  <si>
    <t>REC 686 08/01/2019</t>
  </si>
  <si>
    <t>REC 687 08/01/2019</t>
  </si>
  <si>
    <t>REC 688 08/01/2019</t>
  </si>
  <si>
    <t>REC688 08/01/2019</t>
  </si>
  <si>
    <t>MAYRA CELINA ZELAYA LEBRON</t>
  </si>
  <si>
    <t xml:space="preserve">REC 700 08-01-2019 </t>
  </si>
  <si>
    <t>RENE ARISTIDES APARCIO GUARDADO</t>
  </si>
  <si>
    <t>REC 862 09/01/2019</t>
  </si>
  <si>
    <t>7742-7976</t>
  </si>
  <si>
    <t>7854-9152</t>
  </si>
  <si>
    <t>7841-2713</t>
  </si>
  <si>
    <t>IRIS MARLENE ESCOBAR APARICIO</t>
  </si>
  <si>
    <t>7742-2192</t>
  </si>
  <si>
    <t>7604-4889</t>
  </si>
  <si>
    <t>6138-0404</t>
  </si>
  <si>
    <t>7629-1969</t>
  </si>
  <si>
    <t>7817-0447</t>
  </si>
  <si>
    <t>7604-3678</t>
  </si>
  <si>
    <t xml:space="preserve">REC 870 11/01/2019 </t>
  </si>
  <si>
    <t>7287-0711</t>
  </si>
  <si>
    <t>7488-5316</t>
  </si>
  <si>
    <t>LAS FLORES</t>
  </si>
  <si>
    <t>ROSA ERLINDA MELENDEZ</t>
  </si>
  <si>
    <t>7729-9208</t>
  </si>
  <si>
    <t>WALTER ARMANDO SANTACRUZ GIRON</t>
  </si>
  <si>
    <t>7223-1770</t>
  </si>
  <si>
    <t>VICTOR MANUEL LINARES MIRANDA</t>
  </si>
  <si>
    <t>7202-8860</t>
  </si>
  <si>
    <t>JORGE ALBERTO FLORES QUEVEDO</t>
  </si>
  <si>
    <t>7742-7071</t>
  </si>
  <si>
    <t>ADOLFO IVAN ARTIAGA FUENTES</t>
  </si>
  <si>
    <t>7990-4290</t>
  </si>
  <si>
    <t>RICHARD ALEXANDER CHAVEZ</t>
  </si>
  <si>
    <t>7927-0253</t>
  </si>
  <si>
    <t>REYNALDO VASQUEZ</t>
  </si>
  <si>
    <t>6118-7549</t>
  </si>
  <si>
    <t>RUBEN ANTONIO HERNANDEZ SERVELLON</t>
  </si>
  <si>
    <t>6015-8186</t>
  </si>
  <si>
    <t>CEMENTERIO</t>
  </si>
  <si>
    <t>ROBERTO CALDERON Y LORENA VASQUEZ</t>
  </si>
  <si>
    <t>7927-0322</t>
  </si>
  <si>
    <t>FATIMA ROXANA PACHECO MIRANDA</t>
  </si>
  <si>
    <t>7444-2410</t>
  </si>
  <si>
    <t>JOSE BELSASAR GARCIA ARRIOLA</t>
  </si>
  <si>
    <t>7937-2142</t>
  </si>
  <si>
    <t>ANTONIO DIAZ PONCE</t>
  </si>
  <si>
    <t>ELISEO GARCIA GUZMAN</t>
  </si>
  <si>
    <t>7767-9660</t>
  </si>
  <si>
    <t>JOSE ERNESTO HERNANDEZ</t>
  </si>
  <si>
    <t>7093-0896</t>
  </si>
  <si>
    <t>REC 1369 07/03/2019</t>
  </si>
  <si>
    <t>JOSE OVIDIO CRUZ</t>
  </si>
  <si>
    <t>7811-6721</t>
  </si>
  <si>
    <t>REC 1016 22/3/19</t>
  </si>
  <si>
    <t>REC 1017 22/3/19</t>
  </si>
  <si>
    <t>REC 1015 22/3/19</t>
  </si>
  <si>
    <t>REC 1285 3/4/19</t>
  </si>
  <si>
    <t>REC 1284 3/4/19</t>
  </si>
  <si>
    <t>LIBRO DE CREDITOS Y COBROS MOVIMIENTOS DE CUENTAS DEL 2017-2018</t>
  </si>
  <si>
    <t>VITO GUARATO</t>
  </si>
  <si>
    <t>INFORMACION DEL PACIENTE</t>
  </si>
  <si>
    <t>N°</t>
  </si>
  <si>
    <t>NOMBRE DE PACIENTE</t>
  </si>
  <si>
    <t>F. DE PAGO</t>
  </si>
  <si>
    <t>V, TOTALES</t>
  </si>
  <si>
    <t>V. LIBRES DE IVA</t>
  </si>
  <si>
    <t>IVA  A PAGAR</t>
  </si>
  <si>
    <t>RECUPERADO</t>
  </si>
  <si>
    <t>Columna1</t>
  </si>
  <si>
    <t>Columna2</t>
  </si>
  <si>
    <t>Columna4</t>
  </si>
  <si>
    <t>Columna6</t>
  </si>
  <si>
    <t>Columna19</t>
  </si>
  <si>
    <t>Columna23</t>
  </si>
  <si>
    <t>Columna24</t>
  </si>
  <si>
    <t>Columna25</t>
  </si>
  <si>
    <t>Columna48</t>
  </si>
  <si>
    <t>Columna49</t>
  </si>
  <si>
    <t>Columna50</t>
  </si>
  <si>
    <t>Columna51</t>
  </si>
  <si>
    <t>Columna52</t>
  </si>
  <si>
    <t>Columna53</t>
  </si>
  <si>
    <t>Columna54</t>
  </si>
  <si>
    <t>Columna64</t>
  </si>
  <si>
    <t>Columna65</t>
  </si>
  <si>
    <t>MARTA ESTER HERNANDEZ</t>
  </si>
  <si>
    <t>2372-1690</t>
  </si>
  <si>
    <t>REC 229</t>
  </si>
  <si>
    <t>REC 277</t>
  </si>
  <si>
    <t>REC 473</t>
  </si>
  <si>
    <t>REC 329</t>
  </si>
  <si>
    <t>ERIKA LISSETH MIRANDA DE MACHADO</t>
  </si>
  <si>
    <t>7812-4483</t>
  </si>
  <si>
    <t>REC 231</t>
  </si>
  <si>
    <t>RC 483</t>
  </si>
  <si>
    <t>MAURA ESTELA LOPEZ</t>
  </si>
  <si>
    <t>6318-9674</t>
  </si>
  <si>
    <t xml:space="preserve">    </t>
  </si>
  <si>
    <t>JEANNETTE ALEXANDRA ALVARADO</t>
  </si>
  <si>
    <t>2280-6910</t>
  </si>
  <si>
    <t>REC 330</t>
  </si>
  <si>
    <t>REC 353</t>
  </si>
  <si>
    <t>MARIA GUADALUPE HERNANDEZ</t>
  </si>
  <si>
    <t>7168-2224</t>
  </si>
  <si>
    <t>REC 358</t>
  </si>
  <si>
    <t>MARIA ELENA RODRIGUEZ</t>
  </si>
  <si>
    <t>6165-3993</t>
  </si>
  <si>
    <t>REC 298</t>
  </si>
  <si>
    <t>REC 471</t>
  </si>
  <si>
    <t>REC 591</t>
  </si>
  <si>
    <t>GINSY GABRIELA RAMIREZ</t>
  </si>
  <si>
    <t>7148-9486</t>
  </si>
  <si>
    <t>REC 292</t>
  </si>
  <si>
    <t>REC 332</t>
  </si>
  <si>
    <t>REC 357</t>
  </si>
  <si>
    <t>REC 590</t>
  </si>
  <si>
    <t>ANA MERCEDES CASTILLO</t>
  </si>
  <si>
    <t>7031-7176</t>
  </si>
  <si>
    <t>REC 293</t>
  </si>
  <si>
    <t>REC 472</t>
  </si>
  <si>
    <t>REC 333</t>
  </si>
  <si>
    <t>REC 351</t>
  </si>
  <si>
    <t>LISSET LEONOR GOCHEZ</t>
  </si>
  <si>
    <t>7852-4549</t>
  </si>
  <si>
    <t>SANDRA VERONICA GARCIA</t>
  </si>
  <si>
    <t>2280-8292</t>
  </si>
  <si>
    <t>GERSON STEVEN MENA GIRON</t>
  </si>
  <si>
    <t>7400-8696</t>
  </si>
  <si>
    <t>REC 233</t>
  </si>
  <si>
    <t>REC 276</t>
  </si>
  <si>
    <t>REC 296</t>
  </si>
  <si>
    <t>REC 475</t>
  </si>
  <si>
    <t>REC 356</t>
  </si>
  <si>
    <t>NATIVIDAD DE JESUS ARGUETA</t>
  </si>
  <si>
    <t>7429-3604</t>
  </si>
  <si>
    <t>REC 550</t>
  </si>
  <si>
    <t>ANA NOHEMY RIVERA ALFARO</t>
  </si>
  <si>
    <t>2220-3947</t>
  </si>
  <si>
    <t>REC 234</t>
  </si>
  <si>
    <t>REC 592</t>
  </si>
  <si>
    <t>JOSE ANACLETO BELTRAN</t>
  </si>
  <si>
    <t>7771-7619</t>
  </si>
  <si>
    <t>REC 235</t>
  </si>
  <si>
    <t>REC 274</t>
  </si>
  <si>
    <t>REC 335</t>
  </si>
  <si>
    <t>SONIA DELMY AGUILAR</t>
  </si>
  <si>
    <t>2286-3557</t>
  </si>
  <si>
    <t>REC 275</t>
  </si>
  <si>
    <t>BALMORE ULISES GARCIA</t>
  </si>
  <si>
    <t>7931-3292</t>
  </si>
  <si>
    <t>REC 278</t>
  </si>
  <si>
    <t>REC 477</t>
  </si>
  <si>
    <t>REC 355</t>
  </si>
  <si>
    <t>LILIAN ABIGAIL CORTEZ</t>
  </si>
  <si>
    <t>6188-4764</t>
  </si>
  <si>
    <t>REC 300</t>
  </si>
  <si>
    <t>REC 336</t>
  </si>
  <si>
    <t>REC 429</t>
  </si>
  <si>
    <t>REC 589</t>
  </si>
  <si>
    <t>RAFAEL ANTONIO TRINIDAD</t>
  </si>
  <si>
    <t>6191-3072</t>
  </si>
  <si>
    <t>REC 299</t>
  </si>
  <si>
    <t>REC 476</t>
  </si>
  <si>
    <t>REC 337</t>
  </si>
  <si>
    <t>GILBERTO ANTONIO JIMENEZ</t>
  </si>
  <si>
    <t>6176-3985</t>
  </si>
  <si>
    <t>REC 232</t>
  </si>
  <si>
    <t>REC 297</t>
  </si>
  <si>
    <t>REC 331</t>
  </si>
  <si>
    <t>RC 431</t>
  </si>
  <si>
    <t xml:space="preserve">JUAN RAMON GUEVARA </t>
  </si>
  <si>
    <t>7121-3557</t>
  </si>
  <si>
    <t>REC 280</t>
  </si>
  <si>
    <t>REC 488</t>
  </si>
  <si>
    <t>MARIA EMPERATRIZ PEREZ</t>
  </si>
  <si>
    <t>7838-8943</t>
  </si>
  <si>
    <t>CREDITO 7 MESES</t>
  </si>
  <si>
    <t>REC 216</t>
  </si>
  <si>
    <t>REC 294</t>
  </si>
  <si>
    <t>RC 474</t>
  </si>
  <si>
    <t>REC 430</t>
  </si>
  <si>
    <t>REC 588</t>
  </si>
  <si>
    <t>SUSANA CECILIA LEIVA</t>
  </si>
  <si>
    <t>7601-2885</t>
  </si>
  <si>
    <t>REC 1283 3/4/19</t>
  </si>
  <si>
    <t>REC 1018 25/3/19</t>
  </si>
  <si>
    <t>REC 1291 4/4/19</t>
  </si>
  <si>
    <t>WILFREDO CERRITO S/P ROSITA CRUZ</t>
  </si>
  <si>
    <t>7070-3027</t>
  </si>
  <si>
    <t>STEFFANIE IVETTE MIRANDA OINEDA</t>
  </si>
  <si>
    <t>7318-9912</t>
  </si>
  <si>
    <t>OTILIA YANIRA CHICO S/P MATEO CHICO</t>
  </si>
  <si>
    <t>7753-9377</t>
  </si>
  <si>
    <t>CREDITOS OTORGADOS A INSTITUCION ACONTAXIS REGISTRO DE COBROS MENSUALES 2019</t>
  </si>
  <si>
    <t>ACONTAXIS</t>
  </si>
  <si>
    <t>WILBER ALEXANDER FUENTES</t>
  </si>
  <si>
    <t>7697-0152 Y 7319-5951</t>
  </si>
  <si>
    <t>CREDITO 5 MESES</t>
  </si>
  <si>
    <t>REC 1281 3/4/19</t>
  </si>
  <si>
    <t>EDUARDO NAJERA</t>
  </si>
  <si>
    <t>7353-4438</t>
  </si>
  <si>
    <t>REC 1282 3/4/19</t>
  </si>
  <si>
    <t xml:space="preserve">RICARDO JOSE BOLAÑOS </t>
  </si>
  <si>
    <t>7877-7702</t>
  </si>
  <si>
    <t>CREDITOS OTORGADOS A INSTITUCION CODRISA REGISTRO DE COBROS MENSUALES 2019</t>
  </si>
  <si>
    <t>CODREISA</t>
  </si>
  <si>
    <t>DOUGLAS ORLANDO RAMIREZ</t>
  </si>
  <si>
    <t>7842-4195</t>
  </si>
  <si>
    <t>CREDITOS OTORGADOS A PRO-FAMILIA DE COBROS MENSUALES 2019</t>
  </si>
  <si>
    <t>PRO-FAMILIA</t>
  </si>
  <si>
    <t>MAVIS AMARILIS CONTRERAS PINEDA</t>
  </si>
  <si>
    <t>7225-7313</t>
  </si>
  <si>
    <t>REC 1251 1/4/19</t>
  </si>
  <si>
    <t>CECILIA DEL CARMEN RAMIREZ MARTINEZ</t>
  </si>
  <si>
    <t>7870-8303</t>
  </si>
  <si>
    <t>CREDITO 14 MESES</t>
  </si>
  <si>
    <t>REC 1252 1/4/19</t>
  </si>
  <si>
    <t>PATRCIA DE LOS ANGELES ESTRADA</t>
  </si>
  <si>
    <t>7039-1682</t>
  </si>
  <si>
    <t>EC 1253 1/4/19</t>
  </si>
  <si>
    <t>ROXANA LIZETH CRUZ</t>
  </si>
  <si>
    <t>7628-5726</t>
  </si>
  <si>
    <t>REC 1254 1/4/19</t>
  </si>
  <si>
    <t>HECTOR FABRICIO BURGOS</t>
  </si>
  <si>
    <t>7170-2907</t>
  </si>
  <si>
    <t>REC 1255 1/4/19</t>
  </si>
  <si>
    <t>HEIDI CELINA RAMIREZ DURAN</t>
  </si>
  <si>
    <t>7048-1703</t>
  </si>
  <si>
    <t>REC 1256 1/4/19</t>
  </si>
  <si>
    <t>HELEN IVONNE TICAS AGUIRRE</t>
  </si>
  <si>
    <t>7626-7420</t>
  </si>
  <si>
    <t>REC 1257 1/4/19</t>
  </si>
  <si>
    <t>BLACA VICTORIA GRANDE</t>
  </si>
  <si>
    <t>7467-2740</t>
  </si>
  <si>
    <t>REC 1258 1/4/19</t>
  </si>
  <si>
    <t>MARGARITA PATRICIA CASTILLO GONZALEZ</t>
  </si>
  <si>
    <t>7319-2753</t>
  </si>
  <si>
    <t>REC 1260 1/4/19</t>
  </si>
  <si>
    <t>NELSON ALBERTO PEREZ</t>
  </si>
  <si>
    <t>7837-4907</t>
  </si>
  <si>
    <t>REC 1261 1/4/19</t>
  </si>
  <si>
    <t>MARIA ANTONIA LOPEZ</t>
  </si>
  <si>
    <t>7841-7334</t>
  </si>
  <si>
    <t>REC 1262 1/4/19</t>
  </si>
  <si>
    <t>ELMER IGNACIO MARTINEZ CURZ</t>
  </si>
  <si>
    <t>6162-9657</t>
  </si>
  <si>
    <t>REC 1263 1/4/19</t>
  </si>
  <si>
    <t>SILVIA GUADALUPE HERNANDEZ</t>
  </si>
  <si>
    <t>2132-8190</t>
  </si>
  <si>
    <t>REC 1092 29/3/19</t>
  </si>
  <si>
    <t>REC 1264 1/4/19</t>
  </si>
  <si>
    <t>JOSE ANIBAL GONZALEZ</t>
  </si>
  <si>
    <t>6012-7108</t>
  </si>
  <si>
    <t>REC 1265 1/4/19</t>
  </si>
  <si>
    <t>CELIA DOLORES ACEVEDO PEREZ</t>
  </si>
  <si>
    <t>7239-2109</t>
  </si>
  <si>
    <t>REC 1266 1/4/19</t>
  </si>
  <si>
    <t>YESSY CAROLYN ZIGUENZA DELGADO</t>
  </si>
  <si>
    <t>7194-9516</t>
  </si>
  <si>
    <t>REC 1267 1/4/19</t>
  </si>
  <si>
    <t>MIRNA GUADALUPE NERIO BATRES</t>
  </si>
  <si>
    <t>7749-2053</t>
  </si>
  <si>
    <t>REC 1268 1/4/19</t>
  </si>
  <si>
    <t>NORA MARICELA MENA ARDON</t>
  </si>
  <si>
    <t>7069-2421</t>
  </si>
  <si>
    <t>REC 1269 1/4/19</t>
  </si>
  <si>
    <t>PATRICIA NOHEMY MEDINA DE CRUZ</t>
  </si>
  <si>
    <t>7604-1653</t>
  </si>
  <si>
    <t>HOSPITAL SAN PEDRO</t>
  </si>
  <si>
    <t>MARGARITA DEL CARMEN JOVEL DE GONZALEZ</t>
  </si>
  <si>
    <t>7988-4156</t>
  </si>
  <si>
    <t>TRINIDAD MARIBEL LOPEZ VIUDA DE VASQUEZ</t>
  </si>
  <si>
    <t>7283-2151</t>
  </si>
  <si>
    <t>ELSA GUARDADO DE CABALLERO</t>
  </si>
  <si>
    <t>7404-3331</t>
  </si>
  <si>
    <t>ROSA ELIDA NOLASCO DE HERNANDEZ</t>
  </si>
  <si>
    <t>7998-4417</t>
  </si>
  <si>
    <t>JOSE ARMANDO ARGUETA S/P BLANCA PORTILLO</t>
  </si>
  <si>
    <t>7899-4383</t>
  </si>
  <si>
    <t>ALEJANDRA REQUECA GONZALEZ</t>
  </si>
  <si>
    <t>7839-7059</t>
  </si>
  <si>
    <t>ANA LIDIA ROMERO DE MAJANO S/P DAFRE ANAI</t>
  </si>
  <si>
    <t>2624-7936</t>
  </si>
  <si>
    <t>FRANCISCO ANTONIO ZELAYA AGUILA</t>
  </si>
  <si>
    <t>7818-0774</t>
  </si>
  <si>
    <t>SILVIA DOLORES MORALES DE PEREIRA</t>
  </si>
  <si>
    <t>7586-8179</t>
  </si>
  <si>
    <t>ANGEL DEL CARMEN AMAYA S/P DIANA CECILIA</t>
  </si>
  <si>
    <t>7376-4154</t>
  </si>
  <si>
    <t>CREDITOS OTORGADOS A HOSPITAL SAN PEDRO DE COBROS MENSUALES 2019</t>
  </si>
  <si>
    <t>REC 1295 8/4/19</t>
  </si>
  <si>
    <t>REC 1249 22/02/2019</t>
  </si>
  <si>
    <t>REC 1250 22/02/2019</t>
  </si>
  <si>
    <t>REC 1325 04/03/2019</t>
  </si>
  <si>
    <t>REC1326 04/03/2019</t>
  </si>
  <si>
    <t>REC 1326 04/03/2019</t>
  </si>
  <si>
    <t>MINISTERIO DE GOBERNACION</t>
  </si>
  <si>
    <t>MIGRACION Y EXTRANGERIA</t>
  </si>
  <si>
    <t>CORREOS DE EL SALVADOR</t>
  </si>
  <si>
    <t>CRUZ ROJA EL SALVADOR</t>
  </si>
  <si>
    <t>EMPRESAS DE GOBIERNO</t>
  </si>
  <si>
    <t>HOSPITAL PROFAMILIA</t>
  </si>
  <si>
    <t>EMPRESAS COMERCIALES</t>
  </si>
  <si>
    <t>HOSPITALES Y LABORATORIOS</t>
  </si>
  <si>
    <t>MAX BLOSH</t>
  </si>
  <si>
    <t>GRUPO RESURRECCION</t>
  </si>
  <si>
    <t xml:space="preserve">COPINOL </t>
  </si>
  <si>
    <t>EMPACADORA LA UNION</t>
  </si>
  <si>
    <t>AMANCO</t>
  </si>
  <si>
    <t>VESTA LOGISTIC</t>
  </si>
  <si>
    <t>COOPERATIVAS</t>
  </si>
  <si>
    <t>TIGO EL SALVADOR</t>
  </si>
  <si>
    <t>SMURFIT KAPPA</t>
  </si>
  <si>
    <t>MULTI DE WALMART</t>
  </si>
  <si>
    <t>UNO</t>
  </si>
  <si>
    <t xml:space="preserve">WAPAS </t>
  </si>
  <si>
    <t>SHERATON</t>
  </si>
  <si>
    <t>CREDITOS PERSONALES Y CARGOS AUTOMATICOS</t>
  </si>
  <si>
    <t>CREDITOS OTORGADOS A COPINOL COBROS MENSUALES 2019</t>
  </si>
  <si>
    <t>ABONO 9</t>
  </si>
  <si>
    <t>ABONO 10</t>
  </si>
  <si>
    <t>ABONO 11</t>
  </si>
  <si>
    <t>ABONO 12</t>
  </si>
  <si>
    <t>ABONO 13</t>
  </si>
  <si>
    <t>PLASTITELAS</t>
  </si>
  <si>
    <t>HILASAL</t>
  </si>
  <si>
    <t>REGRESAR</t>
  </si>
  <si>
    <t>CREDITOS OTORGADOS A PLASTITELAS REGISTRO DE COBROS MENSUALES 2019</t>
  </si>
  <si>
    <t>KENNY ROBERTO GUERRA MENDEZ</t>
  </si>
  <si>
    <t>7732-0075</t>
  </si>
  <si>
    <t>JUAN CARLOS PINEDA MORENO</t>
  </si>
  <si>
    <t>7854-9533</t>
  </si>
  <si>
    <t>ENRIQUE ADALBERTO ANGEL DEL CID</t>
  </si>
  <si>
    <t>7437-6337</t>
  </si>
  <si>
    <t>DENIS NOEL ERAZO FRANCO</t>
  </si>
  <si>
    <t>7456-5730</t>
  </si>
  <si>
    <t>XIOMARA BEATRIZ HERNANDEZ</t>
  </si>
  <si>
    <t>7069-1174</t>
  </si>
  <si>
    <t>MAX BLOCH</t>
  </si>
  <si>
    <t>JENNY BARAHONA AZUCENA</t>
  </si>
  <si>
    <t>7834-2917</t>
  </si>
  <si>
    <t>ALFREDO BENJAMIN DELGADO VIDAL S/P DEBORA MARIA DELGADO</t>
  </si>
  <si>
    <t>7368-5185</t>
  </si>
  <si>
    <t>OSCAR DOLORES FUENTES ORELLANA</t>
  </si>
  <si>
    <t>6155-5391</t>
  </si>
  <si>
    <t>CARLOS ANTONIO RAMOS CASTILLO</t>
  </si>
  <si>
    <t>7475-6355</t>
  </si>
  <si>
    <t xml:space="preserve">LAURA ABIGAIL RODRIGUEZ </t>
  </si>
  <si>
    <t>7555-2404</t>
  </si>
  <si>
    <t xml:space="preserve">FLOR DE MARIA NAVARRO DE CAMPOS </t>
  </si>
  <si>
    <t>7266-5520</t>
  </si>
  <si>
    <t>FLOR IDALIA LEON DE ALVARENGA</t>
  </si>
  <si>
    <t>7456-2309</t>
  </si>
  <si>
    <t>WILLIAM ORLANDO CARRANZA GUTIERREZ</t>
  </si>
  <si>
    <t>7925-2860</t>
  </si>
  <si>
    <t>HILDA GISELA GARCIA TREJO</t>
  </si>
  <si>
    <t>7786-2492</t>
  </si>
  <si>
    <t>RICARDO GIOVANNI GARCIA MARTINEZ</t>
  </si>
  <si>
    <t>7859-0416</t>
  </si>
  <si>
    <t>DORIS RUTH MUÑOZ</t>
  </si>
  <si>
    <t>7786-0915</t>
  </si>
  <si>
    <t>NORMA CORINA ARGUETA</t>
  </si>
  <si>
    <t>7786-4103</t>
  </si>
  <si>
    <t>JOSE DAVID PINEDA MEJIA</t>
  </si>
  <si>
    <t>7821-1735</t>
  </si>
  <si>
    <t>HECTOR MANUEL RETANA BETANCOURT</t>
  </si>
  <si>
    <t>6110-6990</t>
  </si>
  <si>
    <t>FECHAS DE COBRO</t>
  </si>
  <si>
    <t>DEL 25-28</t>
  </si>
  <si>
    <t>30 AL 5</t>
  </si>
  <si>
    <t>FORMA DE PAGO</t>
  </si>
  <si>
    <t>CHEQUE</t>
  </si>
  <si>
    <t>CHEQUE/EFECTIVO</t>
  </si>
  <si>
    <t>CARGO/EFECTIVO</t>
  </si>
  <si>
    <t>EFECTIVO</t>
  </si>
  <si>
    <t>TRASFERENCIA</t>
  </si>
  <si>
    <t>30 AL 10</t>
  </si>
  <si>
    <t>1 AL 10</t>
  </si>
  <si>
    <t>23 AL 30</t>
  </si>
  <si>
    <t>1 AL 8</t>
  </si>
  <si>
    <t xml:space="preserve">30 AL 5 </t>
  </si>
  <si>
    <t xml:space="preserve">CHEQUE </t>
  </si>
  <si>
    <t>QUEDAN</t>
  </si>
  <si>
    <t>1 AL 5</t>
  </si>
  <si>
    <t>15, 25 Y 30</t>
  </si>
  <si>
    <t>CARGO AUT.</t>
  </si>
  <si>
    <t>20 AL 26</t>
  </si>
  <si>
    <t>15 Y 30</t>
  </si>
  <si>
    <t>26 AL 30</t>
  </si>
  <si>
    <t>CHEQUE Y EFECT.</t>
  </si>
  <si>
    <t>13 Y 28</t>
  </si>
  <si>
    <t>EFECTIVO/CARGO</t>
  </si>
  <si>
    <t>21 AL 30</t>
  </si>
  <si>
    <t>25 AL 30</t>
  </si>
  <si>
    <t>FATIMA ELIZA GARCIA CONTRERAS SE HIZO FACTURA A NOMBRE DE JUAN CARLOS LOPEZ</t>
  </si>
  <si>
    <t>FAC 628 04/03/2019</t>
  </si>
  <si>
    <t>REC334 22/11/2018</t>
  </si>
  <si>
    <t>REC 436 22/11/2018</t>
  </si>
  <si>
    <t>REC 437 22/11/2018</t>
  </si>
  <si>
    <t>REC 944 28/01/2019</t>
  </si>
  <si>
    <t>REC 1020 25/03/2019</t>
  </si>
  <si>
    <t>REC 1019 25/03/2019</t>
  </si>
  <si>
    <t>REC 535 25/09/2018</t>
  </si>
  <si>
    <t>REC 536 25/09/2018</t>
  </si>
  <si>
    <t>REC 567 25/09/2019</t>
  </si>
  <si>
    <t>REC 537 25/09/2019</t>
  </si>
  <si>
    <t>REC 394 30/10/2018</t>
  </si>
  <si>
    <t>REC 395 30/10/2018</t>
  </si>
  <si>
    <t>REC 396 30/10/2018</t>
  </si>
  <si>
    <t>REC 426 13/09/2018</t>
  </si>
  <si>
    <t>REC 1020  25/03/2019</t>
  </si>
  <si>
    <t>ROXANA DE LA PAZ HERNANDEZ AMAYA S/P RONNY GIOVANNI RIVERA</t>
  </si>
  <si>
    <t>6176-4554 7737-9669</t>
  </si>
  <si>
    <t>REC 965 16/01/2019</t>
  </si>
  <si>
    <t>FAC 483 26/12/2018</t>
  </si>
  <si>
    <t>REC 509/510 05/12/2018</t>
  </si>
  <si>
    <t>SALDO A FAVOR CANCELADO EL 17/04/2019 REC 1417</t>
  </si>
  <si>
    <t>ORDEN  DICE QUE ABONO $20.00</t>
  </si>
  <si>
    <t xml:space="preserve">ROBERTO ENRIQUE VALLADARES S/P SONIA DEL CARMEN </t>
  </si>
  <si>
    <t>7232-6447</t>
  </si>
  <si>
    <t>PENDIENTE IR A VER EL CASO DE SUSANA ARELY MOLINA DEL PORQUE NO SE ESTA REALIZANDO EL CARGO</t>
  </si>
  <si>
    <t xml:space="preserve">VER ABONOS EFECTUADOS DE BRIGIT AZUCENA YA QUE QUEDO UN SALDO DE 30 DOLARES LLAMARLE PARA EXPLICARLE </t>
  </si>
  <si>
    <t>BUSCAR RECIBO DE CANCELACION DE ELENA GUADALUPE GRIMALDI Y ELSA MARGARITA GUERRA</t>
  </si>
  <si>
    <t>OBERVACIONES 17/04/2019</t>
  </si>
  <si>
    <t>PREGUNTAR EN MIGRACION PORQUE NO SE LE REALIZO EL COBRO A PATRICIA GUADALUPE EN EL MES DE DICIEMBRE</t>
  </si>
  <si>
    <t>DEVO</t>
  </si>
  <si>
    <t>UNO TORRE</t>
  </si>
  <si>
    <t>ERIKA ALEJANDRA GARZA</t>
  </si>
  <si>
    <t>6198-5186</t>
  </si>
  <si>
    <t>ADRIANA VICTORIA SALAMANCA</t>
  </si>
  <si>
    <t>7606-0557</t>
  </si>
  <si>
    <t>9 MESES</t>
  </si>
  <si>
    <t>REC 1304 26/2/2019</t>
  </si>
  <si>
    <t>DOUGLAS ADALBERTO MELENDEZ SARABIA</t>
  </si>
  <si>
    <t>7857-4762</t>
  </si>
  <si>
    <t>3 MESES</t>
  </si>
  <si>
    <t>ANA MERCEDES MORALES CRUZ</t>
  </si>
  <si>
    <t>7635-9244</t>
  </si>
  <si>
    <t>CARLOS ROBERTO LOPEZ CRUZ</t>
  </si>
  <si>
    <t>MEDARDO MEJIA CANDRAY</t>
  </si>
  <si>
    <t>JUAN MIGUEL AREVALO MIRA</t>
  </si>
  <si>
    <t>DARIO ISRAEL GURRA</t>
  </si>
  <si>
    <t>JACKLYN NOEMI ORTEGA OLIVA</t>
  </si>
  <si>
    <t>7568-4697</t>
  </si>
  <si>
    <t>6005-3718</t>
  </si>
  <si>
    <t>7069-5030</t>
  </si>
  <si>
    <t>7606-2940</t>
  </si>
  <si>
    <t>WENDY YAMILETH DOMINGUEZ ESCOBAR</t>
  </si>
  <si>
    <t>JOSE ENRIQUE BERMUDEZ RIVERA</t>
  </si>
  <si>
    <t>OSCAR ARNOLDO MONTES MENDEZ S/P CLAUDIA VASQUEZ</t>
  </si>
  <si>
    <t>MARIA ISABEL DELGADO Y FERNANDO PEREZ</t>
  </si>
  <si>
    <t>JOSE DAVID HERNANDEZ VICHES</t>
  </si>
  <si>
    <t>BLANCA ELIZABETH HERNANDEZ DE SOLIS</t>
  </si>
  <si>
    <t>JOSE TEODORO PEREZ CAMPOS</t>
  </si>
  <si>
    <t>VERONICA ESMERALDA ORELLANA FLORES</t>
  </si>
  <si>
    <t>MARIO ANTONIO CASTRO HERCULES</t>
  </si>
  <si>
    <t>7754-3786</t>
  </si>
  <si>
    <t>7852-6731</t>
  </si>
  <si>
    <t>7395-1307</t>
  </si>
  <si>
    <t>6184-7045</t>
  </si>
  <si>
    <t>7251-0150</t>
  </si>
  <si>
    <t>7429-5159</t>
  </si>
  <si>
    <t>NELSY MARIA  VILLALTA MONTOYA</t>
  </si>
  <si>
    <t>6109-2905</t>
  </si>
  <si>
    <t>7176-5812</t>
  </si>
  <si>
    <t>7260-7261</t>
  </si>
  <si>
    <t>7748-3465</t>
  </si>
  <si>
    <t>UNO OPICO</t>
  </si>
  <si>
    <t>EMPRESA DIVISION</t>
  </si>
  <si>
    <t>REC 1366 05/03/2019</t>
  </si>
  <si>
    <t>LABORATORIOS LOPEZ</t>
  </si>
  <si>
    <t>CREDITOS OTORGADOS A LABORATORIOS LOPEZ DE COBROS MENSUALES 2019</t>
  </si>
  <si>
    <t>LAB LOPEZ</t>
  </si>
  <si>
    <t>ELIKA IDAI LOPEZ CORNEJO</t>
  </si>
  <si>
    <t>7745-6279</t>
  </si>
  <si>
    <t>CREDITOS OTORGADOS A HILASAL REGISTRO DE COBROS MENSUALES 2019</t>
  </si>
  <si>
    <t>HEIDY GUADALUPE GARCIA DE AGUILAR</t>
  </si>
  <si>
    <t>7861-3726</t>
  </si>
  <si>
    <t>CARLOS ANDRES MEDINA MEJIA</t>
  </si>
  <si>
    <t>7061-5053</t>
  </si>
  <si>
    <t>ROBERTO DIAZ AMAYA</t>
  </si>
  <si>
    <t>7161-2308</t>
  </si>
  <si>
    <t>2 MESES</t>
  </si>
  <si>
    <t>JAIME WISTON PINEDA</t>
  </si>
  <si>
    <t>7056-0637</t>
  </si>
  <si>
    <t>WENDY JUDITH ALFARO CALDERON</t>
  </si>
  <si>
    <t>7737-9979</t>
  </si>
  <si>
    <t>HECTOR ANTONIO COCA</t>
  </si>
  <si>
    <t>7040-8994</t>
  </si>
  <si>
    <t>BENJAMIN DAGOBERTO SAGEL</t>
  </si>
  <si>
    <t>7549-0142</t>
  </si>
  <si>
    <t>JAIME EDUARDO FERNANDEZ ASUNCION</t>
  </si>
  <si>
    <t>6169-2429</t>
  </si>
  <si>
    <t>MAURICIO TEJADA MERLOS</t>
  </si>
  <si>
    <t>6150-5163</t>
  </si>
  <si>
    <t>JOSE OVIDIO DIAZ LOPEZ</t>
  </si>
  <si>
    <t>6029-2786</t>
  </si>
  <si>
    <t>NOE DE JESUS SIGUENZA DIAZ</t>
  </si>
  <si>
    <t>7856-6186</t>
  </si>
  <si>
    <t>DAVID EDUARD MOLINA MOLINA</t>
  </si>
  <si>
    <t>7828-5793</t>
  </si>
  <si>
    <t xml:space="preserve">KARINA DEL CARMEN CONTRERAS </t>
  </si>
  <si>
    <t>JOSE MANUEL CAÑAS PEÑA</t>
  </si>
  <si>
    <t>7242-9366</t>
  </si>
  <si>
    <t>RAFAEL DE JESUS LOPEZ VEGA</t>
  </si>
  <si>
    <t>7214-1617</t>
  </si>
  <si>
    <t>MANUEL PEÑATE MONGE</t>
  </si>
  <si>
    <t>7193-6983</t>
  </si>
  <si>
    <t>KAREN ELIZABETH VARGAS ALFARO</t>
  </si>
  <si>
    <t>7027-8536</t>
  </si>
  <si>
    <t>EMIR JORGE ALBERTO BOLAÑOS</t>
  </si>
  <si>
    <t>7356-2925</t>
  </si>
  <si>
    <t>SAMUEL PORTILLO LUNA S/P EDITH ALFARO</t>
  </si>
  <si>
    <t>7653-1544</t>
  </si>
  <si>
    <t>ESTHEFANY ALEJANDRA HERNANDEZ</t>
  </si>
  <si>
    <t>2319-1217</t>
  </si>
  <si>
    <t>WENCESLAO PONCE LOPEZ</t>
  </si>
  <si>
    <t>7588-6474</t>
  </si>
  <si>
    <t>ALEX ANTONIO MONRROY SANDOVAL</t>
  </si>
  <si>
    <t>7287-4228</t>
  </si>
  <si>
    <t>JUAN CARLOS SOLORZANO ALFARO</t>
  </si>
  <si>
    <t>7861-9901</t>
  </si>
  <si>
    <t>FERNANDO ANTONIO MEJIA</t>
  </si>
  <si>
    <t>2319-1219</t>
  </si>
  <si>
    <t>7859-5316</t>
  </si>
  <si>
    <t>DENIS JOSE ARMANDO HERNANDEZ</t>
  </si>
  <si>
    <t>7585-4536</t>
  </si>
  <si>
    <t>IRVIS ERNESETO PINEDA CARRANZA</t>
  </si>
  <si>
    <t>7069-3742</t>
  </si>
  <si>
    <t>DEBBY GUADALUPE PEÑATE</t>
  </si>
  <si>
    <t>7746-0100</t>
  </si>
  <si>
    <t>MULTI</t>
  </si>
  <si>
    <t>JOSE FRANCISCO MORALES ALFARO</t>
  </si>
  <si>
    <t>7370-3826</t>
  </si>
  <si>
    <t>10 MESES CREDITO</t>
  </si>
  <si>
    <t>RICARDO ALBERTO MORENO ROMERO S/P ANA VILVIA CERON</t>
  </si>
  <si>
    <t>2221-2437  7812-6854</t>
  </si>
  <si>
    <t>12 MESES CREDITO</t>
  </si>
  <si>
    <t>MULTI APOPA</t>
  </si>
  <si>
    <t>JENNIFER GUADALUPE SOLORZANO</t>
  </si>
  <si>
    <t>2204-1493</t>
  </si>
  <si>
    <t>JOSE MIGUEL ROQUE GAMEZ</t>
  </si>
  <si>
    <t>CREDITO 10 MESES CARGO AUTO</t>
  </si>
  <si>
    <t>REC 1321 10/4/19</t>
  </si>
  <si>
    <t>REC 1439 22/4/19</t>
  </si>
  <si>
    <t>REC 1378 08/03/2019</t>
  </si>
  <si>
    <t>REC 11154 07/02/2019</t>
  </si>
  <si>
    <t>REC 1155 07/02/2019</t>
  </si>
  <si>
    <t>REC. 1381 08-03-2019</t>
  </si>
  <si>
    <t>REC 1371 08-03-2019</t>
  </si>
  <si>
    <t>REC 1370 08-03-2019</t>
  </si>
  <si>
    <t>REC 1376 08/03/2019</t>
  </si>
  <si>
    <t>REC 1377 08-03-2019</t>
  </si>
  <si>
    <t>REC 1391 13/4/19</t>
  </si>
  <si>
    <t>REC 1379 08-03-2019</t>
  </si>
  <si>
    <t>REC 1382 08-03-2019</t>
  </si>
  <si>
    <t>REC 1385 08-03-2019</t>
  </si>
  <si>
    <t>REC 1383 08-03-2019</t>
  </si>
  <si>
    <t>REC 1374 08/03/2019</t>
  </si>
  <si>
    <t>REC 1380 08-03-2019</t>
  </si>
  <si>
    <t>REC1322 1/3/19</t>
  </si>
  <si>
    <t>REC 1384 08-03-2019</t>
  </si>
  <si>
    <t>REC 1067 25/3/19</t>
  </si>
  <si>
    <t>REC 1375 08/03/2019</t>
  </si>
  <si>
    <t>REC 1373 08/03/2019</t>
  </si>
  <si>
    <t>REC 1372 08/03/2019</t>
  </si>
  <si>
    <t>REC 1342 12/4/19</t>
  </si>
  <si>
    <t>MULTI OIFICINAS</t>
  </si>
  <si>
    <t>JOSE ISRAEL SORTO ORTIZ</t>
  </si>
  <si>
    <t>7803-1408</t>
  </si>
  <si>
    <t>CREDITOS OTORGADOS A TIGO EL SALVADOR  2019</t>
  </si>
  <si>
    <t>MIRIAM RUTH FRANCO DE BERNAL S/P NOE MAURICIO BERNAL</t>
  </si>
  <si>
    <t>7928-7510</t>
  </si>
  <si>
    <t>DENIS</t>
  </si>
  <si>
    <t>CAROLINA</t>
  </si>
  <si>
    <t>JOSUE</t>
  </si>
  <si>
    <t>ANDRES</t>
  </si>
  <si>
    <t>ARELY</t>
  </si>
  <si>
    <t>CONSTRUMARKET</t>
  </si>
  <si>
    <t>REC 915 23/01/2019 METRO</t>
  </si>
  <si>
    <t>KAPPA</t>
  </si>
  <si>
    <t>ROSA ISABEL RIVERA</t>
  </si>
  <si>
    <t>7602-7452</t>
  </si>
  <si>
    <t>CRISTO HERBERT RIVERA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</si>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</sst>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6"/>
      <color theme="0"/>
      <name val="Century Gothic"/>
      <family val="2"/>
    </font>
    <font>
      <b/>
      <sz val="16"/>
      <color theme="1"/>
      <name val="Century Gothic"/>
      <family val="2"/>
    </font>
    <font>
      <sz val="10"/>
      <name val="Century Gothic"/>
      <family val="2"/>
    </font>
    <font>
      <b/>
      <sz val="10"/>
      <color theme="1"/>
      <name val="Century Gothic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sz val="11"/>
      <name val="Calibri"/>
      <family val="2"/>
      <scheme val="minor"/>
    </font>
    <font>
      <b/>
      <sz val="9"/>
      <color theme="1"/>
      <name val="Century Gothic"/>
      <family val="2"/>
    </font>
    <font>
      <b/>
      <sz val="10"/>
      <name val="Century Gothic"/>
      <family val="2"/>
    </font>
    <font>
      <b/>
      <sz val="9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0"/>
      <name val="Century Gothic"/>
      <family val="2"/>
    </font>
    <font>
      <sz val="8"/>
      <name val="Century Gothic"/>
      <family val="2"/>
    </font>
    <font>
      <sz val="8"/>
      <color theme="1"/>
      <name val="Century Gothic"/>
      <family val="2"/>
    </font>
    <font>
      <sz val="8"/>
      <name val="Calibri"/>
      <family val="2"/>
      <scheme val="minor"/>
    </font>
    <font>
      <b/>
      <sz val="8"/>
      <color theme="1"/>
      <name val="Century Gothic"/>
      <family val="2"/>
    </font>
    <font>
      <sz val="8"/>
      <color theme="1"/>
      <name val="Calibri"/>
      <family val="2"/>
      <scheme val="minor"/>
    </font>
    <font>
      <b/>
      <sz val="8"/>
      <name val="Century Gothic"/>
      <family val="2"/>
    </font>
    <font>
      <b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entury Gothic"/>
      <family val="2"/>
    </font>
    <font>
      <sz val="9"/>
      <color theme="1"/>
      <name val="Calibri"/>
      <family val="2"/>
      <scheme val="minor"/>
    </font>
    <font>
      <sz val="18"/>
      <color theme="0"/>
      <name val="Century Gothic"/>
      <family val="2"/>
    </font>
    <font>
      <b/>
      <sz val="18"/>
      <color theme="0"/>
      <name val="Century Gothic"/>
      <family val="2"/>
    </font>
    <font>
      <sz val="18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7"/>
      <name val="Century Gothic"/>
      <family val="2"/>
    </font>
    <font>
      <sz val="7"/>
      <color theme="1"/>
      <name val="Calibri"/>
      <family val="2"/>
      <scheme val="minor"/>
    </font>
    <font>
      <sz val="7"/>
      <color theme="1"/>
      <name val="Century Gothic"/>
      <family val="2"/>
    </font>
    <font>
      <sz val="8"/>
      <name val="Calibri"/>
      <family val="2"/>
    </font>
    <font>
      <b/>
      <sz val="8"/>
      <name val="Calibri"/>
      <family val="2"/>
    </font>
    <font>
      <b/>
      <sz val="8"/>
      <color rgb="FFFF0000"/>
      <name val="Century Gothic"/>
      <family val="2"/>
    </font>
    <font>
      <b/>
      <sz val="11"/>
      <color theme="0"/>
      <name val="Century Gothic"/>
      <family val="2"/>
    </font>
    <font>
      <b/>
      <sz val="14"/>
      <color theme="0"/>
      <name val="Century Gothic"/>
      <family val="2"/>
    </font>
    <font>
      <b/>
      <sz val="9"/>
      <color theme="0"/>
      <name val="Century Gothic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7"/>
      <color theme="1"/>
      <name val="Century Gothic"/>
      <family val="2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  <xf numFmtId="0" fontId="46" fillId="0" borderId="0" applyNumberFormat="0" applyFill="0" applyBorder="0" applyAlignment="0" applyProtection="0"/>
  </cellStyleXfs>
  <cellXfs count="484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3" fillId="3" borderId="1" xfId="2" applyNumberFormat="1" applyFont="1" applyFill="1" applyBorder="1" applyAlignment="1">
      <alignment horizontal="center" vertical="center"/>
    </xf>
    <xf numFmtId="14" fontId="3" fillId="3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/>
    </xf>
    <xf numFmtId="44" fontId="3" fillId="0" borderId="1" xfId="1" applyFont="1" applyBorder="1"/>
    <xf numFmtId="0" fontId="3" fillId="0" borderId="1" xfId="0" applyFont="1" applyBorder="1"/>
    <xf numFmtId="0" fontId="5" fillId="0" borderId="0" xfId="0" applyFont="1"/>
    <xf numFmtId="14" fontId="6" fillId="3" borderId="1" xfId="2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 wrapText="1"/>
    </xf>
    <xf numFmtId="0" fontId="3" fillId="3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7" fillId="3" borderId="1" xfId="2" applyNumberFormat="1" applyFont="1" applyFill="1" applyBorder="1" applyAlignment="1">
      <alignment horizontal="center" vertical="center"/>
    </xf>
    <xf numFmtId="14" fontId="7" fillId="3" borderId="1" xfId="2" applyNumberFormat="1" applyFont="1" applyFill="1" applyBorder="1" applyAlignment="1">
      <alignment horizontal="center" vertical="center" wrapText="1"/>
    </xf>
    <xf numFmtId="44" fontId="7" fillId="3" borderId="1" xfId="2" applyNumberFormat="1" applyFont="1" applyFill="1" applyBorder="1" applyAlignment="1">
      <alignment horizontal="center" vertical="center"/>
    </xf>
    <xf numFmtId="44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3" fillId="0" borderId="1" xfId="0" applyNumberFormat="1" applyFont="1" applyBorder="1"/>
    <xf numFmtId="44" fontId="3" fillId="0" borderId="1" xfId="1" applyFont="1" applyBorder="1" applyAlignment="1">
      <alignment horizontal="center" vertical="center" wrapText="1"/>
    </xf>
    <xf numFmtId="14" fontId="8" fillId="3" borderId="1" xfId="2" applyNumberFormat="1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/>
    </xf>
    <xf numFmtId="44" fontId="8" fillId="3" borderId="1" xfId="1" applyFont="1" applyFill="1" applyBorder="1"/>
    <xf numFmtId="0" fontId="9" fillId="0" borderId="1" xfId="0" applyFont="1" applyBorder="1"/>
    <xf numFmtId="0" fontId="9" fillId="0" borderId="0" xfId="0" applyFont="1"/>
    <xf numFmtId="0" fontId="9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/>
    </xf>
    <xf numFmtId="44" fontId="9" fillId="3" borderId="1" xfId="2" applyNumberFormat="1" applyFont="1" applyFill="1" applyBorder="1" applyAlignment="1">
      <alignment horizontal="center" vertical="center"/>
    </xf>
    <xf numFmtId="44" fontId="9" fillId="0" borderId="1" xfId="1" applyFont="1" applyBorder="1"/>
    <xf numFmtId="14" fontId="9" fillId="3" borderId="1" xfId="2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3" borderId="1" xfId="2" applyNumberFormat="1" applyFont="1" applyFill="1" applyBorder="1" applyAlignment="1">
      <alignment horizontal="center" vertical="center" wrapText="1"/>
    </xf>
    <xf numFmtId="14" fontId="8" fillId="3" borderId="1" xfId="2" applyNumberFormat="1" applyFont="1" applyFill="1" applyBorder="1" applyAlignment="1">
      <alignment horizontal="center" vertical="center" wrapText="1"/>
    </xf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 vertical="center"/>
    </xf>
    <xf numFmtId="44" fontId="3" fillId="3" borderId="1" xfId="1" applyFont="1" applyFill="1" applyBorder="1" applyAlignment="1">
      <alignment horizontal="center" vertical="center" wrapText="1"/>
    </xf>
    <xf numFmtId="44" fontId="6" fillId="3" borderId="1" xfId="1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4" fontId="9" fillId="0" borderId="1" xfId="1" applyFont="1" applyBorder="1" applyAlignment="1">
      <alignment horizontal="center" vertical="center"/>
    </xf>
    <xf numFmtId="44" fontId="8" fillId="3" borderId="1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14" fontId="11" fillId="3" borderId="1" xfId="2" applyNumberFormat="1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44" fontId="11" fillId="3" borderId="1" xfId="2" applyNumberFormat="1" applyFont="1" applyFill="1" applyBorder="1" applyAlignment="1">
      <alignment horizontal="center" vertical="center" wrapText="1"/>
    </xf>
    <xf numFmtId="44" fontId="11" fillId="0" borderId="1" xfId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4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0" applyFont="1"/>
    <xf numFmtId="44" fontId="8" fillId="0" borderId="1" xfId="1" applyFont="1" applyBorder="1"/>
    <xf numFmtId="0" fontId="8" fillId="0" borderId="1" xfId="0" applyFont="1" applyBorder="1"/>
    <xf numFmtId="44" fontId="8" fillId="0" borderId="1" xfId="0" applyNumberFormat="1" applyFont="1" applyBorder="1"/>
    <xf numFmtId="0" fontId="8" fillId="0" borderId="0" xfId="0" applyFont="1"/>
    <xf numFmtId="0" fontId="8" fillId="3" borderId="1" xfId="0" applyFont="1" applyFill="1" applyBorder="1"/>
    <xf numFmtId="44" fontId="8" fillId="3" borderId="1" xfId="0" applyNumberFormat="1" applyFont="1" applyFill="1" applyBorder="1"/>
    <xf numFmtId="0" fontId="8" fillId="3" borderId="0" xfId="0" applyFont="1" applyFill="1"/>
    <xf numFmtId="44" fontId="11" fillId="3" borderId="1" xfId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44" fontId="11" fillId="3" borderId="1" xfId="0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9" fillId="3" borderId="0" xfId="0" applyFont="1" applyFill="1"/>
    <xf numFmtId="0" fontId="3" fillId="0" borderId="5" xfId="0" applyFont="1" applyBorder="1" applyAlignment="1">
      <alignment horizontal="center" vertical="center" wrapText="1"/>
    </xf>
    <xf numFmtId="14" fontId="6" fillId="3" borderId="5" xfId="2" applyNumberFormat="1" applyFont="1" applyFill="1" applyBorder="1" applyAlignment="1">
      <alignment horizontal="center" vertical="center"/>
    </xf>
    <xf numFmtId="14" fontId="8" fillId="3" borderId="5" xfId="2" applyNumberFormat="1" applyFont="1" applyFill="1" applyBorder="1" applyAlignment="1">
      <alignment horizontal="center" vertical="center"/>
    </xf>
    <xf numFmtId="14" fontId="9" fillId="3" borderId="5" xfId="2" applyNumberFormat="1" applyFont="1" applyFill="1" applyBorder="1" applyAlignment="1">
      <alignment horizontal="center" vertical="center"/>
    </xf>
    <xf numFmtId="14" fontId="11" fillId="3" borderId="5" xfId="2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8" fillId="3" borderId="4" xfId="2" applyNumberFormat="1" applyFont="1" applyFill="1" applyBorder="1" applyAlignment="1">
      <alignment horizontal="center" vertical="center"/>
    </xf>
    <xf numFmtId="14" fontId="9" fillId="3" borderId="4" xfId="2" applyNumberFormat="1" applyFont="1" applyFill="1" applyBorder="1" applyAlignment="1">
      <alignment horizontal="center" vertical="center"/>
    </xf>
    <xf numFmtId="14" fontId="11" fillId="3" borderId="4" xfId="2" applyNumberFormat="1" applyFont="1" applyFill="1" applyBorder="1" applyAlignment="1">
      <alignment horizontal="center" vertical="center" wrapText="1"/>
    </xf>
    <xf numFmtId="14" fontId="12" fillId="3" borderId="1" xfId="2" applyNumberFormat="1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44" fontId="12" fillId="3" borderId="1" xfId="2" applyNumberFormat="1" applyFont="1" applyFill="1" applyBorder="1" applyAlignment="1">
      <alignment horizontal="center" vertical="center"/>
    </xf>
    <xf numFmtId="44" fontId="12" fillId="3" borderId="1" xfId="1" applyFont="1" applyFill="1" applyBorder="1" applyAlignment="1">
      <alignment horizontal="center" vertical="center" wrapText="1"/>
    </xf>
    <xf numFmtId="44" fontId="13" fillId="3" borderId="1" xfId="2" applyNumberFormat="1" applyFont="1" applyFill="1" applyBorder="1" applyAlignment="1">
      <alignment horizontal="center" vertical="center"/>
    </xf>
    <xf numFmtId="44" fontId="13" fillId="3" borderId="1" xfId="1" applyFont="1" applyFill="1" applyBorder="1"/>
    <xf numFmtId="44" fontId="11" fillId="3" borderId="1" xfId="2" applyNumberFormat="1" applyFont="1" applyFill="1" applyBorder="1" applyAlignment="1">
      <alignment horizontal="center" vertical="center"/>
    </xf>
    <xf numFmtId="44" fontId="11" fillId="0" borderId="1" xfId="1" applyFont="1" applyBorder="1"/>
    <xf numFmtId="44" fontId="13" fillId="3" borderId="1" xfId="1" applyFont="1" applyFill="1" applyBorder="1" applyAlignment="1">
      <alignment horizontal="center" vertical="center" wrapText="1"/>
    </xf>
    <xf numFmtId="44" fontId="13" fillId="0" borderId="1" xfId="1" applyFont="1" applyBorder="1"/>
    <xf numFmtId="44" fontId="12" fillId="3" borderId="1" xfId="1" applyFont="1" applyFill="1" applyBorder="1" applyAlignment="1">
      <alignment horizontal="center" vertical="center"/>
    </xf>
    <xf numFmtId="44" fontId="7" fillId="3" borderId="1" xfId="1" applyFont="1" applyFill="1" applyBorder="1" applyAlignment="1">
      <alignment horizontal="center" vertical="center" wrapText="1"/>
    </xf>
    <xf numFmtId="44" fontId="7" fillId="3" borderId="1" xfId="1" applyFont="1" applyFill="1" applyBorder="1" applyAlignment="1">
      <alignment horizontal="center" vertical="center"/>
    </xf>
    <xf numFmtId="44" fontId="11" fillId="0" borderId="1" xfId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4" fontId="17" fillId="3" borderId="1" xfId="2" applyNumberFormat="1" applyFont="1" applyFill="1" applyBorder="1" applyAlignment="1">
      <alignment horizontal="center" vertical="center"/>
    </xf>
    <xf numFmtId="0" fontId="17" fillId="3" borderId="1" xfId="2" applyFont="1" applyFill="1" applyBorder="1" applyAlignment="1">
      <alignment horizontal="center" vertical="center" wrapText="1"/>
    </xf>
    <xf numFmtId="0" fontId="17" fillId="3" borderId="1" xfId="2" applyFont="1" applyFill="1" applyBorder="1" applyAlignment="1">
      <alignment horizontal="center" vertical="center"/>
    </xf>
    <xf numFmtId="0" fontId="18" fillId="0" borderId="1" xfId="0" applyFont="1" applyBorder="1"/>
    <xf numFmtId="44" fontId="19" fillId="3" borderId="1" xfId="1" applyFont="1" applyFill="1" applyBorder="1" applyAlignment="1">
      <alignment horizontal="center" vertical="center"/>
    </xf>
    <xf numFmtId="0" fontId="19" fillId="3" borderId="1" xfId="2" applyFont="1" applyFill="1" applyBorder="1" applyAlignment="1">
      <alignment horizontal="center" vertical="center"/>
    </xf>
    <xf numFmtId="49" fontId="19" fillId="3" borderId="1" xfId="1" applyNumberFormat="1" applyFont="1" applyFill="1" applyBorder="1" applyAlignment="1">
      <alignment horizontal="center" vertical="center" wrapText="1"/>
    </xf>
    <xf numFmtId="44" fontId="19" fillId="3" borderId="1" xfId="1" applyFont="1" applyFill="1" applyBorder="1" applyAlignment="1">
      <alignment horizontal="center" vertical="center" wrapText="1"/>
    </xf>
    <xf numFmtId="0" fontId="19" fillId="3" borderId="1" xfId="2" applyFont="1" applyFill="1" applyBorder="1" applyAlignment="1">
      <alignment horizontal="center" vertical="center" wrapText="1"/>
    </xf>
    <xf numFmtId="0" fontId="17" fillId="5" borderId="1" xfId="2" applyFont="1" applyFill="1" applyBorder="1" applyAlignment="1">
      <alignment horizontal="center" vertical="center" wrapText="1"/>
    </xf>
    <xf numFmtId="44" fontId="18" fillId="0" borderId="1" xfId="1" applyFont="1" applyBorder="1" applyAlignment="1">
      <alignment horizontal="center" vertical="center"/>
    </xf>
    <xf numFmtId="14" fontId="18" fillId="3" borderId="1" xfId="0" applyNumberFormat="1" applyFont="1" applyFill="1" applyBorder="1" applyAlignment="1">
      <alignment horizontal="center" vertical="center" wrapText="1"/>
    </xf>
    <xf numFmtId="14" fontId="18" fillId="3" borderId="1" xfId="0" applyNumberFormat="1" applyFont="1" applyFill="1" applyBorder="1"/>
    <xf numFmtId="0" fontId="20" fillId="0" borderId="1" xfId="0" applyFont="1" applyBorder="1"/>
    <xf numFmtId="0" fontId="17" fillId="3" borderId="1" xfId="0" applyFont="1" applyFill="1" applyBorder="1"/>
    <xf numFmtId="0" fontId="21" fillId="0" borderId="0" xfId="0" applyFont="1"/>
    <xf numFmtId="0" fontId="21" fillId="0" borderId="0" xfId="0" applyFont="1" applyAlignment="1">
      <alignment wrapText="1"/>
    </xf>
    <xf numFmtId="44" fontId="18" fillId="0" borderId="1" xfId="1" applyFont="1" applyBorder="1"/>
    <xf numFmtId="0" fontId="22" fillId="0" borderId="6" xfId="0" applyFont="1" applyBorder="1" applyAlignment="1">
      <alignment horizontal="center" vertical="center" wrapText="1"/>
    </xf>
    <xf numFmtId="44" fontId="22" fillId="3" borderId="1" xfId="2" applyNumberFormat="1" applyFont="1" applyFill="1" applyBorder="1" applyAlignment="1">
      <alignment horizontal="center" vertical="center"/>
    </xf>
    <xf numFmtId="44" fontId="22" fillId="3" borderId="1" xfId="1" applyFont="1" applyFill="1" applyBorder="1"/>
    <xf numFmtId="0" fontId="23" fillId="0" borderId="0" xfId="0" applyFont="1"/>
    <xf numFmtId="0" fontId="25" fillId="4" borderId="1" xfId="2" applyFont="1" applyFill="1" applyBorder="1" applyAlignment="1">
      <alignment horizontal="center" vertical="center" wrapText="1"/>
    </xf>
    <xf numFmtId="0" fontId="25" fillId="4" borderId="1" xfId="2" applyFont="1" applyFill="1" applyBorder="1" applyAlignment="1">
      <alignment horizontal="center" vertical="center"/>
    </xf>
    <xf numFmtId="44" fontId="25" fillId="4" borderId="1" xfId="2" applyNumberFormat="1" applyFont="1" applyFill="1" applyBorder="1" applyAlignment="1">
      <alignment horizontal="center" vertical="center"/>
    </xf>
    <xf numFmtId="44" fontId="25" fillId="4" borderId="1" xfId="1" applyFont="1" applyFill="1" applyBorder="1" applyAlignment="1">
      <alignment horizontal="center" vertical="center"/>
    </xf>
    <xf numFmtId="44" fontId="25" fillId="4" borderId="1" xfId="1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44" fontId="25" fillId="4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/>
    <xf numFmtId="44" fontId="22" fillId="3" borderId="1" xfId="1" applyFont="1" applyFill="1" applyBorder="1" applyAlignment="1">
      <alignment horizontal="center" vertical="center" wrapText="1"/>
    </xf>
    <xf numFmtId="44" fontId="17" fillId="3" borderId="1" xfId="1" applyFont="1" applyFill="1" applyBorder="1" applyAlignment="1">
      <alignment horizontal="center" vertical="center"/>
    </xf>
    <xf numFmtId="14" fontId="17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44" fontId="22" fillId="3" borderId="1" xfId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4" fontId="20" fillId="0" borderId="1" xfId="0" applyNumberFormat="1" applyFont="1" applyBorder="1" applyAlignment="1">
      <alignment horizontal="center" vertical="center"/>
    </xf>
    <xf numFmtId="44" fontId="20" fillId="0" borderId="1" xfId="1" applyFont="1" applyBorder="1" applyAlignment="1">
      <alignment horizontal="center" vertical="center"/>
    </xf>
    <xf numFmtId="0" fontId="21" fillId="0" borderId="1" xfId="0" applyFont="1" applyBorder="1"/>
    <xf numFmtId="0" fontId="23" fillId="0" borderId="1" xfId="0" applyFont="1" applyBorder="1"/>
    <xf numFmtId="0" fontId="21" fillId="0" borderId="1" xfId="0" applyFont="1" applyBorder="1" applyAlignment="1">
      <alignment wrapText="1"/>
    </xf>
    <xf numFmtId="44" fontId="23" fillId="0" borderId="1" xfId="0" applyNumberFormat="1" applyFont="1" applyBorder="1"/>
    <xf numFmtId="44" fontId="21" fillId="0" borderId="1" xfId="0" applyNumberFormat="1" applyFont="1" applyBorder="1"/>
    <xf numFmtId="0" fontId="24" fillId="6" borderId="0" xfId="0" applyFont="1" applyFill="1" applyAlignment="1">
      <alignment horizontal="center" vertical="center"/>
    </xf>
    <xf numFmtId="44" fontId="24" fillId="6" borderId="0" xfId="0" applyNumberFormat="1" applyFont="1" applyFill="1" applyAlignment="1">
      <alignment horizontal="center" vertical="center"/>
    </xf>
    <xf numFmtId="44" fontId="17" fillId="3" borderId="1" xfId="2" applyNumberFormat="1" applyFont="1" applyFill="1" applyBorder="1" applyAlignment="1">
      <alignment horizontal="center" vertical="center"/>
    </xf>
    <xf numFmtId="44" fontId="0" fillId="0" borderId="0" xfId="1" applyFont="1"/>
    <xf numFmtId="44" fontId="17" fillId="3" borderId="1" xfId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4" fontId="9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0" fillId="0" borderId="0" xfId="0" applyAlignment="1">
      <alignment wrapText="1"/>
    </xf>
    <xf numFmtId="0" fontId="8" fillId="3" borderId="1" xfId="0" applyFont="1" applyFill="1" applyBorder="1" applyAlignment="1">
      <alignment horizontal="center" vertical="center"/>
    </xf>
    <xf numFmtId="44" fontId="6" fillId="3" borderId="1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4" fontId="18" fillId="0" borderId="1" xfId="0" applyNumberFormat="1" applyFont="1" applyBorder="1"/>
    <xf numFmtId="0" fontId="8" fillId="0" borderId="1" xfId="0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/>
    </xf>
    <xf numFmtId="44" fontId="25" fillId="4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33" fillId="0" borderId="0" xfId="0" applyFont="1"/>
    <xf numFmtId="14" fontId="17" fillId="5" borderId="1" xfId="2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4" fontId="13" fillId="3" borderId="1" xfId="1" applyFont="1" applyFill="1" applyBorder="1" applyAlignment="1">
      <alignment horizontal="center" vertical="center"/>
    </xf>
    <xf numFmtId="44" fontId="7" fillId="0" borderId="1" xfId="1" applyFont="1" applyBorder="1" applyAlignment="1">
      <alignment horizontal="center" vertical="center" wrapText="1"/>
    </xf>
    <xf numFmtId="44" fontId="33" fillId="0" borderId="0" xfId="1" applyFont="1"/>
    <xf numFmtId="44" fontId="17" fillId="3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 wrapText="1"/>
    </xf>
    <xf numFmtId="44" fontId="18" fillId="0" borderId="1" xfId="1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44" fontId="18" fillId="0" borderId="1" xfId="0" applyNumberFormat="1" applyFont="1" applyBorder="1" applyAlignment="1">
      <alignment horizontal="center" vertical="center"/>
    </xf>
    <xf numFmtId="44" fontId="18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44" fontId="21" fillId="0" borderId="6" xfId="1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4" fontId="21" fillId="0" borderId="1" xfId="1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44" fontId="26" fillId="0" borderId="1" xfId="1" applyFont="1" applyBorder="1" applyAlignment="1">
      <alignment horizontal="center" vertical="center"/>
    </xf>
    <xf numFmtId="44" fontId="21" fillId="0" borderId="1" xfId="1" applyFont="1" applyBorder="1" applyAlignment="1">
      <alignment horizontal="center" vertical="center" wrapText="1"/>
    </xf>
    <xf numFmtId="44" fontId="21" fillId="0" borderId="1" xfId="0" applyNumberFormat="1" applyFont="1" applyBorder="1" applyAlignment="1">
      <alignment horizontal="center" vertical="center"/>
    </xf>
    <xf numFmtId="44" fontId="21" fillId="3" borderId="1" xfId="1" applyFont="1" applyFill="1" applyBorder="1" applyAlignment="1">
      <alignment horizontal="center" vertical="center"/>
    </xf>
    <xf numFmtId="44" fontId="26" fillId="3" borderId="1" xfId="1" applyFont="1" applyFill="1" applyBorder="1" applyAlignment="1">
      <alignment horizontal="center" vertical="center"/>
    </xf>
    <xf numFmtId="44" fontId="21" fillId="3" borderId="1" xfId="1" applyFont="1" applyFill="1" applyBorder="1" applyAlignment="1">
      <alignment horizontal="center" vertical="center" wrapText="1"/>
    </xf>
    <xf numFmtId="44" fontId="21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4" fontId="21" fillId="0" borderId="0" xfId="1" applyFont="1" applyAlignment="1">
      <alignment horizontal="center" vertical="center"/>
    </xf>
    <xf numFmtId="44" fontId="21" fillId="0" borderId="0" xfId="1" applyFont="1" applyAlignment="1">
      <alignment horizontal="center" vertical="center" wrapText="1"/>
    </xf>
    <xf numFmtId="44" fontId="22" fillId="5" borderId="1" xfId="2" applyNumberFormat="1" applyFont="1" applyFill="1" applyBorder="1" applyAlignment="1">
      <alignment horizontal="center" vertical="center"/>
    </xf>
    <xf numFmtId="0" fontId="19" fillId="5" borderId="1" xfId="2" applyFont="1" applyFill="1" applyBorder="1" applyAlignment="1">
      <alignment horizontal="center" vertical="center" wrapText="1"/>
    </xf>
    <xf numFmtId="44" fontId="19" fillId="5" borderId="1" xfId="1" applyFont="1" applyFill="1" applyBorder="1" applyAlignment="1">
      <alignment horizontal="center" vertical="center"/>
    </xf>
    <xf numFmtId="0" fontId="19" fillId="5" borderId="1" xfId="2" applyFont="1" applyFill="1" applyBorder="1" applyAlignment="1">
      <alignment horizontal="center" vertical="center"/>
    </xf>
    <xf numFmtId="44" fontId="19" fillId="5" borderId="1" xfId="1" applyFont="1" applyFill="1" applyBorder="1" applyAlignment="1">
      <alignment horizontal="center" vertical="center" wrapText="1"/>
    </xf>
    <xf numFmtId="44" fontId="21" fillId="5" borderId="1" xfId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44" fontId="26" fillId="5" borderId="1" xfId="1" applyFont="1" applyFill="1" applyBorder="1" applyAlignment="1">
      <alignment horizontal="center" vertical="center"/>
    </xf>
    <xf numFmtId="44" fontId="21" fillId="5" borderId="1" xfId="1" applyFont="1" applyFill="1" applyBorder="1" applyAlignment="1">
      <alignment horizontal="center" vertical="center" wrapText="1"/>
    </xf>
    <xf numFmtId="44" fontId="21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/>
    <xf numFmtId="0" fontId="17" fillId="5" borderId="1" xfId="2" applyFont="1" applyFill="1" applyBorder="1" applyAlignment="1">
      <alignment horizontal="center" vertical="center"/>
    </xf>
    <xf numFmtId="0" fontId="9" fillId="5" borderId="0" xfId="0" applyFont="1" applyFill="1"/>
    <xf numFmtId="44" fontId="17" fillId="5" borderId="1" xfId="2" applyNumberFormat="1" applyFont="1" applyFill="1" applyBorder="1" applyAlignment="1">
      <alignment horizontal="center" vertical="center"/>
    </xf>
    <xf numFmtId="44" fontId="17" fillId="5" borderId="1" xfId="1" applyFont="1" applyFill="1" applyBorder="1" applyAlignment="1">
      <alignment horizontal="center" vertical="center" wrapText="1"/>
    </xf>
    <xf numFmtId="44" fontId="17" fillId="5" borderId="1" xfId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14" fontId="35" fillId="3" borderId="1" xfId="2" applyNumberFormat="1" applyFont="1" applyFill="1" applyBorder="1" applyAlignment="1">
      <alignment horizontal="center" vertical="center"/>
    </xf>
    <xf numFmtId="0" fontId="35" fillId="3" borderId="1" xfId="2" applyFont="1" applyFill="1" applyBorder="1" applyAlignment="1">
      <alignment horizontal="center" vertical="center" wrapText="1"/>
    </xf>
    <xf numFmtId="0" fontId="36" fillId="0" borderId="0" xfId="0" applyFont="1"/>
    <xf numFmtId="0" fontId="37" fillId="0" borderId="1" xfId="0" applyFont="1" applyBorder="1" applyAlignment="1">
      <alignment horizontal="center" vertical="center" wrapText="1"/>
    </xf>
    <xf numFmtId="0" fontId="37" fillId="0" borderId="0" xfId="0" applyFont="1"/>
    <xf numFmtId="0" fontId="36" fillId="0" borderId="0" xfId="0" applyFont="1" applyAlignment="1">
      <alignment horizontal="center" vertical="center" wrapText="1"/>
    </xf>
    <xf numFmtId="0" fontId="38" fillId="3" borderId="1" xfId="2" applyFont="1" applyFill="1" applyBorder="1" applyAlignment="1">
      <alignment horizontal="center" vertical="center" wrapText="1"/>
    </xf>
    <xf numFmtId="44" fontId="38" fillId="3" borderId="1" xfId="1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44" fontId="39" fillId="3" borderId="1" xfId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5" borderId="0" xfId="0" applyFill="1"/>
    <xf numFmtId="44" fontId="22" fillId="5" borderId="1" xfId="1" applyFont="1" applyFill="1" applyBorder="1" applyAlignment="1">
      <alignment horizontal="center" vertical="center"/>
    </xf>
    <xf numFmtId="14" fontId="8" fillId="5" borderId="1" xfId="2" applyNumberFormat="1" applyFont="1" applyFill="1" applyBorder="1" applyAlignment="1">
      <alignment horizontal="center" vertical="center"/>
    </xf>
    <xf numFmtId="14" fontId="8" fillId="5" borderId="1" xfId="2" applyNumberFormat="1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center" vertical="center"/>
    </xf>
    <xf numFmtId="44" fontId="13" fillId="5" borderId="1" xfId="1" applyFont="1" applyFill="1" applyBorder="1" applyAlignment="1">
      <alignment horizontal="center" vertical="center"/>
    </xf>
    <xf numFmtId="44" fontId="13" fillId="5" borderId="1" xfId="1" applyFont="1" applyFill="1" applyBorder="1" applyAlignment="1">
      <alignment horizontal="center" vertical="center" wrapText="1"/>
    </xf>
    <xf numFmtId="44" fontId="8" fillId="5" borderId="1" xfId="1" applyFont="1" applyFill="1" applyBorder="1"/>
    <xf numFmtId="0" fontId="8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/>
    <xf numFmtId="44" fontId="8" fillId="5" borderId="1" xfId="0" applyNumberFormat="1" applyFont="1" applyFill="1" applyBorder="1"/>
    <xf numFmtId="44" fontId="8" fillId="3" borderId="1" xfId="1" applyFont="1" applyFill="1" applyBorder="1" applyAlignment="1">
      <alignment horizontal="center" vertical="center" wrapText="1"/>
    </xf>
    <xf numFmtId="44" fontId="6" fillId="5" borderId="1" xfId="2" applyNumberFormat="1" applyFont="1" applyFill="1" applyBorder="1" applyAlignment="1">
      <alignment horizontal="center" vertical="center"/>
    </xf>
    <xf numFmtId="44" fontId="3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44" fontId="0" fillId="5" borderId="1" xfId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44" fontId="18" fillId="5" borderId="1" xfId="1" applyFont="1" applyFill="1" applyBorder="1" applyAlignment="1">
      <alignment horizontal="center" vertical="center"/>
    </xf>
    <xf numFmtId="44" fontId="18" fillId="5" borderId="1" xfId="1" applyFont="1" applyFill="1" applyBorder="1" applyAlignment="1">
      <alignment horizontal="center" vertical="center" wrapText="1"/>
    </xf>
    <xf numFmtId="44" fontId="17" fillId="5" borderId="7" xfId="1" applyFont="1" applyFill="1" applyBorder="1" applyAlignment="1">
      <alignment horizontal="center" vertical="center" wrapText="1"/>
    </xf>
    <xf numFmtId="44" fontId="17" fillId="5" borderId="7" xfId="1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44" fontId="40" fillId="5" borderId="1" xfId="1" applyFont="1" applyFill="1" applyBorder="1" applyAlignment="1">
      <alignment horizontal="center" vertical="center"/>
    </xf>
    <xf numFmtId="44" fontId="13" fillId="5" borderId="1" xfId="2" applyNumberFormat="1" applyFont="1" applyFill="1" applyBorder="1" applyAlignment="1">
      <alignment horizontal="center" vertical="center"/>
    </xf>
    <xf numFmtId="44" fontId="13" fillId="5" borderId="1" xfId="1" applyFont="1" applyFill="1" applyBorder="1"/>
    <xf numFmtId="0" fontId="8" fillId="5" borderId="0" xfId="0" applyFont="1" applyFill="1"/>
    <xf numFmtId="44" fontId="6" fillId="5" borderId="1" xfId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5" borderId="1" xfId="2" applyNumberFormat="1" applyFont="1" applyFill="1" applyBorder="1" applyAlignment="1">
      <alignment horizontal="center" vertical="center"/>
    </xf>
    <xf numFmtId="14" fontId="3" fillId="5" borderId="1" xfId="2" applyNumberFormat="1" applyFont="1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/>
    </xf>
    <xf numFmtId="44" fontId="7" fillId="5" borderId="1" xfId="2" applyNumberFormat="1" applyFont="1" applyFill="1" applyBorder="1" applyAlignment="1">
      <alignment horizontal="center" vertical="center"/>
    </xf>
    <xf numFmtId="44" fontId="7" fillId="5" borderId="1" xfId="1" applyFont="1" applyFill="1" applyBorder="1" applyAlignment="1">
      <alignment horizontal="center" vertical="center"/>
    </xf>
    <xf numFmtId="44" fontId="3" fillId="5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/>
    <xf numFmtId="0" fontId="3" fillId="5" borderId="0" xfId="0" applyFont="1" applyFill="1"/>
    <xf numFmtId="44" fontId="3" fillId="3" borderId="1" xfId="0" applyNumberFormat="1" applyFont="1" applyFill="1" applyBorder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vertical="center"/>
    </xf>
    <xf numFmtId="0" fontId="42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17" fontId="11" fillId="3" borderId="0" xfId="0" applyNumberFormat="1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14" fontId="9" fillId="10" borderId="0" xfId="0" applyNumberFormat="1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 wrapText="1"/>
    </xf>
    <xf numFmtId="44" fontId="43" fillId="10" borderId="0" xfId="3" applyFont="1" applyFill="1" applyAlignment="1">
      <alignment horizontal="center" vertical="center"/>
    </xf>
    <xf numFmtId="44" fontId="9" fillId="10" borderId="0" xfId="0" applyNumberFormat="1" applyFont="1" applyFill="1" applyAlignment="1">
      <alignment horizontal="center" vertical="center"/>
    </xf>
    <xf numFmtId="0" fontId="10" fillId="3" borderId="0" xfId="0" applyFont="1" applyFill="1"/>
    <xf numFmtId="0" fontId="10" fillId="3" borderId="1" xfId="2" applyFont="1" applyFill="1" applyBorder="1" applyAlignment="1">
      <alignment horizontal="center" vertical="center"/>
    </xf>
    <xf numFmtId="14" fontId="10" fillId="3" borderId="1" xfId="2" applyNumberFormat="1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 wrapText="1"/>
    </xf>
    <xf numFmtId="44" fontId="10" fillId="3" borderId="1" xfId="2" applyNumberFormat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/>
    <xf numFmtId="44" fontId="44" fillId="3" borderId="1" xfId="2" applyNumberFormat="1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44" fontId="0" fillId="3" borderId="1" xfId="3" applyFont="1" applyFill="1" applyBorder="1"/>
    <xf numFmtId="44" fontId="0" fillId="0" borderId="1" xfId="0" applyNumberFormat="1" applyBorder="1"/>
    <xf numFmtId="44" fontId="0" fillId="0" borderId="1" xfId="1" applyFont="1" applyBorder="1"/>
    <xf numFmtId="0" fontId="10" fillId="11" borderId="1" xfId="2" applyFont="1" applyFill="1" applyBorder="1" applyAlignment="1">
      <alignment horizontal="center" vertical="center"/>
    </xf>
    <xf numFmtId="14" fontId="10" fillId="11" borderId="1" xfId="2" applyNumberFormat="1" applyFont="1" applyFill="1" applyBorder="1" applyAlignment="1">
      <alignment horizontal="center" vertical="center"/>
    </xf>
    <xf numFmtId="0" fontId="10" fillId="11" borderId="1" xfId="2" applyFont="1" applyFill="1" applyBorder="1" applyAlignment="1">
      <alignment horizontal="center" vertical="center" wrapText="1"/>
    </xf>
    <xf numFmtId="44" fontId="44" fillId="11" borderId="1" xfId="2" applyNumberFormat="1" applyFont="1" applyFill="1" applyBorder="1" applyAlignment="1">
      <alignment horizontal="center" vertical="center"/>
    </xf>
    <xf numFmtId="44" fontId="10" fillId="11" borderId="1" xfId="2" applyNumberFormat="1" applyFont="1" applyFill="1" applyBorder="1" applyAlignment="1">
      <alignment horizontal="center" vertical="center"/>
    </xf>
    <xf numFmtId="44" fontId="10" fillId="11" borderId="1" xfId="1" applyFont="1" applyFill="1" applyBorder="1" applyAlignment="1">
      <alignment horizontal="center" vertical="center"/>
    </xf>
    <xf numFmtId="0" fontId="10" fillId="11" borderId="1" xfId="0" applyFont="1" applyFill="1" applyBorder="1"/>
    <xf numFmtId="0" fontId="10" fillId="12" borderId="1" xfId="2" applyFont="1" applyFill="1" applyBorder="1" applyAlignment="1">
      <alignment horizontal="center" vertical="center"/>
    </xf>
    <xf numFmtId="14" fontId="10" fillId="12" borderId="1" xfId="2" applyNumberFormat="1" applyFont="1" applyFill="1" applyBorder="1" applyAlignment="1">
      <alignment horizontal="center" vertical="center"/>
    </xf>
    <xf numFmtId="0" fontId="10" fillId="12" borderId="1" xfId="2" applyFont="1" applyFill="1" applyBorder="1" applyAlignment="1">
      <alignment horizontal="center" vertical="center" wrapText="1"/>
    </xf>
    <xf numFmtId="44" fontId="44" fillId="12" borderId="1" xfId="2" applyNumberFormat="1" applyFont="1" applyFill="1" applyBorder="1" applyAlignment="1">
      <alignment horizontal="center" vertical="center"/>
    </xf>
    <xf numFmtId="44" fontId="10" fillId="12" borderId="1" xfId="2" applyNumberFormat="1" applyFont="1" applyFill="1" applyBorder="1" applyAlignment="1">
      <alignment horizontal="center" vertical="center"/>
    </xf>
    <xf numFmtId="44" fontId="10" fillId="12" borderId="1" xfId="1" applyFont="1" applyFill="1" applyBorder="1" applyAlignment="1">
      <alignment horizontal="center" vertical="center"/>
    </xf>
    <xf numFmtId="0" fontId="10" fillId="12" borderId="1" xfId="0" applyFont="1" applyFill="1" applyBorder="1"/>
    <xf numFmtId="0" fontId="41" fillId="8" borderId="0" xfId="0" applyFont="1" applyFill="1" applyAlignment="1">
      <alignment horizontal="center" vertical="center"/>
    </xf>
    <xf numFmtId="0" fontId="42" fillId="9" borderId="0" xfId="0" applyFont="1" applyFill="1" applyAlignment="1">
      <alignment horizontal="center" vertical="center"/>
    </xf>
    <xf numFmtId="44" fontId="9" fillId="0" borderId="1" xfId="1" applyFont="1" applyBorder="1" applyAlignment="1">
      <alignment horizontal="center" vertical="center" wrapText="1"/>
    </xf>
    <xf numFmtId="0" fontId="26" fillId="0" borderId="0" xfId="0" applyFont="1"/>
    <xf numFmtId="14" fontId="17" fillId="3" borderId="1" xfId="2" applyNumberFormat="1" applyFont="1" applyFill="1" applyBorder="1" applyAlignment="1">
      <alignment horizontal="center" vertical="center" wrapText="1"/>
    </xf>
    <xf numFmtId="0" fontId="41" fillId="8" borderId="0" xfId="0" applyFont="1" applyFill="1" applyAlignment="1">
      <alignment horizontal="center" vertical="center" wrapText="1"/>
    </xf>
    <xf numFmtId="0" fontId="42" fillId="9" borderId="0" xfId="0" applyFont="1" applyFill="1" applyAlignment="1">
      <alignment horizontal="center" vertical="center" wrapText="1"/>
    </xf>
    <xf numFmtId="0" fontId="10" fillId="11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44" fontId="41" fillId="8" borderId="0" xfId="1" applyFont="1" applyFill="1" applyAlignment="1">
      <alignment horizontal="center" vertical="center"/>
    </xf>
    <xf numFmtId="44" fontId="42" fillId="9" borderId="0" xfId="1" applyFont="1" applyFill="1" applyAlignment="1">
      <alignment horizontal="center" vertical="center"/>
    </xf>
    <xf numFmtId="44" fontId="11" fillId="3" borderId="0" xfId="1" applyFont="1" applyFill="1" applyBorder="1" applyAlignment="1">
      <alignment horizontal="center" vertical="center" wrapText="1"/>
    </xf>
    <xf numFmtId="44" fontId="9" fillId="10" borderId="0" xfId="1" applyFont="1" applyFill="1" applyAlignment="1">
      <alignment horizontal="center" vertical="center"/>
    </xf>
    <xf numFmtId="44" fontId="10" fillId="11" borderId="1" xfId="1" applyFont="1" applyFill="1" applyBorder="1"/>
    <xf numFmtId="44" fontId="10" fillId="3" borderId="1" xfId="1" applyFont="1" applyFill="1" applyBorder="1"/>
    <xf numFmtId="0" fontId="10" fillId="11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45" fillId="0" borderId="0" xfId="0" applyFont="1"/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44" fontId="33" fillId="0" borderId="1" xfId="0" applyNumberFormat="1" applyFont="1" applyBorder="1"/>
    <xf numFmtId="0" fontId="46" fillId="0" borderId="0" xfId="4"/>
    <xf numFmtId="0" fontId="46" fillId="0" borderId="1" xfId="4" applyBorder="1" applyAlignment="1">
      <alignment horizontal="center" vertical="center"/>
    </xf>
    <xf numFmtId="0" fontId="46" fillId="0" borderId="0" xfId="4" applyAlignment="1">
      <alignment wrapText="1"/>
    </xf>
    <xf numFmtId="0" fontId="46" fillId="0" borderId="0" xfId="4" applyAlignment="1">
      <alignment horizontal="center" vertical="center" wrapText="1"/>
    </xf>
    <xf numFmtId="0" fontId="46" fillId="0" borderId="0" xfId="4" applyAlignment="1">
      <alignment horizontal="center" vertical="center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44" fontId="34" fillId="0" borderId="1" xfId="1" applyFont="1" applyBorder="1" applyAlignment="1">
      <alignment horizontal="center" vertical="center"/>
    </xf>
    <xf numFmtId="44" fontId="37" fillId="0" borderId="1" xfId="1" applyFont="1" applyBorder="1" applyAlignment="1">
      <alignment horizontal="center" vertical="center"/>
    </xf>
    <xf numFmtId="44" fontId="36" fillId="0" borderId="0" xfId="1" applyFont="1" applyAlignment="1">
      <alignment horizontal="center" vertical="center"/>
    </xf>
    <xf numFmtId="44" fontId="38" fillId="3" borderId="1" xfId="1" applyFont="1" applyFill="1" applyBorder="1" applyAlignment="1">
      <alignment horizontal="center" vertical="center" wrapText="1"/>
    </xf>
    <xf numFmtId="0" fontId="36" fillId="3" borderId="0" xfId="0" applyFont="1" applyFill="1"/>
    <xf numFmtId="14" fontId="38" fillId="3" borderId="1" xfId="0" applyNumberFormat="1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44" fontId="34" fillId="3" borderId="1" xfId="1" applyFont="1" applyFill="1" applyBorder="1" applyAlignment="1">
      <alignment horizontal="center" vertical="center"/>
    </xf>
    <xf numFmtId="0" fontId="37" fillId="3" borderId="0" xfId="0" applyFont="1" applyFill="1"/>
    <xf numFmtId="0" fontId="36" fillId="3" borderId="0" xfId="0" applyFont="1" applyFill="1" applyAlignment="1">
      <alignment wrapText="1"/>
    </xf>
    <xf numFmtId="0" fontId="36" fillId="3" borderId="1" xfId="0" applyFont="1" applyFill="1" applyBorder="1" applyAlignment="1">
      <alignment horizontal="center" vertical="center" wrapText="1"/>
    </xf>
    <xf numFmtId="44" fontId="34" fillId="3" borderId="1" xfId="1" applyFont="1" applyFill="1" applyBorder="1" applyAlignment="1">
      <alignment horizontal="center" vertical="center" wrapText="1"/>
    </xf>
    <xf numFmtId="14" fontId="37" fillId="3" borderId="1" xfId="0" applyNumberFormat="1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16" borderId="1" xfId="0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6" fillId="3" borderId="1" xfId="0" applyFont="1" applyFill="1" applyBorder="1" applyAlignment="1">
      <alignment wrapText="1"/>
    </xf>
    <xf numFmtId="44" fontId="0" fillId="0" borderId="0" xfId="1" applyFont="1" applyAlignment="1">
      <alignment horizontal="center" vertical="center" wrapText="1"/>
    </xf>
    <xf numFmtId="44" fontId="39" fillId="3" borderId="1" xfId="1" applyFont="1" applyFill="1" applyBorder="1" applyAlignment="1">
      <alignment horizontal="center" vertical="center" wrapText="1"/>
    </xf>
    <xf numFmtId="44" fontId="34" fillId="0" borderId="1" xfId="1" applyFont="1" applyBorder="1" applyAlignment="1">
      <alignment horizontal="center" vertical="center" wrapText="1"/>
    </xf>
    <xf numFmtId="44" fontId="37" fillId="0" borderId="1" xfId="1" applyFont="1" applyBorder="1" applyAlignment="1">
      <alignment horizontal="center" vertical="center" wrapText="1"/>
    </xf>
    <xf numFmtId="44" fontId="36" fillId="0" borderId="0" xfId="1" applyFont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44" fontId="37" fillId="0" borderId="1" xfId="0" applyNumberFormat="1" applyFont="1" applyBorder="1" applyAlignment="1">
      <alignment horizontal="center" vertical="center"/>
    </xf>
    <xf numFmtId="44" fontId="37" fillId="0" borderId="1" xfId="0" applyNumberFormat="1" applyFont="1" applyBorder="1" applyAlignment="1">
      <alignment horizontal="center" vertical="center" wrapText="1"/>
    </xf>
    <xf numFmtId="14" fontId="37" fillId="0" borderId="1" xfId="0" applyNumberFormat="1" applyFont="1" applyBorder="1" applyAlignment="1">
      <alignment horizontal="center" vertical="center"/>
    </xf>
    <xf numFmtId="0" fontId="36" fillId="0" borderId="1" xfId="0" applyFont="1" applyBorder="1"/>
    <xf numFmtId="0" fontId="33" fillId="0" borderId="0" xfId="0" applyFont="1" applyAlignment="1">
      <alignment horizontal="center" vertical="center"/>
    </xf>
    <xf numFmtId="44" fontId="47" fillId="0" borderId="1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0" xfId="0" applyFont="1" applyFill="1"/>
    <xf numFmtId="0" fontId="35" fillId="1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44" fontId="39" fillId="3" borderId="1" xfId="2" applyNumberFormat="1" applyFont="1" applyFill="1" applyBorder="1" applyAlignment="1">
      <alignment horizontal="center" vertical="center"/>
    </xf>
    <xf numFmtId="44" fontId="49" fillId="3" borderId="1" xfId="1" applyFont="1" applyFill="1" applyBorder="1" applyAlignment="1">
      <alignment horizontal="center" vertical="center"/>
    </xf>
    <xf numFmtId="44" fontId="49" fillId="0" borderId="1" xfId="1" applyFont="1" applyBorder="1" applyAlignment="1">
      <alignment horizontal="center" vertical="center"/>
    </xf>
    <xf numFmtId="44" fontId="47" fillId="0" borderId="1" xfId="1" applyFont="1" applyBorder="1" applyAlignment="1">
      <alignment horizontal="center" vertical="center"/>
    </xf>
    <xf numFmtId="0" fontId="37" fillId="17" borderId="1" xfId="0" applyFont="1" applyFill="1" applyBorder="1" applyAlignment="1">
      <alignment horizontal="center" vertical="center"/>
    </xf>
    <xf numFmtId="44" fontId="38" fillId="18" borderId="1" xfId="1" applyFont="1" applyFill="1" applyBorder="1" applyAlignment="1">
      <alignment horizontal="center" vertical="center" wrapText="1"/>
    </xf>
    <xf numFmtId="0" fontId="36" fillId="18" borderId="0" xfId="0" applyFont="1" applyFill="1"/>
    <xf numFmtId="44" fontId="18" fillId="19" borderId="1" xfId="1" applyFont="1" applyFill="1" applyBorder="1" applyAlignment="1">
      <alignment horizontal="center" vertical="center" wrapText="1"/>
    </xf>
    <xf numFmtId="44" fontId="38" fillId="19" borderId="1" xfId="1" applyFont="1" applyFill="1" applyBorder="1" applyAlignment="1">
      <alignment horizontal="center" vertical="center"/>
    </xf>
    <xf numFmtId="0" fontId="36" fillId="19" borderId="1" xfId="0" applyFont="1" applyFill="1" applyBorder="1" applyAlignment="1">
      <alignment horizontal="center" vertical="center"/>
    </xf>
    <xf numFmtId="0" fontId="37" fillId="19" borderId="1" xfId="0" applyFont="1" applyFill="1" applyBorder="1" applyAlignment="1">
      <alignment horizontal="center" vertical="center"/>
    </xf>
    <xf numFmtId="44" fontId="34" fillId="19" borderId="1" xfId="1" applyFont="1" applyFill="1" applyBorder="1" applyAlignment="1">
      <alignment horizontal="center" vertical="center"/>
    </xf>
    <xf numFmtId="44" fontId="37" fillId="19" borderId="1" xfId="1" applyFont="1" applyFill="1" applyBorder="1" applyAlignment="1">
      <alignment horizontal="center" vertical="center"/>
    </xf>
    <xf numFmtId="44" fontId="37" fillId="19" borderId="1" xfId="1" applyFont="1" applyFill="1" applyBorder="1" applyAlignment="1">
      <alignment horizontal="center" vertical="center" wrapText="1"/>
    </xf>
    <xf numFmtId="44" fontId="48" fillId="0" borderId="0" xfId="0" applyNumberFormat="1" applyFont="1" applyAlignment="1">
      <alignment horizontal="center" vertical="center"/>
    </xf>
    <xf numFmtId="44" fontId="36" fillId="19" borderId="1" xfId="1" applyFont="1" applyFill="1" applyBorder="1" applyAlignment="1">
      <alignment horizontal="center" vertical="center"/>
    </xf>
    <xf numFmtId="44" fontId="38" fillId="19" borderId="1" xfId="1" applyFont="1" applyFill="1" applyBorder="1" applyAlignment="1">
      <alignment horizontal="center" vertical="center" wrapText="1"/>
    </xf>
    <xf numFmtId="0" fontId="36" fillId="19" borderId="1" xfId="0" applyFont="1" applyFill="1" applyBorder="1"/>
    <xf numFmtId="44" fontId="34" fillId="19" borderId="1" xfId="1" applyFont="1" applyFill="1" applyBorder="1" applyAlignment="1">
      <alignment horizontal="center" vertical="center" wrapText="1"/>
    </xf>
    <xf numFmtId="44" fontId="36" fillId="19" borderId="1" xfId="1" applyFont="1" applyFill="1" applyBorder="1"/>
    <xf numFmtId="44" fontId="36" fillId="19" borderId="0" xfId="1" applyFont="1" applyFill="1" applyAlignment="1">
      <alignment horizontal="center" vertical="center"/>
    </xf>
    <xf numFmtId="44" fontId="39" fillId="19" borderId="1" xfId="1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 wrapText="1"/>
    </xf>
    <xf numFmtId="0" fontId="34" fillId="19" borderId="1" xfId="0" applyFont="1" applyFill="1" applyBorder="1" applyAlignment="1">
      <alignment horizontal="center" vertical="center" wrapText="1"/>
    </xf>
    <xf numFmtId="0" fontId="39" fillId="19" borderId="1" xfId="0" applyFont="1" applyFill="1" applyBorder="1" applyAlignment="1">
      <alignment horizontal="center" vertical="center" wrapText="1"/>
    </xf>
    <xf numFmtId="0" fontId="37" fillId="19" borderId="1" xfId="0" applyFont="1" applyFill="1" applyBorder="1" applyAlignment="1">
      <alignment horizontal="center" vertical="center" wrapText="1"/>
    </xf>
    <xf numFmtId="0" fontId="0" fillId="3" borderId="0" xfId="0" applyFill="1"/>
    <xf numFmtId="14" fontId="7" fillId="4" borderId="1" xfId="2" applyNumberFormat="1" applyFont="1" applyFill="1" applyBorder="1" applyAlignment="1">
      <alignment horizontal="center" vertical="center"/>
    </xf>
    <xf numFmtId="14" fontId="7" fillId="4" borderId="1" xfId="2" applyNumberFormat="1" applyFont="1" applyFill="1" applyBorder="1" applyAlignment="1">
      <alignment horizontal="center" vertical="center" wrapText="1"/>
    </xf>
    <xf numFmtId="44" fontId="6" fillId="3" borderId="1" xfId="1" applyFont="1" applyFill="1" applyBorder="1" applyAlignment="1">
      <alignment horizontal="center" vertical="center" wrapText="1"/>
    </xf>
    <xf numFmtId="44" fontId="8" fillId="0" borderId="1" xfId="1" applyFont="1" applyBorder="1" applyAlignment="1">
      <alignment horizontal="center" vertical="center"/>
    </xf>
    <xf numFmtId="44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44" fontId="22" fillId="0" borderId="1" xfId="1" applyFont="1" applyBorder="1" applyAlignment="1">
      <alignment horizontal="center" vertical="center" wrapText="1"/>
    </xf>
    <xf numFmtId="44" fontId="20" fillId="0" borderId="1" xfId="1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46" fillId="5" borderId="1" xfId="4" applyFill="1" applyBorder="1" applyAlignment="1">
      <alignment horizontal="center" vertical="center"/>
    </xf>
    <xf numFmtId="44" fontId="9" fillId="5" borderId="1" xfId="0" applyNumberFormat="1" applyFont="1" applyFill="1" applyBorder="1" applyAlignment="1">
      <alignment horizontal="center" vertical="center"/>
    </xf>
    <xf numFmtId="44" fontId="9" fillId="5" borderId="1" xfId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6" fillId="3" borderId="1" xfId="4" applyFill="1" applyBorder="1" applyAlignment="1">
      <alignment horizontal="center" vertical="center"/>
    </xf>
    <xf numFmtId="44" fontId="9" fillId="3" borderId="1" xfId="0" applyNumberFormat="1" applyFont="1" applyFill="1" applyBorder="1" applyAlignment="1">
      <alignment horizontal="center" vertical="center"/>
    </xf>
    <xf numFmtId="44" fontId="9" fillId="3" borderId="1" xfId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2" fillId="4" borderId="8" xfId="0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horizontal="center"/>
    </xf>
    <xf numFmtId="0" fontId="32" fillId="4" borderId="3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0" fontId="42" fillId="9" borderId="0" xfId="0" applyFont="1" applyFill="1" applyAlignment="1">
      <alignment horizontal="center" vertical="center"/>
    </xf>
  </cellXfs>
  <cellStyles count="5">
    <cellStyle name="20% - Énfasis1" xfId="2" builtinId="30"/>
    <cellStyle name="Hipervínculo" xfId="4" builtinId="8"/>
    <cellStyle name="Moneda" xfId="1" builtinId="4"/>
    <cellStyle name="Moneda 2" xfId="3"/>
    <cellStyle name="Normal" xfId="0" builtinId="0"/>
  </cellStyles>
  <dxfs count="0"/>
  <tableStyles count="0" defaultTableStyle="TableStyleMedium2" defaultPivotStyle="PivotStyleLight16"/>
  <colors>
    <mruColors>
      <color rgb="FFFFFF99"/>
      <color rgb="FFFF33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758771</xdr:colOff>
      <xdr:row>6</xdr:row>
      <xdr:rowOff>258305</xdr:rowOff>
    </xdr:from>
    <xdr:ext cx="184731" cy="264560"/>
    <xdr:sp macro="" textlink="">
      <xdr:nvSpPr>
        <xdr:cNvPr id="2" name="CuadroTexto 1"/>
        <xdr:cNvSpPr txBox="1"/>
      </xdr:nvSpPr>
      <xdr:spPr>
        <a:xfrm>
          <a:off x="7006525" y="159826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SV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B1" workbookViewId="0">
      <pane xSplit="5" ySplit="4" topLeftCell="G5" activePane="bottomRight" state="frozen"/>
      <selection activeCell="B1" sqref="B1"/>
      <selection pane="topRight" activeCell="D1" sqref="D1"/>
      <selection pane="bottomLeft" activeCell="B5" sqref="B5"/>
      <selection pane="bottomRight"/>
    </sheetView>
  </sheetViews>
  <sheetFormatPr baseColWidth="10" defaultRowHeight="15" x14ac:dyDescent="0.25"/>
  <cols>
    <col min="1" max="1" width="3.85546875" style="18" customWidth="1"/>
    <col min="2" max="2" width="28" style="18" customWidth="1"/>
    <col min="3" max="3" width="13.140625" style="18" customWidth="1"/>
    <col min="4" max="4" width="13.28515625" style="18" customWidth="1"/>
    <col min="5" max="5" width="17.140625" style="18" customWidth="1"/>
    <col min="6" max="7" width="13.7109375" style="18" customWidth="1"/>
    <col min="8" max="8" width="12.42578125" style="18" customWidth="1"/>
    <col min="9" max="11" width="10.85546875" style="18"/>
    <col min="12" max="12" width="10.28515625" style="18" customWidth="1"/>
    <col min="13" max="20" width="9" style="18" customWidth="1"/>
    <col min="21" max="21" width="12.5703125" style="18" customWidth="1"/>
    <col min="22" max="22" width="12.42578125" style="18" customWidth="1"/>
  </cols>
  <sheetData>
    <row r="1" spans="1:22" x14ac:dyDescent="0.25">
      <c r="B1" s="18" t="s">
        <v>1671</v>
      </c>
    </row>
    <row r="2" spans="1:22" ht="27.75" customHeight="1" x14ac:dyDescent="0.25">
      <c r="A2" s="445" t="s">
        <v>512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5"/>
      <c r="S2" s="445"/>
      <c r="T2" s="445"/>
      <c r="U2" s="445"/>
      <c r="V2" s="445"/>
    </row>
    <row r="3" spans="1:22" s="348" customFormat="1" ht="14.25" customHeight="1" x14ac:dyDescent="0.2">
      <c r="A3" s="347"/>
      <c r="B3" s="446" t="s">
        <v>1387</v>
      </c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6"/>
      <c r="R3" s="446"/>
      <c r="S3" s="446"/>
      <c r="T3" s="446"/>
      <c r="U3" s="446"/>
      <c r="V3" s="446"/>
    </row>
    <row r="4" spans="1:22" s="156" customFormat="1" ht="42.75" x14ac:dyDescent="0.25">
      <c r="A4" s="40"/>
      <c r="B4" s="40" t="s">
        <v>81</v>
      </c>
      <c r="C4" s="40"/>
      <c r="D4" s="40" t="s">
        <v>1454</v>
      </c>
      <c r="E4" s="40" t="s">
        <v>1457</v>
      </c>
      <c r="F4" s="40" t="s">
        <v>138</v>
      </c>
      <c r="G4" s="40" t="s">
        <v>139</v>
      </c>
      <c r="H4" s="40" t="s">
        <v>141</v>
      </c>
      <c r="I4" s="40" t="s">
        <v>142</v>
      </c>
      <c r="J4" s="40" t="s">
        <v>143</v>
      </c>
      <c r="K4" s="40" t="s">
        <v>144</v>
      </c>
      <c r="L4" s="40" t="s">
        <v>151</v>
      </c>
      <c r="M4" s="40" t="s">
        <v>354</v>
      </c>
      <c r="N4" s="40" t="s">
        <v>355</v>
      </c>
      <c r="O4" s="40" t="s">
        <v>620</v>
      </c>
      <c r="P4" s="40" t="s">
        <v>1406</v>
      </c>
      <c r="Q4" s="40" t="s">
        <v>1407</v>
      </c>
      <c r="R4" s="40" t="s">
        <v>1408</v>
      </c>
      <c r="S4" s="40" t="s">
        <v>1409</v>
      </c>
      <c r="T4" s="40" t="s">
        <v>1410</v>
      </c>
      <c r="U4" s="40" t="s">
        <v>72</v>
      </c>
      <c r="V4" s="40" t="s">
        <v>88</v>
      </c>
    </row>
    <row r="5" spans="1:22" s="34" customFormat="1" x14ac:dyDescent="0.3">
      <c r="A5" s="53">
        <v>1</v>
      </c>
      <c r="B5" s="355" t="s">
        <v>1383</v>
      </c>
      <c r="C5" s="355" t="s">
        <v>1660</v>
      </c>
      <c r="D5" s="355" t="s">
        <v>1455</v>
      </c>
      <c r="E5" s="355" t="s">
        <v>1458</v>
      </c>
      <c r="F5" s="157">
        <f>GOB.!F24</f>
        <v>4065</v>
      </c>
      <c r="G5" s="157">
        <f>GOB.!G24</f>
        <v>403.76</v>
      </c>
      <c r="H5" s="157">
        <f>GOB.!H24</f>
        <v>747.92000000000007</v>
      </c>
      <c r="I5" s="157"/>
      <c r="J5" s="54"/>
      <c r="K5" s="54"/>
      <c r="L5" s="53"/>
      <c r="M5" s="54"/>
      <c r="N5" s="54"/>
      <c r="O5" s="54"/>
      <c r="P5" s="54"/>
      <c r="Q5" s="54"/>
      <c r="R5" s="54"/>
      <c r="S5" s="54"/>
      <c r="T5" s="54"/>
      <c r="U5" s="157">
        <f>H5+I5+J5+K5+L5+M5+N5+O5+P5</f>
        <v>747.92000000000007</v>
      </c>
      <c r="V5" s="157">
        <f t="shared" ref="V5:V14" si="0">F5-U5</f>
        <v>3317.08</v>
      </c>
    </row>
    <row r="6" spans="1:22" s="34" customFormat="1" x14ac:dyDescent="0.3">
      <c r="A6" s="53">
        <v>2</v>
      </c>
      <c r="B6" s="355" t="s">
        <v>1384</v>
      </c>
      <c r="C6" s="355" t="s">
        <v>1661</v>
      </c>
      <c r="D6" s="355" t="s">
        <v>1455</v>
      </c>
      <c r="E6" s="355" t="s">
        <v>1458</v>
      </c>
      <c r="F6" s="157">
        <f>MIG.!F42</f>
        <v>8340</v>
      </c>
      <c r="G6" s="157">
        <f>MIG.!G42</f>
        <v>684.87299999999993</v>
      </c>
      <c r="H6" s="157">
        <f>MIG.!H42</f>
        <v>1925.7099999999998</v>
      </c>
      <c r="I6" s="157">
        <f>MIG.!J42</f>
        <v>716.68999999999994</v>
      </c>
      <c r="J6" s="54">
        <f>MIG.!L42</f>
        <v>609.47</v>
      </c>
      <c r="K6" s="54">
        <f>MIG.!N42</f>
        <v>812.23000000000013</v>
      </c>
      <c r="L6" s="157">
        <f>MIG.!P42</f>
        <v>383.71999999999997</v>
      </c>
      <c r="M6" s="54">
        <f>MIG.!R42</f>
        <v>257.20999999999998</v>
      </c>
      <c r="N6" s="54">
        <f>MIG.!T42</f>
        <v>75.41</v>
      </c>
      <c r="O6" s="54">
        <f>MIG.!V42</f>
        <v>52.08</v>
      </c>
      <c r="P6" s="54">
        <f>MIG.!AD42</f>
        <v>0</v>
      </c>
      <c r="Q6" s="54"/>
      <c r="R6" s="54"/>
      <c r="S6" s="54"/>
      <c r="T6" s="54"/>
      <c r="U6" s="157">
        <f t="shared" ref="U6:U15" si="1">H6+I6+J6+K6+L6+M6+N6+O6+P6</f>
        <v>4832.5199999999995</v>
      </c>
      <c r="V6" s="157">
        <f t="shared" si="0"/>
        <v>3507.4800000000005</v>
      </c>
    </row>
    <row r="7" spans="1:22" s="34" customFormat="1" x14ac:dyDescent="0.3">
      <c r="A7" s="53">
        <v>3</v>
      </c>
      <c r="B7" s="355" t="s">
        <v>364</v>
      </c>
      <c r="C7" s="355" t="s">
        <v>1660</v>
      </c>
      <c r="D7" s="355" t="s">
        <v>1455</v>
      </c>
      <c r="E7" s="355" t="s">
        <v>1458</v>
      </c>
      <c r="F7" s="157">
        <f>CUL.!F26</f>
        <v>3690</v>
      </c>
      <c r="G7" s="157">
        <f>CUL.!G26</f>
        <v>457.90999999999997</v>
      </c>
      <c r="H7" s="157">
        <f>CUL.!H26</f>
        <v>678.32999999999993</v>
      </c>
      <c r="I7" s="157">
        <f>CUL.!J26</f>
        <v>158.32999999999998</v>
      </c>
      <c r="J7" s="54"/>
      <c r="K7" s="54"/>
      <c r="L7" s="53"/>
      <c r="M7" s="54"/>
      <c r="N7" s="54"/>
      <c r="O7" s="54"/>
      <c r="P7" s="54"/>
      <c r="Q7" s="54"/>
      <c r="R7" s="54"/>
      <c r="S7" s="54"/>
      <c r="T7" s="54"/>
      <c r="U7" s="157">
        <f t="shared" si="1"/>
        <v>836.65999999999985</v>
      </c>
      <c r="V7" s="157">
        <f t="shared" si="0"/>
        <v>2853.34</v>
      </c>
    </row>
    <row r="8" spans="1:22" s="79" customFormat="1" x14ac:dyDescent="0.3">
      <c r="A8" s="439">
        <v>4</v>
      </c>
      <c r="B8" s="440" t="s">
        <v>1385</v>
      </c>
      <c r="C8" s="440" t="s">
        <v>1662</v>
      </c>
      <c r="D8" s="440" t="s">
        <v>1455</v>
      </c>
      <c r="E8" s="440" t="s">
        <v>1458</v>
      </c>
      <c r="F8" s="441">
        <f>CORR.!G10</f>
        <v>1005</v>
      </c>
      <c r="G8" s="441">
        <f>CORR.!H10</f>
        <v>118.41</v>
      </c>
      <c r="H8" s="441">
        <f>CORR.!I10</f>
        <v>207.5</v>
      </c>
      <c r="I8" s="441">
        <f>CORR.!K10</f>
        <v>107.5</v>
      </c>
      <c r="J8" s="442"/>
      <c r="K8" s="442"/>
      <c r="L8" s="439"/>
      <c r="M8" s="442"/>
      <c r="N8" s="442"/>
      <c r="O8" s="442"/>
      <c r="P8" s="442"/>
      <c r="Q8" s="442"/>
      <c r="R8" s="442"/>
      <c r="S8" s="442"/>
      <c r="T8" s="442"/>
      <c r="U8" s="441">
        <f t="shared" si="1"/>
        <v>315</v>
      </c>
      <c r="V8" s="441">
        <f t="shared" si="0"/>
        <v>690</v>
      </c>
    </row>
    <row r="9" spans="1:22" s="79" customFormat="1" x14ac:dyDescent="0.3">
      <c r="A9" s="439">
        <v>5</v>
      </c>
      <c r="B9" s="440" t="s">
        <v>1386</v>
      </c>
      <c r="C9" s="440" t="s">
        <v>1660</v>
      </c>
      <c r="D9" s="440" t="s">
        <v>1455</v>
      </c>
      <c r="E9" s="440" t="s">
        <v>1459</v>
      </c>
      <c r="F9" s="441">
        <f>'CRUZ R'!F54</f>
        <v>7935</v>
      </c>
      <c r="G9" s="441">
        <f>'CRUZ R'!G54</f>
        <v>472.82833333333338</v>
      </c>
      <c r="H9" s="441">
        <f>'CRUZ R'!I54</f>
        <v>1775.94</v>
      </c>
      <c r="I9" s="441">
        <f>'CRUZ R'!K54</f>
        <v>1202.4199999999998</v>
      </c>
      <c r="J9" s="442">
        <f>'CRUZ R'!M54</f>
        <v>814.28</v>
      </c>
      <c r="K9" s="442">
        <f>'CRUZ R'!O54</f>
        <v>646.78</v>
      </c>
      <c r="L9" s="441">
        <f>'CRUZ R'!Q54</f>
        <v>277.38</v>
      </c>
      <c r="M9" s="442"/>
      <c r="N9" s="442"/>
      <c r="O9" s="442"/>
      <c r="P9" s="442"/>
      <c r="Q9" s="442"/>
      <c r="R9" s="442"/>
      <c r="S9" s="442"/>
      <c r="T9" s="442"/>
      <c r="U9" s="441">
        <f t="shared" si="1"/>
        <v>4716.7999999999993</v>
      </c>
      <c r="V9" s="441">
        <f t="shared" si="0"/>
        <v>3218.2000000000007</v>
      </c>
    </row>
    <row r="10" spans="1:22" s="221" customFormat="1" x14ac:dyDescent="0.3">
      <c r="A10" s="435">
        <v>6</v>
      </c>
      <c r="B10" s="436" t="s">
        <v>140</v>
      </c>
      <c r="C10" s="436" t="s">
        <v>1662</v>
      </c>
      <c r="D10" s="436" t="s">
        <v>1455</v>
      </c>
      <c r="E10" s="436" t="s">
        <v>1460</v>
      </c>
      <c r="F10" s="437">
        <f>ANDA!H11</f>
        <v>670</v>
      </c>
      <c r="G10" s="437">
        <f>ANDA!I11</f>
        <v>70.040000000000006</v>
      </c>
      <c r="H10" s="437">
        <f>ANDA!J11</f>
        <v>28.37</v>
      </c>
      <c r="I10" s="437"/>
      <c r="J10" s="438"/>
      <c r="K10" s="438"/>
      <c r="L10" s="435"/>
      <c r="M10" s="438"/>
      <c r="N10" s="438"/>
      <c r="O10" s="438"/>
      <c r="P10" s="438"/>
      <c r="Q10" s="438"/>
      <c r="R10" s="438"/>
      <c r="S10" s="438"/>
      <c r="T10" s="438"/>
      <c r="U10" s="437">
        <f t="shared" si="1"/>
        <v>28.37</v>
      </c>
      <c r="V10" s="437">
        <f t="shared" si="0"/>
        <v>641.63</v>
      </c>
    </row>
    <row r="11" spans="1:22" s="79" customFormat="1" x14ac:dyDescent="0.3">
      <c r="A11" s="439">
        <v>7</v>
      </c>
      <c r="B11" s="440" t="s">
        <v>21</v>
      </c>
      <c r="C11" s="440" t="s">
        <v>1660</v>
      </c>
      <c r="D11" s="440" t="s">
        <v>1455</v>
      </c>
      <c r="E11" s="440" t="s">
        <v>1461</v>
      </c>
      <c r="F11" s="441">
        <f>ISNA!H11</f>
        <v>675</v>
      </c>
      <c r="G11" s="441">
        <f>ISNA!I11</f>
        <v>116.66</v>
      </c>
      <c r="H11" s="441"/>
      <c r="I11" s="441"/>
      <c r="J11" s="442"/>
      <c r="K11" s="442"/>
      <c r="L11" s="439"/>
      <c r="M11" s="442"/>
      <c r="N11" s="442"/>
      <c r="O11" s="442"/>
      <c r="P11" s="442"/>
      <c r="Q11" s="442"/>
      <c r="R11" s="442"/>
      <c r="S11" s="442"/>
      <c r="T11" s="442"/>
      <c r="U11" s="441">
        <f t="shared" si="1"/>
        <v>0</v>
      </c>
      <c r="V11" s="441">
        <f t="shared" si="0"/>
        <v>675</v>
      </c>
    </row>
    <row r="12" spans="1:22" s="221" customFormat="1" x14ac:dyDescent="0.3">
      <c r="A12" s="435">
        <v>8</v>
      </c>
      <c r="B12" s="436" t="s">
        <v>979</v>
      </c>
      <c r="C12" s="436" t="s">
        <v>1660</v>
      </c>
      <c r="D12" s="436" t="s">
        <v>1456</v>
      </c>
      <c r="E12" s="436" t="s">
        <v>1458</v>
      </c>
      <c r="F12" s="437">
        <f>FUNSAL!G13</f>
        <v>1165</v>
      </c>
      <c r="G12" s="437">
        <f>FUNSAL!H13</f>
        <v>116.5</v>
      </c>
      <c r="H12" s="435"/>
      <c r="I12" s="437"/>
      <c r="J12" s="438"/>
      <c r="K12" s="438"/>
      <c r="L12" s="435"/>
      <c r="M12" s="438"/>
      <c r="N12" s="438"/>
      <c r="O12" s="438"/>
      <c r="P12" s="438"/>
      <c r="Q12" s="438"/>
      <c r="R12" s="438"/>
      <c r="S12" s="438"/>
      <c r="T12" s="438"/>
      <c r="U12" s="437">
        <f t="shared" si="1"/>
        <v>0</v>
      </c>
      <c r="V12" s="437">
        <f t="shared" si="0"/>
        <v>1165</v>
      </c>
    </row>
    <row r="13" spans="1:22" s="34" customFormat="1" ht="14.25" x14ac:dyDescent="0.3">
      <c r="A13" s="53">
        <v>9</v>
      </c>
      <c r="B13" s="53"/>
      <c r="C13" s="53"/>
      <c r="D13" s="53"/>
      <c r="E13" s="53"/>
      <c r="F13" s="157"/>
      <c r="G13" s="157"/>
      <c r="H13" s="157"/>
      <c r="I13" s="157"/>
      <c r="J13" s="54"/>
      <c r="K13" s="54"/>
      <c r="L13" s="53"/>
      <c r="M13" s="54"/>
      <c r="N13" s="54"/>
      <c r="O13" s="54"/>
      <c r="P13" s="54"/>
      <c r="Q13" s="54"/>
      <c r="R13" s="54"/>
      <c r="S13" s="54"/>
      <c r="T13" s="54"/>
      <c r="U13" s="157">
        <f t="shared" si="1"/>
        <v>0</v>
      </c>
      <c r="V13" s="157">
        <f t="shared" si="0"/>
        <v>0</v>
      </c>
    </row>
    <row r="14" spans="1:22" s="34" customFormat="1" ht="14.25" x14ac:dyDescent="0.3">
      <c r="A14" s="53">
        <v>10</v>
      </c>
      <c r="B14" s="53"/>
      <c r="C14" s="53"/>
      <c r="D14" s="53"/>
      <c r="E14" s="53"/>
      <c r="F14" s="157"/>
      <c r="G14" s="157"/>
      <c r="H14" s="157"/>
      <c r="I14" s="157"/>
      <c r="J14" s="54"/>
      <c r="K14" s="54"/>
      <c r="L14" s="53"/>
      <c r="M14" s="54"/>
      <c r="N14" s="54"/>
      <c r="O14" s="54"/>
      <c r="P14" s="54"/>
      <c r="Q14" s="54"/>
      <c r="R14" s="54"/>
      <c r="S14" s="54"/>
      <c r="T14" s="54"/>
      <c r="U14" s="157">
        <f t="shared" si="1"/>
        <v>0</v>
      </c>
      <c r="V14" s="157">
        <f t="shared" si="0"/>
        <v>0</v>
      </c>
    </row>
    <row r="15" spans="1:22" s="34" customFormat="1" ht="14.25" x14ac:dyDescent="0.3">
      <c r="A15" s="53">
        <v>11</v>
      </c>
      <c r="B15" s="53"/>
      <c r="C15" s="53"/>
      <c r="D15" s="53"/>
      <c r="E15" s="53"/>
      <c r="F15" s="157"/>
      <c r="G15" s="157"/>
      <c r="H15" s="157"/>
      <c r="I15" s="157"/>
      <c r="J15" s="54"/>
      <c r="K15" s="54"/>
      <c r="L15" s="53"/>
      <c r="M15" s="54"/>
      <c r="N15" s="54"/>
      <c r="O15" s="54"/>
      <c r="P15" s="54"/>
      <c r="Q15" s="54"/>
      <c r="R15" s="54"/>
      <c r="S15" s="54"/>
      <c r="T15" s="54"/>
      <c r="U15" s="157">
        <f t="shared" si="1"/>
        <v>0</v>
      </c>
      <c r="V15" s="157"/>
    </row>
    <row r="16" spans="1:22" s="34" customFormat="1" ht="14.25" x14ac:dyDescent="0.3">
      <c r="A16" s="53"/>
      <c r="B16" s="53"/>
      <c r="C16" s="53"/>
      <c r="D16" s="53"/>
      <c r="E16" s="53"/>
      <c r="F16" s="157">
        <f t="shared" ref="F16:L16" si="2">SUM(F5:F15)</f>
        <v>27545</v>
      </c>
      <c r="G16" s="157">
        <f t="shared" si="2"/>
        <v>2440.9813333333332</v>
      </c>
      <c r="H16" s="157">
        <f t="shared" si="2"/>
        <v>5363.7699999999995</v>
      </c>
      <c r="I16" s="157">
        <f t="shared" si="2"/>
        <v>2184.9399999999996</v>
      </c>
      <c r="J16" s="54">
        <f t="shared" si="2"/>
        <v>1423.75</v>
      </c>
      <c r="K16" s="54">
        <f t="shared" si="2"/>
        <v>1459.0100000000002</v>
      </c>
      <c r="L16" s="53">
        <f t="shared" si="2"/>
        <v>661.09999999999991</v>
      </c>
      <c r="M16" s="157">
        <f t="shared" ref="M16:T16" si="3">SUM(M5:M15)</f>
        <v>257.20999999999998</v>
      </c>
      <c r="N16" s="54">
        <f t="shared" si="3"/>
        <v>75.41</v>
      </c>
      <c r="O16" s="54">
        <f t="shared" si="3"/>
        <v>52.08</v>
      </c>
      <c r="P16" s="54">
        <f t="shared" si="3"/>
        <v>0</v>
      </c>
      <c r="Q16" s="157">
        <f t="shared" si="3"/>
        <v>0</v>
      </c>
      <c r="R16" s="54">
        <f t="shared" si="3"/>
        <v>0</v>
      </c>
      <c r="S16" s="54">
        <f t="shared" si="3"/>
        <v>0</v>
      </c>
      <c r="T16" s="54">
        <f t="shared" si="3"/>
        <v>0</v>
      </c>
      <c r="U16" s="157">
        <f>SUM(U5:U15)</f>
        <v>11477.269999999999</v>
      </c>
      <c r="V16" s="157">
        <f>SUM(V5:V15)</f>
        <v>16067.730000000001</v>
      </c>
    </row>
    <row r="17" spans="1:22" s="348" customFormat="1" ht="15.75" customHeight="1" x14ac:dyDescent="0.2">
      <c r="A17" s="349"/>
      <c r="B17" s="447" t="s">
        <v>1390</v>
      </c>
      <c r="C17" s="447"/>
      <c r="D17" s="447"/>
      <c r="E17" s="447"/>
      <c r="F17" s="447"/>
      <c r="G17" s="447"/>
      <c r="H17" s="447"/>
      <c r="I17" s="447"/>
      <c r="J17" s="447"/>
      <c r="K17" s="447"/>
      <c r="L17" s="447"/>
      <c r="M17" s="447"/>
      <c r="N17" s="447"/>
      <c r="O17" s="447"/>
      <c r="P17" s="447"/>
      <c r="Q17" s="447"/>
      <c r="R17" s="447"/>
      <c r="S17" s="447"/>
      <c r="T17" s="447"/>
      <c r="U17" s="447"/>
      <c r="V17" s="447"/>
    </row>
    <row r="18" spans="1:22" s="221" customFormat="1" x14ac:dyDescent="0.3">
      <c r="A18" s="435">
        <v>12</v>
      </c>
      <c r="B18" s="436" t="s">
        <v>1355</v>
      </c>
      <c r="C18" s="436" t="s">
        <v>1661</v>
      </c>
      <c r="D18" s="436" t="s">
        <v>1456</v>
      </c>
      <c r="E18" s="436" t="s">
        <v>1462</v>
      </c>
      <c r="F18" s="437">
        <f>S.PEDRO!G16</f>
        <v>2485</v>
      </c>
      <c r="G18" s="437">
        <f>S.PEDRO!H16</f>
        <v>258.75</v>
      </c>
      <c r="H18" s="435"/>
      <c r="I18" s="437">
        <f>S.PEDRO!H16</f>
        <v>258.75</v>
      </c>
      <c r="J18" s="438"/>
      <c r="K18" s="438"/>
      <c r="L18" s="435"/>
      <c r="M18" s="435"/>
      <c r="N18" s="435"/>
      <c r="O18" s="435"/>
      <c r="P18" s="435"/>
      <c r="Q18" s="435"/>
      <c r="R18" s="435"/>
      <c r="S18" s="435"/>
      <c r="T18" s="435"/>
      <c r="U18" s="437">
        <f>H18+I18+J18+K18+L18+M18</f>
        <v>258.75</v>
      </c>
      <c r="V18" s="437">
        <f>F18-U18</f>
        <v>2226.25</v>
      </c>
    </row>
    <row r="19" spans="1:22" s="221" customFormat="1" x14ac:dyDescent="0.3">
      <c r="A19" s="435">
        <v>13</v>
      </c>
      <c r="B19" s="436" t="s">
        <v>1388</v>
      </c>
      <c r="C19" s="436" t="s">
        <v>1661</v>
      </c>
      <c r="D19" s="436" t="s">
        <v>1456</v>
      </c>
      <c r="E19" s="436" t="s">
        <v>1458</v>
      </c>
      <c r="F19" s="437">
        <f>PROFA.!G28</f>
        <v>4995</v>
      </c>
      <c r="G19" s="437">
        <f>PROFA.!H28</f>
        <v>424.82</v>
      </c>
      <c r="H19" s="435"/>
      <c r="I19" s="437">
        <f>PROFA.!H28</f>
        <v>424.82</v>
      </c>
      <c r="J19" s="438">
        <f>PROFA.!I28</f>
        <v>496.49</v>
      </c>
      <c r="K19" s="438"/>
      <c r="L19" s="435"/>
      <c r="M19" s="435"/>
      <c r="N19" s="435"/>
      <c r="O19" s="435"/>
      <c r="P19" s="435"/>
      <c r="Q19" s="435"/>
      <c r="R19" s="435"/>
      <c r="S19" s="435"/>
      <c r="T19" s="435"/>
      <c r="U19" s="437">
        <f t="shared" ref="U19:U20" si="4">H19+I19+J19+K19+L19+M19</f>
        <v>921.31</v>
      </c>
      <c r="V19" s="437">
        <f>F19-U19</f>
        <v>4073.69</v>
      </c>
    </row>
    <row r="20" spans="1:22" s="221" customFormat="1" x14ac:dyDescent="0.3">
      <c r="A20" s="435">
        <v>14</v>
      </c>
      <c r="B20" s="436" t="s">
        <v>1391</v>
      </c>
      <c r="C20" s="436" t="s">
        <v>1660</v>
      </c>
      <c r="D20" s="436" t="s">
        <v>1456</v>
      </c>
      <c r="E20" s="436" t="s">
        <v>1458</v>
      </c>
      <c r="F20" s="437">
        <f>MAXB.!G20</f>
        <v>3320</v>
      </c>
      <c r="G20" s="435"/>
      <c r="H20" s="435"/>
      <c r="I20" s="437">
        <f>MAXB.!H20</f>
        <v>281.64999999999998</v>
      </c>
      <c r="J20" s="438"/>
      <c r="K20" s="438"/>
      <c r="L20" s="435"/>
      <c r="M20" s="435"/>
      <c r="N20" s="435"/>
      <c r="O20" s="435"/>
      <c r="P20" s="435"/>
      <c r="Q20" s="435"/>
      <c r="R20" s="435"/>
      <c r="S20" s="435"/>
      <c r="T20" s="435"/>
      <c r="U20" s="437">
        <f t="shared" si="4"/>
        <v>281.64999999999998</v>
      </c>
      <c r="V20" s="437"/>
    </row>
    <row r="21" spans="1:22" s="34" customFormat="1" ht="14.25" x14ac:dyDescent="0.3">
      <c r="A21" s="53"/>
      <c r="B21" s="53"/>
      <c r="C21" s="53"/>
      <c r="D21" s="53"/>
      <c r="E21" s="53"/>
      <c r="F21" s="157">
        <f>SUM(F18:F20)</f>
        <v>10800</v>
      </c>
      <c r="G21" s="157">
        <f>SUM(G18:G20)</f>
        <v>683.56999999999994</v>
      </c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157">
        <f>H21+I21+J21+K21+L21+M21+N21+O21</f>
        <v>0</v>
      </c>
      <c r="V21" s="157">
        <f>F21-U21</f>
        <v>10800</v>
      </c>
    </row>
    <row r="22" spans="1:22" s="34" customFormat="1" ht="14.25" x14ac:dyDescent="0.3">
      <c r="A22" s="349"/>
      <c r="B22" s="448" t="s">
        <v>1389</v>
      </c>
      <c r="C22" s="448"/>
      <c r="D22" s="448"/>
      <c r="E22" s="448"/>
      <c r="F22" s="448"/>
      <c r="G22" s="448"/>
      <c r="H22" s="448"/>
      <c r="I22" s="448"/>
      <c r="J22" s="448"/>
      <c r="K22" s="448"/>
      <c r="L22" s="448"/>
      <c r="M22" s="448"/>
      <c r="N22" s="448"/>
      <c r="O22" s="448"/>
      <c r="P22" s="448"/>
      <c r="Q22" s="448"/>
      <c r="R22" s="448"/>
      <c r="S22" s="448"/>
      <c r="T22" s="448"/>
      <c r="U22" s="448"/>
      <c r="V22" s="448"/>
    </row>
    <row r="23" spans="1:22" s="221" customFormat="1" x14ac:dyDescent="0.3">
      <c r="A23" s="435">
        <v>15</v>
      </c>
      <c r="B23" s="436" t="s">
        <v>1292</v>
      </c>
      <c r="C23" s="436" t="s">
        <v>1292</v>
      </c>
      <c r="D23" s="436" t="s">
        <v>1456</v>
      </c>
      <c r="E23" s="436" t="s">
        <v>1458</v>
      </c>
      <c r="F23" s="437">
        <f>CODRE.!F11</f>
        <v>275</v>
      </c>
      <c r="G23" s="437">
        <f>CODRE.!G11</f>
        <v>22.92</v>
      </c>
      <c r="H23" s="438"/>
      <c r="I23" s="438"/>
      <c r="J23" s="438"/>
      <c r="K23" s="438"/>
      <c r="L23" s="438"/>
      <c r="M23" s="438"/>
      <c r="N23" s="438"/>
      <c r="O23" s="438"/>
      <c r="P23" s="438"/>
      <c r="Q23" s="438"/>
      <c r="R23" s="438"/>
      <c r="S23" s="438"/>
      <c r="T23" s="438"/>
      <c r="U23" s="437">
        <f>H23+I23+J23+K23+L23+M23+N23+O23</f>
        <v>0</v>
      </c>
      <c r="V23" s="437">
        <f t="shared" ref="V23:V30" si="5">F23-U23</f>
        <v>275</v>
      </c>
    </row>
    <row r="24" spans="1:22" s="221" customFormat="1" x14ac:dyDescent="0.3">
      <c r="A24" s="435">
        <v>16</v>
      </c>
      <c r="B24" s="436" t="s">
        <v>1392</v>
      </c>
      <c r="C24" s="436" t="s">
        <v>1660</v>
      </c>
      <c r="D24" s="436" t="s">
        <v>1463</v>
      </c>
      <c r="E24" s="436" t="s">
        <v>1458</v>
      </c>
      <c r="F24" s="437">
        <f>RESU.!G44</f>
        <v>8319</v>
      </c>
      <c r="G24" s="437">
        <f>RESU.!H44</f>
        <v>491.75</v>
      </c>
      <c r="H24" s="437">
        <f>RESU.!I44</f>
        <v>363.34999999999997</v>
      </c>
      <c r="I24" s="437">
        <f>RESU.!K44</f>
        <v>437.88000000000005</v>
      </c>
      <c r="J24" s="437">
        <f>RESU.!M44</f>
        <v>366.75</v>
      </c>
      <c r="K24" s="438"/>
      <c r="L24" s="438"/>
      <c r="M24" s="438"/>
      <c r="N24" s="438"/>
      <c r="O24" s="438"/>
      <c r="P24" s="438"/>
      <c r="Q24" s="438"/>
      <c r="R24" s="438"/>
      <c r="S24" s="438"/>
      <c r="T24" s="438"/>
      <c r="U24" s="437">
        <f t="shared" ref="U24:U30" si="6">H24+I24+J24+K24+L24+M24+N24+O24</f>
        <v>1167.98</v>
      </c>
      <c r="V24" s="437">
        <f t="shared" si="5"/>
        <v>7151.02</v>
      </c>
    </row>
    <row r="25" spans="1:22" s="221" customFormat="1" x14ac:dyDescent="0.3">
      <c r="A25" s="435"/>
      <c r="B25" s="436" t="s">
        <v>1557</v>
      </c>
      <c r="C25" s="436" t="s">
        <v>1660</v>
      </c>
      <c r="D25" s="436" t="s">
        <v>1469</v>
      </c>
      <c r="E25" s="436" t="s">
        <v>1458</v>
      </c>
      <c r="F25" s="437">
        <f>LOPEZ!F14</f>
        <v>995</v>
      </c>
      <c r="G25" s="437">
        <f>LOPEZ!G14</f>
        <v>99.8</v>
      </c>
      <c r="H25" s="437"/>
      <c r="I25" s="437"/>
      <c r="J25" s="437"/>
      <c r="K25" s="438"/>
      <c r="L25" s="438"/>
      <c r="M25" s="438"/>
      <c r="N25" s="438"/>
      <c r="O25" s="438"/>
      <c r="P25" s="438"/>
      <c r="Q25" s="438"/>
      <c r="R25" s="438"/>
      <c r="S25" s="438"/>
      <c r="T25" s="438"/>
      <c r="U25" s="437"/>
      <c r="V25" s="437"/>
    </row>
    <row r="26" spans="1:22" s="34" customFormat="1" x14ac:dyDescent="0.3">
      <c r="A26" s="53">
        <v>17</v>
      </c>
      <c r="B26" s="355" t="s">
        <v>116</v>
      </c>
      <c r="C26" s="355" t="s">
        <v>1660</v>
      </c>
      <c r="D26" s="355" t="s">
        <v>1464</v>
      </c>
      <c r="E26" s="355" t="s">
        <v>1458</v>
      </c>
      <c r="F26" s="157">
        <f>COLMED.!G22</f>
        <v>2910</v>
      </c>
      <c r="G26" s="157">
        <f>COLMED.!H22</f>
        <v>270.07</v>
      </c>
      <c r="H26" s="157">
        <f>COLMED.!I22</f>
        <v>305.07</v>
      </c>
      <c r="I26" s="157">
        <f>COLMED.!K22</f>
        <v>270.07</v>
      </c>
      <c r="J26" s="5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157">
        <f t="shared" si="6"/>
        <v>575.14</v>
      </c>
      <c r="V26" s="157">
        <f t="shared" si="5"/>
        <v>2334.86</v>
      </c>
    </row>
    <row r="27" spans="1:22" s="34" customFormat="1" x14ac:dyDescent="0.3">
      <c r="A27" s="53">
        <v>18</v>
      </c>
      <c r="B27" s="355" t="s">
        <v>363</v>
      </c>
      <c r="C27" s="355" t="s">
        <v>1662</v>
      </c>
      <c r="D27" s="355" t="s">
        <v>1465</v>
      </c>
      <c r="E27" s="355" t="s">
        <v>1458</v>
      </c>
      <c r="F27" s="157">
        <f>ROD.!F17</f>
        <v>1875</v>
      </c>
      <c r="G27" s="157">
        <f>ROD.!G17</f>
        <v>214.17000000000002</v>
      </c>
      <c r="H27" s="157">
        <f>ROD.!H17</f>
        <v>438.11999999999995</v>
      </c>
      <c r="I27" s="157">
        <f>ROD.!J17</f>
        <v>214.16</v>
      </c>
      <c r="J27" s="5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157">
        <f t="shared" si="6"/>
        <v>652.28</v>
      </c>
      <c r="V27" s="157">
        <f t="shared" si="5"/>
        <v>1222.72</v>
      </c>
    </row>
    <row r="28" spans="1:22" s="221" customFormat="1" x14ac:dyDescent="0.3">
      <c r="A28" s="435">
        <v>19</v>
      </c>
      <c r="B28" s="436" t="s">
        <v>1393</v>
      </c>
      <c r="C28" s="436" t="s">
        <v>1660</v>
      </c>
      <c r="D28" s="436" t="s">
        <v>1466</v>
      </c>
      <c r="E28" s="436" t="s">
        <v>1461</v>
      </c>
      <c r="F28" s="437">
        <f>COP!F20</f>
        <v>3025</v>
      </c>
      <c r="G28" s="437">
        <f>COP!G20</f>
        <v>287.09000000000003</v>
      </c>
      <c r="H28" s="435"/>
      <c r="I28" s="437">
        <f>ROD.!G17</f>
        <v>214.17000000000002</v>
      </c>
      <c r="J28" s="435"/>
      <c r="K28" s="438"/>
      <c r="L28" s="438"/>
      <c r="M28" s="438"/>
      <c r="N28" s="438"/>
      <c r="O28" s="438"/>
      <c r="P28" s="438"/>
      <c r="Q28" s="438"/>
      <c r="R28" s="438"/>
      <c r="S28" s="438"/>
      <c r="T28" s="438"/>
      <c r="U28" s="437">
        <f t="shared" si="6"/>
        <v>214.17000000000002</v>
      </c>
      <c r="V28" s="437">
        <f t="shared" si="5"/>
        <v>2810.83</v>
      </c>
    </row>
    <row r="29" spans="1:22" s="34" customFormat="1" x14ac:dyDescent="0.3">
      <c r="A29" s="53">
        <v>20</v>
      </c>
      <c r="B29" s="355" t="s">
        <v>1394</v>
      </c>
      <c r="C29" s="355" t="s">
        <v>1662</v>
      </c>
      <c r="D29" s="355" t="s">
        <v>1467</v>
      </c>
      <c r="E29" s="355" t="s">
        <v>1458</v>
      </c>
      <c r="F29" s="157">
        <f>CHORY!G17</f>
        <v>1655</v>
      </c>
      <c r="G29" s="157">
        <f>CHORY!H17</f>
        <v>187.93</v>
      </c>
      <c r="H29" s="53"/>
      <c r="I29" s="157">
        <f>CHORY!H17</f>
        <v>187.93</v>
      </c>
      <c r="J29" s="5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157">
        <f t="shared" si="6"/>
        <v>187.93</v>
      </c>
      <c r="V29" s="157">
        <f t="shared" si="5"/>
        <v>1467.07</v>
      </c>
    </row>
    <row r="30" spans="1:22" s="221" customFormat="1" x14ac:dyDescent="0.3">
      <c r="A30" s="435">
        <v>22</v>
      </c>
      <c r="B30" s="436" t="s">
        <v>1396</v>
      </c>
      <c r="C30" s="436" t="s">
        <v>1660</v>
      </c>
      <c r="D30" s="436" t="s">
        <v>1466</v>
      </c>
      <c r="E30" s="436" t="s">
        <v>1458</v>
      </c>
      <c r="F30" s="437">
        <f>VESTA!G17</f>
        <v>1800.5</v>
      </c>
      <c r="G30" s="437">
        <f>VESTA!H17</f>
        <v>153.37</v>
      </c>
      <c r="H30" s="435"/>
      <c r="I30" s="437">
        <f>VESTA!H17</f>
        <v>153.37</v>
      </c>
      <c r="J30" s="435"/>
      <c r="K30" s="438"/>
      <c r="L30" s="438"/>
      <c r="M30" s="438"/>
      <c r="N30" s="438"/>
      <c r="O30" s="438"/>
      <c r="P30" s="438"/>
      <c r="Q30" s="438"/>
      <c r="R30" s="438"/>
      <c r="S30" s="438"/>
      <c r="T30" s="438"/>
      <c r="U30" s="437">
        <f t="shared" si="6"/>
        <v>153.37</v>
      </c>
      <c r="V30" s="437">
        <f t="shared" si="5"/>
        <v>1647.13</v>
      </c>
    </row>
    <row r="31" spans="1:22" s="221" customFormat="1" x14ac:dyDescent="0.3">
      <c r="A31" s="435"/>
      <c r="B31" s="436" t="s">
        <v>1411</v>
      </c>
      <c r="C31" s="436" t="s">
        <v>1662</v>
      </c>
      <c r="D31" s="436" t="s">
        <v>1466</v>
      </c>
      <c r="E31" s="436" t="s">
        <v>1468</v>
      </c>
      <c r="F31" s="437">
        <f>PLAST!F13</f>
        <v>1685</v>
      </c>
      <c r="G31" s="437">
        <f>PLAST!G13</f>
        <v>140.42000000000002</v>
      </c>
      <c r="H31" s="435"/>
      <c r="I31" s="437">
        <f>PLAST!G13</f>
        <v>140.42000000000002</v>
      </c>
      <c r="J31" s="435"/>
      <c r="K31" s="438"/>
      <c r="L31" s="438"/>
      <c r="M31" s="438"/>
      <c r="N31" s="438"/>
      <c r="O31" s="438"/>
      <c r="P31" s="438"/>
      <c r="Q31" s="438"/>
      <c r="R31" s="438"/>
      <c r="S31" s="438"/>
      <c r="T31" s="438"/>
      <c r="U31" s="437"/>
      <c r="V31" s="437"/>
    </row>
    <row r="32" spans="1:22" s="34" customFormat="1" ht="14.25" x14ac:dyDescent="0.3">
      <c r="A32" s="53"/>
      <c r="B32" s="53" t="s">
        <v>1412</v>
      </c>
      <c r="C32" s="53" t="s">
        <v>1663</v>
      </c>
      <c r="D32" s="53"/>
      <c r="E32" s="53" t="s">
        <v>11</v>
      </c>
      <c r="F32" s="157">
        <f>HILASAL!F38</f>
        <v>4665</v>
      </c>
      <c r="G32" s="157">
        <f>HILASAL!G38</f>
        <v>1282.9099999999999</v>
      </c>
      <c r="H32" s="53"/>
      <c r="I32" s="53"/>
      <c r="J32" s="53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157"/>
      <c r="V32" s="157"/>
    </row>
    <row r="33" spans="1:22" s="34" customFormat="1" ht="14.25" x14ac:dyDescent="0.3">
      <c r="A33" s="53"/>
      <c r="B33" s="53"/>
      <c r="C33" s="53"/>
      <c r="D33" s="53"/>
      <c r="E33" s="53"/>
      <c r="F33" s="157">
        <f t="shared" ref="F33:U33" si="7">SUM(F23:F30)</f>
        <v>20854.5</v>
      </c>
      <c r="G33" s="157">
        <f t="shared" si="7"/>
        <v>1727.1000000000004</v>
      </c>
      <c r="H33" s="157">
        <f t="shared" si="7"/>
        <v>1106.54</v>
      </c>
      <c r="I33" s="157">
        <f t="shared" si="7"/>
        <v>1477.58</v>
      </c>
      <c r="J33" s="157">
        <f t="shared" si="7"/>
        <v>366.75</v>
      </c>
      <c r="K33" s="157">
        <f t="shared" si="7"/>
        <v>0</v>
      </c>
      <c r="L33" s="157">
        <f t="shared" si="7"/>
        <v>0</v>
      </c>
      <c r="M33" s="157">
        <f t="shared" si="7"/>
        <v>0</v>
      </c>
      <c r="N33" s="157">
        <f t="shared" si="7"/>
        <v>0</v>
      </c>
      <c r="O33" s="157">
        <f t="shared" si="7"/>
        <v>0</v>
      </c>
      <c r="P33" s="157">
        <f t="shared" si="7"/>
        <v>0</v>
      </c>
      <c r="Q33" s="157">
        <f t="shared" si="7"/>
        <v>0</v>
      </c>
      <c r="R33" s="157">
        <f t="shared" si="7"/>
        <v>0</v>
      </c>
      <c r="S33" s="157">
        <f t="shared" si="7"/>
        <v>0</v>
      </c>
      <c r="T33" s="157">
        <f t="shared" si="7"/>
        <v>0</v>
      </c>
      <c r="U33" s="157">
        <f t="shared" si="7"/>
        <v>2950.8699999999994</v>
      </c>
      <c r="V33" s="53">
        <f>F33-U33</f>
        <v>17903.63</v>
      </c>
    </row>
    <row r="34" spans="1:22" s="34" customFormat="1" ht="14.25" x14ac:dyDescent="0.3">
      <c r="A34" s="350"/>
      <c r="B34" s="443" t="s">
        <v>1397</v>
      </c>
      <c r="C34" s="443"/>
      <c r="D34" s="443"/>
      <c r="E34" s="443"/>
      <c r="F34" s="443"/>
      <c r="G34" s="443"/>
      <c r="H34" s="443"/>
      <c r="I34" s="443"/>
      <c r="J34" s="443"/>
      <c r="K34" s="443"/>
      <c r="L34" s="443"/>
      <c r="M34" s="443"/>
      <c r="N34" s="443"/>
      <c r="O34" s="443"/>
      <c r="P34" s="443"/>
      <c r="Q34" s="443"/>
      <c r="R34" s="443"/>
      <c r="S34" s="443"/>
      <c r="T34" s="443"/>
      <c r="U34" s="443"/>
      <c r="V34" s="443"/>
    </row>
    <row r="35" spans="1:22" s="221" customFormat="1" x14ac:dyDescent="0.3">
      <c r="A35" s="435">
        <v>23</v>
      </c>
      <c r="B35" s="436" t="s">
        <v>1398</v>
      </c>
      <c r="C35" s="436" t="s">
        <v>1664</v>
      </c>
      <c r="D35" s="436" t="s">
        <v>1466</v>
      </c>
      <c r="E35" s="436" t="s">
        <v>1458</v>
      </c>
      <c r="F35" s="435"/>
      <c r="G35" s="435"/>
      <c r="H35" s="435"/>
      <c r="I35" s="435"/>
      <c r="J35" s="435"/>
      <c r="K35" s="435"/>
      <c r="L35" s="435"/>
      <c r="M35" s="435"/>
      <c r="N35" s="435"/>
      <c r="O35" s="435"/>
      <c r="P35" s="435"/>
      <c r="Q35" s="435"/>
      <c r="R35" s="435"/>
      <c r="S35" s="435"/>
      <c r="T35" s="435"/>
      <c r="U35" s="435"/>
      <c r="V35" s="435"/>
    </row>
    <row r="36" spans="1:22" s="221" customFormat="1" x14ac:dyDescent="0.3">
      <c r="A36" s="435">
        <v>24</v>
      </c>
      <c r="B36" s="436" t="s">
        <v>1399</v>
      </c>
      <c r="C36" s="436" t="s">
        <v>1660</v>
      </c>
      <c r="D36" s="436" t="s">
        <v>1469</v>
      </c>
      <c r="E36" s="436" t="s">
        <v>1468</v>
      </c>
      <c r="F36" s="435"/>
      <c r="G36" s="435"/>
      <c r="H36" s="435"/>
      <c r="I36" s="435"/>
      <c r="J36" s="435"/>
      <c r="K36" s="435"/>
      <c r="L36" s="435"/>
      <c r="M36" s="435"/>
      <c r="N36" s="435"/>
      <c r="O36" s="435"/>
      <c r="P36" s="435"/>
      <c r="Q36" s="435"/>
      <c r="R36" s="435"/>
      <c r="S36" s="435"/>
      <c r="T36" s="435"/>
      <c r="U36" s="435"/>
      <c r="V36" s="435"/>
    </row>
    <row r="37" spans="1:22" s="221" customFormat="1" x14ac:dyDescent="0.3">
      <c r="A37" s="435">
        <v>25</v>
      </c>
      <c r="B37" s="436" t="s">
        <v>1400</v>
      </c>
      <c r="C37" s="436" t="s">
        <v>1660</v>
      </c>
      <c r="D37" s="436" t="s">
        <v>1469</v>
      </c>
      <c r="E37" s="436" t="s">
        <v>1458</v>
      </c>
      <c r="F37" s="435"/>
      <c r="G37" s="435"/>
      <c r="H37" s="435"/>
      <c r="I37" s="435"/>
      <c r="J37" s="435"/>
      <c r="K37" s="435"/>
      <c r="L37" s="435"/>
      <c r="M37" s="435"/>
      <c r="N37" s="435"/>
      <c r="O37" s="435"/>
      <c r="P37" s="435"/>
      <c r="Q37" s="435"/>
      <c r="R37" s="435"/>
      <c r="S37" s="435"/>
      <c r="T37" s="435"/>
      <c r="U37" s="435"/>
      <c r="V37" s="435"/>
    </row>
    <row r="38" spans="1:22" s="221" customFormat="1" x14ac:dyDescent="0.3">
      <c r="A38" s="435"/>
      <c r="B38" s="436" t="s">
        <v>1665</v>
      </c>
      <c r="C38" s="436" t="s">
        <v>1660</v>
      </c>
      <c r="D38" s="436"/>
      <c r="E38" s="436"/>
      <c r="F38" s="435"/>
      <c r="G38" s="435"/>
      <c r="H38" s="435"/>
      <c r="I38" s="435"/>
      <c r="J38" s="435"/>
      <c r="K38" s="435"/>
      <c r="L38" s="435"/>
      <c r="M38" s="435"/>
      <c r="N38" s="435"/>
      <c r="O38" s="435"/>
      <c r="P38" s="435"/>
      <c r="Q38" s="435"/>
      <c r="R38" s="435"/>
      <c r="S38" s="435"/>
      <c r="T38" s="435"/>
      <c r="U38" s="435"/>
      <c r="V38" s="435"/>
    </row>
    <row r="39" spans="1:22" s="34" customFormat="1" ht="14.25" x14ac:dyDescent="0.3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</row>
    <row r="40" spans="1:22" s="34" customFormat="1" ht="14.25" x14ac:dyDescent="0.3">
      <c r="A40" s="351"/>
      <c r="B40" s="444" t="s">
        <v>1404</v>
      </c>
      <c r="C40" s="444"/>
      <c r="D40" s="444"/>
      <c r="E40" s="444"/>
      <c r="F40" s="444"/>
      <c r="G40" s="444"/>
      <c r="H40" s="444"/>
      <c r="I40" s="444"/>
      <c r="J40" s="444"/>
      <c r="K40" s="444"/>
      <c r="L40" s="444"/>
      <c r="M40" s="444"/>
      <c r="N40" s="444"/>
      <c r="O40" s="444"/>
      <c r="P40" s="444"/>
      <c r="Q40" s="444"/>
      <c r="R40" s="444"/>
      <c r="S40" s="444"/>
      <c r="T40" s="444"/>
      <c r="U40" s="444"/>
      <c r="V40" s="444"/>
    </row>
    <row r="41" spans="1:22" s="221" customFormat="1" x14ac:dyDescent="0.3">
      <c r="A41" s="435">
        <v>26</v>
      </c>
      <c r="B41" s="436" t="s">
        <v>100</v>
      </c>
      <c r="C41" s="436" t="s">
        <v>1662</v>
      </c>
      <c r="D41" s="436" t="s">
        <v>1470</v>
      </c>
      <c r="E41" s="436" t="s">
        <v>1461</v>
      </c>
      <c r="F41" s="437">
        <f>AGAPE!G11</f>
        <v>580</v>
      </c>
      <c r="G41" s="437">
        <f>AGAPE!H11</f>
        <v>56.66</v>
      </c>
      <c r="H41" s="437">
        <f>AGAPE!I11</f>
        <v>68.5</v>
      </c>
      <c r="I41" s="437">
        <f>AGAPE!K11</f>
        <v>76.66</v>
      </c>
      <c r="J41" s="435"/>
      <c r="K41" s="435"/>
      <c r="L41" s="435"/>
      <c r="M41" s="435"/>
      <c r="N41" s="435"/>
      <c r="O41" s="435"/>
      <c r="P41" s="435"/>
      <c r="Q41" s="435"/>
      <c r="R41" s="435"/>
      <c r="S41" s="435"/>
      <c r="T41" s="435"/>
      <c r="U41" s="437">
        <f t="shared" ref="U41:U50" si="8">H41+I41+J41+K41+L41+M41+N41+O41+P41</f>
        <v>145.16</v>
      </c>
      <c r="V41" s="437">
        <f t="shared" ref="V41:V50" si="9">F41-U41</f>
        <v>434.84000000000003</v>
      </c>
    </row>
    <row r="42" spans="1:22" s="221" customFormat="1" x14ac:dyDescent="0.3">
      <c r="A42" s="435">
        <v>27</v>
      </c>
      <c r="B42" s="436" t="s">
        <v>1401</v>
      </c>
      <c r="C42" s="436" t="s">
        <v>1660</v>
      </c>
      <c r="D42" s="436" t="s">
        <v>1471</v>
      </c>
      <c r="E42" s="436" t="s">
        <v>1472</v>
      </c>
      <c r="F42" s="435"/>
      <c r="G42" s="435"/>
      <c r="H42" s="435"/>
      <c r="I42" s="435"/>
      <c r="J42" s="435"/>
      <c r="K42" s="435"/>
      <c r="L42" s="435"/>
      <c r="M42" s="435"/>
      <c r="N42" s="435"/>
      <c r="O42" s="435"/>
      <c r="P42" s="435"/>
      <c r="Q42" s="435"/>
      <c r="R42" s="435"/>
      <c r="S42" s="435"/>
      <c r="T42" s="435"/>
      <c r="U42" s="437">
        <f t="shared" si="8"/>
        <v>0</v>
      </c>
      <c r="V42" s="437">
        <f t="shared" si="9"/>
        <v>0</v>
      </c>
    </row>
    <row r="43" spans="1:22" s="221" customFormat="1" x14ac:dyDescent="0.3">
      <c r="A43" s="435">
        <v>28</v>
      </c>
      <c r="B43" s="436" t="s">
        <v>1281</v>
      </c>
      <c r="C43" s="436" t="s">
        <v>1660</v>
      </c>
      <c r="D43" s="436">
        <v>30</v>
      </c>
      <c r="E43" s="436" t="s">
        <v>1461</v>
      </c>
      <c r="F43" s="437">
        <f>ACONT.!F11</f>
        <v>495</v>
      </c>
      <c r="G43" s="437">
        <f>ACONT.!G11</f>
        <v>69.84</v>
      </c>
      <c r="H43" s="437">
        <f>ACONT.!H11</f>
        <v>20</v>
      </c>
      <c r="I43" s="437">
        <f>ACONT.!J11</f>
        <v>52</v>
      </c>
      <c r="J43" s="435"/>
      <c r="K43" s="435"/>
      <c r="L43" s="435"/>
      <c r="M43" s="435"/>
      <c r="N43" s="435"/>
      <c r="O43" s="435"/>
      <c r="P43" s="435"/>
      <c r="Q43" s="435"/>
      <c r="R43" s="435"/>
      <c r="S43" s="435"/>
      <c r="T43" s="435"/>
      <c r="U43" s="437">
        <f t="shared" si="8"/>
        <v>72</v>
      </c>
      <c r="V43" s="437">
        <f t="shared" si="9"/>
        <v>423</v>
      </c>
    </row>
    <row r="44" spans="1:22" s="221" customFormat="1" x14ac:dyDescent="0.3">
      <c r="A44" s="435">
        <v>29</v>
      </c>
      <c r="B44" s="436" t="s">
        <v>631</v>
      </c>
      <c r="C44" s="436" t="s">
        <v>1660</v>
      </c>
      <c r="D44" s="436" t="s">
        <v>1473</v>
      </c>
      <c r="E44" s="436" t="s">
        <v>1461</v>
      </c>
      <c r="F44" s="437">
        <f>VMT!F14</f>
        <v>1855</v>
      </c>
      <c r="G44" s="437">
        <f>VMT!G14</f>
        <v>126.25</v>
      </c>
      <c r="H44" s="437">
        <f>VMT!H14</f>
        <v>390</v>
      </c>
      <c r="I44" s="435"/>
      <c r="J44" s="435"/>
      <c r="K44" s="435"/>
      <c r="L44" s="435"/>
      <c r="M44" s="435"/>
      <c r="N44" s="435"/>
      <c r="O44" s="435"/>
      <c r="P44" s="435"/>
      <c r="Q44" s="435"/>
      <c r="R44" s="435"/>
      <c r="S44" s="435"/>
      <c r="T44" s="435"/>
      <c r="U44" s="437">
        <f t="shared" si="8"/>
        <v>390</v>
      </c>
      <c r="V44" s="437">
        <f t="shared" si="9"/>
        <v>1465</v>
      </c>
    </row>
    <row r="45" spans="1:22" s="221" customFormat="1" x14ac:dyDescent="0.3">
      <c r="A45" s="435">
        <v>30</v>
      </c>
      <c r="B45" s="436" t="s">
        <v>1402</v>
      </c>
      <c r="C45" s="436" t="s">
        <v>1660</v>
      </c>
      <c r="D45" s="436" t="s">
        <v>1474</v>
      </c>
      <c r="E45" s="436" t="s">
        <v>1461</v>
      </c>
      <c r="F45" s="437">
        <f>WAPAS!F14</f>
        <v>1315</v>
      </c>
      <c r="G45" s="437">
        <f>WAPAS!G14</f>
        <v>121.34</v>
      </c>
      <c r="H45" s="437">
        <f>WAPAS!H14</f>
        <v>105.17</v>
      </c>
      <c r="I45" s="437">
        <f>WAPAS!J14</f>
        <v>84</v>
      </c>
      <c r="J45" s="437">
        <f>WAPAS!L14</f>
        <v>70</v>
      </c>
      <c r="K45" s="435"/>
      <c r="L45" s="435"/>
      <c r="M45" s="435"/>
      <c r="N45" s="435"/>
      <c r="O45" s="435"/>
      <c r="P45" s="435"/>
      <c r="Q45" s="435"/>
      <c r="R45" s="435"/>
      <c r="S45" s="435"/>
      <c r="T45" s="435"/>
      <c r="U45" s="437">
        <f t="shared" si="8"/>
        <v>259.17</v>
      </c>
      <c r="V45" s="437">
        <f t="shared" si="9"/>
        <v>1055.83</v>
      </c>
    </row>
    <row r="46" spans="1:22" s="221" customFormat="1" x14ac:dyDescent="0.3">
      <c r="A46" s="435">
        <v>31</v>
      </c>
      <c r="B46" s="436" t="s">
        <v>1403</v>
      </c>
      <c r="C46" s="436" t="s">
        <v>1660</v>
      </c>
      <c r="D46" s="436" t="s">
        <v>1475</v>
      </c>
      <c r="E46" s="436" t="s">
        <v>1476</v>
      </c>
      <c r="F46" s="437">
        <f>SHER.!G11</f>
        <v>260</v>
      </c>
      <c r="G46" s="437">
        <f>SHER.!H11</f>
        <v>36</v>
      </c>
      <c r="H46" s="438"/>
      <c r="I46" s="438"/>
      <c r="J46" s="438"/>
      <c r="K46" s="438"/>
      <c r="L46" s="438"/>
      <c r="M46" s="438"/>
      <c r="N46" s="438"/>
      <c r="O46" s="438"/>
      <c r="P46" s="438"/>
      <c r="Q46" s="438"/>
      <c r="R46" s="438"/>
      <c r="S46" s="438"/>
      <c r="T46" s="438"/>
      <c r="U46" s="437">
        <f t="shared" si="8"/>
        <v>0</v>
      </c>
      <c r="V46" s="437">
        <f t="shared" si="9"/>
        <v>260</v>
      </c>
    </row>
    <row r="47" spans="1:22" s="79" customFormat="1" x14ac:dyDescent="0.3">
      <c r="A47" s="439">
        <v>32</v>
      </c>
      <c r="B47" s="440" t="s">
        <v>362</v>
      </c>
      <c r="C47" s="440" t="s">
        <v>1660</v>
      </c>
      <c r="D47" s="440" t="s">
        <v>1477</v>
      </c>
      <c r="E47" s="440" t="s">
        <v>1478</v>
      </c>
      <c r="F47" s="441">
        <f>EPA!D72</f>
        <v>12830</v>
      </c>
      <c r="G47" s="439"/>
      <c r="H47" s="442">
        <f>EPA!F72</f>
        <v>1350.3799999999999</v>
      </c>
      <c r="I47" s="442">
        <f>EPA!H72</f>
        <v>1329.26</v>
      </c>
      <c r="J47" s="442">
        <f>EPA!J72</f>
        <v>1412.4099999999999</v>
      </c>
      <c r="K47" s="442">
        <f>EPA!L72</f>
        <v>1299.4899999999998</v>
      </c>
      <c r="L47" s="442">
        <f>EPA!N72</f>
        <v>771.86</v>
      </c>
      <c r="M47" s="442">
        <f>EPA!P72</f>
        <v>368.61</v>
      </c>
      <c r="N47" s="442">
        <f>EPA!R72</f>
        <v>267.11</v>
      </c>
      <c r="O47" s="442">
        <f>EPA!T72</f>
        <v>226.75</v>
      </c>
      <c r="P47" s="442">
        <f>EPA!V72</f>
        <v>80</v>
      </c>
      <c r="Q47" s="442"/>
      <c r="R47" s="442"/>
      <c r="S47" s="442"/>
      <c r="T47" s="442"/>
      <c r="U47" s="441">
        <f t="shared" si="8"/>
        <v>7105.8699999999981</v>
      </c>
      <c r="V47" s="441">
        <f t="shared" si="9"/>
        <v>5724.1300000000019</v>
      </c>
    </row>
    <row r="48" spans="1:22" s="221" customFormat="1" x14ac:dyDescent="0.3">
      <c r="A48" s="435">
        <v>33</v>
      </c>
      <c r="B48" s="436" t="s">
        <v>1146</v>
      </c>
      <c r="C48" s="436" t="s">
        <v>1662</v>
      </c>
      <c r="D48" s="435">
        <v>30</v>
      </c>
      <c r="E48" s="435" t="s">
        <v>1461</v>
      </c>
      <c r="F48" s="437">
        <f>VITO!F29</f>
        <v>3488</v>
      </c>
      <c r="G48" s="437">
        <f>VITO!G29</f>
        <v>430.15249999999997</v>
      </c>
      <c r="H48" s="438">
        <f>VITO!H29</f>
        <v>2777.5349999999999</v>
      </c>
      <c r="I48" s="438">
        <f>VITO!J29</f>
        <v>691.7</v>
      </c>
      <c r="J48" s="438">
        <f>VITO!L29</f>
        <v>472.7</v>
      </c>
      <c r="K48" s="438">
        <f>VITO!N29</f>
        <v>300.2</v>
      </c>
      <c r="L48" s="438">
        <f>VITO!P29</f>
        <v>346.2</v>
      </c>
      <c r="M48" s="438">
        <f>VITO!R29</f>
        <v>227.39999999999998</v>
      </c>
      <c r="N48" s="438">
        <f>VITO!T29</f>
        <v>120</v>
      </c>
      <c r="O48" s="438">
        <f>VITO!V29</f>
        <v>20</v>
      </c>
      <c r="P48" s="438"/>
      <c r="Q48" s="438"/>
      <c r="R48" s="438"/>
      <c r="S48" s="438"/>
      <c r="T48" s="438"/>
      <c r="U48" s="437">
        <f>H48+I48+J48+K48+L48+M48+N48+O48+P48</f>
        <v>4955.7349999999988</v>
      </c>
      <c r="V48" s="437">
        <f t="shared" si="9"/>
        <v>-1467.7349999999988</v>
      </c>
    </row>
    <row r="49" spans="1:22" s="79" customFormat="1" ht="14.25" x14ac:dyDescent="0.3">
      <c r="A49" s="439"/>
      <c r="B49" s="439" t="s">
        <v>813</v>
      </c>
      <c r="C49" s="439" t="s">
        <v>1660</v>
      </c>
      <c r="D49" s="439" t="s">
        <v>1479</v>
      </c>
      <c r="E49" s="439" t="s">
        <v>1472</v>
      </c>
      <c r="F49" s="441">
        <f>RNPN!G13</f>
        <v>1455</v>
      </c>
      <c r="G49" s="441">
        <f>RNPN!H13</f>
        <v>139.75</v>
      </c>
      <c r="H49" s="442"/>
      <c r="I49" s="442"/>
      <c r="J49" s="442"/>
      <c r="K49" s="442"/>
      <c r="L49" s="442"/>
      <c r="M49" s="442"/>
      <c r="N49" s="442"/>
      <c r="O49" s="442"/>
      <c r="P49" s="442"/>
      <c r="Q49" s="442"/>
      <c r="R49" s="442"/>
      <c r="S49" s="442"/>
      <c r="T49" s="442"/>
      <c r="U49" s="441">
        <f t="shared" si="8"/>
        <v>0</v>
      </c>
      <c r="V49" s="441">
        <f t="shared" si="9"/>
        <v>1455</v>
      </c>
    </row>
    <row r="50" spans="1:22" s="221" customFormat="1" ht="14.25" x14ac:dyDescent="0.3">
      <c r="A50" s="435">
        <v>21</v>
      </c>
      <c r="B50" s="435" t="s">
        <v>1395</v>
      </c>
      <c r="C50" s="435" t="s">
        <v>1662</v>
      </c>
      <c r="D50" s="435" t="s">
        <v>1480</v>
      </c>
      <c r="E50" s="435" t="s">
        <v>1472</v>
      </c>
      <c r="F50" s="435"/>
      <c r="G50" s="435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7">
        <f t="shared" si="8"/>
        <v>0</v>
      </c>
      <c r="V50" s="437">
        <f t="shared" si="9"/>
        <v>0</v>
      </c>
    </row>
    <row r="51" spans="1:22" s="34" customFormat="1" ht="14.25" x14ac:dyDescent="0.3">
      <c r="A51" s="53"/>
      <c r="B51" s="53"/>
      <c r="C51" s="53"/>
      <c r="D51" s="53"/>
      <c r="E51" s="53"/>
      <c r="F51" s="157">
        <f>SUM(F41:F50)</f>
        <v>22278</v>
      </c>
      <c r="G51" s="157">
        <f t="shared" ref="G51:T51" si="10">SUM(G41:G50)</f>
        <v>979.99250000000006</v>
      </c>
      <c r="H51" s="157">
        <f t="shared" si="10"/>
        <v>4711.5849999999991</v>
      </c>
      <c r="I51" s="157">
        <f t="shared" si="10"/>
        <v>2233.62</v>
      </c>
      <c r="J51" s="157">
        <f t="shared" si="10"/>
        <v>1955.11</v>
      </c>
      <c r="K51" s="157">
        <f t="shared" si="10"/>
        <v>1599.6899999999998</v>
      </c>
      <c r="L51" s="157">
        <f t="shared" si="10"/>
        <v>1118.06</v>
      </c>
      <c r="M51" s="157">
        <f t="shared" si="10"/>
        <v>596.01</v>
      </c>
      <c r="N51" s="157">
        <f t="shared" si="10"/>
        <v>387.11</v>
      </c>
      <c r="O51" s="157">
        <f t="shared" si="10"/>
        <v>246.75</v>
      </c>
      <c r="P51" s="157">
        <f t="shared" si="10"/>
        <v>80</v>
      </c>
      <c r="Q51" s="157">
        <f t="shared" si="10"/>
        <v>0</v>
      </c>
      <c r="R51" s="157">
        <f t="shared" si="10"/>
        <v>0</v>
      </c>
      <c r="S51" s="157">
        <f t="shared" si="10"/>
        <v>0</v>
      </c>
      <c r="T51" s="157">
        <f t="shared" si="10"/>
        <v>0</v>
      </c>
      <c r="U51" s="157">
        <f>SUM(U41:U50)</f>
        <v>12927.934999999998</v>
      </c>
      <c r="V51" s="157">
        <f>SUM(V41:V50)</f>
        <v>9350.0650000000041</v>
      </c>
    </row>
    <row r="52" spans="1:22" x14ac:dyDescent="0.25">
      <c r="A52" s="151"/>
      <c r="B52" s="151"/>
      <c r="C52" s="151"/>
      <c r="D52" s="151"/>
      <c r="E52" s="151"/>
      <c r="F52" s="152">
        <f t="shared" ref="F52:V52" si="11">F16+F21+F33+F39+F51</f>
        <v>81477.5</v>
      </c>
      <c r="G52" s="152">
        <f t="shared" si="11"/>
        <v>5831.6438333333335</v>
      </c>
      <c r="H52" s="152">
        <f t="shared" si="11"/>
        <v>11181.894999999999</v>
      </c>
      <c r="I52" s="152">
        <f t="shared" si="11"/>
        <v>5896.1399999999994</v>
      </c>
      <c r="J52" s="152">
        <f t="shared" si="11"/>
        <v>3745.6099999999997</v>
      </c>
      <c r="K52" s="152">
        <f t="shared" si="11"/>
        <v>3058.7</v>
      </c>
      <c r="L52" s="152">
        <f t="shared" si="11"/>
        <v>1779.1599999999999</v>
      </c>
      <c r="M52" s="152">
        <f t="shared" si="11"/>
        <v>853.22</v>
      </c>
      <c r="N52" s="152">
        <f t="shared" si="11"/>
        <v>462.52</v>
      </c>
      <c r="O52" s="152">
        <f t="shared" si="11"/>
        <v>298.83</v>
      </c>
      <c r="P52" s="152">
        <f t="shared" si="11"/>
        <v>80</v>
      </c>
      <c r="Q52" s="152">
        <f t="shared" si="11"/>
        <v>0</v>
      </c>
      <c r="R52" s="152">
        <f t="shared" si="11"/>
        <v>0</v>
      </c>
      <c r="S52" s="152">
        <f t="shared" si="11"/>
        <v>0</v>
      </c>
      <c r="T52" s="152">
        <f t="shared" si="11"/>
        <v>0</v>
      </c>
      <c r="U52" s="152">
        <f t="shared" si="11"/>
        <v>27356.074999999997</v>
      </c>
      <c r="V52" s="152">
        <f t="shared" si="11"/>
        <v>54121.425000000003</v>
      </c>
    </row>
  </sheetData>
  <mergeCells count="6">
    <mergeCell ref="B34:V34"/>
    <mergeCell ref="B40:V40"/>
    <mergeCell ref="A2:V2"/>
    <mergeCell ref="B3:V3"/>
    <mergeCell ref="B17:V17"/>
    <mergeCell ref="B22:V22"/>
  </mergeCells>
  <hyperlinks>
    <hyperlink ref="B5" location="GOB.!A1" display="MINISTERIO DE GOBERNACION"/>
    <hyperlink ref="B6" location="MIG.!A1" display="MIGRACION Y EXTRANGERIA"/>
    <hyperlink ref="B7" location="CUL.!A1" display="MINISTERIO DE CULTURA"/>
    <hyperlink ref="B8" location="CORR.!A1" display="CORREOS DE EL SALVADOR"/>
    <hyperlink ref="B9" location="'CRUZ R'!A1" display="CRUZ ROJA EL SALVADOR"/>
    <hyperlink ref="B10" location="ANDA!A1" display="ANDA"/>
    <hyperlink ref="B11" location="ISNA!A1" display="ISNA"/>
    <hyperlink ref="B12" location="FUNSAL!A1" display="FUNSAL"/>
    <hyperlink ref="B18" location="S.PEDRO!A1" display="HOSPITAL SAN PEDRO"/>
    <hyperlink ref="B19" location="PROFA.!A1" display="HOSPITAL PROFAMILIA"/>
    <hyperlink ref="B20" location="MAXB.!A1" display="MAX BLOSH"/>
    <hyperlink ref="B23" location="CODRE.!A1" display="CODREISA"/>
    <hyperlink ref="B24" location="RESU.!A1" display="GRUPO RESURRECCION"/>
    <hyperlink ref="B26" location="COLMED.!A1" display="COLEGIO MEDICO"/>
    <hyperlink ref="B27" location="CEN.ROD.!A1" display="CENTRAL DE RODAMIENTOS"/>
    <hyperlink ref="B28" location="COP!A1" display="COPINOL "/>
    <hyperlink ref="B29" location="CHORY!A1" display="EMPACADORA LA UNION"/>
    <hyperlink ref="B30" location="VESTA!A1" display="VESTA LOGISTIC"/>
    <hyperlink ref="B35" location="TIGO!A1" display="TIGO EL SALVADOR"/>
    <hyperlink ref="B36" location="KAPPA!A1" display="SMURFIT KAPPA"/>
    <hyperlink ref="B37" location="MULTI!A1" display="MULTI DE WALMART"/>
    <hyperlink ref="B41" location="AGAPE!A1" display="AGAPE"/>
    <hyperlink ref="B42" location="UNO!A1" display="UNO"/>
    <hyperlink ref="B43" location="ACONT.!A1" display="ACONTAXIS"/>
    <hyperlink ref="B44" location="VMT!A1" display="VMT"/>
    <hyperlink ref="B45" location="WAPAS!A1" display="WAPAS "/>
    <hyperlink ref="B46" location="SHER.!A1" display="SHERATON"/>
    <hyperlink ref="B47" location="EPA!A1" display="EPA"/>
    <hyperlink ref="B31" location="PLASTITELAS!A1" display="PLASTITELAS"/>
    <hyperlink ref="B25" location="LOPEZ!A1" display="LABORATORIOS LOPEZ"/>
    <hyperlink ref="B48" location="VITO!A1" display="VITO GUARATO"/>
  </hyperlinks>
  <pageMargins left="0.7" right="0.7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T16"/>
  <sheetViews>
    <sheetView zoomScale="77" zoomScaleNormal="77" workbookViewId="0">
      <selection activeCell="H18" sqref="H18"/>
    </sheetView>
  </sheetViews>
  <sheetFormatPr baseColWidth="10" defaultRowHeight="15" x14ac:dyDescent="0.25"/>
  <cols>
    <col min="1" max="1" width="3.28515625" customWidth="1"/>
    <col min="4" max="4" width="34.42578125" customWidth="1"/>
  </cols>
  <sheetData>
    <row r="1" spans="2:20" x14ac:dyDescent="0.25">
      <c r="D1" s="354" t="s">
        <v>1413</v>
      </c>
    </row>
    <row r="2" spans="2:20" ht="20.25" x14ac:dyDescent="0.25">
      <c r="B2" s="468" t="s">
        <v>22</v>
      </c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9"/>
    </row>
    <row r="3" spans="2:20" x14ac:dyDescent="0.25">
      <c r="B3" s="470" t="s">
        <v>1376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0"/>
      <c r="S3" s="470"/>
      <c r="T3" s="471"/>
    </row>
    <row r="4" spans="2:20" ht="27" x14ac:dyDescent="0.25">
      <c r="B4" s="46" t="s">
        <v>13</v>
      </c>
      <c r="C4" s="46" t="s">
        <v>81</v>
      </c>
      <c r="D4" s="46" t="s">
        <v>15</v>
      </c>
      <c r="E4" s="46" t="s">
        <v>16</v>
      </c>
      <c r="F4" s="46" t="s">
        <v>17</v>
      </c>
      <c r="G4" s="46" t="s">
        <v>18</v>
      </c>
      <c r="H4" s="2" t="s">
        <v>19</v>
      </c>
      <c r="I4" s="2" t="s">
        <v>141</v>
      </c>
      <c r="J4" s="2" t="s">
        <v>20</v>
      </c>
      <c r="K4" s="2" t="s">
        <v>142</v>
      </c>
      <c r="L4" s="2" t="s">
        <v>20</v>
      </c>
      <c r="M4" s="2" t="s">
        <v>143</v>
      </c>
      <c r="N4" s="2" t="s">
        <v>20</v>
      </c>
      <c r="O4" s="2" t="s">
        <v>144</v>
      </c>
      <c r="P4" s="2" t="s">
        <v>20</v>
      </c>
      <c r="Q4" s="2" t="s">
        <v>24</v>
      </c>
      <c r="R4" s="2" t="s">
        <v>20</v>
      </c>
      <c r="S4" s="2" t="s">
        <v>72</v>
      </c>
      <c r="T4" s="2" t="s">
        <v>73</v>
      </c>
    </row>
    <row r="5" spans="2:20" ht="31.5" customHeight="1" x14ac:dyDescent="0.25">
      <c r="B5" s="106">
        <v>43549</v>
      </c>
      <c r="C5" s="330" t="s">
        <v>1355</v>
      </c>
      <c r="D5" s="107" t="s">
        <v>1356</v>
      </c>
      <c r="E5" s="108" t="s">
        <v>1357</v>
      </c>
      <c r="F5" s="107" t="s">
        <v>31</v>
      </c>
      <c r="G5" s="125">
        <v>460</v>
      </c>
      <c r="H5" s="136">
        <v>38.33</v>
      </c>
      <c r="I5" s="137"/>
      <c r="J5" s="138"/>
      <c r="K5" s="137"/>
      <c r="L5" s="140"/>
      <c r="M5" s="137"/>
      <c r="N5" s="140"/>
      <c r="O5" s="137"/>
      <c r="P5" s="140"/>
      <c r="Q5" s="140"/>
      <c r="R5" s="140"/>
      <c r="S5" s="137">
        <f t="shared" ref="S5" si="0">I5+K5+M5+O5</f>
        <v>0</v>
      </c>
      <c r="T5" s="137">
        <f t="shared" ref="T5:T13" si="1">G5-S5</f>
        <v>460</v>
      </c>
    </row>
    <row r="6" spans="2:20" ht="31.5" customHeight="1" x14ac:dyDescent="0.25">
      <c r="B6" s="106">
        <v>43549</v>
      </c>
      <c r="C6" s="330" t="s">
        <v>1355</v>
      </c>
      <c r="D6" s="107" t="s">
        <v>1358</v>
      </c>
      <c r="E6" s="108" t="s">
        <v>1359</v>
      </c>
      <c r="F6" s="107" t="s">
        <v>31</v>
      </c>
      <c r="G6" s="125">
        <v>175</v>
      </c>
      <c r="H6" s="136">
        <v>14.58</v>
      </c>
      <c r="I6" s="137"/>
      <c r="J6" s="140"/>
      <c r="K6" s="137"/>
      <c r="L6" s="140"/>
      <c r="M6" s="137"/>
      <c r="N6" s="140"/>
      <c r="O6" s="137"/>
      <c r="P6" s="105"/>
      <c r="Q6" s="105"/>
      <c r="R6" s="105"/>
      <c r="S6" s="137">
        <f>I6+K6+M6+O6+Q6</f>
        <v>0</v>
      </c>
      <c r="T6" s="137">
        <f t="shared" si="1"/>
        <v>175</v>
      </c>
    </row>
    <row r="7" spans="2:20" ht="31.5" customHeight="1" x14ac:dyDescent="0.25">
      <c r="B7" s="106">
        <v>43549</v>
      </c>
      <c r="C7" s="330" t="s">
        <v>1355</v>
      </c>
      <c r="D7" s="107" t="s">
        <v>1360</v>
      </c>
      <c r="E7" s="108" t="s">
        <v>1361</v>
      </c>
      <c r="F7" s="107" t="s">
        <v>85</v>
      </c>
      <c r="G7" s="125">
        <v>310</v>
      </c>
      <c r="H7" s="136">
        <v>38.75</v>
      </c>
      <c r="I7" s="137"/>
      <c r="J7" s="140"/>
      <c r="K7" s="137"/>
      <c r="L7" s="140"/>
      <c r="M7" s="137"/>
      <c r="N7" s="140"/>
      <c r="O7" s="137"/>
      <c r="P7" s="140"/>
      <c r="Q7" s="140"/>
      <c r="R7" s="140"/>
      <c r="S7" s="137">
        <f t="shared" ref="S7:S16" si="2">I7+K7+M7+O7+Q7</f>
        <v>0</v>
      </c>
      <c r="T7" s="137">
        <f t="shared" si="1"/>
        <v>310</v>
      </c>
    </row>
    <row r="8" spans="2:20" ht="31.5" customHeight="1" x14ac:dyDescent="0.25">
      <c r="B8" s="106">
        <v>43549</v>
      </c>
      <c r="C8" s="330" t="s">
        <v>1355</v>
      </c>
      <c r="D8" s="107" t="s">
        <v>1362</v>
      </c>
      <c r="E8" s="108" t="s">
        <v>1363</v>
      </c>
      <c r="F8" s="107" t="s">
        <v>31</v>
      </c>
      <c r="G8" s="125">
        <v>375</v>
      </c>
      <c r="H8" s="141">
        <v>31.25</v>
      </c>
      <c r="I8" s="137"/>
      <c r="J8" s="140"/>
      <c r="K8" s="137"/>
      <c r="L8" s="140"/>
      <c r="M8" s="137"/>
      <c r="N8" s="140"/>
      <c r="O8" s="137"/>
      <c r="P8" s="140"/>
      <c r="Q8" s="140"/>
      <c r="R8" s="140"/>
      <c r="S8" s="137">
        <f t="shared" si="2"/>
        <v>0</v>
      </c>
      <c r="T8" s="137">
        <f t="shared" si="1"/>
        <v>375</v>
      </c>
    </row>
    <row r="9" spans="2:20" ht="31.5" customHeight="1" x14ac:dyDescent="0.25">
      <c r="B9" s="106">
        <v>43549</v>
      </c>
      <c r="C9" s="330" t="s">
        <v>1355</v>
      </c>
      <c r="D9" s="107" t="s">
        <v>1364</v>
      </c>
      <c r="E9" s="108" t="s">
        <v>1365</v>
      </c>
      <c r="F9" s="107" t="s">
        <v>31</v>
      </c>
      <c r="G9" s="125">
        <v>350</v>
      </c>
      <c r="H9" s="141">
        <v>25</v>
      </c>
      <c r="I9" s="137"/>
      <c r="J9" s="140"/>
      <c r="K9" s="137"/>
      <c r="L9" s="140"/>
      <c r="M9" s="137"/>
      <c r="N9" s="140"/>
      <c r="O9" s="137"/>
      <c r="P9" s="140"/>
      <c r="Q9" s="140"/>
      <c r="R9" s="140"/>
      <c r="S9" s="137">
        <f t="shared" si="2"/>
        <v>0</v>
      </c>
      <c r="T9" s="137">
        <f t="shared" si="1"/>
        <v>350</v>
      </c>
    </row>
    <row r="10" spans="2:20" ht="31.5" customHeight="1" x14ac:dyDescent="0.25">
      <c r="B10" s="106">
        <v>43549</v>
      </c>
      <c r="C10" s="330" t="s">
        <v>1355</v>
      </c>
      <c r="D10" s="107" t="s">
        <v>1366</v>
      </c>
      <c r="E10" s="108" t="s">
        <v>1367</v>
      </c>
      <c r="F10" s="107" t="s">
        <v>10</v>
      </c>
      <c r="G10" s="125">
        <v>100</v>
      </c>
      <c r="H10" s="141">
        <v>16.670000000000002</v>
      </c>
      <c r="I10" s="137"/>
      <c r="J10" s="140"/>
      <c r="K10" s="137"/>
      <c r="L10" s="140"/>
      <c r="M10" s="137"/>
      <c r="N10" s="140"/>
      <c r="O10" s="137"/>
      <c r="P10" s="140"/>
      <c r="Q10" s="140"/>
      <c r="R10" s="140"/>
      <c r="S10" s="137">
        <f t="shared" si="2"/>
        <v>0</v>
      </c>
      <c r="T10" s="137">
        <f t="shared" si="1"/>
        <v>100</v>
      </c>
    </row>
    <row r="11" spans="2:20" ht="31.5" customHeight="1" x14ac:dyDescent="0.25">
      <c r="B11" s="106">
        <v>43549</v>
      </c>
      <c r="C11" s="330" t="s">
        <v>1355</v>
      </c>
      <c r="D11" s="107" t="s">
        <v>1368</v>
      </c>
      <c r="E11" s="108" t="s">
        <v>1369</v>
      </c>
      <c r="F11" s="107" t="s">
        <v>31</v>
      </c>
      <c r="G11" s="125">
        <v>190</v>
      </c>
      <c r="H11" s="141">
        <v>15.83</v>
      </c>
      <c r="I11" s="137"/>
      <c r="J11" s="140"/>
      <c r="K11" s="137"/>
      <c r="L11" s="140"/>
      <c r="M11" s="137"/>
      <c r="N11" s="140"/>
      <c r="O11" s="137"/>
      <c r="P11" s="140"/>
      <c r="Q11" s="140"/>
      <c r="R11" s="140"/>
      <c r="S11" s="137">
        <f t="shared" si="2"/>
        <v>0</v>
      </c>
      <c r="T11" s="137">
        <f t="shared" si="1"/>
        <v>190</v>
      </c>
    </row>
    <row r="12" spans="2:20" ht="31.5" customHeight="1" x14ac:dyDescent="0.25">
      <c r="B12" s="106">
        <v>43549</v>
      </c>
      <c r="C12" s="330" t="s">
        <v>1355</v>
      </c>
      <c r="D12" s="107" t="s">
        <v>1370</v>
      </c>
      <c r="E12" s="108" t="s">
        <v>1371</v>
      </c>
      <c r="F12" s="107" t="s">
        <v>31</v>
      </c>
      <c r="G12" s="125">
        <v>150</v>
      </c>
      <c r="H12" s="141">
        <v>12.5</v>
      </c>
      <c r="I12" s="137"/>
      <c r="J12" s="140"/>
      <c r="K12" s="137"/>
      <c r="L12" s="140"/>
      <c r="M12" s="137"/>
      <c r="N12" s="140"/>
      <c r="O12" s="137"/>
      <c r="P12" s="140"/>
      <c r="Q12" s="140"/>
      <c r="R12" s="140"/>
      <c r="S12" s="137">
        <f t="shared" si="2"/>
        <v>0</v>
      </c>
      <c r="T12" s="137">
        <f t="shared" si="1"/>
        <v>150</v>
      </c>
    </row>
    <row r="13" spans="2:20" ht="31.5" customHeight="1" x14ac:dyDescent="0.25">
      <c r="B13" s="106">
        <v>43549</v>
      </c>
      <c r="C13" s="330" t="s">
        <v>1355</v>
      </c>
      <c r="D13" s="107" t="s">
        <v>1372</v>
      </c>
      <c r="E13" s="108" t="s">
        <v>1373</v>
      </c>
      <c r="F13" s="107" t="s">
        <v>1284</v>
      </c>
      <c r="G13" s="125">
        <v>100</v>
      </c>
      <c r="H13" s="125">
        <v>20</v>
      </c>
      <c r="I13" s="137"/>
      <c r="J13" s="140"/>
      <c r="K13" s="137"/>
      <c r="L13" s="140"/>
      <c r="M13" s="137"/>
      <c r="N13" s="140"/>
      <c r="O13" s="137"/>
      <c r="P13" s="140"/>
      <c r="Q13" s="140"/>
      <c r="R13" s="140"/>
      <c r="S13" s="137">
        <f t="shared" si="2"/>
        <v>0</v>
      </c>
      <c r="T13" s="137">
        <f t="shared" si="1"/>
        <v>100</v>
      </c>
    </row>
    <row r="14" spans="2:20" ht="31.5" customHeight="1" x14ac:dyDescent="0.25">
      <c r="B14" s="106">
        <v>43549</v>
      </c>
      <c r="C14" s="330" t="s">
        <v>1355</v>
      </c>
      <c r="D14" s="107" t="s">
        <v>1374</v>
      </c>
      <c r="E14" s="108" t="s">
        <v>1375</v>
      </c>
      <c r="F14" s="107" t="s">
        <v>10</v>
      </c>
      <c r="G14" s="125">
        <v>275</v>
      </c>
      <c r="H14" s="141">
        <v>45.84</v>
      </c>
      <c r="I14" s="137"/>
      <c r="J14" s="140"/>
      <c r="K14" s="137"/>
      <c r="L14" s="140"/>
      <c r="M14" s="137"/>
      <c r="N14" s="140"/>
      <c r="O14" s="137"/>
      <c r="P14" s="140"/>
      <c r="Q14" s="140"/>
      <c r="R14" s="140"/>
      <c r="S14" s="137">
        <f t="shared" si="2"/>
        <v>0</v>
      </c>
      <c r="T14" s="137">
        <f>G14-S14</f>
        <v>275</v>
      </c>
    </row>
    <row r="15" spans="2:20" x14ac:dyDescent="0.25">
      <c r="B15" s="106"/>
      <c r="C15" s="330"/>
      <c r="D15" s="107"/>
      <c r="E15" s="108"/>
      <c r="F15" s="107"/>
      <c r="G15" s="125"/>
      <c r="H15" s="141"/>
      <c r="I15" s="137"/>
      <c r="J15" s="140"/>
      <c r="K15" s="137"/>
      <c r="L15" s="140"/>
      <c r="M15" s="137"/>
      <c r="N15" s="140"/>
      <c r="O15" s="137"/>
      <c r="P15" s="140"/>
      <c r="Q15" s="140"/>
      <c r="R15" s="140"/>
      <c r="S15" s="137">
        <f t="shared" si="2"/>
        <v>0</v>
      </c>
      <c r="T15" s="137">
        <f>G15-S15</f>
        <v>0</v>
      </c>
    </row>
    <row r="16" spans="2:20" x14ac:dyDescent="0.25">
      <c r="B16" s="171"/>
      <c r="C16" s="105"/>
      <c r="D16" s="143"/>
      <c r="E16" s="143"/>
      <c r="F16" s="105"/>
      <c r="G16" s="145">
        <f>SUM(G5:G15)</f>
        <v>2485</v>
      </c>
      <c r="H16" s="145">
        <f>SUM(H5:H15)</f>
        <v>258.75</v>
      </c>
      <c r="I16" s="116"/>
      <c r="J16" s="105"/>
      <c r="K16" s="116"/>
      <c r="L16" s="105"/>
      <c r="M16" s="116"/>
      <c r="N16" s="105"/>
      <c r="O16" s="116"/>
      <c r="P16" s="105"/>
      <c r="Q16" s="105"/>
      <c r="R16" s="105"/>
      <c r="S16" s="137">
        <f t="shared" si="2"/>
        <v>0</v>
      </c>
      <c r="T16" s="137">
        <f>G16-S16</f>
        <v>2485</v>
      </c>
    </row>
  </sheetData>
  <mergeCells count="2">
    <mergeCell ref="B2:T2"/>
    <mergeCell ref="B3:T3"/>
  </mergeCells>
  <hyperlinks>
    <hyperlink ref="D1" location="RESUMEN!A1" display="REGRESAR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T28"/>
  <sheetViews>
    <sheetView topLeftCell="B18" zoomScale="89" zoomScaleNormal="89" workbookViewId="0">
      <selection activeCell="K36" sqref="K36"/>
    </sheetView>
  </sheetViews>
  <sheetFormatPr baseColWidth="10" defaultRowHeight="15" x14ac:dyDescent="0.25"/>
  <cols>
    <col min="1" max="1" width="3.85546875" customWidth="1"/>
    <col min="4" max="4" width="26.85546875" customWidth="1"/>
  </cols>
  <sheetData>
    <row r="1" spans="2:20" x14ac:dyDescent="0.25">
      <c r="D1" s="354" t="s">
        <v>1413</v>
      </c>
    </row>
    <row r="2" spans="2:20" ht="20.25" x14ac:dyDescent="0.25">
      <c r="B2" s="468" t="s">
        <v>22</v>
      </c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9"/>
    </row>
    <row r="3" spans="2:20" x14ac:dyDescent="0.25">
      <c r="B3" s="470" t="s">
        <v>1295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0"/>
      <c r="S3" s="470"/>
      <c r="T3" s="471"/>
    </row>
    <row r="4" spans="2:20" ht="27" x14ac:dyDescent="0.25">
      <c r="B4" s="2" t="s">
        <v>13</v>
      </c>
      <c r="C4" s="2" t="s">
        <v>79</v>
      </c>
      <c r="D4" s="2" t="s">
        <v>15</v>
      </c>
      <c r="E4" s="2" t="s">
        <v>16</v>
      </c>
      <c r="F4" s="2" t="s">
        <v>17</v>
      </c>
      <c r="G4" s="181" t="s">
        <v>18</v>
      </c>
      <c r="H4" s="181" t="s">
        <v>19</v>
      </c>
      <c r="I4" s="28" t="s">
        <v>141</v>
      </c>
      <c r="J4" s="2" t="s">
        <v>20</v>
      </c>
      <c r="K4" s="2" t="s">
        <v>142</v>
      </c>
      <c r="L4" s="2" t="s">
        <v>20</v>
      </c>
      <c r="M4" s="2" t="s">
        <v>143</v>
      </c>
      <c r="N4" s="2" t="s">
        <v>20</v>
      </c>
      <c r="O4" s="2" t="s">
        <v>144</v>
      </c>
      <c r="P4" s="2" t="s">
        <v>20</v>
      </c>
      <c r="Q4" s="2" t="s">
        <v>72</v>
      </c>
      <c r="R4" s="2" t="s">
        <v>73</v>
      </c>
      <c r="S4" s="2" t="s">
        <v>73</v>
      </c>
      <c r="T4" s="2" t="s">
        <v>20</v>
      </c>
    </row>
    <row r="5" spans="2:20" ht="28.5" customHeight="1" x14ac:dyDescent="0.3">
      <c r="B5" s="179">
        <v>43525</v>
      </c>
      <c r="C5" s="2" t="s">
        <v>1296</v>
      </c>
      <c r="D5" s="2" t="s">
        <v>1297</v>
      </c>
      <c r="E5" s="2" t="s">
        <v>1298</v>
      </c>
      <c r="F5" s="2" t="s">
        <v>31</v>
      </c>
      <c r="G5" s="181">
        <v>250</v>
      </c>
      <c r="H5" s="181">
        <v>20.83</v>
      </c>
      <c r="I5" s="28">
        <v>20.83</v>
      </c>
      <c r="J5" s="2" t="s">
        <v>1299</v>
      </c>
      <c r="K5" s="2"/>
      <c r="L5" s="2"/>
      <c r="M5" s="2"/>
      <c r="N5" s="2"/>
      <c r="O5" s="2"/>
      <c r="P5" s="2"/>
      <c r="Q5" s="2"/>
      <c r="R5" s="2"/>
      <c r="S5" s="70">
        <f t="shared" ref="S5:S27" si="0">I5+K5+M5+O5+Q5</f>
        <v>20.83</v>
      </c>
      <c r="T5" s="70">
        <f t="shared" ref="T5:T27" si="1">G5-S5</f>
        <v>229.17000000000002</v>
      </c>
    </row>
    <row r="6" spans="2:20" ht="28.5" customHeight="1" x14ac:dyDescent="0.3">
      <c r="B6" s="179">
        <v>43525</v>
      </c>
      <c r="C6" s="2" t="s">
        <v>1296</v>
      </c>
      <c r="D6" s="2" t="s">
        <v>1300</v>
      </c>
      <c r="E6" s="2" t="s">
        <v>1301</v>
      </c>
      <c r="F6" s="2" t="s">
        <v>1302</v>
      </c>
      <c r="G6" s="181">
        <v>330</v>
      </c>
      <c r="H6" s="181">
        <v>23.57</v>
      </c>
      <c r="I6" s="28">
        <v>23.57</v>
      </c>
      <c r="J6" s="2" t="s">
        <v>1303</v>
      </c>
      <c r="K6" s="2"/>
      <c r="L6" s="2"/>
      <c r="M6" s="2"/>
      <c r="N6" s="2"/>
      <c r="O6" s="2"/>
      <c r="P6" s="2"/>
      <c r="Q6" s="2"/>
      <c r="R6" s="2"/>
      <c r="S6" s="70">
        <f t="shared" si="0"/>
        <v>23.57</v>
      </c>
      <c r="T6" s="70">
        <f t="shared" si="1"/>
        <v>306.43</v>
      </c>
    </row>
    <row r="7" spans="2:20" ht="28.5" customHeight="1" x14ac:dyDescent="0.3">
      <c r="B7" s="179">
        <v>43525</v>
      </c>
      <c r="C7" s="2" t="s">
        <v>1296</v>
      </c>
      <c r="D7" s="2" t="s">
        <v>1304</v>
      </c>
      <c r="E7" s="2" t="s">
        <v>1305</v>
      </c>
      <c r="F7" s="2" t="s">
        <v>31</v>
      </c>
      <c r="G7" s="181">
        <v>335</v>
      </c>
      <c r="H7" s="181">
        <v>27.92</v>
      </c>
      <c r="I7" s="28">
        <v>27.92</v>
      </c>
      <c r="J7" s="2" t="s">
        <v>1306</v>
      </c>
      <c r="K7" s="2"/>
      <c r="L7" s="2"/>
      <c r="M7" s="2"/>
      <c r="N7" s="2"/>
      <c r="O7" s="2"/>
      <c r="P7" s="2"/>
      <c r="Q7" s="2"/>
      <c r="R7" s="2"/>
      <c r="S7" s="70">
        <f t="shared" si="0"/>
        <v>27.92</v>
      </c>
      <c r="T7" s="70">
        <f t="shared" si="1"/>
        <v>307.08</v>
      </c>
    </row>
    <row r="8" spans="2:20" ht="28.5" customHeight="1" x14ac:dyDescent="0.3">
      <c r="B8" s="179">
        <v>43525</v>
      </c>
      <c r="C8" s="2" t="s">
        <v>1296</v>
      </c>
      <c r="D8" s="2" t="s">
        <v>1307</v>
      </c>
      <c r="E8" s="2" t="s">
        <v>1308</v>
      </c>
      <c r="F8" s="2" t="s">
        <v>31</v>
      </c>
      <c r="G8" s="181">
        <v>390</v>
      </c>
      <c r="H8" s="181">
        <v>32.5</v>
      </c>
      <c r="I8" s="28">
        <v>32.5</v>
      </c>
      <c r="J8" s="2" t="s">
        <v>1309</v>
      </c>
      <c r="K8" s="2"/>
      <c r="L8" s="2"/>
      <c r="M8" s="2"/>
      <c r="N8" s="2"/>
      <c r="O8" s="2"/>
      <c r="P8" s="2"/>
      <c r="Q8" s="2"/>
      <c r="R8" s="2"/>
      <c r="S8" s="70">
        <f t="shared" si="0"/>
        <v>32.5</v>
      </c>
      <c r="T8" s="70">
        <f t="shared" si="1"/>
        <v>357.5</v>
      </c>
    </row>
    <row r="9" spans="2:20" ht="28.5" customHeight="1" x14ac:dyDescent="0.3">
      <c r="B9" s="179">
        <v>43525</v>
      </c>
      <c r="C9" s="2" t="s">
        <v>1296</v>
      </c>
      <c r="D9" s="2" t="s">
        <v>1310</v>
      </c>
      <c r="E9" s="2" t="s">
        <v>1311</v>
      </c>
      <c r="F9" s="2" t="s">
        <v>31</v>
      </c>
      <c r="G9" s="181">
        <v>225</v>
      </c>
      <c r="H9" s="181">
        <v>18.75</v>
      </c>
      <c r="I9" s="28">
        <v>18.75</v>
      </c>
      <c r="J9" s="2" t="s">
        <v>1312</v>
      </c>
      <c r="K9" s="2"/>
      <c r="L9" s="2"/>
      <c r="M9" s="2"/>
      <c r="N9" s="2"/>
      <c r="O9" s="2"/>
      <c r="P9" s="2"/>
      <c r="Q9" s="2"/>
      <c r="R9" s="2"/>
      <c r="S9" s="70">
        <f t="shared" si="0"/>
        <v>18.75</v>
      </c>
      <c r="T9" s="70">
        <f t="shared" si="1"/>
        <v>206.25</v>
      </c>
    </row>
    <row r="10" spans="2:20" ht="28.5" customHeight="1" x14ac:dyDescent="0.3">
      <c r="B10" s="179">
        <v>43525</v>
      </c>
      <c r="C10" s="2" t="s">
        <v>1296</v>
      </c>
      <c r="D10" s="2" t="s">
        <v>1313</v>
      </c>
      <c r="E10" s="2" t="s">
        <v>1314</v>
      </c>
      <c r="F10" s="2" t="s">
        <v>31</v>
      </c>
      <c r="G10" s="181">
        <v>250</v>
      </c>
      <c r="H10" s="181">
        <v>20.83</v>
      </c>
      <c r="I10" s="28">
        <v>20.83</v>
      </c>
      <c r="J10" s="2" t="s">
        <v>1315</v>
      </c>
      <c r="K10" s="2"/>
      <c r="L10" s="2"/>
      <c r="M10" s="2"/>
      <c r="N10" s="2"/>
      <c r="O10" s="2"/>
      <c r="P10" s="2"/>
      <c r="Q10" s="2"/>
      <c r="R10" s="2"/>
      <c r="S10" s="70">
        <f t="shared" si="0"/>
        <v>20.83</v>
      </c>
      <c r="T10" s="70">
        <f t="shared" si="1"/>
        <v>229.17000000000002</v>
      </c>
    </row>
    <row r="11" spans="2:20" ht="28.5" customHeight="1" x14ac:dyDescent="0.3">
      <c r="B11" s="179">
        <v>43525</v>
      </c>
      <c r="C11" s="2" t="s">
        <v>1296</v>
      </c>
      <c r="D11" s="2" t="s">
        <v>1316</v>
      </c>
      <c r="E11" s="2" t="s">
        <v>1317</v>
      </c>
      <c r="F11" s="2" t="s">
        <v>31</v>
      </c>
      <c r="G11" s="181">
        <v>200</v>
      </c>
      <c r="H11" s="181">
        <v>16.670000000000002</v>
      </c>
      <c r="I11" s="28">
        <v>16.670000000000002</v>
      </c>
      <c r="J11" s="2" t="s">
        <v>1318</v>
      </c>
      <c r="K11" s="2"/>
      <c r="L11" s="2"/>
      <c r="M11" s="2"/>
      <c r="N11" s="2"/>
      <c r="O11" s="2"/>
      <c r="P11" s="2"/>
      <c r="Q11" s="2"/>
      <c r="R11" s="2"/>
      <c r="S11" s="70">
        <f t="shared" si="0"/>
        <v>16.670000000000002</v>
      </c>
      <c r="T11" s="70">
        <f t="shared" si="1"/>
        <v>183.32999999999998</v>
      </c>
    </row>
    <row r="12" spans="2:20" ht="28.5" customHeight="1" x14ac:dyDescent="0.3">
      <c r="B12" s="179">
        <v>43525</v>
      </c>
      <c r="C12" s="2" t="s">
        <v>1296</v>
      </c>
      <c r="D12" s="2" t="s">
        <v>1319</v>
      </c>
      <c r="E12" s="2" t="s">
        <v>1320</v>
      </c>
      <c r="F12" s="2" t="s">
        <v>84</v>
      </c>
      <c r="G12" s="181">
        <v>100</v>
      </c>
      <c r="H12" s="181">
        <v>10</v>
      </c>
      <c r="I12" s="28">
        <v>10</v>
      </c>
      <c r="J12" s="2" t="s">
        <v>1321</v>
      </c>
      <c r="K12" s="2"/>
      <c r="L12" s="2"/>
      <c r="M12" s="2"/>
      <c r="N12" s="2"/>
      <c r="O12" s="2"/>
      <c r="P12" s="2"/>
      <c r="Q12" s="2"/>
      <c r="R12" s="2"/>
      <c r="S12" s="70">
        <f t="shared" si="0"/>
        <v>10</v>
      </c>
      <c r="T12" s="70">
        <f t="shared" si="1"/>
        <v>90</v>
      </c>
    </row>
    <row r="13" spans="2:20" ht="28.5" customHeight="1" x14ac:dyDescent="0.3">
      <c r="B13" s="179">
        <v>43525</v>
      </c>
      <c r="C13" s="44" t="s">
        <v>1296</v>
      </c>
      <c r="D13" s="30" t="s">
        <v>1322</v>
      </c>
      <c r="E13" s="31" t="s">
        <v>1323</v>
      </c>
      <c r="F13" s="30" t="s">
        <v>31</v>
      </c>
      <c r="G13" s="180">
        <v>150</v>
      </c>
      <c r="H13" s="97">
        <v>12.5</v>
      </c>
      <c r="I13" s="68">
        <v>12.5</v>
      </c>
      <c r="J13" s="170" t="s">
        <v>1324</v>
      </c>
      <c r="K13" s="68"/>
      <c r="L13" s="170"/>
      <c r="M13" s="68"/>
      <c r="N13" s="69"/>
      <c r="O13" s="68"/>
      <c r="P13" s="69"/>
      <c r="Q13" s="68"/>
      <c r="R13" s="69"/>
      <c r="S13" s="70">
        <f t="shared" si="0"/>
        <v>12.5</v>
      </c>
      <c r="T13" s="70">
        <f t="shared" si="1"/>
        <v>137.5</v>
      </c>
    </row>
    <row r="14" spans="2:20" ht="28.5" customHeight="1" x14ac:dyDescent="0.3">
      <c r="B14" s="179">
        <v>43525</v>
      </c>
      <c r="C14" s="44" t="s">
        <v>1296</v>
      </c>
      <c r="D14" s="30" t="s">
        <v>1325</v>
      </c>
      <c r="E14" s="31" t="s">
        <v>1326</v>
      </c>
      <c r="F14" s="30" t="s">
        <v>31</v>
      </c>
      <c r="G14" s="180">
        <v>225</v>
      </c>
      <c r="H14" s="97">
        <v>18.75</v>
      </c>
      <c r="I14" s="68">
        <v>18.75</v>
      </c>
      <c r="J14" s="170" t="s">
        <v>1327</v>
      </c>
      <c r="K14" s="68"/>
      <c r="L14" s="170"/>
      <c r="M14" s="68"/>
      <c r="N14" s="69"/>
      <c r="O14" s="68"/>
      <c r="P14" s="69"/>
      <c r="Q14" s="68"/>
      <c r="R14" s="69"/>
      <c r="S14" s="70">
        <f t="shared" si="0"/>
        <v>18.75</v>
      </c>
      <c r="T14" s="70">
        <f t="shared" si="1"/>
        <v>206.25</v>
      </c>
    </row>
    <row r="15" spans="2:20" ht="28.5" customHeight="1" x14ac:dyDescent="0.3">
      <c r="B15" s="179">
        <v>43525</v>
      </c>
      <c r="C15" s="44" t="s">
        <v>1296</v>
      </c>
      <c r="D15" s="30" t="s">
        <v>1328</v>
      </c>
      <c r="E15" s="31" t="s">
        <v>1329</v>
      </c>
      <c r="F15" s="30" t="s">
        <v>1302</v>
      </c>
      <c r="G15" s="180">
        <v>350</v>
      </c>
      <c r="H15" s="97">
        <v>25</v>
      </c>
      <c r="I15" s="68">
        <v>25</v>
      </c>
      <c r="J15" s="170" t="s">
        <v>1330</v>
      </c>
      <c r="K15" s="68"/>
      <c r="L15" s="170"/>
      <c r="M15" s="68"/>
      <c r="N15" s="69"/>
      <c r="O15" s="68"/>
      <c r="P15" s="69"/>
      <c r="Q15" s="68"/>
      <c r="R15" s="69"/>
      <c r="S15" s="70">
        <f t="shared" si="0"/>
        <v>25</v>
      </c>
      <c r="T15" s="70">
        <f t="shared" si="1"/>
        <v>325</v>
      </c>
    </row>
    <row r="16" spans="2:20" ht="28.5" customHeight="1" x14ac:dyDescent="0.3">
      <c r="B16" s="179">
        <v>43525</v>
      </c>
      <c r="C16" s="44" t="s">
        <v>1296</v>
      </c>
      <c r="D16" s="30" t="s">
        <v>1331</v>
      </c>
      <c r="E16" s="31" t="s">
        <v>1332</v>
      </c>
      <c r="F16" s="30" t="s">
        <v>31</v>
      </c>
      <c r="G16" s="180">
        <v>185</v>
      </c>
      <c r="H16" s="97">
        <v>15.42</v>
      </c>
      <c r="I16" s="68">
        <v>15.42</v>
      </c>
      <c r="J16" s="170" t="s">
        <v>1333</v>
      </c>
      <c r="K16" s="68"/>
      <c r="L16" s="170"/>
      <c r="M16" s="68"/>
      <c r="N16" s="69"/>
      <c r="O16" s="68"/>
      <c r="P16" s="69"/>
      <c r="Q16" s="68"/>
      <c r="R16" s="69"/>
      <c r="S16" s="70">
        <f t="shared" si="0"/>
        <v>15.42</v>
      </c>
      <c r="T16" s="70">
        <f t="shared" si="1"/>
        <v>169.58</v>
      </c>
    </row>
    <row r="17" spans="2:20" ht="28.5" customHeight="1" x14ac:dyDescent="0.3">
      <c r="B17" s="179">
        <v>43525</v>
      </c>
      <c r="C17" s="44" t="s">
        <v>1296</v>
      </c>
      <c r="D17" s="30" t="s">
        <v>1334</v>
      </c>
      <c r="E17" s="31" t="s">
        <v>1335</v>
      </c>
      <c r="F17" s="30" t="s">
        <v>31</v>
      </c>
      <c r="G17" s="180">
        <v>530</v>
      </c>
      <c r="H17" s="97">
        <v>31.66</v>
      </c>
      <c r="I17" s="68">
        <v>150</v>
      </c>
      <c r="J17" s="170" t="s">
        <v>1336</v>
      </c>
      <c r="K17" s="68">
        <v>31.66</v>
      </c>
      <c r="L17" s="170" t="s">
        <v>1337</v>
      </c>
      <c r="M17" s="68"/>
      <c r="N17" s="69"/>
      <c r="O17" s="68"/>
      <c r="P17" s="69"/>
      <c r="Q17" s="68"/>
      <c r="R17" s="69"/>
      <c r="S17" s="70">
        <f t="shared" si="0"/>
        <v>181.66</v>
      </c>
      <c r="T17" s="70">
        <f t="shared" si="1"/>
        <v>348.34000000000003</v>
      </c>
    </row>
    <row r="18" spans="2:20" ht="28.5" customHeight="1" x14ac:dyDescent="0.3">
      <c r="B18" s="179">
        <v>43525</v>
      </c>
      <c r="C18" s="44" t="s">
        <v>1296</v>
      </c>
      <c r="D18" s="30" t="s">
        <v>1338</v>
      </c>
      <c r="E18" s="31" t="s">
        <v>1339</v>
      </c>
      <c r="F18" s="30" t="s">
        <v>84</v>
      </c>
      <c r="G18" s="180">
        <v>90</v>
      </c>
      <c r="H18" s="97">
        <v>10</v>
      </c>
      <c r="I18" s="68">
        <v>10</v>
      </c>
      <c r="J18" s="170" t="s">
        <v>1340</v>
      </c>
      <c r="K18" s="68"/>
      <c r="L18" s="170"/>
      <c r="M18" s="68"/>
      <c r="N18" s="69"/>
      <c r="O18" s="68"/>
      <c r="P18" s="69"/>
      <c r="Q18" s="68"/>
      <c r="R18" s="69"/>
      <c r="S18" s="70">
        <f t="shared" si="0"/>
        <v>10</v>
      </c>
      <c r="T18" s="70">
        <f t="shared" si="1"/>
        <v>80</v>
      </c>
    </row>
    <row r="19" spans="2:20" ht="28.5" customHeight="1" x14ac:dyDescent="0.3">
      <c r="B19" s="179">
        <v>43525</v>
      </c>
      <c r="C19" s="44" t="s">
        <v>1296</v>
      </c>
      <c r="D19" s="30" t="s">
        <v>1341</v>
      </c>
      <c r="E19" s="31" t="s">
        <v>1342</v>
      </c>
      <c r="F19" s="30" t="s">
        <v>31</v>
      </c>
      <c r="G19" s="180">
        <v>225</v>
      </c>
      <c r="H19" s="97">
        <v>18.75</v>
      </c>
      <c r="I19" s="68">
        <v>18.75</v>
      </c>
      <c r="J19" s="170" t="s">
        <v>1343</v>
      </c>
      <c r="K19" s="68"/>
      <c r="L19" s="170"/>
      <c r="M19" s="68"/>
      <c r="N19" s="69"/>
      <c r="O19" s="68"/>
      <c r="P19" s="69"/>
      <c r="Q19" s="68"/>
      <c r="R19" s="69"/>
      <c r="S19" s="70">
        <f t="shared" si="0"/>
        <v>18.75</v>
      </c>
      <c r="T19" s="70">
        <f t="shared" si="1"/>
        <v>206.25</v>
      </c>
    </row>
    <row r="20" spans="2:20" ht="28.5" customHeight="1" x14ac:dyDescent="0.3">
      <c r="B20" s="179">
        <v>43525</v>
      </c>
      <c r="C20" s="44" t="s">
        <v>1296</v>
      </c>
      <c r="D20" s="30" t="s">
        <v>1344</v>
      </c>
      <c r="E20" s="31" t="s">
        <v>1345</v>
      </c>
      <c r="F20" s="30" t="s">
        <v>31</v>
      </c>
      <c r="G20" s="180">
        <v>225</v>
      </c>
      <c r="H20" s="97">
        <v>18.75</v>
      </c>
      <c r="I20" s="68">
        <v>18.75</v>
      </c>
      <c r="J20" s="170" t="s">
        <v>1346</v>
      </c>
      <c r="K20" s="68"/>
      <c r="L20" s="170"/>
      <c r="M20" s="68"/>
      <c r="N20" s="69"/>
      <c r="O20" s="68"/>
      <c r="P20" s="69"/>
      <c r="Q20" s="68"/>
      <c r="R20" s="69"/>
      <c r="S20" s="70">
        <f t="shared" si="0"/>
        <v>18.75</v>
      </c>
      <c r="T20" s="70">
        <f t="shared" si="1"/>
        <v>206.25</v>
      </c>
    </row>
    <row r="21" spans="2:20" ht="28.5" customHeight="1" x14ac:dyDescent="0.3">
      <c r="B21" s="29">
        <v>43525</v>
      </c>
      <c r="C21" s="44" t="s">
        <v>1296</v>
      </c>
      <c r="D21" s="30" t="s">
        <v>1347</v>
      </c>
      <c r="E21" s="31" t="s">
        <v>1348</v>
      </c>
      <c r="F21" s="30" t="s">
        <v>31</v>
      </c>
      <c r="G21" s="180">
        <v>275</v>
      </c>
      <c r="H21" s="97">
        <v>22.92</v>
      </c>
      <c r="I21" s="68">
        <v>22.92</v>
      </c>
      <c r="J21" s="170" t="s">
        <v>1349</v>
      </c>
      <c r="K21" s="68"/>
      <c r="L21" s="170"/>
      <c r="M21" s="68"/>
      <c r="N21" s="69"/>
      <c r="O21" s="68"/>
      <c r="P21" s="69"/>
      <c r="Q21" s="68"/>
      <c r="R21" s="69"/>
      <c r="S21" s="70">
        <f t="shared" si="0"/>
        <v>22.92</v>
      </c>
      <c r="T21" s="70">
        <f t="shared" si="1"/>
        <v>252.07999999999998</v>
      </c>
    </row>
    <row r="22" spans="2:20" ht="28.5" customHeight="1" x14ac:dyDescent="0.3">
      <c r="B22" s="29">
        <v>43525</v>
      </c>
      <c r="C22" s="44" t="s">
        <v>1296</v>
      </c>
      <c r="D22" s="30" t="s">
        <v>1350</v>
      </c>
      <c r="E22" s="31" t="s">
        <v>1351</v>
      </c>
      <c r="F22" s="30" t="s">
        <v>106</v>
      </c>
      <c r="G22" s="180">
        <v>100</v>
      </c>
      <c r="H22" s="97">
        <v>33.33</v>
      </c>
      <c r="I22" s="68">
        <v>33.33</v>
      </c>
      <c r="J22" s="170" t="s">
        <v>1352</v>
      </c>
      <c r="K22" s="68"/>
      <c r="L22" s="170"/>
      <c r="M22" s="68"/>
      <c r="N22" s="69"/>
      <c r="O22" s="68"/>
      <c r="P22" s="69"/>
      <c r="Q22" s="68"/>
      <c r="R22" s="69"/>
      <c r="S22" s="70">
        <f t="shared" si="0"/>
        <v>33.33</v>
      </c>
      <c r="T22" s="70">
        <f t="shared" si="1"/>
        <v>66.67</v>
      </c>
    </row>
    <row r="23" spans="2:20" ht="28.5" customHeight="1" x14ac:dyDescent="0.3">
      <c r="B23" s="29">
        <v>43541</v>
      </c>
      <c r="C23" s="44" t="s">
        <v>1296</v>
      </c>
      <c r="D23" s="30" t="s">
        <v>1353</v>
      </c>
      <c r="E23" s="31" t="s">
        <v>1354</v>
      </c>
      <c r="F23" s="30" t="s">
        <v>1302</v>
      </c>
      <c r="G23" s="180">
        <v>560</v>
      </c>
      <c r="H23" s="97">
        <v>46.67</v>
      </c>
      <c r="I23" s="68"/>
      <c r="J23" s="170"/>
      <c r="K23" s="68"/>
      <c r="L23" s="170"/>
      <c r="M23" s="68"/>
      <c r="N23" s="69"/>
      <c r="O23" s="68"/>
      <c r="P23" s="69"/>
      <c r="Q23" s="68"/>
      <c r="R23" s="69"/>
      <c r="S23" s="70">
        <f t="shared" si="0"/>
        <v>0</v>
      </c>
      <c r="T23" s="70">
        <f t="shared" si="1"/>
        <v>560</v>
      </c>
    </row>
    <row r="24" spans="2:20" ht="15.75" x14ac:dyDescent="0.3">
      <c r="B24" s="29"/>
      <c r="C24" s="44"/>
      <c r="D24" s="30"/>
      <c r="E24" s="31"/>
      <c r="F24" s="30"/>
      <c r="G24" s="180"/>
      <c r="H24" s="97"/>
      <c r="I24" s="68"/>
      <c r="J24" s="170"/>
      <c r="K24" s="68"/>
      <c r="L24" s="170"/>
      <c r="M24" s="68"/>
      <c r="N24" s="69"/>
      <c r="O24" s="68"/>
      <c r="P24" s="69"/>
      <c r="Q24" s="68"/>
      <c r="R24" s="69"/>
      <c r="S24" s="70">
        <f t="shared" si="0"/>
        <v>0</v>
      </c>
      <c r="T24" s="70">
        <f t="shared" si="1"/>
        <v>0</v>
      </c>
    </row>
    <row r="25" spans="2:20" ht="15.75" x14ac:dyDescent="0.3">
      <c r="B25" s="29"/>
      <c r="C25" s="44"/>
      <c r="D25" s="30"/>
      <c r="E25" s="31"/>
      <c r="F25" s="30"/>
      <c r="G25" s="180"/>
      <c r="H25" s="97"/>
      <c r="I25" s="68"/>
      <c r="J25" s="170"/>
      <c r="K25" s="68"/>
      <c r="L25" s="170"/>
      <c r="M25" s="68"/>
      <c r="N25" s="69"/>
      <c r="O25" s="68"/>
      <c r="P25" s="69"/>
      <c r="Q25" s="68"/>
      <c r="R25" s="69"/>
      <c r="S25" s="70">
        <f t="shared" si="0"/>
        <v>0</v>
      </c>
      <c r="T25" s="70">
        <f t="shared" si="1"/>
        <v>0</v>
      </c>
    </row>
    <row r="26" spans="2:20" ht="15.75" x14ac:dyDescent="0.3">
      <c r="B26" s="29"/>
      <c r="C26" s="44"/>
      <c r="D26" s="30"/>
      <c r="E26" s="31"/>
      <c r="F26" s="30"/>
      <c r="G26" s="180"/>
      <c r="H26" s="97"/>
      <c r="I26" s="68"/>
      <c r="J26" s="170"/>
      <c r="K26" s="68"/>
      <c r="L26" s="170"/>
      <c r="M26" s="68"/>
      <c r="N26" s="69"/>
      <c r="O26" s="68"/>
      <c r="P26" s="69"/>
      <c r="Q26" s="68"/>
      <c r="R26" s="69"/>
      <c r="S26" s="70">
        <f t="shared" si="0"/>
        <v>0</v>
      </c>
      <c r="T26" s="70">
        <f t="shared" si="1"/>
        <v>0</v>
      </c>
    </row>
    <row r="27" spans="2:20" ht="15.75" x14ac:dyDescent="0.3">
      <c r="B27" s="29"/>
      <c r="C27" s="44"/>
      <c r="D27" s="30"/>
      <c r="E27" s="31"/>
      <c r="F27" s="30"/>
      <c r="G27" s="180"/>
      <c r="H27" s="97"/>
      <c r="I27" s="68"/>
      <c r="J27" s="170"/>
      <c r="K27" s="68"/>
      <c r="L27" s="170"/>
      <c r="M27" s="68"/>
      <c r="N27" s="69"/>
      <c r="O27" s="68"/>
      <c r="P27" s="69"/>
      <c r="Q27" s="68"/>
      <c r="R27" s="69"/>
      <c r="S27" s="70">
        <f t="shared" si="0"/>
        <v>0</v>
      </c>
      <c r="T27" s="70">
        <f t="shared" si="1"/>
        <v>0</v>
      </c>
    </row>
    <row r="28" spans="2:20" x14ac:dyDescent="0.25">
      <c r="B28" s="60"/>
      <c r="C28" s="60"/>
      <c r="D28" s="61"/>
      <c r="E28" s="61"/>
      <c r="F28" s="61"/>
      <c r="G28" s="75">
        <f>SUM(G5:G23)</f>
        <v>4995</v>
      </c>
      <c r="H28" s="63">
        <f>SUM(H5:H23)</f>
        <v>424.82</v>
      </c>
      <c r="I28" s="63">
        <f>SUM(I5:I27)</f>
        <v>496.49</v>
      </c>
      <c r="J28" s="64"/>
      <c r="K28" s="63"/>
      <c r="L28" s="64"/>
      <c r="M28" s="63"/>
      <c r="N28" s="64"/>
      <c r="O28" s="63"/>
      <c r="P28" s="64"/>
      <c r="Q28" s="63"/>
      <c r="R28" s="64"/>
      <c r="S28" s="65">
        <f>SUM(S13:S27)</f>
        <v>357.08</v>
      </c>
      <c r="T28" s="65">
        <f>SUM(T13:T27)</f>
        <v>2557.92</v>
      </c>
    </row>
  </sheetData>
  <mergeCells count="2">
    <mergeCell ref="B2:T2"/>
    <mergeCell ref="B3:T3"/>
  </mergeCells>
  <hyperlinks>
    <hyperlink ref="D1" location="RESUMEN!A1" display="REGRESAR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B1:T20"/>
  <sheetViews>
    <sheetView topLeftCell="B1" workbookViewId="0">
      <selection activeCell="B3" sqref="B3:T3"/>
    </sheetView>
  </sheetViews>
  <sheetFormatPr baseColWidth="10" defaultRowHeight="15" x14ac:dyDescent="0.25"/>
  <cols>
    <col min="1" max="1" width="3" customWidth="1"/>
    <col min="3" max="3" width="11.7109375" customWidth="1"/>
    <col min="4" max="4" width="37.42578125" customWidth="1"/>
  </cols>
  <sheetData>
    <row r="1" spans="2:20" x14ac:dyDescent="0.25">
      <c r="D1" s="354" t="s">
        <v>1413</v>
      </c>
    </row>
    <row r="2" spans="2:20" ht="20.25" x14ac:dyDescent="0.25">
      <c r="B2" s="468" t="s">
        <v>22</v>
      </c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9"/>
    </row>
    <row r="3" spans="2:20" x14ac:dyDescent="0.25">
      <c r="B3" s="470" t="s">
        <v>1376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0"/>
      <c r="S3" s="470"/>
      <c r="T3" s="471"/>
    </row>
    <row r="4" spans="2:20" ht="27" x14ac:dyDescent="0.25">
      <c r="B4" s="46" t="s">
        <v>13</v>
      </c>
      <c r="C4" s="46" t="s">
        <v>81</v>
      </c>
      <c r="D4" s="46" t="s">
        <v>15</v>
      </c>
      <c r="E4" s="46" t="s">
        <v>16</v>
      </c>
      <c r="F4" s="46" t="s">
        <v>17</v>
      </c>
      <c r="G4" s="46" t="s">
        <v>18</v>
      </c>
      <c r="H4" s="2" t="s">
        <v>19</v>
      </c>
      <c r="I4" s="2" t="s">
        <v>141</v>
      </c>
      <c r="J4" s="2" t="s">
        <v>20</v>
      </c>
      <c r="K4" s="2" t="s">
        <v>142</v>
      </c>
      <c r="L4" s="2" t="s">
        <v>20</v>
      </c>
      <c r="M4" s="2" t="s">
        <v>143</v>
      </c>
      <c r="N4" s="2" t="s">
        <v>20</v>
      </c>
      <c r="O4" s="2" t="s">
        <v>144</v>
      </c>
      <c r="P4" s="2" t="s">
        <v>20</v>
      </c>
      <c r="Q4" s="2" t="s">
        <v>24</v>
      </c>
      <c r="R4" s="2" t="s">
        <v>20</v>
      </c>
      <c r="S4" s="2" t="s">
        <v>72</v>
      </c>
      <c r="T4" s="2" t="s">
        <v>73</v>
      </c>
    </row>
    <row r="5" spans="2:20" ht="24.75" customHeight="1" x14ac:dyDescent="0.25">
      <c r="B5" s="106">
        <v>43563</v>
      </c>
      <c r="C5" s="330" t="s">
        <v>1425</v>
      </c>
      <c r="D5" s="107" t="s">
        <v>1426</v>
      </c>
      <c r="E5" s="108" t="s">
        <v>1427</v>
      </c>
      <c r="F5" s="107" t="s">
        <v>31</v>
      </c>
      <c r="G5" s="125">
        <v>250</v>
      </c>
      <c r="H5" s="136">
        <v>20.83</v>
      </c>
      <c r="I5" s="137"/>
      <c r="J5" s="138"/>
      <c r="K5" s="137"/>
      <c r="L5" s="140"/>
      <c r="M5" s="137"/>
      <c r="N5" s="140"/>
      <c r="O5" s="137"/>
      <c r="P5" s="140"/>
      <c r="Q5" s="140"/>
      <c r="R5" s="140"/>
      <c r="S5" s="137">
        <f t="shared" ref="S5" si="0">I5+K5+M5+O5</f>
        <v>0</v>
      </c>
      <c r="T5" s="137">
        <f t="shared" ref="T5:T13" si="1">G5-S5</f>
        <v>250</v>
      </c>
    </row>
    <row r="6" spans="2:20" ht="24.75" customHeight="1" x14ac:dyDescent="0.25">
      <c r="B6" s="106">
        <v>43561</v>
      </c>
      <c r="C6" s="330" t="s">
        <v>1425</v>
      </c>
      <c r="D6" s="107" t="s">
        <v>1428</v>
      </c>
      <c r="E6" s="108" t="s">
        <v>1429</v>
      </c>
      <c r="F6" s="107" t="s">
        <v>31</v>
      </c>
      <c r="G6" s="125">
        <v>190</v>
      </c>
      <c r="H6" s="136">
        <v>15.83</v>
      </c>
      <c r="I6" s="137"/>
      <c r="J6" s="140"/>
      <c r="K6" s="137"/>
      <c r="L6" s="140"/>
      <c r="M6" s="137"/>
      <c r="N6" s="140"/>
      <c r="O6" s="137"/>
      <c r="P6" s="105"/>
      <c r="Q6" s="105"/>
      <c r="R6" s="105"/>
      <c r="S6" s="137">
        <f>I6+K6+M6+O6+Q6</f>
        <v>0</v>
      </c>
      <c r="T6" s="137">
        <f t="shared" si="1"/>
        <v>190</v>
      </c>
    </row>
    <row r="7" spans="2:20" ht="24.75" customHeight="1" x14ac:dyDescent="0.25">
      <c r="B7" s="106">
        <v>43561</v>
      </c>
      <c r="C7" s="330" t="s">
        <v>1425</v>
      </c>
      <c r="D7" s="107" t="s">
        <v>1430</v>
      </c>
      <c r="E7" s="108" t="s">
        <v>1431</v>
      </c>
      <c r="F7" s="107" t="s">
        <v>31</v>
      </c>
      <c r="G7" s="125">
        <v>190</v>
      </c>
      <c r="H7" s="136">
        <v>15.83</v>
      </c>
      <c r="I7" s="137"/>
      <c r="J7" s="140"/>
      <c r="K7" s="137"/>
      <c r="L7" s="140"/>
      <c r="M7" s="137"/>
      <c r="N7" s="140"/>
      <c r="O7" s="137"/>
      <c r="P7" s="140"/>
      <c r="Q7" s="140"/>
      <c r="R7" s="140"/>
      <c r="S7" s="137">
        <f t="shared" ref="S7:S20" si="2">I7+K7+M7+O7+Q7</f>
        <v>0</v>
      </c>
      <c r="T7" s="137">
        <f t="shared" si="1"/>
        <v>190</v>
      </c>
    </row>
    <row r="8" spans="2:20" ht="24.75" customHeight="1" x14ac:dyDescent="0.25">
      <c r="B8" s="106">
        <v>43559</v>
      </c>
      <c r="C8" s="330" t="s">
        <v>1425</v>
      </c>
      <c r="D8" s="107" t="s">
        <v>1432</v>
      </c>
      <c r="E8" s="108" t="s">
        <v>1433</v>
      </c>
      <c r="F8" s="107" t="s">
        <v>84</v>
      </c>
      <c r="G8" s="125">
        <v>100</v>
      </c>
      <c r="H8" s="141">
        <v>10</v>
      </c>
      <c r="I8" s="137"/>
      <c r="J8" s="140"/>
      <c r="K8" s="137"/>
      <c r="L8" s="140"/>
      <c r="M8" s="137"/>
      <c r="N8" s="140"/>
      <c r="O8" s="137"/>
      <c r="P8" s="140"/>
      <c r="Q8" s="140"/>
      <c r="R8" s="140"/>
      <c r="S8" s="137">
        <f t="shared" si="2"/>
        <v>0</v>
      </c>
      <c r="T8" s="137">
        <f t="shared" si="1"/>
        <v>100</v>
      </c>
    </row>
    <row r="9" spans="2:20" ht="24.75" customHeight="1" x14ac:dyDescent="0.25">
      <c r="B9" s="106">
        <v>43559</v>
      </c>
      <c r="C9" s="330" t="s">
        <v>1425</v>
      </c>
      <c r="D9" s="107" t="s">
        <v>1434</v>
      </c>
      <c r="E9" s="108" t="s">
        <v>1435</v>
      </c>
      <c r="F9" s="107" t="s">
        <v>31</v>
      </c>
      <c r="G9" s="125">
        <v>135</v>
      </c>
      <c r="H9" s="141">
        <v>11.25</v>
      </c>
      <c r="I9" s="137"/>
      <c r="J9" s="140"/>
      <c r="K9" s="137"/>
      <c r="L9" s="140"/>
      <c r="M9" s="137"/>
      <c r="N9" s="140"/>
      <c r="O9" s="137"/>
      <c r="P9" s="140"/>
      <c r="Q9" s="140"/>
      <c r="R9" s="140"/>
      <c r="S9" s="137">
        <f t="shared" si="2"/>
        <v>0</v>
      </c>
      <c r="T9" s="137">
        <f t="shared" si="1"/>
        <v>135</v>
      </c>
    </row>
    <row r="10" spans="2:20" ht="24.75" customHeight="1" x14ac:dyDescent="0.25">
      <c r="B10" s="106">
        <v>43559</v>
      </c>
      <c r="C10" s="330" t="s">
        <v>1425</v>
      </c>
      <c r="D10" s="107" t="s">
        <v>1436</v>
      </c>
      <c r="E10" s="108" t="s">
        <v>1437</v>
      </c>
      <c r="F10" s="107" t="s">
        <v>84</v>
      </c>
      <c r="G10" s="125">
        <v>100</v>
      </c>
      <c r="H10" s="141">
        <v>10</v>
      </c>
      <c r="I10" s="137"/>
      <c r="J10" s="140"/>
      <c r="K10" s="137"/>
      <c r="L10" s="140"/>
      <c r="M10" s="137"/>
      <c r="N10" s="140"/>
      <c r="O10" s="137"/>
      <c r="P10" s="140"/>
      <c r="Q10" s="140"/>
      <c r="R10" s="140"/>
      <c r="S10" s="137">
        <f t="shared" si="2"/>
        <v>0</v>
      </c>
      <c r="T10" s="137">
        <f t="shared" si="1"/>
        <v>100</v>
      </c>
    </row>
    <row r="11" spans="2:20" ht="24.75" customHeight="1" x14ac:dyDescent="0.25">
      <c r="B11" s="106">
        <v>43560</v>
      </c>
      <c r="C11" s="330" t="s">
        <v>1425</v>
      </c>
      <c r="D11" s="107" t="s">
        <v>1438</v>
      </c>
      <c r="E11" s="108" t="s">
        <v>1439</v>
      </c>
      <c r="F11" s="107" t="s">
        <v>84</v>
      </c>
      <c r="G11" s="125">
        <v>100</v>
      </c>
      <c r="H11" s="141">
        <v>10</v>
      </c>
      <c r="I11" s="137"/>
      <c r="J11" s="140"/>
      <c r="K11" s="137"/>
      <c r="L11" s="140"/>
      <c r="M11" s="137"/>
      <c r="N11" s="140"/>
      <c r="O11" s="137"/>
      <c r="P11" s="140"/>
      <c r="Q11" s="140"/>
      <c r="R11" s="140"/>
      <c r="S11" s="137">
        <f t="shared" si="2"/>
        <v>0</v>
      </c>
      <c r="T11" s="137">
        <f t="shared" si="1"/>
        <v>100</v>
      </c>
    </row>
    <row r="12" spans="2:20" ht="24.75" customHeight="1" x14ac:dyDescent="0.25">
      <c r="B12" s="106">
        <v>43560</v>
      </c>
      <c r="C12" s="330" t="s">
        <v>1425</v>
      </c>
      <c r="D12" s="107" t="s">
        <v>1440</v>
      </c>
      <c r="E12" s="108" t="s">
        <v>1441</v>
      </c>
      <c r="F12" s="107" t="s">
        <v>31</v>
      </c>
      <c r="G12" s="125">
        <v>435</v>
      </c>
      <c r="H12" s="141">
        <v>36.25</v>
      </c>
      <c r="I12" s="137"/>
      <c r="J12" s="140"/>
      <c r="K12" s="137"/>
      <c r="L12" s="140"/>
      <c r="M12" s="137"/>
      <c r="N12" s="140"/>
      <c r="O12" s="137"/>
      <c r="P12" s="140"/>
      <c r="Q12" s="140"/>
      <c r="R12" s="140"/>
      <c r="S12" s="137">
        <f t="shared" si="2"/>
        <v>0</v>
      </c>
      <c r="T12" s="137">
        <f t="shared" si="1"/>
        <v>435</v>
      </c>
    </row>
    <row r="13" spans="2:20" ht="24.75" customHeight="1" x14ac:dyDescent="0.25">
      <c r="B13" s="106">
        <v>43560</v>
      </c>
      <c r="C13" s="330" t="s">
        <v>1425</v>
      </c>
      <c r="D13" s="107" t="s">
        <v>1442</v>
      </c>
      <c r="E13" s="108" t="s">
        <v>1443</v>
      </c>
      <c r="F13" s="107" t="s">
        <v>31</v>
      </c>
      <c r="G13" s="125">
        <v>435</v>
      </c>
      <c r="H13" s="125">
        <v>36.25</v>
      </c>
      <c r="I13" s="137"/>
      <c r="J13" s="140"/>
      <c r="K13" s="137"/>
      <c r="L13" s="140"/>
      <c r="M13" s="137"/>
      <c r="N13" s="140"/>
      <c r="O13" s="137"/>
      <c r="P13" s="140"/>
      <c r="Q13" s="140"/>
      <c r="R13" s="140"/>
      <c r="S13" s="137">
        <f t="shared" si="2"/>
        <v>0</v>
      </c>
      <c r="T13" s="137">
        <f t="shared" si="1"/>
        <v>435</v>
      </c>
    </row>
    <row r="14" spans="2:20" ht="24.75" customHeight="1" x14ac:dyDescent="0.25">
      <c r="B14" s="106">
        <v>43559</v>
      </c>
      <c r="C14" s="330" t="s">
        <v>1425</v>
      </c>
      <c r="D14" s="107" t="s">
        <v>1444</v>
      </c>
      <c r="E14" s="108" t="s">
        <v>1445</v>
      </c>
      <c r="F14" s="107" t="s">
        <v>31</v>
      </c>
      <c r="G14" s="125">
        <v>250</v>
      </c>
      <c r="H14" s="125">
        <v>20.83</v>
      </c>
      <c r="I14" s="137"/>
      <c r="J14" s="140"/>
      <c r="K14" s="137"/>
      <c r="L14" s="140"/>
      <c r="M14" s="137"/>
      <c r="N14" s="140"/>
      <c r="O14" s="137"/>
      <c r="P14" s="140"/>
      <c r="Q14" s="140"/>
      <c r="R14" s="140"/>
      <c r="S14" s="137"/>
      <c r="T14" s="137"/>
    </row>
    <row r="15" spans="2:20" ht="24.75" customHeight="1" x14ac:dyDescent="0.25">
      <c r="B15" s="106">
        <v>43559</v>
      </c>
      <c r="C15" s="330" t="s">
        <v>1425</v>
      </c>
      <c r="D15" s="107" t="s">
        <v>1446</v>
      </c>
      <c r="E15" s="108" t="s">
        <v>1447</v>
      </c>
      <c r="F15" s="107" t="s">
        <v>31</v>
      </c>
      <c r="G15" s="125">
        <v>310</v>
      </c>
      <c r="H15" s="125">
        <v>25.83</v>
      </c>
      <c r="I15" s="137"/>
      <c r="J15" s="140"/>
      <c r="K15" s="137"/>
      <c r="L15" s="140"/>
      <c r="M15" s="137"/>
      <c r="N15" s="140"/>
      <c r="O15" s="137"/>
      <c r="P15" s="140"/>
      <c r="Q15" s="140"/>
      <c r="R15" s="140"/>
      <c r="S15" s="137"/>
      <c r="T15" s="137"/>
    </row>
    <row r="16" spans="2:20" ht="24.75" customHeight="1" x14ac:dyDescent="0.25">
      <c r="B16" s="106">
        <v>43559</v>
      </c>
      <c r="C16" s="330" t="s">
        <v>1425</v>
      </c>
      <c r="D16" s="107" t="s">
        <v>1448</v>
      </c>
      <c r="E16" s="108" t="s">
        <v>1449</v>
      </c>
      <c r="F16" s="107" t="s">
        <v>31</v>
      </c>
      <c r="G16" s="125">
        <v>300</v>
      </c>
      <c r="H16" s="141">
        <v>25</v>
      </c>
      <c r="I16" s="137"/>
      <c r="J16" s="140"/>
      <c r="K16" s="137"/>
      <c r="L16" s="140"/>
      <c r="M16" s="137"/>
      <c r="N16" s="140"/>
      <c r="O16" s="137"/>
      <c r="P16" s="140"/>
      <c r="Q16" s="140"/>
      <c r="R16" s="140"/>
      <c r="S16" s="137">
        <f t="shared" si="2"/>
        <v>0</v>
      </c>
      <c r="T16" s="137">
        <f>G16-S16</f>
        <v>300</v>
      </c>
    </row>
    <row r="17" spans="2:20" ht="24.75" customHeight="1" x14ac:dyDescent="0.25">
      <c r="B17" s="106">
        <v>43559</v>
      </c>
      <c r="C17" s="330" t="s">
        <v>1425</v>
      </c>
      <c r="D17" s="107" t="s">
        <v>1450</v>
      </c>
      <c r="E17" s="108" t="s">
        <v>1451</v>
      </c>
      <c r="F17" s="107" t="s">
        <v>31</v>
      </c>
      <c r="G17" s="125">
        <v>250</v>
      </c>
      <c r="H17" s="141">
        <v>20.83</v>
      </c>
      <c r="I17" s="137"/>
      <c r="J17" s="140"/>
      <c r="K17" s="137"/>
      <c r="L17" s="140"/>
      <c r="M17" s="137"/>
      <c r="N17" s="140"/>
      <c r="O17" s="137"/>
      <c r="P17" s="140"/>
      <c r="Q17" s="140"/>
      <c r="R17" s="140"/>
      <c r="S17" s="137"/>
      <c r="T17" s="137"/>
    </row>
    <row r="18" spans="2:20" ht="24.75" customHeight="1" x14ac:dyDescent="0.25">
      <c r="B18" s="106">
        <v>43569</v>
      </c>
      <c r="C18" s="330" t="s">
        <v>1425</v>
      </c>
      <c r="D18" s="107" t="s">
        <v>1452</v>
      </c>
      <c r="E18" s="108" t="s">
        <v>1453</v>
      </c>
      <c r="F18" s="107" t="s">
        <v>31</v>
      </c>
      <c r="G18" s="125">
        <v>275</v>
      </c>
      <c r="H18" s="141">
        <v>22.92</v>
      </c>
      <c r="I18" s="137"/>
      <c r="J18" s="140"/>
      <c r="K18" s="137"/>
      <c r="L18" s="140"/>
      <c r="M18" s="137"/>
      <c r="N18" s="140"/>
      <c r="O18" s="137"/>
      <c r="P18" s="140"/>
      <c r="Q18" s="140"/>
      <c r="R18" s="140"/>
      <c r="S18" s="137"/>
      <c r="T18" s="137"/>
    </row>
    <row r="19" spans="2:20" x14ac:dyDescent="0.25">
      <c r="B19" s="106"/>
      <c r="C19" s="330"/>
      <c r="D19" s="107"/>
      <c r="E19" s="108"/>
      <c r="F19" s="107"/>
      <c r="G19" s="125"/>
      <c r="H19" s="141"/>
      <c r="I19" s="137"/>
      <c r="J19" s="140"/>
      <c r="K19" s="137"/>
      <c r="L19" s="140"/>
      <c r="M19" s="137"/>
      <c r="N19" s="140"/>
      <c r="O19" s="137"/>
      <c r="P19" s="140"/>
      <c r="Q19" s="140"/>
      <c r="R19" s="140"/>
      <c r="S19" s="137">
        <f t="shared" si="2"/>
        <v>0</v>
      </c>
      <c r="T19" s="137">
        <f>G19-S19</f>
        <v>0</v>
      </c>
    </row>
    <row r="20" spans="2:20" x14ac:dyDescent="0.25">
      <c r="B20" s="171"/>
      <c r="C20" s="105"/>
      <c r="D20" s="143"/>
      <c r="E20" s="143"/>
      <c r="F20" s="105"/>
      <c r="G20" s="145">
        <f>SUM(G5:G19)</f>
        <v>3320</v>
      </c>
      <c r="H20" s="145">
        <f>SUM(H5:H19)</f>
        <v>281.64999999999998</v>
      </c>
      <c r="I20" s="116"/>
      <c r="J20" s="105"/>
      <c r="K20" s="116"/>
      <c r="L20" s="105"/>
      <c r="M20" s="116"/>
      <c r="N20" s="105"/>
      <c r="O20" s="116"/>
      <c r="P20" s="105"/>
      <c r="Q20" s="105"/>
      <c r="R20" s="105"/>
      <c r="S20" s="137">
        <f t="shared" si="2"/>
        <v>0</v>
      </c>
      <c r="T20" s="137">
        <f>G20-S20</f>
        <v>3320</v>
      </c>
    </row>
  </sheetData>
  <mergeCells count="2">
    <mergeCell ref="B2:T2"/>
    <mergeCell ref="B3:T3"/>
  </mergeCells>
  <hyperlinks>
    <hyperlink ref="D1" location="RESUMEN!A1" display="REGRESAR"/>
  </hyperlinks>
  <pageMargins left="0.7" right="0.7" top="0.75" bottom="0.75" header="0.3" footer="0.3"/>
  <pageSetup scale="3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11"/>
  <sheetViews>
    <sheetView workbookViewId="0">
      <selection activeCell="C1" sqref="C1"/>
    </sheetView>
  </sheetViews>
  <sheetFormatPr baseColWidth="10" defaultRowHeight="15" x14ac:dyDescent="0.25"/>
  <cols>
    <col min="1" max="1" width="10" customWidth="1"/>
    <col min="2" max="2" width="11.140625" customWidth="1"/>
    <col min="3" max="3" width="26.28515625" customWidth="1"/>
  </cols>
  <sheetData>
    <row r="1" spans="1:19" x14ac:dyDescent="0.25">
      <c r="C1" s="354" t="s">
        <v>1413</v>
      </c>
    </row>
    <row r="2" spans="1:19" ht="20.25" x14ac:dyDescent="0.25">
      <c r="A2" s="468" t="s">
        <v>22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9"/>
    </row>
    <row r="3" spans="1:19" x14ac:dyDescent="0.25">
      <c r="A3" s="470" t="s">
        <v>1291</v>
      </c>
      <c r="B3" s="470"/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0"/>
      <c r="S3" s="471"/>
    </row>
    <row r="4" spans="1:19" ht="27" x14ac:dyDescent="0.25">
      <c r="A4" s="2" t="s">
        <v>13</v>
      </c>
      <c r="B4" s="2" t="s">
        <v>79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141</v>
      </c>
      <c r="I4" s="2" t="s">
        <v>20</v>
      </c>
      <c r="J4" s="2" t="s">
        <v>142</v>
      </c>
      <c r="K4" s="2" t="s">
        <v>20</v>
      </c>
      <c r="L4" s="2" t="s">
        <v>143</v>
      </c>
      <c r="M4" s="2" t="s">
        <v>20</v>
      </c>
      <c r="N4" s="2" t="s">
        <v>144</v>
      </c>
      <c r="O4" s="2" t="s">
        <v>20</v>
      </c>
      <c r="P4" s="2" t="s">
        <v>151</v>
      </c>
      <c r="Q4" s="2" t="s">
        <v>73</v>
      </c>
      <c r="R4" s="2" t="s">
        <v>73</v>
      </c>
      <c r="S4" s="2" t="s">
        <v>20</v>
      </c>
    </row>
    <row r="5" spans="1:19" ht="29.25" customHeight="1" x14ac:dyDescent="0.3">
      <c r="A5" s="29">
        <v>43558</v>
      </c>
      <c r="B5" s="44" t="s">
        <v>1292</v>
      </c>
      <c r="C5" s="30" t="s">
        <v>1293</v>
      </c>
      <c r="D5" s="30" t="s">
        <v>1294</v>
      </c>
      <c r="E5" s="30" t="s">
        <v>31</v>
      </c>
      <c r="F5" s="93">
        <v>275</v>
      </c>
      <c r="G5" s="97">
        <v>22.92</v>
      </c>
      <c r="H5" s="68"/>
      <c r="I5" s="170"/>
      <c r="J5" s="68"/>
      <c r="K5" s="170"/>
      <c r="L5" s="68"/>
      <c r="M5" s="170"/>
      <c r="N5" s="68"/>
      <c r="O5" s="69"/>
      <c r="P5" s="68"/>
      <c r="Q5" s="69"/>
      <c r="R5" s="70">
        <f t="shared" ref="R5:R10" si="0">H5+J5+L5+N5+P5</f>
        <v>0</v>
      </c>
      <c r="S5" s="70">
        <f t="shared" ref="S5:S10" si="1">F5-R5</f>
        <v>275</v>
      </c>
    </row>
    <row r="6" spans="1:19" ht="15.75" x14ac:dyDescent="0.3">
      <c r="A6" s="29"/>
      <c r="B6" s="44"/>
      <c r="C6" s="30"/>
      <c r="D6" s="30"/>
      <c r="E6" s="30"/>
      <c r="F6" s="93"/>
      <c r="G6" s="97"/>
      <c r="H6" s="68"/>
      <c r="I6" s="167"/>
      <c r="J6" s="68"/>
      <c r="K6" s="170"/>
      <c r="L6" s="68"/>
      <c r="M6" s="170"/>
      <c r="N6" s="68"/>
      <c r="O6" s="69"/>
      <c r="P6" s="68"/>
      <c r="Q6" s="69"/>
      <c r="R6" s="70">
        <f t="shared" si="0"/>
        <v>0</v>
      </c>
      <c r="S6" s="70">
        <f t="shared" si="1"/>
        <v>0</v>
      </c>
    </row>
    <row r="7" spans="1:19" ht="15.75" x14ac:dyDescent="0.3">
      <c r="A7" s="29"/>
      <c r="B7" s="44"/>
      <c r="C7" s="30"/>
      <c r="D7" s="30"/>
      <c r="E7" s="30"/>
      <c r="F7" s="93"/>
      <c r="G7" s="97"/>
      <c r="H7" s="68"/>
      <c r="I7" s="167"/>
      <c r="J7" s="68"/>
      <c r="K7" s="170"/>
      <c r="L7" s="68"/>
      <c r="M7" s="170"/>
      <c r="N7" s="68"/>
      <c r="O7" s="69"/>
      <c r="P7" s="68"/>
      <c r="Q7" s="69"/>
      <c r="R7" s="70">
        <f t="shared" si="0"/>
        <v>0</v>
      </c>
      <c r="S7" s="70">
        <f t="shared" si="1"/>
        <v>0</v>
      </c>
    </row>
    <row r="8" spans="1:19" ht="15.75" x14ac:dyDescent="0.3">
      <c r="A8" s="29"/>
      <c r="B8" s="44"/>
      <c r="C8" s="30"/>
      <c r="D8" s="30"/>
      <c r="E8" s="30"/>
      <c r="F8" s="93"/>
      <c r="G8" s="94"/>
      <c r="H8" s="68"/>
      <c r="I8" s="167"/>
      <c r="J8" s="68"/>
      <c r="K8" s="170"/>
      <c r="L8" s="68"/>
      <c r="M8" s="170"/>
      <c r="N8" s="68"/>
      <c r="O8" s="69"/>
      <c r="P8" s="68"/>
      <c r="Q8" s="69"/>
      <c r="R8" s="70">
        <f t="shared" si="0"/>
        <v>0</v>
      </c>
      <c r="S8" s="70">
        <f t="shared" si="1"/>
        <v>0</v>
      </c>
    </row>
    <row r="9" spans="1:19" ht="15.75" x14ac:dyDescent="0.3">
      <c r="A9" s="29"/>
      <c r="B9" s="44"/>
      <c r="C9" s="30"/>
      <c r="D9" s="30"/>
      <c r="E9" s="30"/>
      <c r="F9" s="93"/>
      <c r="G9" s="98"/>
      <c r="H9" s="68"/>
      <c r="I9" s="167"/>
      <c r="J9" s="68"/>
      <c r="K9" s="170"/>
      <c r="L9" s="68"/>
      <c r="M9" s="170"/>
      <c r="N9" s="68"/>
      <c r="O9" s="69"/>
      <c r="P9" s="68"/>
      <c r="Q9" s="69"/>
      <c r="R9" s="70">
        <f t="shared" si="0"/>
        <v>0</v>
      </c>
      <c r="S9" s="70">
        <f t="shared" si="1"/>
        <v>0</v>
      </c>
    </row>
    <row r="10" spans="1:19" ht="15.75" x14ac:dyDescent="0.3">
      <c r="A10" s="29"/>
      <c r="B10" s="44"/>
      <c r="C10" s="30"/>
      <c r="D10" s="30"/>
      <c r="E10" s="30"/>
      <c r="F10" s="93"/>
      <c r="G10" s="98"/>
      <c r="H10" s="68"/>
      <c r="I10" s="167"/>
      <c r="J10" s="68"/>
      <c r="K10" s="170"/>
      <c r="L10" s="68"/>
      <c r="M10" s="170"/>
      <c r="N10" s="68"/>
      <c r="O10" s="69"/>
      <c r="P10" s="68"/>
      <c r="Q10" s="69"/>
      <c r="R10" s="70">
        <f t="shared" si="0"/>
        <v>0</v>
      </c>
      <c r="S10" s="70">
        <f t="shared" si="1"/>
        <v>0</v>
      </c>
    </row>
    <row r="11" spans="1:19" x14ac:dyDescent="0.25">
      <c r="A11" s="60"/>
      <c r="B11" s="60"/>
      <c r="C11" s="61"/>
      <c r="D11" s="61"/>
      <c r="E11" s="61"/>
      <c r="F11" s="62">
        <f>SUM(F5:F10)</f>
        <v>275</v>
      </c>
      <c r="G11" s="63">
        <f>SUM(G5:G10)</f>
        <v>22.92</v>
      </c>
      <c r="H11" s="63">
        <f>SUM(H5:H10)</f>
        <v>0</v>
      </c>
      <c r="I11" s="64"/>
      <c r="J11" s="63">
        <f>SUM(J5:J10)</f>
        <v>0</v>
      </c>
      <c r="K11" s="64"/>
      <c r="L11" s="63">
        <f>SUM(L5:L10)</f>
        <v>0</v>
      </c>
      <c r="M11" s="64"/>
      <c r="N11" s="63"/>
      <c r="O11" s="64"/>
      <c r="P11" s="63"/>
      <c r="Q11" s="64"/>
      <c r="R11" s="65">
        <f>SUM(R5:R10)</f>
        <v>0</v>
      </c>
      <c r="S11" s="65">
        <f>SUM(S5:S10)</f>
        <v>275</v>
      </c>
    </row>
  </sheetData>
  <mergeCells count="2">
    <mergeCell ref="A2:S2"/>
    <mergeCell ref="A3:S3"/>
  </mergeCells>
  <hyperlinks>
    <hyperlink ref="C1" location="RESUMEN!A1" display="REGRESA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A1:V74"/>
  <sheetViews>
    <sheetView topLeftCell="B1" zoomScale="73" zoomScaleNormal="73" workbookViewId="0">
      <pane xSplit="3" ySplit="4" topLeftCell="E28" activePane="bottomRight" state="frozen"/>
      <selection activeCell="B1" sqref="B1"/>
      <selection pane="topRight" activeCell="E1" sqref="E1"/>
      <selection pane="bottomLeft" activeCell="B5" sqref="B5"/>
      <selection pane="bottomRight" activeCell="D1" sqref="D1"/>
    </sheetView>
  </sheetViews>
  <sheetFormatPr baseColWidth="10" defaultRowHeight="15" x14ac:dyDescent="0.25"/>
  <cols>
    <col min="1" max="1" width="4.140625" customWidth="1"/>
    <col min="2" max="2" width="12.140625" style="18" bestFit="1" customWidth="1"/>
    <col min="3" max="3" width="13.5703125" style="18" customWidth="1"/>
    <col min="4" max="4" width="38.5703125" style="18" customWidth="1"/>
    <col min="5" max="5" width="11.42578125" style="18"/>
    <col min="6" max="6" width="11.42578125" style="165"/>
    <col min="7" max="7" width="15" style="18" customWidth="1"/>
    <col min="8" max="8" width="12.140625" style="18" customWidth="1"/>
    <col min="9" max="9" width="12.5703125" style="18" customWidth="1"/>
    <col min="10" max="10" width="11.42578125" style="18"/>
    <col min="11" max="11" width="13.28515625" style="18" customWidth="1"/>
    <col min="12" max="12" width="10.85546875" style="165"/>
    <col min="13" max="13" width="12.5703125" style="18" customWidth="1"/>
    <col min="14" max="14" width="10.85546875" style="165"/>
    <col min="15" max="15" width="11.42578125" style="18"/>
    <col min="16" max="16" width="10.85546875" style="165"/>
    <col min="17" max="17" width="11.42578125" style="18"/>
    <col min="18" max="18" width="11.42578125" style="165"/>
    <col min="19" max="19" width="10.85546875" style="18" customWidth="1"/>
    <col min="20" max="20" width="11" style="18" customWidth="1"/>
    <col min="21" max="21" width="14.7109375" style="18" customWidth="1"/>
    <col min="22" max="22" width="14.5703125" style="18" customWidth="1"/>
  </cols>
  <sheetData>
    <row r="1" spans="2:22" x14ac:dyDescent="0.25">
      <c r="B1" s="268"/>
      <c r="C1" s="268"/>
      <c r="D1" s="358" t="s">
        <v>1413</v>
      </c>
      <c r="E1" s="268"/>
      <c r="F1" s="269"/>
      <c r="G1" s="268"/>
      <c r="H1" s="268"/>
      <c r="I1" s="268"/>
      <c r="J1" s="268"/>
      <c r="K1" s="268"/>
      <c r="L1" s="269"/>
      <c r="M1" s="268"/>
      <c r="N1" s="269"/>
      <c r="O1" s="268"/>
      <c r="P1" s="269"/>
      <c r="Q1" s="268"/>
      <c r="R1" s="269"/>
    </row>
    <row r="2" spans="2:22" s="48" customFormat="1" ht="30.75" customHeight="1" x14ac:dyDescent="0.25">
      <c r="B2" s="465" t="s">
        <v>22</v>
      </c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465"/>
      <c r="S2" s="465"/>
      <c r="T2" s="465"/>
      <c r="U2" s="465"/>
      <c r="V2" s="465"/>
    </row>
    <row r="3" spans="2:22" s="47" customFormat="1" ht="23.25" customHeight="1" x14ac:dyDescent="0.25">
      <c r="B3" s="459" t="s">
        <v>113</v>
      </c>
      <c r="C3" s="459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/>
      <c r="S3" s="459"/>
      <c r="T3" s="459"/>
      <c r="U3" s="459"/>
      <c r="V3" s="459"/>
    </row>
    <row r="4" spans="2:22" s="3" customFormat="1" ht="27" x14ac:dyDescent="0.25">
      <c r="B4" s="46" t="s">
        <v>13</v>
      </c>
      <c r="C4" s="46" t="s">
        <v>81</v>
      </c>
      <c r="D4" s="46" t="s">
        <v>15</v>
      </c>
      <c r="E4" s="46" t="s">
        <v>16</v>
      </c>
      <c r="F4" s="46" t="s">
        <v>17</v>
      </c>
      <c r="G4" s="46" t="s">
        <v>18</v>
      </c>
      <c r="H4" s="2" t="s">
        <v>19</v>
      </c>
      <c r="I4" s="2" t="s">
        <v>141</v>
      </c>
      <c r="J4" s="2" t="s">
        <v>20</v>
      </c>
      <c r="K4" s="2" t="s">
        <v>142</v>
      </c>
      <c r="L4" s="2" t="s">
        <v>20</v>
      </c>
      <c r="M4" s="2" t="s">
        <v>143</v>
      </c>
      <c r="N4" s="2" t="s">
        <v>20</v>
      </c>
      <c r="O4" s="2" t="s">
        <v>144</v>
      </c>
      <c r="P4" s="2" t="s">
        <v>20</v>
      </c>
      <c r="Q4" s="2" t="s">
        <v>151</v>
      </c>
      <c r="R4" s="2" t="s">
        <v>20</v>
      </c>
      <c r="S4" s="2" t="s">
        <v>354</v>
      </c>
      <c r="T4" s="2" t="s">
        <v>20</v>
      </c>
      <c r="U4" s="2" t="s">
        <v>72</v>
      </c>
      <c r="V4" s="2" t="s">
        <v>73</v>
      </c>
    </row>
    <row r="5" spans="2:22" s="14" customFormat="1" ht="28.5" customHeight="1" x14ac:dyDescent="0.25">
      <c r="B5" s="11">
        <v>43423</v>
      </c>
      <c r="C5" s="11" t="s">
        <v>82</v>
      </c>
      <c r="D5" s="13" t="s">
        <v>32</v>
      </c>
      <c r="E5" s="12" t="s">
        <v>51</v>
      </c>
      <c r="F5" s="13" t="s">
        <v>84</v>
      </c>
      <c r="G5" s="91">
        <v>175</v>
      </c>
      <c r="H5" s="92">
        <v>17.5</v>
      </c>
      <c r="I5" s="50">
        <v>8.75</v>
      </c>
      <c r="J5" s="59" t="s">
        <v>94</v>
      </c>
      <c r="K5" s="50">
        <f>8.75+8.75</f>
        <v>17.5</v>
      </c>
      <c r="L5" s="58" t="s">
        <v>720</v>
      </c>
      <c r="M5" s="50">
        <v>140</v>
      </c>
      <c r="N5" s="58" t="s">
        <v>795</v>
      </c>
      <c r="O5" s="50">
        <v>8.75</v>
      </c>
      <c r="P5" s="58" t="s">
        <v>793</v>
      </c>
      <c r="Q5" s="50"/>
      <c r="R5" s="429"/>
      <c r="S5" s="271"/>
      <c r="T5" s="271"/>
      <c r="U5" s="283">
        <f>I5+K5+M5+O5+Q5+S5</f>
        <v>175</v>
      </c>
      <c r="V5" s="283">
        <f>G5-U5</f>
        <v>0</v>
      </c>
    </row>
    <row r="6" spans="2:22" s="14" customFormat="1" ht="28.5" customHeight="1" x14ac:dyDescent="0.25">
      <c r="B6" s="11">
        <v>43423</v>
      </c>
      <c r="C6" s="11" t="s">
        <v>82</v>
      </c>
      <c r="D6" s="13" t="s">
        <v>33</v>
      </c>
      <c r="E6" s="12" t="s">
        <v>52</v>
      </c>
      <c r="F6" s="13" t="s">
        <v>84</v>
      </c>
      <c r="G6" s="91">
        <v>375</v>
      </c>
      <c r="H6" s="92">
        <v>37.5</v>
      </c>
      <c r="I6" s="50">
        <v>18.75</v>
      </c>
      <c r="J6" s="58" t="s">
        <v>95</v>
      </c>
      <c r="K6" s="50">
        <v>37.5</v>
      </c>
      <c r="L6" s="58" t="s">
        <v>721</v>
      </c>
      <c r="M6" s="50">
        <v>37.5</v>
      </c>
      <c r="N6" s="58" t="s">
        <v>794</v>
      </c>
      <c r="O6" s="429">
        <v>37.5</v>
      </c>
      <c r="P6" s="58" t="s">
        <v>1632</v>
      </c>
      <c r="Q6" s="50"/>
      <c r="R6" s="58"/>
      <c r="S6" s="429"/>
      <c r="T6" s="58"/>
      <c r="U6" s="283">
        <f t="shared" ref="U6:U43" si="0">I6+K6+M6+O6+Q6+S6</f>
        <v>131.25</v>
      </c>
      <c r="V6" s="283">
        <f t="shared" ref="V6:V43" si="1">G6-U6</f>
        <v>243.75</v>
      </c>
    </row>
    <row r="7" spans="2:22" s="14" customFormat="1" ht="28.5" customHeight="1" x14ac:dyDescent="0.25">
      <c r="B7" s="11">
        <v>43423</v>
      </c>
      <c r="C7" s="11" t="s">
        <v>82</v>
      </c>
      <c r="D7" s="13" t="s">
        <v>34</v>
      </c>
      <c r="E7" s="12" t="s">
        <v>53</v>
      </c>
      <c r="F7" s="13" t="s">
        <v>84</v>
      </c>
      <c r="G7" s="91">
        <v>605</v>
      </c>
      <c r="H7" s="92">
        <v>37.5</v>
      </c>
      <c r="I7" s="50">
        <v>18.75</v>
      </c>
      <c r="J7" s="58" t="s">
        <v>99</v>
      </c>
      <c r="K7" s="50">
        <v>37.5</v>
      </c>
      <c r="L7" s="58" t="s">
        <v>729</v>
      </c>
      <c r="M7" s="50">
        <v>37.5</v>
      </c>
      <c r="N7" s="58" t="s">
        <v>803</v>
      </c>
      <c r="O7" s="50">
        <f>230</f>
        <v>230</v>
      </c>
      <c r="P7" s="58" t="s">
        <v>1633</v>
      </c>
      <c r="Q7" s="50">
        <v>281.25</v>
      </c>
      <c r="R7" s="58" t="s">
        <v>1634</v>
      </c>
      <c r="S7" s="429"/>
      <c r="T7" s="58"/>
      <c r="U7" s="283">
        <f t="shared" si="0"/>
        <v>605</v>
      </c>
      <c r="V7" s="283">
        <f t="shared" si="1"/>
        <v>0</v>
      </c>
    </row>
    <row r="8" spans="2:22" s="14" customFormat="1" ht="28.5" customHeight="1" x14ac:dyDescent="0.25">
      <c r="B8" s="11">
        <v>43423</v>
      </c>
      <c r="C8" s="11" t="s">
        <v>82</v>
      </c>
      <c r="D8" s="13" t="s">
        <v>35</v>
      </c>
      <c r="E8" s="12" t="s">
        <v>54</v>
      </c>
      <c r="F8" s="13" t="s">
        <v>84</v>
      </c>
      <c r="G8" s="91">
        <v>175</v>
      </c>
      <c r="H8" s="99">
        <v>17.5</v>
      </c>
      <c r="I8" s="50">
        <v>8.75</v>
      </c>
      <c r="J8" s="58" t="s">
        <v>97</v>
      </c>
      <c r="K8" s="50">
        <v>17.5</v>
      </c>
      <c r="L8" s="58" t="s">
        <v>723</v>
      </c>
      <c r="M8" s="50">
        <v>17.5</v>
      </c>
      <c r="N8" s="58" t="s">
        <v>797</v>
      </c>
      <c r="O8" s="50">
        <v>17.5</v>
      </c>
      <c r="P8" s="58" t="s">
        <v>1635</v>
      </c>
      <c r="Q8" s="50"/>
      <c r="R8" s="58"/>
      <c r="S8" s="429"/>
      <c r="T8" s="58"/>
      <c r="U8" s="283">
        <f t="shared" si="0"/>
        <v>61.25</v>
      </c>
      <c r="V8" s="283">
        <f t="shared" si="1"/>
        <v>113.75</v>
      </c>
    </row>
    <row r="9" spans="2:22" s="14" customFormat="1" ht="28.5" customHeight="1" x14ac:dyDescent="0.25">
      <c r="B9" s="11">
        <v>43423</v>
      </c>
      <c r="C9" s="11" t="s">
        <v>82</v>
      </c>
      <c r="D9" s="13" t="s">
        <v>36</v>
      </c>
      <c r="E9" s="12" t="s">
        <v>55</v>
      </c>
      <c r="F9" s="13" t="s">
        <v>84</v>
      </c>
      <c r="G9" s="91">
        <v>125</v>
      </c>
      <c r="H9" s="99">
        <v>12.5</v>
      </c>
      <c r="I9" s="50">
        <v>12.5</v>
      </c>
      <c r="J9" s="58" t="s">
        <v>91</v>
      </c>
      <c r="K9" s="50">
        <v>25</v>
      </c>
      <c r="L9" s="58" t="s">
        <v>715</v>
      </c>
      <c r="M9" s="50">
        <v>25</v>
      </c>
      <c r="N9" s="58" t="s">
        <v>806</v>
      </c>
      <c r="O9" s="50">
        <v>25</v>
      </c>
      <c r="P9" s="58" t="s">
        <v>1636</v>
      </c>
      <c r="Q9" s="50"/>
      <c r="R9" s="58"/>
      <c r="S9" s="429"/>
      <c r="T9" s="58"/>
      <c r="U9" s="283">
        <f t="shared" si="0"/>
        <v>87.5</v>
      </c>
      <c r="V9" s="283">
        <f t="shared" si="1"/>
        <v>37.5</v>
      </c>
    </row>
    <row r="10" spans="2:22" s="14" customFormat="1" ht="28.5" customHeight="1" x14ac:dyDescent="0.25">
      <c r="B10" s="11">
        <v>43423</v>
      </c>
      <c r="C10" s="11" t="s">
        <v>82</v>
      </c>
      <c r="D10" s="13" t="s">
        <v>37</v>
      </c>
      <c r="E10" s="12" t="s">
        <v>56</v>
      </c>
      <c r="F10" s="13" t="s">
        <v>84</v>
      </c>
      <c r="G10" s="91">
        <v>325</v>
      </c>
      <c r="H10" s="99">
        <v>32.5</v>
      </c>
      <c r="I10" s="50">
        <v>16.25</v>
      </c>
      <c r="J10" s="58" t="s">
        <v>90</v>
      </c>
      <c r="K10" s="50">
        <v>16.25</v>
      </c>
      <c r="L10" s="58" t="s">
        <v>714</v>
      </c>
      <c r="M10" s="50">
        <v>16.25</v>
      </c>
      <c r="N10" s="58" t="s">
        <v>805</v>
      </c>
      <c r="O10" s="50">
        <v>32.5</v>
      </c>
      <c r="P10" s="58" t="s">
        <v>1637</v>
      </c>
      <c r="Q10" s="50"/>
      <c r="R10" s="58"/>
      <c r="S10" s="429"/>
      <c r="T10" s="58"/>
      <c r="U10" s="283">
        <f t="shared" si="0"/>
        <v>81.25</v>
      </c>
      <c r="V10" s="283">
        <f t="shared" si="1"/>
        <v>243.75</v>
      </c>
    </row>
    <row r="11" spans="2:22" s="14" customFormat="1" ht="34.5" customHeight="1" x14ac:dyDescent="0.25">
      <c r="B11" s="11">
        <v>43423</v>
      </c>
      <c r="C11" s="11" t="s">
        <v>82</v>
      </c>
      <c r="D11" s="13" t="s">
        <v>38</v>
      </c>
      <c r="E11" s="12" t="s">
        <v>57</v>
      </c>
      <c r="F11" s="13" t="s">
        <v>84</v>
      </c>
      <c r="G11" s="91">
        <v>175</v>
      </c>
      <c r="H11" s="99">
        <v>17.5</v>
      </c>
      <c r="I11" s="50">
        <v>8.75</v>
      </c>
      <c r="J11" s="58" t="s">
        <v>92</v>
      </c>
      <c r="K11" s="50">
        <v>17.5</v>
      </c>
      <c r="L11" s="58" t="s">
        <v>718</v>
      </c>
      <c r="M11" s="50">
        <v>17.5</v>
      </c>
      <c r="N11" s="58" t="s">
        <v>791</v>
      </c>
      <c r="O11" s="50">
        <v>17.5</v>
      </c>
      <c r="P11" s="58" t="s">
        <v>1638</v>
      </c>
      <c r="Q11" s="50"/>
      <c r="R11" s="58"/>
      <c r="S11" s="429"/>
      <c r="T11" s="58"/>
      <c r="U11" s="283">
        <f t="shared" si="0"/>
        <v>61.25</v>
      </c>
      <c r="V11" s="283">
        <f t="shared" si="1"/>
        <v>113.75</v>
      </c>
    </row>
    <row r="12" spans="2:22" s="14" customFormat="1" ht="28.5" customHeight="1" x14ac:dyDescent="0.25">
      <c r="B12" s="11">
        <v>43423</v>
      </c>
      <c r="C12" s="11" t="s">
        <v>82</v>
      </c>
      <c r="D12" s="13" t="s">
        <v>39</v>
      </c>
      <c r="E12" s="12" t="s">
        <v>58</v>
      </c>
      <c r="F12" s="13" t="s">
        <v>84</v>
      </c>
      <c r="G12" s="91">
        <v>275</v>
      </c>
      <c r="H12" s="99">
        <v>27.5</v>
      </c>
      <c r="I12" s="50">
        <v>13.75</v>
      </c>
      <c r="J12" s="58" t="s">
        <v>93</v>
      </c>
      <c r="K12" s="50">
        <v>27.5</v>
      </c>
      <c r="L12" s="58" t="s">
        <v>719</v>
      </c>
      <c r="M12" s="50">
        <v>27.5</v>
      </c>
      <c r="N12" s="58" t="s">
        <v>792</v>
      </c>
      <c r="O12" s="50">
        <v>27.5</v>
      </c>
      <c r="P12" s="58" t="s">
        <v>1639</v>
      </c>
      <c r="Q12" s="50">
        <v>178.75</v>
      </c>
      <c r="R12" s="58" t="s">
        <v>1640</v>
      </c>
      <c r="S12" s="429"/>
      <c r="T12" s="58"/>
      <c r="U12" s="283">
        <f t="shared" si="0"/>
        <v>275</v>
      </c>
      <c r="V12" s="283">
        <f t="shared" si="1"/>
        <v>0</v>
      </c>
    </row>
    <row r="13" spans="2:22" s="14" customFormat="1" ht="28.5" customHeight="1" x14ac:dyDescent="0.25">
      <c r="B13" s="11">
        <v>43423</v>
      </c>
      <c r="C13" s="11" t="s">
        <v>82</v>
      </c>
      <c r="D13" s="13" t="s">
        <v>40</v>
      </c>
      <c r="E13" s="12" t="s">
        <v>59</v>
      </c>
      <c r="F13" s="13" t="s">
        <v>84</v>
      </c>
      <c r="G13" s="91">
        <v>125</v>
      </c>
      <c r="H13" s="99">
        <v>12.5</v>
      </c>
      <c r="I13" s="50">
        <v>6.75</v>
      </c>
      <c r="J13" s="58" t="s">
        <v>96</v>
      </c>
      <c r="K13" s="50">
        <v>12.5</v>
      </c>
      <c r="L13" s="58" t="s">
        <v>722</v>
      </c>
      <c r="M13" s="50">
        <v>12.5</v>
      </c>
      <c r="N13" s="58" t="s">
        <v>796</v>
      </c>
      <c r="O13" s="50">
        <v>12.5</v>
      </c>
      <c r="P13" s="58" t="s">
        <v>1641</v>
      </c>
      <c r="Q13" s="50"/>
      <c r="R13" s="58"/>
      <c r="S13" s="429"/>
      <c r="T13" s="58"/>
      <c r="U13" s="283">
        <f t="shared" si="0"/>
        <v>44.25</v>
      </c>
      <c r="V13" s="283">
        <f t="shared" si="1"/>
        <v>80.75</v>
      </c>
    </row>
    <row r="14" spans="2:22" s="14" customFormat="1" ht="28.5" customHeight="1" x14ac:dyDescent="0.25">
      <c r="B14" s="11">
        <v>43423</v>
      </c>
      <c r="C14" s="11" t="s">
        <v>82</v>
      </c>
      <c r="D14" s="13" t="s">
        <v>41</v>
      </c>
      <c r="E14" s="12" t="s">
        <v>60</v>
      </c>
      <c r="F14" s="13" t="s">
        <v>84</v>
      </c>
      <c r="G14" s="91">
        <v>355</v>
      </c>
      <c r="H14" s="99">
        <v>35.5</v>
      </c>
      <c r="I14" s="50">
        <v>17.75</v>
      </c>
      <c r="J14" s="58" t="s">
        <v>98</v>
      </c>
      <c r="K14" s="50">
        <v>35.5</v>
      </c>
      <c r="L14" s="58" t="s">
        <v>724</v>
      </c>
      <c r="M14" s="50">
        <v>35.5</v>
      </c>
      <c r="N14" s="58" t="s">
        <v>798</v>
      </c>
      <c r="O14" s="50">
        <v>35.5</v>
      </c>
      <c r="P14" s="58" t="s">
        <v>1642</v>
      </c>
      <c r="Q14" s="50"/>
      <c r="R14" s="58"/>
      <c r="S14" s="429"/>
      <c r="T14" s="58"/>
      <c r="U14" s="283">
        <f t="shared" si="0"/>
        <v>124.25</v>
      </c>
      <c r="V14" s="283">
        <f t="shared" si="1"/>
        <v>230.75</v>
      </c>
    </row>
    <row r="15" spans="2:22" s="14" customFormat="1" ht="38.25" customHeight="1" x14ac:dyDescent="0.25">
      <c r="B15" s="11">
        <v>43426</v>
      </c>
      <c r="C15" s="11" t="s">
        <v>82</v>
      </c>
      <c r="D15" s="13" t="s">
        <v>42</v>
      </c>
      <c r="E15" s="12" t="s">
        <v>61</v>
      </c>
      <c r="F15" s="13" t="s">
        <v>84</v>
      </c>
      <c r="G15" s="91">
        <v>100</v>
      </c>
      <c r="H15" s="99">
        <v>10</v>
      </c>
      <c r="I15" s="50"/>
      <c r="J15" s="58"/>
      <c r="K15" s="50"/>
      <c r="L15" s="58"/>
      <c r="M15" s="50"/>
      <c r="N15" s="58"/>
      <c r="O15" s="50"/>
      <c r="P15" s="58"/>
      <c r="Q15" s="50"/>
      <c r="R15" s="58"/>
      <c r="S15" s="429"/>
      <c r="T15" s="58"/>
      <c r="U15" s="283">
        <f t="shared" si="0"/>
        <v>0</v>
      </c>
      <c r="V15" s="283">
        <f t="shared" si="1"/>
        <v>100</v>
      </c>
    </row>
    <row r="16" spans="2:22" s="14" customFormat="1" ht="28.5" customHeight="1" x14ac:dyDescent="0.25">
      <c r="B16" s="11">
        <v>43430</v>
      </c>
      <c r="C16" s="11" t="s">
        <v>82</v>
      </c>
      <c r="D16" s="13" t="s">
        <v>43</v>
      </c>
      <c r="E16" s="12" t="s">
        <v>62</v>
      </c>
      <c r="F16" s="13" t="s">
        <v>84</v>
      </c>
      <c r="G16" s="91">
        <v>180</v>
      </c>
      <c r="H16" s="99">
        <v>30</v>
      </c>
      <c r="I16" s="266">
        <v>30</v>
      </c>
      <c r="J16" s="267" t="s">
        <v>713</v>
      </c>
      <c r="K16" s="50">
        <v>15</v>
      </c>
      <c r="L16" s="58" t="s">
        <v>804</v>
      </c>
      <c r="M16" s="50"/>
      <c r="N16" s="58"/>
      <c r="O16" s="50"/>
      <c r="P16" s="58"/>
      <c r="Q16" s="50"/>
      <c r="R16" s="58"/>
      <c r="S16" s="429"/>
      <c r="T16" s="58"/>
      <c r="U16" s="283">
        <f t="shared" si="0"/>
        <v>45</v>
      </c>
      <c r="V16" s="283">
        <f t="shared" si="1"/>
        <v>135</v>
      </c>
    </row>
    <row r="17" spans="1:22" s="14" customFormat="1" ht="28.5" customHeight="1" x14ac:dyDescent="0.25">
      <c r="B17" s="11">
        <v>43430</v>
      </c>
      <c r="C17" s="11" t="s">
        <v>82</v>
      </c>
      <c r="D17" s="13" t="s">
        <v>44</v>
      </c>
      <c r="E17" s="12" t="s">
        <v>63</v>
      </c>
      <c r="F17" s="13" t="s">
        <v>85</v>
      </c>
      <c r="G17" s="91">
        <v>300</v>
      </c>
      <c r="H17" s="99">
        <v>37.5</v>
      </c>
      <c r="I17" s="50">
        <v>37.5</v>
      </c>
      <c r="J17" s="58" t="s">
        <v>728</v>
      </c>
      <c r="K17" s="50">
        <v>37.5</v>
      </c>
      <c r="L17" s="58" t="s">
        <v>802</v>
      </c>
      <c r="M17" s="50"/>
      <c r="N17" s="58"/>
      <c r="O17" s="50">
        <v>37.5</v>
      </c>
      <c r="P17" s="58" t="s">
        <v>1643</v>
      </c>
      <c r="Q17" s="50"/>
      <c r="R17" s="58"/>
      <c r="S17" s="429"/>
      <c r="T17" s="58"/>
      <c r="U17" s="283">
        <f t="shared" si="0"/>
        <v>112.5</v>
      </c>
      <c r="V17" s="283">
        <f t="shared" si="1"/>
        <v>187.5</v>
      </c>
    </row>
    <row r="18" spans="1:22" s="14" customFormat="1" ht="28.5" customHeight="1" x14ac:dyDescent="0.25">
      <c r="B18" s="11">
        <v>43430</v>
      </c>
      <c r="C18" s="11" t="s">
        <v>82</v>
      </c>
      <c r="D18" s="13" t="s">
        <v>45</v>
      </c>
      <c r="E18" s="12" t="s">
        <v>64</v>
      </c>
      <c r="F18" s="13" t="s">
        <v>10</v>
      </c>
      <c r="G18" s="91">
        <v>100</v>
      </c>
      <c r="H18" s="99">
        <v>16.670000000000002</v>
      </c>
      <c r="I18" s="50">
        <v>16.7</v>
      </c>
      <c r="J18" s="58" t="s">
        <v>725</v>
      </c>
      <c r="K18" s="50">
        <v>16.66</v>
      </c>
      <c r="L18" s="58" t="s">
        <v>799</v>
      </c>
      <c r="M18" s="50"/>
      <c r="N18" s="58"/>
      <c r="O18" s="50">
        <v>16.66</v>
      </c>
      <c r="P18" s="58" t="s">
        <v>1644</v>
      </c>
      <c r="Q18" s="50"/>
      <c r="R18" s="58"/>
      <c r="S18" s="429"/>
      <c r="T18" s="58"/>
      <c r="U18" s="283">
        <f t="shared" si="0"/>
        <v>50.019999999999996</v>
      </c>
      <c r="V18" s="283">
        <f t="shared" si="1"/>
        <v>49.980000000000004</v>
      </c>
    </row>
    <row r="19" spans="1:22" s="14" customFormat="1" ht="28.5" customHeight="1" x14ac:dyDescent="0.25">
      <c r="B19" s="11">
        <v>43430</v>
      </c>
      <c r="C19" s="11" t="s">
        <v>82</v>
      </c>
      <c r="D19" s="13" t="s">
        <v>46</v>
      </c>
      <c r="E19" s="12" t="s">
        <v>65</v>
      </c>
      <c r="F19" s="13" t="s">
        <v>10</v>
      </c>
      <c r="G19" s="91">
        <v>90</v>
      </c>
      <c r="H19" s="99">
        <v>15</v>
      </c>
      <c r="I19" s="266">
        <v>15</v>
      </c>
      <c r="J19" s="267" t="s">
        <v>716</v>
      </c>
      <c r="K19" s="50">
        <v>15</v>
      </c>
      <c r="L19" s="58" t="s">
        <v>811</v>
      </c>
      <c r="M19" s="50"/>
      <c r="N19" s="58"/>
      <c r="O19" s="50">
        <v>15</v>
      </c>
      <c r="P19" s="58" t="s">
        <v>1645</v>
      </c>
      <c r="Q19" s="50">
        <v>15</v>
      </c>
      <c r="R19" s="58" t="s">
        <v>1653</v>
      </c>
      <c r="S19" s="429"/>
      <c r="T19" s="58"/>
      <c r="U19" s="283">
        <f t="shared" si="0"/>
        <v>60</v>
      </c>
      <c r="V19" s="283">
        <f t="shared" si="1"/>
        <v>30</v>
      </c>
    </row>
    <row r="20" spans="1:22" s="14" customFormat="1" ht="27" x14ac:dyDescent="0.25">
      <c r="B20" s="11">
        <v>43430</v>
      </c>
      <c r="C20" s="11" t="s">
        <v>82</v>
      </c>
      <c r="D20" s="13" t="s">
        <v>47</v>
      </c>
      <c r="E20" s="12" t="s">
        <v>66</v>
      </c>
      <c r="F20" s="13" t="s">
        <v>31</v>
      </c>
      <c r="G20" s="91">
        <v>330</v>
      </c>
      <c r="H20" s="99">
        <v>27.5</v>
      </c>
      <c r="I20" s="266">
        <v>27.5</v>
      </c>
      <c r="J20" s="267" t="s">
        <v>712</v>
      </c>
      <c r="K20" s="50">
        <v>27.5</v>
      </c>
      <c r="L20" s="58" t="s">
        <v>812</v>
      </c>
      <c r="M20" s="50"/>
      <c r="N20" s="58"/>
      <c r="O20" s="50">
        <v>27.5</v>
      </c>
      <c r="P20" s="58" t="s">
        <v>1646</v>
      </c>
      <c r="Q20" s="50"/>
      <c r="R20" s="58"/>
      <c r="S20" s="429"/>
      <c r="T20" s="58"/>
      <c r="U20" s="283">
        <f t="shared" si="0"/>
        <v>82.5</v>
      </c>
      <c r="V20" s="283">
        <f t="shared" si="1"/>
        <v>247.5</v>
      </c>
    </row>
    <row r="21" spans="1:22" s="14" customFormat="1" ht="27" x14ac:dyDescent="0.25">
      <c r="B21" s="11">
        <v>43430</v>
      </c>
      <c r="C21" s="11" t="s">
        <v>82</v>
      </c>
      <c r="D21" s="13" t="s">
        <v>48</v>
      </c>
      <c r="E21" s="12" t="s">
        <v>67</v>
      </c>
      <c r="F21" s="13" t="s">
        <v>31</v>
      </c>
      <c r="G21" s="91">
        <v>160</v>
      </c>
      <c r="H21" s="99">
        <v>13.33</v>
      </c>
      <c r="I21" s="50">
        <v>26.7</v>
      </c>
      <c r="J21" s="58" t="s">
        <v>727</v>
      </c>
      <c r="K21" s="50">
        <v>13.33</v>
      </c>
      <c r="L21" s="58" t="s">
        <v>801</v>
      </c>
      <c r="M21" s="50"/>
      <c r="N21" s="58"/>
      <c r="O21" s="50">
        <v>13.33</v>
      </c>
      <c r="P21" s="58" t="s">
        <v>1647</v>
      </c>
      <c r="Q21" s="50">
        <v>26.66</v>
      </c>
      <c r="R21" s="58" t="s">
        <v>1648</v>
      </c>
      <c r="S21" s="429">
        <v>13.33</v>
      </c>
      <c r="T21" s="58" t="s">
        <v>1649</v>
      </c>
      <c r="U21" s="283">
        <f t="shared" si="0"/>
        <v>93.35</v>
      </c>
      <c r="V21" s="283">
        <f t="shared" si="1"/>
        <v>66.650000000000006</v>
      </c>
    </row>
    <row r="22" spans="1:22" s="14" customFormat="1" ht="27" x14ac:dyDescent="0.25">
      <c r="B22" s="11">
        <v>43430</v>
      </c>
      <c r="C22" s="11" t="s">
        <v>82</v>
      </c>
      <c r="D22" s="13" t="s">
        <v>49</v>
      </c>
      <c r="E22" s="12" t="s">
        <v>68</v>
      </c>
      <c r="F22" s="13" t="s">
        <v>31</v>
      </c>
      <c r="G22" s="91">
        <v>45</v>
      </c>
      <c r="H22" s="99">
        <v>3.75</v>
      </c>
      <c r="I22" s="50">
        <v>15</v>
      </c>
      <c r="J22" s="58" t="s">
        <v>726</v>
      </c>
      <c r="K22" s="50">
        <v>7.5</v>
      </c>
      <c r="L22" s="58" t="s">
        <v>800</v>
      </c>
      <c r="M22" s="50"/>
      <c r="N22" s="58"/>
      <c r="O22" s="50"/>
      <c r="P22" s="58"/>
      <c r="Q22" s="50"/>
      <c r="R22" s="58"/>
      <c r="S22" s="429"/>
      <c r="T22" s="58"/>
      <c r="U22" s="283">
        <f t="shared" si="0"/>
        <v>22.5</v>
      </c>
      <c r="V22" s="283">
        <f t="shared" si="1"/>
        <v>22.5</v>
      </c>
    </row>
    <row r="23" spans="1:22" s="14" customFormat="1" ht="27" x14ac:dyDescent="0.25">
      <c r="B23" s="11">
        <v>43430</v>
      </c>
      <c r="C23" s="11" t="s">
        <v>82</v>
      </c>
      <c r="D23" s="13" t="s">
        <v>50</v>
      </c>
      <c r="E23" s="12" t="s">
        <v>69</v>
      </c>
      <c r="F23" s="13" t="s">
        <v>31</v>
      </c>
      <c r="G23" s="91">
        <v>175</v>
      </c>
      <c r="H23" s="99">
        <v>14.58</v>
      </c>
      <c r="I23" s="266">
        <v>29.2</v>
      </c>
      <c r="J23" s="267" t="s">
        <v>717</v>
      </c>
      <c r="K23" s="50">
        <v>20.16</v>
      </c>
      <c r="L23" s="58" t="s">
        <v>790</v>
      </c>
      <c r="M23" s="50"/>
      <c r="N23" s="58"/>
      <c r="O23" s="50">
        <v>29.16</v>
      </c>
      <c r="P23" s="58" t="s">
        <v>1650</v>
      </c>
      <c r="Q23" s="50"/>
      <c r="R23" s="58"/>
      <c r="S23" s="429"/>
      <c r="T23" s="58"/>
      <c r="U23" s="283">
        <f t="shared" si="0"/>
        <v>78.52</v>
      </c>
      <c r="V23" s="283">
        <f t="shared" si="1"/>
        <v>96.48</v>
      </c>
    </row>
    <row r="24" spans="1:22" s="16" customFormat="1" ht="23.25" customHeight="1" x14ac:dyDescent="0.25">
      <c r="A24" s="16">
        <f ca="1">20:24</f>
        <v>0</v>
      </c>
      <c r="B24" s="17">
        <v>43426</v>
      </c>
      <c r="C24" s="11" t="s">
        <v>83</v>
      </c>
      <c r="D24" s="15" t="s">
        <v>70</v>
      </c>
      <c r="E24" s="15" t="s">
        <v>71</v>
      </c>
      <c r="F24" s="15" t="s">
        <v>31</v>
      </c>
      <c r="G24" s="100">
        <v>60</v>
      </c>
      <c r="H24" s="100">
        <v>5</v>
      </c>
      <c r="I24" s="49"/>
      <c r="J24" s="15"/>
      <c r="K24" s="49"/>
      <c r="L24" s="15"/>
      <c r="M24" s="49"/>
      <c r="N24" s="15"/>
      <c r="O24" s="49"/>
      <c r="P24" s="15"/>
      <c r="Q24" s="49"/>
      <c r="R24" s="15"/>
      <c r="S24" s="49"/>
      <c r="T24" s="15"/>
      <c r="U24" s="283">
        <f t="shared" si="0"/>
        <v>0</v>
      </c>
      <c r="V24" s="283">
        <f t="shared" si="1"/>
        <v>60</v>
      </c>
    </row>
    <row r="25" spans="1:22" s="14" customFormat="1" ht="26.25" customHeight="1" x14ac:dyDescent="0.25">
      <c r="B25" s="270">
        <v>43429</v>
      </c>
      <c r="C25" s="11" t="s">
        <v>83</v>
      </c>
      <c r="D25" s="271" t="s">
        <v>86</v>
      </c>
      <c r="E25" s="271" t="s">
        <v>87</v>
      </c>
      <c r="F25" s="15" t="s">
        <v>31</v>
      </c>
      <c r="G25" s="101">
        <v>275</v>
      </c>
      <c r="H25" s="101">
        <v>27.5</v>
      </c>
      <c r="I25" s="51"/>
      <c r="J25" s="15"/>
      <c r="K25" s="51"/>
      <c r="L25" s="15"/>
      <c r="M25" s="51"/>
      <c r="N25" s="15"/>
      <c r="O25" s="51"/>
      <c r="P25" s="15"/>
      <c r="Q25" s="51"/>
      <c r="R25" s="15"/>
      <c r="S25" s="49"/>
      <c r="T25" s="15"/>
      <c r="U25" s="283">
        <f t="shared" si="0"/>
        <v>0</v>
      </c>
      <c r="V25" s="283">
        <f t="shared" si="1"/>
        <v>275</v>
      </c>
    </row>
    <row r="26" spans="1:22" s="14" customFormat="1" ht="26.25" customHeight="1" x14ac:dyDescent="0.25">
      <c r="B26" s="270">
        <v>43462</v>
      </c>
      <c r="C26" s="11" t="s">
        <v>82</v>
      </c>
      <c r="D26" s="271" t="s">
        <v>809</v>
      </c>
      <c r="E26" s="271" t="s">
        <v>1106</v>
      </c>
      <c r="F26" s="15" t="s">
        <v>31</v>
      </c>
      <c r="G26" s="101">
        <v>335</v>
      </c>
      <c r="H26" s="101">
        <v>27.92</v>
      </c>
      <c r="I26" s="51"/>
      <c r="J26" s="15"/>
      <c r="K26" s="51">
        <v>25.98</v>
      </c>
      <c r="L26" s="15" t="s">
        <v>810</v>
      </c>
      <c r="M26" s="51"/>
      <c r="N26" s="15"/>
      <c r="O26" s="51">
        <v>25.92</v>
      </c>
      <c r="P26" s="15" t="s">
        <v>1651</v>
      </c>
      <c r="Q26" s="51"/>
      <c r="R26" s="15"/>
      <c r="S26" s="49"/>
      <c r="T26" s="15"/>
      <c r="U26" s="283">
        <f t="shared" si="0"/>
        <v>51.900000000000006</v>
      </c>
      <c r="V26" s="283">
        <f t="shared" si="1"/>
        <v>283.10000000000002</v>
      </c>
    </row>
    <row r="27" spans="1:22" s="1" customFormat="1" ht="26.25" customHeight="1" x14ac:dyDescent="0.25">
      <c r="B27" s="272">
        <v>43439</v>
      </c>
      <c r="C27" s="191" t="s">
        <v>82</v>
      </c>
      <c r="D27" s="191" t="s">
        <v>807</v>
      </c>
      <c r="E27" s="191" t="s">
        <v>1107</v>
      </c>
      <c r="F27" s="2" t="s">
        <v>84</v>
      </c>
      <c r="G27" s="24">
        <v>150</v>
      </c>
      <c r="H27" s="24">
        <v>15</v>
      </c>
      <c r="I27" s="19">
        <v>15</v>
      </c>
      <c r="J27" s="2" t="s">
        <v>1105</v>
      </c>
      <c r="K27" s="19">
        <v>15</v>
      </c>
      <c r="L27" s="2" t="s">
        <v>808</v>
      </c>
      <c r="M27" s="19"/>
      <c r="N27" s="2"/>
      <c r="O27" s="19">
        <v>15</v>
      </c>
      <c r="P27" s="2" t="s">
        <v>1652</v>
      </c>
      <c r="Q27" s="19"/>
      <c r="R27" s="2"/>
      <c r="S27" s="28"/>
      <c r="T27" s="2"/>
      <c r="U27" s="283">
        <f t="shared" si="0"/>
        <v>45</v>
      </c>
      <c r="V27" s="283">
        <f t="shared" si="1"/>
        <v>105</v>
      </c>
    </row>
    <row r="28" spans="1:22" s="1" customFormat="1" ht="26.25" customHeight="1" x14ac:dyDescent="0.25">
      <c r="B28" s="272">
        <v>43529</v>
      </c>
      <c r="C28" s="191" t="s">
        <v>1108</v>
      </c>
      <c r="D28" s="191" t="s">
        <v>1109</v>
      </c>
      <c r="E28" s="191" t="s">
        <v>1110</v>
      </c>
      <c r="F28" s="2" t="s">
        <v>31</v>
      </c>
      <c r="G28" s="24">
        <v>254</v>
      </c>
      <c r="H28" s="24">
        <v>21.19</v>
      </c>
      <c r="I28" s="19"/>
      <c r="J28" s="2"/>
      <c r="K28" s="19"/>
      <c r="L28" s="2"/>
      <c r="M28" s="19"/>
      <c r="N28" s="2"/>
      <c r="O28" s="24"/>
      <c r="P28" s="164"/>
      <c r="Q28" s="164"/>
      <c r="R28" s="164"/>
      <c r="S28" s="181"/>
      <c r="T28" s="164"/>
      <c r="U28" s="283">
        <f t="shared" si="0"/>
        <v>0</v>
      </c>
      <c r="V28" s="283">
        <f t="shared" si="1"/>
        <v>254</v>
      </c>
    </row>
    <row r="29" spans="1:22" s="1" customFormat="1" ht="26.25" customHeight="1" x14ac:dyDescent="0.25">
      <c r="B29" s="272">
        <v>43529</v>
      </c>
      <c r="C29" s="191" t="s">
        <v>1108</v>
      </c>
      <c r="D29" s="191" t="s">
        <v>1111</v>
      </c>
      <c r="E29" s="191" t="s">
        <v>1112</v>
      </c>
      <c r="F29" s="2" t="s">
        <v>31</v>
      </c>
      <c r="G29" s="24">
        <v>260</v>
      </c>
      <c r="H29" s="24">
        <v>21.67</v>
      </c>
      <c r="I29" s="19"/>
      <c r="J29" s="2"/>
      <c r="K29" s="19"/>
      <c r="L29" s="2"/>
      <c r="M29" s="19"/>
      <c r="N29" s="2"/>
      <c r="O29" s="19"/>
      <c r="P29" s="2"/>
      <c r="Q29" s="50"/>
      <c r="R29" s="429"/>
      <c r="S29" s="191"/>
      <c r="T29" s="191"/>
      <c r="U29" s="283">
        <f t="shared" si="0"/>
        <v>0</v>
      </c>
      <c r="V29" s="283">
        <f t="shared" si="1"/>
        <v>260</v>
      </c>
    </row>
    <row r="30" spans="1:22" s="1" customFormat="1" ht="24" customHeight="1" x14ac:dyDescent="0.25">
      <c r="B30" s="272">
        <v>43530</v>
      </c>
      <c r="C30" s="191" t="s">
        <v>1108</v>
      </c>
      <c r="D30" s="191" t="s">
        <v>1113</v>
      </c>
      <c r="E30" s="191" t="s">
        <v>1114</v>
      </c>
      <c r="F30" s="2" t="s">
        <v>31</v>
      </c>
      <c r="G30" s="24">
        <v>150</v>
      </c>
      <c r="H30" s="24">
        <v>12.5</v>
      </c>
      <c r="I30" s="19"/>
      <c r="J30" s="2"/>
      <c r="K30" s="19"/>
      <c r="L30" s="2"/>
      <c r="M30" s="19"/>
      <c r="N30" s="2"/>
      <c r="O30" s="19"/>
      <c r="P30" s="2"/>
      <c r="Q30" s="50"/>
      <c r="R30" s="429"/>
      <c r="S30" s="191"/>
      <c r="T30" s="191"/>
      <c r="U30" s="283">
        <f t="shared" si="0"/>
        <v>0</v>
      </c>
      <c r="V30" s="283">
        <f t="shared" si="1"/>
        <v>150</v>
      </c>
    </row>
    <row r="31" spans="1:22" s="1" customFormat="1" ht="24" customHeight="1" x14ac:dyDescent="0.25">
      <c r="B31" s="272">
        <v>43530</v>
      </c>
      <c r="C31" s="191" t="s">
        <v>1108</v>
      </c>
      <c r="D31" s="191" t="s">
        <v>1115</v>
      </c>
      <c r="E31" s="191" t="s">
        <v>1116</v>
      </c>
      <c r="F31" s="2" t="s">
        <v>31</v>
      </c>
      <c r="G31" s="24">
        <v>330</v>
      </c>
      <c r="H31" s="24">
        <v>27.5</v>
      </c>
      <c r="I31" s="19"/>
      <c r="J31" s="2"/>
      <c r="K31" s="19"/>
      <c r="L31" s="2"/>
      <c r="M31" s="19"/>
      <c r="N31" s="2"/>
      <c r="O31" s="19"/>
      <c r="P31" s="2"/>
      <c r="Q31" s="50"/>
      <c r="R31" s="429"/>
      <c r="S31" s="191"/>
      <c r="T31" s="191"/>
      <c r="U31" s="283">
        <f t="shared" si="0"/>
        <v>0</v>
      </c>
      <c r="V31" s="283">
        <f t="shared" si="1"/>
        <v>330</v>
      </c>
    </row>
    <row r="32" spans="1:22" s="1" customFormat="1" ht="24" customHeight="1" x14ac:dyDescent="0.25">
      <c r="B32" s="272">
        <v>43530</v>
      </c>
      <c r="C32" s="191" t="s">
        <v>1108</v>
      </c>
      <c r="D32" s="191" t="s">
        <v>1117</v>
      </c>
      <c r="E32" s="191" t="s">
        <v>1118</v>
      </c>
      <c r="F32" s="2" t="s">
        <v>31</v>
      </c>
      <c r="G32" s="24">
        <v>300</v>
      </c>
      <c r="H32" s="24">
        <v>25</v>
      </c>
      <c r="I32" s="19"/>
      <c r="J32" s="2"/>
      <c r="K32" s="19"/>
      <c r="L32" s="2"/>
      <c r="M32" s="19"/>
      <c r="N32" s="2"/>
      <c r="O32" s="19"/>
      <c r="P32" s="2"/>
      <c r="Q32" s="50"/>
      <c r="R32" s="429"/>
      <c r="S32" s="191"/>
      <c r="T32" s="191"/>
      <c r="U32" s="283">
        <f t="shared" si="0"/>
        <v>0</v>
      </c>
      <c r="V32" s="283">
        <f t="shared" si="1"/>
        <v>300</v>
      </c>
    </row>
    <row r="33" spans="2:22" s="1" customFormat="1" ht="24" customHeight="1" x14ac:dyDescent="0.25">
      <c r="B33" s="272">
        <v>43530</v>
      </c>
      <c r="C33" s="191" t="s">
        <v>1108</v>
      </c>
      <c r="D33" s="191" t="s">
        <v>1119</v>
      </c>
      <c r="E33" s="191" t="s">
        <v>1120</v>
      </c>
      <c r="F33" s="2" t="s">
        <v>31</v>
      </c>
      <c r="G33" s="24">
        <v>265</v>
      </c>
      <c r="H33" s="24">
        <v>22.08</v>
      </c>
      <c r="I33" s="19"/>
      <c r="J33" s="2"/>
      <c r="K33" s="19"/>
      <c r="L33" s="2"/>
      <c r="M33" s="19"/>
      <c r="N33" s="2"/>
      <c r="O33" s="19"/>
      <c r="P33" s="2"/>
      <c r="Q33" s="50"/>
      <c r="R33" s="429"/>
      <c r="S33" s="191"/>
      <c r="T33" s="191"/>
      <c r="U33" s="283">
        <f t="shared" si="0"/>
        <v>0</v>
      </c>
      <c r="V33" s="283">
        <f t="shared" si="1"/>
        <v>265</v>
      </c>
    </row>
    <row r="34" spans="2:22" s="1" customFormat="1" ht="24" customHeight="1" x14ac:dyDescent="0.25">
      <c r="B34" s="272">
        <v>43530</v>
      </c>
      <c r="C34" s="191" t="s">
        <v>1108</v>
      </c>
      <c r="D34" s="191" t="s">
        <v>1121</v>
      </c>
      <c r="E34" s="191" t="s">
        <v>1122</v>
      </c>
      <c r="F34" s="2" t="s">
        <v>31</v>
      </c>
      <c r="G34" s="24">
        <v>225</v>
      </c>
      <c r="H34" s="24">
        <v>18.75</v>
      </c>
      <c r="I34" s="19"/>
      <c r="J34" s="2"/>
      <c r="K34" s="19"/>
      <c r="L34" s="2"/>
      <c r="M34" s="19"/>
      <c r="N34" s="2"/>
      <c r="O34" s="19"/>
      <c r="P34" s="2"/>
      <c r="Q34" s="50"/>
      <c r="R34" s="429"/>
      <c r="S34" s="191"/>
      <c r="T34" s="191"/>
      <c r="U34" s="283">
        <f t="shared" si="0"/>
        <v>0</v>
      </c>
      <c r="V34" s="283">
        <f t="shared" si="1"/>
        <v>225</v>
      </c>
    </row>
    <row r="35" spans="2:22" s="1" customFormat="1" ht="24" customHeight="1" x14ac:dyDescent="0.25">
      <c r="B35" s="272">
        <v>43530</v>
      </c>
      <c r="C35" s="191" t="s">
        <v>1108</v>
      </c>
      <c r="D35" s="191" t="s">
        <v>1123</v>
      </c>
      <c r="E35" s="191" t="s">
        <v>1124</v>
      </c>
      <c r="F35" s="2" t="s">
        <v>31</v>
      </c>
      <c r="G35" s="24">
        <v>225</v>
      </c>
      <c r="H35" s="24">
        <v>18.75</v>
      </c>
      <c r="I35" s="19"/>
      <c r="J35" s="2"/>
      <c r="K35" s="19"/>
      <c r="L35" s="2"/>
      <c r="M35" s="19"/>
      <c r="N35" s="2"/>
      <c r="O35" s="19"/>
      <c r="P35" s="2"/>
      <c r="Q35" s="50"/>
      <c r="R35" s="429"/>
      <c r="S35" s="191"/>
      <c r="T35" s="191"/>
      <c r="U35" s="283">
        <f t="shared" si="0"/>
        <v>0</v>
      </c>
      <c r="V35" s="283">
        <f t="shared" si="1"/>
        <v>225</v>
      </c>
    </row>
    <row r="36" spans="2:22" s="1" customFormat="1" ht="24" customHeight="1" x14ac:dyDescent="0.25">
      <c r="B36" s="272">
        <v>43531</v>
      </c>
      <c r="C36" s="191" t="s">
        <v>1125</v>
      </c>
      <c r="D36" s="191" t="s">
        <v>1126</v>
      </c>
      <c r="E36" s="191" t="s">
        <v>1127</v>
      </c>
      <c r="F36" s="2" t="s">
        <v>84</v>
      </c>
      <c r="G36" s="24">
        <v>475</v>
      </c>
      <c r="H36" s="24">
        <v>47.5</v>
      </c>
      <c r="I36" s="19"/>
      <c r="J36" s="2"/>
      <c r="K36" s="19"/>
      <c r="L36" s="2"/>
      <c r="M36" s="19"/>
      <c r="N36" s="2"/>
      <c r="O36" s="19"/>
      <c r="P36" s="2"/>
      <c r="Q36" s="50"/>
      <c r="R36" s="429"/>
      <c r="S36" s="191"/>
      <c r="T36" s="191"/>
      <c r="U36" s="283">
        <f t="shared" si="0"/>
        <v>0</v>
      </c>
      <c r="V36" s="283">
        <f t="shared" si="1"/>
        <v>475</v>
      </c>
    </row>
    <row r="37" spans="2:22" s="1" customFormat="1" ht="24" customHeight="1" x14ac:dyDescent="0.25">
      <c r="B37" s="272">
        <v>43531</v>
      </c>
      <c r="C37" s="191" t="s">
        <v>1125</v>
      </c>
      <c r="D37" s="191" t="s">
        <v>1128</v>
      </c>
      <c r="E37" s="191" t="s">
        <v>1129</v>
      </c>
      <c r="F37" s="2" t="s">
        <v>84</v>
      </c>
      <c r="G37" s="24">
        <v>150</v>
      </c>
      <c r="H37" s="24">
        <v>15</v>
      </c>
      <c r="I37" s="19"/>
      <c r="J37" s="2"/>
      <c r="K37" s="19"/>
      <c r="L37" s="2"/>
      <c r="M37" s="19"/>
      <c r="N37" s="2"/>
      <c r="O37" s="19"/>
      <c r="P37" s="2"/>
      <c r="Q37" s="50"/>
      <c r="R37" s="429"/>
      <c r="S37" s="191"/>
      <c r="T37" s="191"/>
      <c r="U37" s="283">
        <f t="shared" si="0"/>
        <v>0</v>
      </c>
      <c r="V37" s="283">
        <f t="shared" si="1"/>
        <v>150</v>
      </c>
    </row>
    <row r="38" spans="2:22" s="1" customFormat="1" ht="24" customHeight="1" x14ac:dyDescent="0.25">
      <c r="B38" s="272">
        <v>43531</v>
      </c>
      <c r="C38" s="191" t="s">
        <v>1125</v>
      </c>
      <c r="D38" s="191" t="s">
        <v>1130</v>
      </c>
      <c r="E38" s="191" t="s">
        <v>1131</v>
      </c>
      <c r="F38" s="2" t="s">
        <v>84</v>
      </c>
      <c r="G38" s="24">
        <v>250</v>
      </c>
      <c r="H38" s="24">
        <v>25</v>
      </c>
      <c r="I38" s="19"/>
      <c r="J38" s="2"/>
      <c r="K38" s="19"/>
      <c r="L38" s="2"/>
      <c r="M38" s="19"/>
      <c r="N38" s="2"/>
      <c r="O38" s="19"/>
      <c r="P38" s="2"/>
      <c r="Q38" s="50">
        <v>25</v>
      </c>
      <c r="R38" s="429" t="s">
        <v>1653</v>
      </c>
      <c r="S38" s="191"/>
      <c r="T38" s="191"/>
      <c r="U38" s="283">
        <f t="shared" si="0"/>
        <v>25</v>
      </c>
      <c r="V38" s="283">
        <f t="shared" si="1"/>
        <v>225</v>
      </c>
    </row>
    <row r="39" spans="2:22" s="1" customFormat="1" ht="24" customHeight="1" x14ac:dyDescent="0.25">
      <c r="B39" s="272">
        <v>43531</v>
      </c>
      <c r="C39" s="191" t="s">
        <v>1125</v>
      </c>
      <c r="D39" s="191" t="s">
        <v>1132</v>
      </c>
      <c r="E39" s="191"/>
      <c r="F39" s="2" t="s">
        <v>84</v>
      </c>
      <c r="G39" s="24">
        <v>100</v>
      </c>
      <c r="H39" s="24">
        <v>10</v>
      </c>
      <c r="I39" s="19"/>
      <c r="J39" s="2"/>
      <c r="K39" s="19"/>
      <c r="L39" s="2"/>
      <c r="M39" s="19"/>
      <c r="N39" s="2"/>
      <c r="O39" s="19"/>
      <c r="P39" s="2"/>
      <c r="Q39" s="50"/>
      <c r="R39" s="429"/>
      <c r="S39" s="191"/>
      <c r="T39" s="191"/>
      <c r="U39" s="283">
        <f t="shared" si="0"/>
        <v>0</v>
      </c>
      <c r="V39" s="283">
        <f t="shared" si="1"/>
        <v>100</v>
      </c>
    </row>
    <row r="40" spans="2:22" s="1" customFormat="1" ht="24" customHeight="1" x14ac:dyDescent="0.25">
      <c r="B40" s="272">
        <v>43531</v>
      </c>
      <c r="C40" s="191" t="s">
        <v>1125</v>
      </c>
      <c r="D40" s="191" t="s">
        <v>1133</v>
      </c>
      <c r="E40" s="191" t="s">
        <v>1134</v>
      </c>
      <c r="F40" s="2" t="s">
        <v>84</v>
      </c>
      <c r="G40" s="24">
        <v>100</v>
      </c>
      <c r="H40" s="24">
        <v>10</v>
      </c>
      <c r="I40" s="19"/>
      <c r="J40" s="2"/>
      <c r="K40" s="19"/>
      <c r="L40" s="2"/>
      <c r="M40" s="19"/>
      <c r="N40" s="2"/>
      <c r="O40" s="19"/>
      <c r="P40" s="2"/>
      <c r="Q40" s="50"/>
      <c r="R40" s="429"/>
      <c r="S40" s="191"/>
      <c r="T40" s="191"/>
      <c r="U40" s="283">
        <f t="shared" si="0"/>
        <v>0</v>
      </c>
      <c r="V40" s="283">
        <f t="shared" si="1"/>
        <v>100</v>
      </c>
    </row>
    <row r="41" spans="2:22" s="1" customFormat="1" ht="24" customHeight="1" x14ac:dyDescent="0.25">
      <c r="B41" s="272">
        <v>43531</v>
      </c>
      <c r="C41" s="191" t="s">
        <v>1125</v>
      </c>
      <c r="D41" s="191" t="s">
        <v>1135</v>
      </c>
      <c r="E41" s="191" t="s">
        <v>1136</v>
      </c>
      <c r="F41" s="2" t="s">
        <v>84</v>
      </c>
      <c r="G41" s="24">
        <v>100</v>
      </c>
      <c r="H41" s="24">
        <v>8</v>
      </c>
      <c r="I41" s="19">
        <v>20</v>
      </c>
      <c r="J41" s="2" t="s">
        <v>1137</v>
      </c>
      <c r="K41" s="19"/>
      <c r="L41" s="2"/>
      <c r="M41" s="19"/>
      <c r="N41" s="2"/>
      <c r="O41" s="19"/>
      <c r="P41" s="2"/>
      <c r="Q41" s="50"/>
      <c r="R41" s="429"/>
      <c r="S41" s="191"/>
      <c r="T41" s="191"/>
      <c r="U41" s="283">
        <f t="shared" si="0"/>
        <v>20</v>
      </c>
      <c r="V41" s="283">
        <f t="shared" si="1"/>
        <v>80</v>
      </c>
    </row>
    <row r="42" spans="2:22" s="1" customFormat="1" ht="24" customHeight="1" x14ac:dyDescent="0.25">
      <c r="B42" s="272"/>
      <c r="C42" s="191"/>
      <c r="D42" s="191" t="s">
        <v>1138</v>
      </c>
      <c r="E42" s="191" t="s">
        <v>1139</v>
      </c>
      <c r="F42" s="2" t="s">
        <v>84</v>
      </c>
      <c r="G42" s="24">
        <v>125</v>
      </c>
      <c r="H42" s="24">
        <v>12.5</v>
      </c>
      <c r="I42" s="19"/>
      <c r="J42" s="2"/>
      <c r="K42" s="19"/>
      <c r="L42" s="2"/>
      <c r="M42" s="19"/>
      <c r="N42" s="2"/>
      <c r="O42" s="19"/>
      <c r="P42" s="2"/>
      <c r="Q42" s="50"/>
      <c r="R42" s="429"/>
      <c r="S42" s="191"/>
      <c r="T42" s="191"/>
      <c r="U42" s="283">
        <f t="shared" si="0"/>
        <v>0</v>
      </c>
      <c r="V42" s="283">
        <f t="shared" si="1"/>
        <v>125</v>
      </c>
    </row>
    <row r="43" spans="2:22" s="1" customFormat="1" ht="24" customHeight="1" x14ac:dyDescent="0.25">
      <c r="B43" s="272"/>
      <c r="C43" s="191"/>
      <c r="D43" s="191"/>
      <c r="E43" s="191"/>
      <c r="F43" s="2"/>
      <c r="G43" s="24"/>
      <c r="H43" s="24"/>
      <c r="I43" s="19"/>
      <c r="J43" s="2"/>
      <c r="K43" s="19"/>
      <c r="L43" s="2"/>
      <c r="M43" s="19"/>
      <c r="N43" s="2"/>
      <c r="O43" s="19"/>
      <c r="P43" s="2"/>
      <c r="Q43" s="50"/>
      <c r="R43" s="429"/>
      <c r="S43" s="191"/>
      <c r="T43" s="191"/>
      <c r="U43" s="283">
        <f t="shared" si="0"/>
        <v>0</v>
      </c>
      <c r="V43" s="283">
        <f t="shared" si="1"/>
        <v>0</v>
      </c>
    </row>
    <row r="44" spans="2:22" s="67" customFormat="1" ht="24" customHeight="1" x14ac:dyDescent="0.2">
      <c r="B44" s="25"/>
      <c r="C44" s="25"/>
      <c r="D44" s="25"/>
      <c r="E44" s="25"/>
      <c r="F44" s="164"/>
      <c r="G44" s="41">
        <f>SUM(G5:G43)</f>
        <v>8319</v>
      </c>
      <c r="H44" s="41">
        <f>SUM(H5:H27)</f>
        <v>491.75</v>
      </c>
      <c r="I44" s="24">
        <f>SUM(I5:I43)</f>
        <v>363.34999999999997</v>
      </c>
      <c r="J44" s="25"/>
      <c r="K44" s="24">
        <f>SUM(K5:K43)</f>
        <v>437.88000000000005</v>
      </c>
      <c r="L44" s="164"/>
      <c r="M44" s="24">
        <f>SUM(M5:M43)</f>
        <v>366.75</v>
      </c>
      <c r="N44" s="164"/>
      <c r="O44" s="24">
        <f>SUM(O5:O43)</f>
        <v>624.32000000000005</v>
      </c>
      <c r="P44" s="164"/>
      <c r="Q44" s="24">
        <f>SUM(Q5:Q27)</f>
        <v>501.66</v>
      </c>
      <c r="R44" s="181">
        <f>SUM(R5:R27)</f>
        <v>0</v>
      </c>
      <c r="S44" s="25"/>
      <c r="T44" s="25"/>
      <c r="U44" s="41">
        <f>SUM(U5:U43)</f>
        <v>2332.29</v>
      </c>
      <c r="V44" s="41">
        <f>SUM(V5:V43)</f>
        <v>5986.71</v>
      </c>
    </row>
    <row r="45" spans="2:22" x14ac:dyDescent="0.25">
      <c r="I45" s="52"/>
      <c r="K45" s="52"/>
      <c r="M45" s="52"/>
      <c r="O45" s="52"/>
      <c r="Q45" s="52"/>
      <c r="R45" s="380"/>
    </row>
    <row r="46" spans="2:22" x14ac:dyDescent="0.25">
      <c r="I46" s="52"/>
      <c r="K46" s="52"/>
      <c r="M46" s="52"/>
      <c r="O46" s="52"/>
      <c r="Q46" s="52"/>
      <c r="R46" s="380"/>
    </row>
    <row r="47" spans="2:22" x14ac:dyDescent="0.25">
      <c r="I47" s="52"/>
      <c r="K47" s="52"/>
      <c r="M47" s="52"/>
      <c r="O47" s="52"/>
      <c r="Q47" s="52"/>
      <c r="R47" s="380"/>
    </row>
    <row r="48" spans="2:22" x14ac:dyDescent="0.25">
      <c r="I48" s="52"/>
      <c r="K48" s="52"/>
      <c r="M48" s="52"/>
      <c r="O48" s="52"/>
      <c r="Q48" s="52"/>
      <c r="R48" s="380"/>
    </row>
    <row r="49" spans="9:18" x14ac:dyDescent="0.25">
      <c r="I49" s="52"/>
      <c r="K49" s="52"/>
      <c r="M49" s="52"/>
      <c r="O49" s="52"/>
      <c r="Q49" s="52"/>
      <c r="R49" s="380"/>
    </row>
    <row r="50" spans="9:18" x14ac:dyDescent="0.25">
      <c r="I50" s="52"/>
      <c r="K50" s="52"/>
      <c r="M50" s="52"/>
      <c r="O50" s="52"/>
      <c r="Q50" s="52"/>
      <c r="R50" s="380"/>
    </row>
    <row r="51" spans="9:18" x14ac:dyDescent="0.25">
      <c r="I51" s="52"/>
      <c r="K51" s="52"/>
      <c r="M51" s="52"/>
      <c r="O51" s="52"/>
      <c r="Q51" s="52"/>
      <c r="R51" s="380"/>
    </row>
    <row r="52" spans="9:18" x14ac:dyDescent="0.25">
      <c r="I52" s="52"/>
      <c r="K52" s="52"/>
      <c r="M52" s="52"/>
      <c r="O52" s="52"/>
      <c r="Q52" s="52"/>
      <c r="R52" s="380"/>
    </row>
    <row r="53" spans="9:18" x14ac:dyDescent="0.25">
      <c r="I53" s="52"/>
      <c r="K53" s="52"/>
      <c r="M53" s="52"/>
      <c r="O53" s="52"/>
      <c r="Q53" s="52"/>
      <c r="R53" s="380"/>
    </row>
    <row r="54" spans="9:18" x14ac:dyDescent="0.25">
      <c r="K54" s="52"/>
      <c r="M54" s="52"/>
      <c r="O54" s="52"/>
      <c r="Q54" s="52"/>
      <c r="R54" s="380"/>
    </row>
    <row r="55" spans="9:18" x14ac:dyDescent="0.25">
      <c r="K55" s="52"/>
      <c r="M55" s="52"/>
      <c r="O55" s="52"/>
      <c r="Q55" s="52"/>
      <c r="R55" s="380"/>
    </row>
    <row r="56" spans="9:18" x14ac:dyDescent="0.25">
      <c r="K56" s="52"/>
      <c r="M56" s="52"/>
      <c r="O56" s="52"/>
      <c r="Q56" s="52"/>
      <c r="R56" s="380"/>
    </row>
    <row r="57" spans="9:18" x14ac:dyDescent="0.25">
      <c r="K57" s="52"/>
      <c r="M57" s="52"/>
      <c r="O57" s="52"/>
      <c r="Q57" s="52"/>
      <c r="R57" s="380"/>
    </row>
    <row r="58" spans="9:18" x14ac:dyDescent="0.25">
      <c r="K58" s="52"/>
      <c r="M58" s="52"/>
      <c r="O58" s="52"/>
      <c r="Q58" s="52"/>
      <c r="R58" s="380"/>
    </row>
    <row r="59" spans="9:18" x14ac:dyDescent="0.25">
      <c r="K59" s="52"/>
      <c r="M59" s="52"/>
      <c r="O59" s="52"/>
      <c r="Q59" s="52"/>
      <c r="R59" s="380"/>
    </row>
    <row r="60" spans="9:18" x14ac:dyDescent="0.25">
      <c r="K60" s="52"/>
      <c r="M60" s="52"/>
      <c r="O60" s="52"/>
      <c r="Q60" s="52"/>
      <c r="R60" s="380"/>
    </row>
    <row r="61" spans="9:18" x14ac:dyDescent="0.25">
      <c r="K61" s="52"/>
      <c r="M61" s="52"/>
      <c r="O61" s="52"/>
      <c r="Q61" s="52"/>
      <c r="R61" s="380"/>
    </row>
    <row r="62" spans="9:18" x14ac:dyDescent="0.25">
      <c r="K62" s="52"/>
      <c r="M62" s="52"/>
      <c r="O62" s="52"/>
      <c r="Q62" s="52"/>
      <c r="R62" s="380"/>
    </row>
    <row r="63" spans="9:18" x14ac:dyDescent="0.25">
      <c r="K63" s="52"/>
      <c r="M63" s="52"/>
      <c r="O63" s="52"/>
      <c r="Q63" s="52"/>
      <c r="R63" s="380"/>
    </row>
    <row r="64" spans="9:18" x14ac:dyDescent="0.25">
      <c r="K64" s="52"/>
      <c r="M64" s="52"/>
      <c r="O64" s="52"/>
      <c r="Q64" s="52"/>
    </row>
    <row r="65" spans="13:17" x14ac:dyDescent="0.25">
      <c r="M65" s="52"/>
      <c r="O65" s="52"/>
      <c r="Q65" s="52"/>
    </row>
    <row r="66" spans="13:17" x14ac:dyDescent="0.25">
      <c r="M66" s="52"/>
      <c r="O66" s="52"/>
      <c r="Q66" s="52"/>
    </row>
    <row r="67" spans="13:17" x14ac:dyDescent="0.25">
      <c r="M67" s="52"/>
      <c r="O67" s="52"/>
      <c r="Q67" s="52"/>
    </row>
    <row r="68" spans="13:17" x14ac:dyDescent="0.25">
      <c r="M68" s="52"/>
      <c r="Q68" s="52"/>
    </row>
    <row r="69" spans="13:17" x14ac:dyDescent="0.25">
      <c r="M69" s="52"/>
      <c r="Q69" s="52"/>
    </row>
    <row r="70" spans="13:17" x14ac:dyDescent="0.25">
      <c r="Q70" s="52"/>
    </row>
    <row r="71" spans="13:17" x14ac:dyDescent="0.25">
      <c r="Q71" s="52"/>
    </row>
    <row r="72" spans="13:17" x14ac:dyDescent="0.25">
      <c r="Q72" s="52"/>
    </row>
    <row r="73" spans="13:17" x14ac:dyDescent="0.25">
      <c r="Q73" s="52"/>
    </row>
    <row r="74" spans="13:17" x14ac:dyDescent="0.25">
      <c r="Q74" s="52"/>
    </row>
  </sheetData>
  <mergeCells count="2">
    <mergeCell ref="B2:V2"/>
    <mergeCell ref="B3:V3"/>
  </mergeCells>
  <phoneticPr fontId="19" type="noConversion"/>
  <hyperlinks>
    <hyperlink ref="D1" location="RESUMEN!A1" display="REGRESAR"/>
  </hyperlinks>
  <pageMargins left="0.11811023622047245" right="0.11811023622047245" top="0.74803149606299213" bottom="0.74803149606299213" header="0.31496062992125984" footer="0.31496062992125984"/>
  <pageSetup scale="49" orientation="landscape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14"/>
  <sheetViews>
    <sheetView workbookViewId="0">
      <selection activeCell="B9" sqref="B9"/>
    </sheetView>
  </sheetViews>
  <sheetFormatPr baseColWidth="10" defaultRowHeight="15" x14ac:dyDescent="0.25"/>
  <cols>
    <col min="3" max="3" width="36.42578125" customWidth="1"/>
  </cols>
  <sheetData>
    <row r="1" spans="1:19" x14ac:dyDescent="0.25">
      <c r="C1" s="354" t="s">
        <v>1413</v>
      </c>
    </row>
    <row r="2" spans="1:19" ht="20.25" x14ac:dyDescent="0.25">
      <c r="A2" s="468" t="s">
        <v>22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9"/>
    </row>
    <row r="3" spans="1:19" x14ac:dyDescent="0.25">
      <c r="A3" s="470" t="s">
        <v>1558</v>
      </c>
      <c r="B3" s="470"/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0"/>
      <c r="S3" s="471"/>
    </row>
    <row r="4" spans="1:19" ht="27" x14ac:dyDescent="0.25">
      <c r="A4" s="46" t="s">
        <v>13</v>
      </c>
      <c r="B4" s="46" t="s">
        <v>81</v>
      </c>
      <c r="C4" s="46" t="s">
        <v>15</v>
      </c>
      <c r="D4" s="46" t="s">
        <v>16</v>
      </c>
      <c r="E4" s="46" t="s">
        <v>17</v>
      </c>
      <c r="F4" s="46" t="s">
        <v>18</v>
      </c>
      <c r="G4" s="2" t="s">
        <v>19</v>
      </c>
      <c r="H4" s="2" t="s">
        <v>141</v>
      </c>
      <c r="I4" s="2" t="s">
        <v>20</v>
      </c>
      <c r="J4" s="2" t="s">
        <v>142</v>
      </c>
      <c r="K4" s="2" t="s">
        <v>20</v>
      </c>
      <c r="L4" s="2" t="s">
        <v>143</v>
      </c>
      <c r="M4" s="2" t="s">
        <v>20</v>
      </c>
      <c r="N4" s="2" t="s">
        <v>144</v>
      </c>
      <c r="O4" s="2" t="s">
        <v>20</v>
      </c>
      <c r="P4" s="2" t="s">
        <v>151</v>
      </c>
      <c r="Q4" s="2" t="s">
        <v>20</v>
      </c>
      <c r="R4" s="2" t="s">
        <v>72</v>
      </c>
      <c r="S4" s="2" t="s">
        <v>73</v>
      </c>
    </row>
    <row r="5" spans="1:19" s="329" customFormat="1" ht="28.5" x14ac:dyDescent="0.2">
      <c r="A5" s="432">
        <v>43512</v>
      </c>
      <c r="B5" s="170" t="s">
        <v>1559</v>
      </c>
      <c r="C5" s="170" t="s">
        <v>1658</v>
      </c>
      <c r="D5" s="170" t="s">
        <v>1659</v>
      </c>
      <c r="E5" s="170" t="s">
        <v>507</v>
      </c>
      <c r="F5" s="433">
        <v>255</v>
      </c>
      <c r="G5" s="434">
        <v>31.88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1:19" ht="21" customHeight="1" x14ac:dyDescent="0.25">
      <c r="A6" s="106">
        <v>43561</v>
      </c>
      <c r="B6" s="330" t="s">
        <v>1559</v>
      </c>
      <c r="C6" s="107" t="s">
        <v>1560</v>
      </c>
      <c r="D6" s="108" t="s">
        <v>1561</v>
      </c>
      <c r="E6" s="107" t="s">
        <v>419</v>
      </c>
      <c r="F6" s="125">
        <v>225</v>
      </c>
      <c r="G6" s="136">
        <v>25</v>
      </c>
      <c r="H6" s="137"/>
      <c r="I6" s="138"/>
      <c r="J6" s="137"/>
      <c r="K6" s="140"/>
      <c r="L6" s="137"/>
      <c r="M6" s="140"/>
      <c r="N6" s="137"/>
      <c r="O6" s="140"/>
      <c r="P6" s="140"/>
      <c r="Q6" s="140"/>
      <c r="R6" s="137">
        <f>H6+J6+L6+N6+P6</f>
        <v>0</v>
      </c>
      <c r="S6" s="137">
        <f t="shared" ref="S6:S13" si="0">F6-R6</f>
        <v>225</v>
      </c>
    </row>
    <row r="7" spans="1:19" ht="21" customHeight="1" x14ac:dyDescent="0.25">
      <c r="A7" s="106">
        <v>43537</v>
      </c>
      <c r="B7" s="330" t="s">
        <v>1559</v>
      </c>
      <c r="C7" s="107" t="s">
        <v>1628</v>
      </c>
      <c r="D7" s="108"/>
      <c r="E7" s="107" t="s">
        <v>419</v>
      </c>
      <c r="F7" s="125">
        <v>515</v>
      </c>
      <c r="G7" s="136">
        <v>42.92</v>
      </c>
      <c r="H7" s="137"/>
      <c r="I7" s="140"/>
      <c r="J7" s="137"/>
      <c r="K7" s="140"/>
      <c r="L7" s="137"/>
      <c r="M7" s="140"/>
      <c r="N7" s="137"/>
      <c r="O7" s="105"/>
      <c r="P7" s="105"/>
      <c r="Q7" s="105"/>
      <c r="R7" s="137">
        <f t="shared" ref="R7:R13" si="1">H7+J7+L7+N7+P7</f>
        <v>0</v>
      </c>
      <c r="S7" s="137">
        <f t="shared" si="0"/>
        <v>515</v>
      </c>
    </row>
    <row r="8" spans="1:19" ht="21" customHeight="1" x14ac:dyDescent="0.25">
      <c r="A8" s="106"/>
      <c r="B8" s="330"/>
      <c r="C8" s="107"/>
      <c r="D8" s="108"/>
      <c r="E8" s="107"/>
      <c r="F8" s="125"/>
      <c r="G8" s="125"/>
      <c r="H8" s="137"/>
      <c r="I8" s="140"/>
      <c r="J8" s="137"/>
      <c r="K8" s="140"/>
      <c r="L8" s="137"/>
      <c r="M8" s="140"/>
      <c r="N8" s="137"/>
      <c r="O8" s="140"/>
      <c r="P8" s="140"/>
      <c r="Q8" s="140"/>
      <c r="R8" s="137">
        <f t="shared" si="1"/>
        <v>0</v>
      </c>
      <c r="S8" s="137">
        <f t="shared" si="0"/>
        <v>0</v>
      </c>
    </row>
    <row r="9" spans="1:19" ht="21" customHeight="1" x14ac:dyDescent="0.25">
      <c r="A9" s="106"/>
      <c r="B9" s="330"/>
      <c r="C9" s="107"/>
      <c r="D9" s="108"/>
      <c r="E9" s="107"/>
      <c r="F9" s="125"/>
      <c r="G9" s="125"/>
      <c r="H9" s="137"/>
      <c r="I9" s="140"/>
      <c r="J9" s="137"/>
      <c r="K9" s="140"/>
      <c r="L9" s="137"/>
      <c r="M9" s="140"/>
      <c r="N9" s="137"/>
      <c r="O9" s="140"/>
      <c r="P9" s="140"/>
      <c r="Q9" s="140"/>
      <c r="R9" s="137">
        <f t="shared" si="1"/>
        <v>0</v>
      </c>
      <c r="S9" s="137">
        <f t="shared" si="0"/>
        <v>0</v>
      </c>
    </row>
    <row r="10" spans="1:19" ht="21" customHeight="1" x14ac:dyDescent="0.25">
      <c r="A10" s="106"/>
      <c r="B10" s="330"/>
      <c r="C10" s="107"/>
      <c r="D10" s="108"/>
      <c r="E10" s="107"/>
      <c r="F10" s="125"/>
      <c r="G10" s="141"/>
      <c r="H10" s="137"/>
      <c r="I10" s="140"/>
      <c r="J10" s="137"/>
      <c r="K10" s="140"/>
      <c r="L10" s="137"/>
      <c r="M10" s="140"/>
      <c r="N10" s="137"/>
      <c r="O10" s="140"/>
      <c r="P10" s="140"/>
      <c r="Q10" s="140"/>
      <c r="R10" s="137">
        <f t="shared" si="1"/>
        <v>0</v>
      </c>
      <c r="S10" s="137">
        <f t="shared" si="0"/>
        <v>0</v>
      </c>
    </row>
    <row r="11" spans="1:19" ht="21" customHeight="1" x14ac:dyDescent="0.25">
      <c r="A11" s="106"/>
      <c r="B11" s="330"/>
      <c r="C11" s="107"/>
      <c r="D11" s="108"/>
      <c r="E11" s="107"/>
      <c r="F11" s="125"/>
      <c r="G11" s="141"/>
      <c r="H11" s="137"/>
      <c r="I11" s="140"/>
      <c r="J11" s="137"/>
      <c r="K11" s="140"/>
      <c r="L11" s="137"/>
      <c r="M11" s="140"/>
      <c r="N11" s="137"/>
      <c r="O11" s="140"/>
      <c r="P11" s="140"/>
      <c r="Q11" s="140"/>
      <c r="R11" s="137">
        <f t="shared" si="1"/>
        <v>0</v>
      </c>
      <c r="S11" s="137">
        <f t="shared" si="0"/>
        <v>0</v>
      </c>
    </row>
    <row r="12" spans="1:19" ht="21" customHeight="1" x14ac:dyDescent="0.25">
      <c r="A12" s="106"/>
      <c r="B12" s="330"/>
      <c r="C12" s="107"/>
      <c r="D12" s="108"/>
      <c r="E12" s="107"/>
      <c r="F12" s="125"/>
      <c r="G12" s="141"/>
      <c r="H12" s="137"/>
      <c r="I12" s="140"/>
      <c r="J12" s="137"/>
      <c r="K12" s="140"/>
      <c r="L12" s="137"/>
      <c r="M12" s="140"/>
      <c r="N12" s="137"/>
      <c r="O12" s="140"/>
      <c r="P12" s="140"/>
      <c r="Q12" s="140"/>
      <c r="R12" s="137">
        <f t="shared" si="1"/>
        <v>0</v>
      </c>
      <c r="S12" s="137">
        <f t="shared" si="0"/>
        <v>0</v>
      </c>
    </row>
    <row r="13" spans="1:19" ht="21" customHeight="1" x14ac:dyDescent="0.25">
      <c r="A13" s="106"/>
      <c r="B13" s="330"/>
      <c r="C13" s="107"/>
      <c r="D13" s="108"/>
      <c r="E13" s="107"/>
      <c r="F13" s="125"/>
      <c r="G13" s="141"/>
      <c r="H13" s="137"/>
      <c r="I13" s="140"/>
      <c r="J13" s="137"/>
      <c r="K13" s="140"/>
      <c r="L13" s="137"/>
      <c r="M13" s="140"/>
      <c r="N13" s="137"/>
      <c r="O13" s="140"/>
      <c r="P13" s="140"/>
      <c r="Q13" s="140"/>
      <c r="R13" s="137">
        <f t="shared" si="1"/>
        <v>0</v>
      </c>
      <c r="S13" s="137">
        <f t="shared" si="0"/>
        <v>0</v>
      </c>
    </row>
    <row r="14" spans="1:19" x14ac:dyDescent="0.25">
      <c r="A14" s="171"/>
      <c r="B14" s="105"/>
      <c r="C14" s="143"/>
      <c r="D14" s="143"/>
      <c r="E14" s="105"/>
      <c r="F14" s="145">
        <f>SUM(F5:F13)</f>
        <v>995</v>
      </c>
      <c r="G14" s="145">
        <f>SUM(G5:G13)</f>
        <v>99.8</v>
      </c>
      <c r="H14" s="116"/>
      <c r="I14" s="105"/>
      <c r="J14" s="116"/>
      <c r="K14" s="105"/>
      <c r="L14" s="116"/>
      <c r="M14" s="105"/>
      <c r="N14" s="116"/>
      <c r="O14" s="105"/>
      <c r="P14" s="105"/>
      <c r="Q14" s="105"/>
      <c r="R14" s="137">
        <f>SUM(R6:R13)</f>
        <v>0</v>
      </c>
      <c r="S14" s="137">
        <f>SUM(S6:S13)</f>
        <v>740</v>
      </c>
    </row>
  </sheetData>
  <mergeCells count="2">
    <mergeCell ref="A2:S2"/>
    <mergeCell ref="A3:S3"/>
  </mergeCells>
  <hyperlinks>
    <hyperlink ref="C1" location="RESUMEN!A1" display="REGRESAR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B1:R23"/>
  <sheetViews>
    <sheetView zoomScale="82" zoomScaleNormal="82" workbookViewId="0">
      <selection activeCell="N8" sqref="N8"/>
    </sheetView>
  </sheetViews>
  <sheetFormatPr baseColWidth="10" defaultRowHeight="15" x14ac:dyDescent="0.25"/>
  <cols>
    <col min="1" max="1" width="3.42578125" customWidth="1"/>
    <col min="2" max="2" width="12.140625" bestFit="1" customWidth="1"/>
    <col min="4" max="4" width="25.7109375" customWidth="1"/>
    <col min="7" max="8" width="11.42578125" bestFit="1" customWidth="1"/>
    <col min="10" max="10" width="9.42578125" style="165" customWidth="1"/>
    <col min="12" max="12" width="10" style="165" customWidth="1"/>
    <col min="14" max="14" width="10.85546875" style="165"/>
    <col min="17" max="18" width="11.42578125" bestFit="1" customWidth="1"/>
  </cols>
  <sheetData>
    <row r="1" spans="2:18" x14ac:dyDescent="0.25">
      <c r="D1" s="354">
        <v>25</v>
      </c>
    </row>
    <row r="2" spans="2:18" s="42" customFormat="1" ht="33.75" customHeight="1" x14ac:dyDescent="0.25">
      <c r="B2" s="457" t="s">
        <v>22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  <c r="R2" s="458"/>
    </row>
    <row r="3" spans="2:18" s="1" customFormat="1" ht="24.75" customHeight="1" x14ac:dyDescent="0.25">
      <c r="B3" s="463" t="s">
        <v>115</v>
      </c>
      <c r="C3" s="463"/>
      <c r="D3" s="463"/>
      <c r="E3" s="463"/>
      <c r="F3" s="463"/>
      <c r="G3" s="463"/>
      <c r="H3" s="463"/>
      <c r="I3" s="463"/>
      <c r="J3" s="463"/>
      <c r="K3" s="463"/>
      <c r="L3" s="463"/>
      <c r="M3" s="463"/>
      <c r="N3" s="463"/>
      <c r="O3" s="463"/>
      <c r="P3" s="463"/>
      <c r="Q3" s="463"/>
      <c r="R3" s="464"/>
    </row>
    <row r="4" spans="2:18" s="3" customFormat="1" ht="27" x14ac:dyDescent="0.25">
      <c r="B4" s="2" t="s">
        <v>13</v>
      </c>
      <c r="C4" s="2" t="s">
        <v>79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141</v>
      </c>
      <c r="J4" s="2" t="s">
        <v>20</v>
      </c>
      <c r="K4" s="2" t="s">
        <v>142</v>
      </c>
      <c r="L4" s="2" t="s">
        <v>20</v>
      </c>
      <c r="M4" s="2" t="s">
        <v>143</v>
      </c>
      <c r="N4" s="2" t="s">
        <v>20</v>
      </c>
      <c r="O4" s="2" t="s">
        <v>144</v>
      </c>
      <c r="P4" s="2" t="s">
        <v>20</v>
      </c>
      <c r="Q4" s="2" t="s">
        <v>72</v>
      </c>
      <c r="R4" s="2" t="s">
        <v>73</v>
      </c>
    </row>
    <row r="5" spans="2:18" s="74" customFormat="1" ht="28.5" customHeight="1" x14ac:dyDescent="0.3">
      <c r="B5" s="29">
        <v>43179</v>
      </c>
      <c r="C5" s="44" t="s">
        <v>116</v>
      </c>
      <c r="D5" s="30" t="s">
        <v>107</v>
      </c>
      <c r="E5" s="31" t="s">
        <v>110</v>
      </c>
      <c r="F5" s="30" t="s">
        <v>85</v>
      </c>
      <c r="G5" s="93">
        <v>305</v>
      </c>
      <c r="H5" s="97">
        <v>27.08</v>
      </c>
      <c r="I5" s="32">
        <v>27.08</v>
      </c>
      <c r="J5" s="248" t="s">
        <v>709</v>
      </c>
      <c r="K5" s="246">
        <v>27.08</v>
      </c>
      <c r="L5" s="177" t="s">
        <v>679</v>
      </c>
      <c r="M5" s="32">
        <v>27.08</v>
      </c>
      <c r="N5" s="177" t="s">
        <v>1021</v>
      </c>
      <c r="O5" s="32"/>
      <c r="P5" s="72"/>
      <c r="Q5" s="73">
        <f>I5+K5+M5+O5</f>
        <v>81.239999999999995</v>
      </c>
      <c r="R5" s="73">
        <f t="shared" ref="R5:R21" si="0">G5-Q5</f>
        <v>223.76</v>
      </c>
    </row>
    <row r="6" spans="2:18" s="74" customFormat="1" ht="28.5" customHeight="1" x14ac:dyDescent="0.3">
      <c r="B6" s="29">
        <v>43420</v>
      </c>
      <c r="C6" s="44" t="s">
        <v>116</v>
      </c>
      <c r="D6" s="30" t="s">
        <v>108</v>
      </c>
      <c r="E6" s="31" t="s">
        <v>111</v>
      </c>
      <c r="F6" s="30" t="s">
        <v>10</v>
      </c>
      <c r="G6" s="93">
        <v>85</v>
      </c>
      <c r="H6" s="97">
        <v>14.16</v>
      </c>
      <c r="I6" s="32">
        <v>14.16</v>
      </c>
      <c r="J6" s="248" t="s">
        <v>706</v>
      </c>
      <c r="K6" s="246">
        <v>14.16</v>
      </c>
      <c r="L6" s="177" t="s">
        <v>675</v>
      </c>
      <c r="M6" s="32">
        <v>14.16</v>
      </c>
      <c r="N6" s="177" t="s">
        <v>1022</v>
      </c>
      <c r="O6" s="32"/>
      <c r="P6" s="72"/>
      <c r="Q6" s="73">
        <f t="shared" ref="Q6:Q21" si="1">I6+K6+M6+O6</f>
        <v>42.480000000000004</v>
      </c>
      <c r="R6" s="73">
        <f t="shared" si="0"/>
        <v>42.519999999999996</v>
      </c>
    </row>
    <row r="7" spans="2:18" s="74" customFormat="1" ht="28.5" customHeight="1" x14ac:dyDescent="0.3">
      <c r="B7" s="29">
        <v>43424</v>
      </c>
      <c r="C7" s="44" t="s">
        <v>116</v>
      </c>
      <c r="D7" s="30" t="s">
        <v>109</v>
      </c>
      <c r="E7" s="31" t="s">
        <v>112</v>
      </c>
      <c r="F7" s="30" t="s">
        <v>31</v>
      </c>
      <c r="G7" s="93">
        <v>165</v>
      </c>
      <c r="H7" s="94">
        <v>13.75</v>
      </c>
      <c r="I7" s="32">
        <v>13.75</v>
      </c>
      <c r="J7" s="248" t="s">
        <v>702</v>
      </c>
      <c r="K7" s="246">
        <v>13.75</v>
      </c>
      <c r="L7" s="177" t="s">
        <v>676</v>
      </c>
      <c r="M7" s="32">
        <v>13.75</v>
      </c>
      <c r="N7" s="177" t="s">
        <v>1023</v>
      </c>
      <c r="O7" s="32"/>
      <c r="P7" s="72"/>
      <c r="Q7" s="73">
        <f t="shared" si="1"/>
        <v>41.25</v>
      </c>
      <c r="R7" s="73">
        <f t="shared" si="0"/>
        <v>123.75</v>
      </c>
    </row>
    <row r="8" spans="2:18" s="74" customFormat="1" ht="28.5" customHeight="1" x14ac:dyDescent="0.3">
      <c r="B8" s="29">
        <v>43414</v>
      </c>
      <c r="C8" s="44" t="s">
        <v>116</v>
      </c>
      <c r="D8" s="30" t="s">
        <v>117</v>
      </c>
      <c r="E8" s="31" t="s">
        <v>118</v>
      </c>
      <c r="F8" s="30" t="s">
        <v>31</v>
      </c>
      <c r="G8" s="93">
        <v>135</v>
      </c>
      <c r="H8" s="94">
        <v>11.25</v>
      </c>
      <c r="I8" s="32">
        <v>11.25</v>
      </c>
      <c r="J8" s="177" t="s">
        <v>708</v>
      </c>
      <c r="K8" s="32">
        <v>11.25</v>
      </c>
      <c r="L8" s="177" t="s">
        <v>678</v>
      </c>
      <c r="M8" s="32">
        <v>40</v>
      </c>
      <c r="N8" s="177" t="s">
        <v>1666</v>
      </c>
      <c r="O8" s="32"/>
      <c r="P8" s="72"/>
      <c r="Q8" s="73">
        <f t="shared" si="1"/>
        <v>62.5</v>
      </c>
      <c r="R8" s="73">
        <f t="shared" si="0"/>
        <v>72.5</v>
      </c>
    </row>
    <row r="9" spans="2:18" s="74" customFormat="1" ht="28.5" customHeight="1" x14ac:dyDescent="0.3">
      <c r="B9" s="29">
        <v>43433</v>
      </c>
      <c r="C9" s="44" t="s">
        <v>116</v>
      </c>
      <c r="D9" s="30" t="s">
        <v>119</v>
      </c>
      <c r="E9" s="31" t="s">
        <v>118</v>
      </c>
      <c r="F9" s="30" t="s">
        <v>31</v>
      </c>
      <c r="G9" s="93">
        <v>225</v>
      </c>
      <c r="H9" s="94">
        <v>18.75</v>
      </c>
      <c r="I9" s="32">
        <v>18.75</v>
      </c>
      <c r="J9" s="248" t="s">
        <v>707</v>
      </c>
      <c r="K9" s="246">
        <v>18.75</v>
      </c>
      <c r="L9" s="177" t="s">
        <v>677</v>
      </c>
      <c r="M9" s="32"/>
      <c r="N9" s="248" t="s">
        <v>1094</v>
      </c>
      <c r="O9" s="246">
        <v>11.25</v>
      </c>
      <c r="P9" s="72"/>
      <c r="Q9" s="73">
        <f t="shared" si="1"/>
        <v>48.75</v>
      </c>
      <c r="R9" s="73">
        <f t="shared" si="0"/>
        <v>176.25</v>
      </c>
    </row>
    <row r="10" spans="2:18" s="74" customFormat="1" ht="28.5" customHeight="1" x14ac:dyDescent="0.3">
      <c r="B10" s="29">
        <v>43424</v>
      </c>
      <c r="C10" s="44" t="s">
        <v>116</v>
      </c>
      <c r="D10" s="30" t="s">
        <v>120</v>
      </c>
      <c r="E10" s="31" t="s">
        <v>121</v>
      </c>
      <c r="F10" s="30" t="s">
        <v>31</v>
      </c>
      <c r="G10" s="93">
        <v>300</v>
      </c>
      <c r="H10" s="94">
        <v>20.83</v>
      </c>
      <c r="I10" s="32">
        <v>70.83</v>
      </c>
      <c r="J10" s="248" t="s">
        <v>704</v>
      </c>
      <c r="K10" s="246">
        <v>20.83</v>
      </c>
      <c r="L10" s="177" t="s">
        <v>674</v>
      </c>
      <c r="M10" s="32">
        <v>20.83</v>
      </c>
      <c r="N10" s="177" t="s">
        <v>1024</v>
      </c>
      <c r="O10" s="32"/>
      <c r="P10" s="72"/>
      <c r="Q10" s="73">
        <f t="shared" si="1"/>
        <v>112.49</v>
      </c>
      <c r="R10" s="73">
        <f t="shared" si="0"/>
        <v>187.51</v>
      </c>
    </row>
    <row r="11" spans="2:18" s="74" customFormat="1" ht="28.5" customHeight="1" x14ac:dyDescent="0.3">
      <c r="B11" s="29">
        <v>43424</v>
      </c>
      <c r="C11" s="44" t="s">
        <v>116</v>
      </c>
      <c r="D11" s="30" t="s">
        <v>122</v>
      </c>
      <c r="E11" s="31" t="s">
        <v>123</v>
      </c>
      <c r="F11" s="30" t="s">
        <v>31</v>
      </c>
      <c r="G11" s="93">
        <v>150</v>
      </c>
      <c r="H11" s="94">
        <v>15</v>
      </c>
      <c r="I11" s="32">
        <v>15</v>
      </c>
      <c r="J11" s="248" t="s">
        <v>711</v>
      </c>
      <c r="K11" s="246">
        <v>15</v>
      </c>
      <c r="L11" s="177" t="s">
        <v>680</v>
      </c>
      <c r="M11" s="32"/>
      <c r="N11" s="177"/>
      <c r="O11" s="32"/>
      <c r="P11" s="72"/>
      <c r="Q11" s="73">
        <f t="shared" si="1"/>
        <v>30</v>
      </c>
      <c r="R11" s="73">
        <f t="shared" si="0"/>
        <v>120</v>
      </c>
    </row>
    <row r="12" spans="2:18" s="74" customFormat="1" ht="28.5" customHeight="1" x14ac:dyDescent="0.3">
      <c r="B12" s="29">
        <v>43433</v>
      </c>
      <c r="C12" s="44" t="s">
        <v>116</v>
      </c>
      <c r="D12" s="30" t="s">
        <v>124</v>
      </c>
      <c r="E12" s="31" t="s">
        <v>125</v>
      </c>
      <c r="F12" s="30" t="s">
        <v>84</v>
      </c>
      <c r="G12" s="93">
        <v>225</v>
      </c>
      <c r="H12" s="94">
        <v>22.5</v>
      </c>
      <c r="I12" s="32">
        <v>22.5</v>
      </c>
      <c r="J12" s="248" t="s">
        <v>703</v>
      </c>
      <c r="K12" s="246">
        <v>22.5</v>
      </c>
      <c r="L12" s="177" t="s">
        <v>681</v>
      </c>
      <c r="M12" s="32">
        <v>22.5</v>
      </c>
      <c r="N12" s="177" t="s">
        <v>1025</v>
      </c>
      <c r="O12" s="32"/>
      <c r="P12" s="72"/>
      <c r="Q12" s="73">
        <f t="shared" si="1"/>
        <v>67.5</v>
      </c>
      <c r="R12" s="73">
        <f t="shared" si="0"/>
        <v>157.5</v>
      </c>
    </row>
    <row r="13" spans="2:18" s="74" customFormat="1" ht="28.5" customHeight="1" x14ac:dyDescent="0.3">
      <c r="B13" s="29">
        <v>43433</v>
      </c>
      <c r="C13" s="44" t="s">
        <v>116</v>
      </c>
      <c r="D13" s="30" t="s">
        <v>126</v>
      </c>
      <c r="E13" s="31" t="s">
        <v>127</v>
      </c>
      <c r="F13" s="30" t="s">
        <v>31</v>
      </c>
      <c r="G13" s="93">
        <v>300</v>
      </c>
      <c r="H13" s="94">
        <v>25</v>
      </c>
      <c r="I13" s="32">
        <v>25</v>
      </c>
      <c r="J13" s="248" t="s">
        <v>710</v>
      </c>
      <c r="K13" s="246">
        <v>25</v>
      </c>
      <c r="L13" s="177" t="s">
        <v>682</v>
      </c>
      <c r="M13" s="32">
        <v>25</v>
      </c>
      <c r="N13" s="177" t="s">
        <v>1026</v>
      </c>
      <c r="O13" s="32"/>
      <c r="P13" s="72"/>
      <c r="Q13" s="73">
        <f t="shared" si="1"/>
        <v>75</v>
      </c>
      <c r="R13" s="73">
        <f t="shared" si="0"/>
        <v>225</v>
      </c>
    </row>
    <row r="14" spans="2:18" s="265" customFormat="1" ht="28.5" customHeight="1" x14ac:dyDescent="0.3">
      <c r="B14" s="240">
        <v>43433</v>
      </c>
      <c r="C14" s="241" t="s">
        <v>116</v>
      </c>
      <c r="D14" s="242" t="s">
        <v>128</v>
      </c>
      <c r="E14" s="243" t="s">
        <v>129</v>
      </c>
      <c r="F14" s="242" t="s">
        <v>31</v>
      </c>
      <c r="G14" s="263">
        <v>150</v>
      </c>
      <c r="H14" s="264">
        <v>12.5</v>
      </c>
      <c r="I14" s="246">
        <v>12.5</v>
      </c>
      <c r="J14" s="248" t="s">
        <v>698</v>
      </c>
      <c r="K14" s="246">
        <v>12.5</v>
      </c>
      <c r="L14" s="248" t="s">
        <v>673</v>
      </c>
      <c r="M14" s="246">
        <v>12.5</v>
      </c>
      <c r="N14" s="248" t="s">
        <v>1027</v>
      </c>
      <c r="O14" s="246"/>
      <c r="P14" s="249"/>
      <c r="Q14" s="250">
        <f t="shared" si="1"/>
        <v>37.5</v>
      </c>
      <c r="R14" s="250">
        <f t="shared" si="0"/>
        <v>112.5</v>
      </c>
    </row>
    <row r="15" spans="2:18" s="265" customFormat="1" ht="28.5" customHeight="1" x14ac:dyDescent="0.3">
      <c r="B15" s="240">
        <v>43433</v>
      </c>
      <c r="C15" s="241" t="s">
        <v>116</v>
      </c>
      <c r="D15" s="242" t="s">
        <v>130</v>
      </c>
      <c r="E15" s="243" t="s">
        <v>131</v>
      </c>
      <c r="F15" s="242" t="s">
        <v>84</v>
      </c>
      <c r="G15" s="263">
        <v>175</v>
      </c>
      <c r="H15" s="264">
        <v>17.5</v>
      </c>
      <c r="I15" s="246">
        <v>17.5</v>
      </c>
      <c r="J15" s="248" t="s">
        <v>699</v>
      </c>
      <c r="K15" s="246">
        <v>17.5</v>
      </c>
      <c r="L15" s="248" t="s">
        <v>683</v>
      </c>
      <c r="M15" s="246">
        <v>17.5</v>
      </c>
      <c r="N15" s="248" t="s">
        <v>1028</v>
      </c>
      <c r="O15" s="246"/>
      <c r="P15" s="249"/>
      <c r="Q15" s="250">
        <f t="shared" si="1"/>
        <v>52.5</v>
      </c>
      <c r="R15" s="250">
        <f t="shared" si="0"/>
        <v>122.5</v>
      </c>
    </row>
    <row r="16" spans="2:18" s="74" customFormat="1" ht="28.5" customHeight="1" x14ac:dyDescent="0.3">
      <c r="B16" s="29">
        <v>43433</v>
      </c>
      <c r="C16" s="44" t="s">
        <v>116</v>
      </c>
      <c r="D16" s="30" t="s">
        <v>132</v>
      </c>
      <c r="E16" s="31" t="s">
        <v>133</v>
      </c>
      <c r="F16" s="30" t="s">
        <v>84</v>
      </c>
      <c r="G16" s="93">
        <v>255</v>
      </c>
      <c r="H16" s="94">
        <v>25.5</v>
      </c>
      <c r="I16" s="32">
        <v>25.5</v>
      </c>
      <c r="J16" s="248" t="s">
        <v>701</v>
      </c>
      <c r="K16" s="246">
        <v>25.5</v>
      </c>
      <c r="L16" s="177" t="s">
        <v>684</v>
      </c>
      <c r="M16" s="32">
        <v>25.5</v>
      </c>
      <c r="N16" s="177" t="s">
        <v>1029</v>
      </c>
      <c r="O16" s="32"/>
      <c r="P16" s="72"/>
      <c r="Q16" s="73">
        <f t="shared" si="1"/>
        <v>76.5</v>
      </c>
      <c r="R16" s="73">
        <f t="shared" si="0"/>
        <v>178.5</v>
      </c>
    </row>
    <row r="17" spans="2:18" s="74" customFormat="1" ht="28.5" customHeight="1" x14ac:dyDescent="0.3">
      <c r="B17" s="29">
        <v>43433</v>
      </c>
      <c r="C17" s="44" t="s">
        <v>116</v>
      </c>
      <c r="D17" s="30" t="s">
        <v>134</v>
      </c>
      <c r="E17" s="31" t="s">
        <v>135</v>
      </c>
      <c r="F17" s="30" t="s">
        <v>84</v>
      </c>
      <c r="G17" s="93">
        <v>125</v>
      </c>
      <c r="H17" s="94">
        <v>12.5</v>
      </c>
      <c r="I17" s="32">
        <v>12.5</v>
      </c>
      <c r="J17" s="248" t="s">
        <v>705</v>
      </c>
      <c r="K17" s="246">
        <v>12.5</v>
      </c>
      <c r="L17" s="177" t="s">
        <v>685</v>
      </c>
      <c r="M17" s="32">
        <v>12.5</v>
      </c>
      <c r="N17" s="177" t="s">
        <v>1030</v>
      </c>
      <c r="O17" s="32"/>
      <c r="P17" s="72"/>
      <c r="Q17" s="73">
        <f t="shared" si="1"/>
        <v>37.5</v>
      </c>
      <c r="R17" s="73">
        <f t="shared" si="0"/>
        <v>87.5</v>
      </c>
    </row>
    <row r="18" spans="2:18" s="74" customFormat="1" ht="28.5" customHeight="1" x14ac:dyDescent="0.3">
      <c r="B18" s="29">
        <v>43433</v>
      </c>
      <c r="C18" s="44" t="s">
        <v>116</v>
      </c>
      <c r="D18" s="30" t="s">
        <v>136</v>
      </c>
      <c r="E18" s="31" t="s">
        <v>137</v>
      </c>
      <c r="F18" s="30" t="s">
        <v>31</v>
      </c>
      <c r="G18" s="93">
        <v>225</v>
      </c>
      <c r="H18" s="94">
        <v>18.75</v>
      </c>
      <c r="I18" s="32">
        <v>18.75</v>
      </c>
      <c r="J18" s="248" t="s">
        <v>700</v>
      </c>
      <c r="K18" s="246">
        <v>18.75</v>
      </c>
      <c r="L18" s="177" t="s">
        <v>686</v>
      </c>
      <c r="M18" s="32">
        <v>18.75</v>
      </c>
      <c r="N18" s="177" t="s">
        <v>1031</v>
      </c>
      <c r="O18" s="32"/>
      <c r="P18" s="72"/>
      <c r="Q18" s="73">
        <f t="shared" si="1"/>
        <v>56.25</v>
      </c>
      <c r="R18" s="73">
        <f t="shared" si="0"/>
        <v>168.75</v>
      </c>
    </row>
    <row r="19" spans="2:18" s="74" customFormat="1" ht="28.5" customHeight="1" x14ac:dyDescent="0.3">
      <c r="B19" s="29"/>
      <c r="C19" s="44"/>
      <c r="D19" s="30"/>
      <c r="E19" s="31"/>
      <c r="F19" s="30"/>
      <c r="G19" s="93"/>
      <c r="H19" s="94"/>
      <c r="I19" s="32"/>
      <c r="J19" s="177"/>
      <c r="K19" s="32"/>
      <c r="L19" s="177"/>
      <c r="M19" s="32"/>
      <c r="N19" s="177"/>
      <c r="O19" s="32"/>
      <c r="P19" s="72"/>
      <c r="Q19" s="73">
        <f t="shared" si="1"/>
        <v>0</v>
      </c>
      <c r="R19" s="73">
        <f t="shared" si="0"/>
        <v>0</v>
      </c>
    </row>
    <row r="20" spans="2:18" s="74" customFormat="1" ht="28.5" customHeight="1" x14ac:dyDescent="0.3">
      <c r="B20" s="29"/>
      <c r="C20" s="44"/>
      <c r="D20" s="30"/>
      <c r="E20" s="31"/>
      <c r="F20" s="30"/>
      <c r="G20" s="93"/>
      <c r="H20" s="94"/>
      <c r="I20" s="32"/>
      <c r="J20" s="177"/>
      <c r="K20" s="32"/>
      <c r="L20" s="177"/>
      <c r="M20" s="32"/>
      <c r="N20" s="177"/>
      <c r="O20" s="32"/>
      <c r="P20" s="72"/>
      <c r="Q20" s="73">
        <f t="shared" si="1"/>
        <v>0</v>
      </c>
      <c r="R20" s="73">
        <f t="shared" si="0"/>
        <v>0</v>
      </c>
    </row>
    <row r="21" spans="2:18" s="74" customFormat="1" ht="28.5" customHeight="1" x14ac:dyDescent="0.3">
      <c r="B21" s="29"/>
      <c r="C21" s="44" t="s">
        <v>116</v>
      </c>
      <c r="D21" s="30" t="s">
        <v>687</v>
      </c>
      <c r="E21" s="31"/>
      <c r="F21" s="30" t="s">
        <v>10</v>
      </c>
      <c r="G21" s="93">
        <v>90</v>
      </c>
      <c r="H21" s="94">
        <v>15</v>
      </c>
      <c r="I21" s="32"/>
      <c r="J21" s="177"/>
      <c r="K21" s="32">
        <v>15</v>
      </c>
      <c r="L21" s="177" t="s">
        <v>688</v>
      </c>
      <c r="M21" s="32"/>
      <c r="N21" s="177"/>
      <c r="O21" s="32"/>
      <c r="P21" s="72"/>
      <c r="Q21" s="73">
        <f t="shared" si="1"/>
        <v>15</v>
      </c>
      <c r="R21" s="73">
        <f t="shared" si="0"/>
        <v>75</v>
      </c>
    </row>
    <row r="22" spans="2:18" s="78" customFormat="1" ht="28.5" customHeight="1" x14ac:dyDescent="0.25">
      <c r="B22" s="60"/>
      <c r="C22" s="60"/>
      <c r="D22" s="61"/>
      <c r="E22" s="61"/>
      <c r="F22" s="61"/>
      <c r="G22" s="62">
        <f>SUM(G5:G21)</f>
        <v>2910</v>
      </c>
      <c r="H22" s="75">
        <f>SUM(H5:H21)</f>
        <v>270.07</v>
      </c>
      <c r="I22" s="75">
        <f>SUM(I5:I21)</f>
        <v>305.07</v>
      </c>
      <c r="J22" s="76"/>
      <c r="K22" s="75">
        <f>SUM(K5:K21)</f>
        <v>270.07</v>
      </c>
      <c r="L22" s="76"/>
      <c r="M22" s="75"/>
      <c r="N22" s="76"/>
      <c r="O22" s="75"/>
      <c r="P22" s="76"/>
      <c r="Q22" s="77">
        <f>SUM(Q5:Q21)</f>
        <v>836.46</v>
      </c>
      <c r="R22" s="77">
        <f>SUM(R5:R21)</f>
        <v>2073.54</v>
      </c>
    </row>
    <row r="23" spans="2:18" s="79" customFormat="1" ht="14.25" x14ac:dyDescent="0.3">
      <c r="J23" s="178"/>
      <c r="L23" s="178"/>
      <c r="N23" s="178"/>
    </row>
  </sheetData>
  <mergeCells count="2">
    <mergeCell ref="B2:R2"/>
    <mergeCell ref="B3:R3"/>
  </mergeCells>
  <phoneticPr fontId="19" type="noConversion"/>
  <hyperlinks>
    <hyperlink ref="D1" location="RESUMEN!A1" display="REGRESAR"/>
  </hyperlinks>
  <pageMargins left="0" right="0" top="0.74803149606299213" bottom="0.74803149606299213" header="0.31496062992125984" footer="0.31496062992125984"/>
  <pageSetup scale="60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A1:Q18"/>
  <sheetViews>
    <sheetView zoomScale="90" zoomScaleNormal="90" zoomScalePageLayoutView="110" workbookViewId="0">
      <selection activeCell="C1" sqref="C1"/>
    </sheetView>
  </sheetViews>
  <sheetFormatPr baseColWidth="10" defaultRowHeight="15" x14ac:dyDescent="0.25"/>
  <cols>
    <col min="2" max="2" width="12.85546875" customWidth="1"/>
    <col min="3" max="3" width="35.42578125" customWidth="1"/>
    <col min="6" max="6" width="12.42578125" customWidth="1"/>
    <col min="9" max="9" width="9.5703125" style="159" customWidth="1"/>
    <col min="11" max="11" width="9.42578125" customWidth="1"/>
    <col min="17" max="17" width="11.5703125" customWidth="1"/>
  </cols>
  <sheetData>
    <row r="1" spans="1:17" x14ac:dyDescent="0.25">
      <c r="C1" s="354" t="s">
        <v>1413</v>
      </c>
    </row>
    <row r="2" spans="1:17" ht="20.25" x14ac:dyDescent="0.25">
      <c r="A2" s="457" t="s">
        <v>22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8"/>
    </row>
    <row r="3" spans="1:17" x14ac:dyDescent="0.25">
      <c r="A3" s="463" t="s">
        <v>513</v>
      </c>
      <c r="B3" s="463"/>
      <c r="C3" s="463"/>
      <c r="D3" s="463"/>
      <c r="E3" s="463"/>
      <c r="F3" s="463"/>
      <c r="G3" s="463"/>
      <c r="H3" s="463"/>
      <c r="I3" s="463"/>
      <c r="J3" s="463"/>
      <c r="K3" s="463"/>
      <c r="L3" s="463"/>
      <c r="M3" s="463"/>
      <c r="N3" s="463"/>
      <c r="O3" s="463"/>
      <c r="P3" s="463"/>
      <c r="Q3" s="464"/>
    </row>
    <row r="4" spans="1:17" ht="40.5" x14ac:dyDescent="0.25">
      <c r="A4" s="46" t="s">
        <v>13</v>
      </c>
      <c r="B4" s="46" t="s">
        <v>81</v>
      </c>
      <c r="C4" s="46" t="s">
        <v>15</v>
      </c>
      <c r="D4" s="46" t="s">
        <v>16</v>
      </c>
      <c r="E4" s="46" t="s">
        <v>17</v>
      </c>
      <c r="F4" s="46" t="s">
        <v>18</v>
      </c>
      <c r="G4" s="2" t="s">
        <v>19</v>
      </c>
      <c r="H4" s="2" t="s">
        <v>141</v>
      </c>
      <c r="I4" s="2" t="s">
        <v>20</v>
      </c>
      <c r="J4" s="2" t="s">
        <v>142</v>
      </c>
      <c r="K4" s="2" t="s">
        <v>20</v>
      </c>
      <c r="L4" s="2" t="s">
        <v>143</v>
      </c>
      <c r="M4" s="2" t="s">
        <v>20</v>
      </c>
      <c r="N4" s="2" t="s">
        <v>144</v>
      </c>
      <c r="O4" s="2" t="s">
        <v>20</v>
      </c>
      <c r="P4" s="2" t="s">
        <v>72</v>
      </c>
      <c r="Q4" s="2" t="s">
        <v>73</v>
      </c>
    </row>
    <row r="5" spans="1:17" s="121" customFormat="1" ht="21.95" customHeight="1" x14ac:dyDescent="0.2">
      <c r="A5" s="106">
        <v>43435</v>
      </c>
      <c r="B5" s="106" t="s">
        <v>407</v>
      </c>
      <c r="C5" s="107" t="s">
        <v>405</v>
      </c>
      <c r="D5" s="108" t="s">
        <v>406</v>
      </c>
      <c r="E5" s="107" t="s">
        <v>408</v>
      </c>
      <c r="F5" s="125">
        <v>50</v>
      </c>
      <c r="G5" s="136">
        <v>12.5</v>
      </c>
      <c r="H5" s="137">
        <v>25</v>
      </c>
      <c r="I5" s="138" t="s">
        <v>756</v>
      </c>
      <c r="J5" s="137">
        <v>12.5</v>
      </c>
      <c r="K5" s="140" t="s">
        <v>860</v>
      </c>
      <c r="L5" s="137"/>
      <c r="M5" s="139"/>
      <c r="N5" s="137"/>
      <c r="O5" s="139"/>
      <c r="P5" s="137">
        <f>H5+J5+L5+N5</f>
        <v>37.5</v>
      </c>
      <c r="Q5" s="137">
        <f>F5-P5</f>
        <v>12.5</v>
      </c>
    </row>
    <row r="6" spans="1:17" s="121" customFormat="1" ht="21.95" customHeight="1" x14ac:dyDescent="0.2">
      <c r="A6" s="106">
        <v>43435</v>
      </c>
      <c r="B6" s="106" t="s">
        <v>407</v>
      </c>
      <c r="C6" s="107" t="s">
        <v>409</v>
      </c>
      <c r="D6" s="108" t="s">
        <v>410</v>
      </c>
      <c r="E6" s="107" t="s">
        <v>411</v>
      </c>
      <c r="F6" s="125">
        <v>125</v>
      </c>
      <c r="G6" s="136">
        <v>12.5</v>
      </c>
      <c r="H6" s="137">
        <v>35</v>
      </c>
      <c r="I6" s="140" t="s">
        <v>756</v>
      </c>
      <c r="J6" s="137">
        <v>12.5</v>
      </c>
      <c r="K6" s="140" t="s">
        <v>861</v>
      </c>
      <c r="L6" s="137"/>
      <c r="M6" s="139"/>
      <c r="N6" s="137"/>
      <c r="O6" s="139"/>
      <c r="P6" s="137">
        <f t="shared" ref="P6:P16" si="0">H6+J6+L6+N6</f>
        <v>47.5</v>
      </c>
      <c r="Q6" s="137">
        <f t="shared" ref="Q6:Q16" si="1">F6-P6</f>
        <v>77.5</v>
      </c>
    </row>
    <row r="7" spans="1:17" s="121" customFormat="1" ht="21.95" customHeight="1" x14ac:dyDescent="0.2">
      <c r="A7" s="106">
        <v>43435</v>
      </c>
      <c r="B7" s="106" t="s">
        <v>407</v>
      </c>
      <c r="C7" s="107" t="s">
        <v>412</v>
      </c>
      <c r="D7" s="108" t="s">
        <v>413</v>
      </c>
      <c r="E7" s="107" t="s">
        <v>414</v>
      </c>
      <c r="F7" s="125">
        <v>270</v>
      </c>
      <c r="G7" s="136">
        <v>45</v>
      </c>
      <c r="H7" s="137">
        <v>90</v>
      </c>
      <c r="I7" s="140" t="s">
        <v>756</v>
      </c>
      <c r="J7" s="137">
        <v>45</v>
      </c>
      <c r="K7" s="140" t="s">
        <v>862</v>
      </c>
      <c r="L7" s="137"/>
      <c r="M7" s="139"/>
      <c r="N7" s="137"/>
      <c r="O7" s="139"/>
      <c r="P7" s="137">
        <f t="shared" si="0"/>
        <v>135</v>
      </c>
      <c r="Q7" s="137">
        <f t="shared" si="1"/>
        <v>135</v>
      </c>
    </row>
    <row r="8" spans="1:17" s="121" customFormat="1" ht="21.95" customHeight="1" x14ac:dyDescent="0.2">
      <c r="A8" s="106">
        <v>43435</v>
      </c>
      <c r="B8" s="106" t="s">
        <v>407</v>
      </c>
      <c r="C8" s="107" t="s">
        <v>415</v>
      </c>
      <c r="D8" s="108" t="s">
        <v>416</v>
      </c>
      <c r="E8" s="107" t="s">
        <v>414</v>
      </c>
      <c r="F8" s="125">
        <v>125</v>
      </c>
      <c r="G8" s="141">
        <v>20.83</v>
      </c>
      <c r="H8" s="137">
        <v>41.66</v>
      </c>
      <c r="I8" s="140" t="s">
        <v>756</v>
      </c>
      <c r="J8" s="137">
        <v>20.83</v>
      </c>
      <c r="K8" s="140" t="s">
        <v>863</v>
      </c>
      <c r="L8" s="137"/>
      <c r="M8" s="139"/>
      <c r="N8" s="137"/>
      <c r="O8" s="139"/>
      <c r="P8" s="137">
        <f t="shared" si="0"/>
        <v>62.489999999999995</v>
      </c>
      <c r="Q8" s="137">
        <f t="shared" si="1"/>
        <v>62.510000000000005</v>
      </c>
    </row>
    <row r="9" spans="1:17" s="121" customFormat="1" ht="21.95" customHeight="1" x14ac:dyDescent="0.2">
      <c r="A9" s="106">
        <v>43435</v>
      </c>
      <c r="B9" s="106" t="s">
        <v>407</v>
      </c>
      <c r="C9" s="107" t="s">
        <v>417</v>
      </c>
      <c r="D9" s="108" t="s">
        <v>418</v>
      </c>
      <c r="E9" s="107" t="s">
        <v>419</v>
      </c>
      <c r="F9" s="125">
        <v>275</v>
      </c>
      <c r="G9" s="141">
        <v>22.92</v>
      </c>
      <c r="H9" s="137">
        <v>45.84</v>
      </c>
      <c r="I9" s="140" t="s">
        <v>756</v>
      </c>
      <c r="J9" s="137">
        <v>22.92</v>
      </c>
      <c r="K9" s="140" t="s">
        <v>864</v>
      </c>
      <c r="L9" s="137"/>
      <c r="M9" s="139"/>
      <c r="N9" s="137"/>
      <c r="O9" s="139"/>
      <c r="P9" s="137">
        <f t="shared" si="0"/>
        <v>68.760000000000005</v>
      </c>
      <c r="Q9" s="137">
        <f t="shared" si="1"/>
        <v>206.24</v>
      </c>
    </row>
    <row r="10" spans="1:17" s="121" customFormat="1" ht="21.95" customHeight="1" x14ac:dyDescent="0.2">
      <c r="A10" s="106">
        <v>43435</v>
      </c>
      <c r="B10" s="106" t="s">
        <v>407</v>
      </c>
      <c r="C10" s="107" t="s">
        <v>420</v>
      </c>
      <c r="D10" s="108">
        <f>ROD.!P174</f>
        <v>0</v>
      </c>
      <c r="E10" s="107" t="s">
        <v>419</v>
      </c>
      <c r="F10" s="125">
        <v>325</v>
      </c>
      <c r="G10" s="141">
        <v>27.08</v>
      </c>
      <c r="H10" s="137">
        <v>54.16</v>
      </c>
      <c r="I10" s="140" t="s">
        <v>756</v>
      </c>
      <c r="J10" s="137">
        <v>27.08</v>
      </c>
      <c r="K10" s="140" t="s">
        <v>865</v>
      </c>
      <c r="L10" s="137"/>
      <c r="M10" s="139"/>
      <c r="N10" s="137"/>
      <c r="O10" s="139"/>
      <c r="P10" s="137">
        <f t="shared" si="0"/>
        <v>81.239999999999995</v>
      </c>
      <c r="Q10" s="137">
        <f t="shared" si="1"/>
        <v>243.76</v>
      </c>
    </row>
    <row r="11" spans="1:17" s="121" customFormat="1" ht="21.95" customHeight="1" x14ac:dyDescent="0.2">
      <c r="A11" s="106">
        <v>43435</v>
      </c>
      <c r="B11" s="106" t="s">
        <v>407</v>
      </c>
      <c r="C11" s="107" t="s">
        <v>421</v>
      </c>
      <c r="D11" s="108" t="s">
        <v>422</v>
      </c>
      <c r="E11" s="107" t="s">
        <v>419</v>
      </c>
      <c r="F11" s="125">
        <v>290</v>
      </c>
      <c r="G11" s="141">
        <v>24.17</v>
      </c>
      <c r="H11" s="137">
        <v>48.14</v>
      </c>
      <c r="I11" s="140" t="s">
        <v>756</v>
      </c>
      <c r="J11" s="137">
        <v>24.17</v>
      </c>
      <c r="K11" s="140" t="s">
        <v>866</v>
      </c>
      <c r="L11" s="137"/>
      <c r="M11" s="139"/>
      <c r="N11" s="137"/>
      <c r="O11" s="139"/>
      <c r="P11" s="137">
        <f t="shared" si="0"/>
        <v>72.31</v>
      </c>
      <c r="Q11" s="137">
        <f t="shared" si="1"/>
        <v>217.69</v>
      </c>
    </row>
    <row r="12" spans="1:17" s="121" customFormat="1" ht="21.95" customHeight="1" x14ac:dyDescent="0.2">
      <c r="A12" s="106">
        <v>43435</v>
      </c>
      <c r="B12" s="106" t="s">
        <v>407</v>
      </c>
      <c r="C12" s="107" t="s">
        <v>423</v>
      </c>
      <c r="D12" s="108" t="s">
        <v>424</v>
      </c>
      <c r="E12" s="107" t="s">
        <v>425</v>
      </c>
      <c r="F12" s="125">
        <v>125</v>
      </c>
      <c r="G12" s="141">
        <v>25</v>
      </c>
      <c r="H12" s="137">
        <v>50</v>
      </c>
      <c r="I12" s="140" t="s">
        <v>756</v>
      </c>
      <c r="J12" s="137">
        <v>25</v>
      </c>
      <c r="K12" s="140" t="s">
        <v>867</v>
      </c>
      <c r="L12" s="137"/>
      <c r="M12" s="139"/>
      <c r="N12" s="137"/>
      <c r="O12" s="139"/>
      <c r="P12" s="137">
        <f t="shared" si="0"/>
        <v>75</v>
      </c>
      <c r="Q12" s="137">
        <f t="shared" si="1"/>
        <v>50</v>
      </c>
    </row>
    <row r="13" spans="1:17" s="121" customFormat="1" ht="21.95" customHeight="1" x14ac:dyDescent="0.2">
      <c r="A13" s="106">
        <v>43435</v>
      </c>
      <c r="B13" s="106" t="s">
        <v>407</v>
      </c>
      <c r="C13" s="107" t="s">
        <v>426</v>
      </c>
      <c r="D13" s="108" t="s">
        <v>427</v>
      </c>
      <c r="E13" s="107" t="s">
        <v>419</v>
      </c>
      <c r="F13" s="125">
        <v>290</v>
      </c>
      <c r="G13" s="125">
        <v>24.17</v>
      </c>
      <c r="H13" s="137">
        <v>48.32</v>
      </c>
      <c r="I13" s="140" t="s">
        <v>756</v>
      </c>
      <c r="J13" s="137">
        <v>24.16</v>
      </c>
      <c r="K13" s="140" t="s">
        <v>868</v>
      </c>
      <c r="L13" s="137"/>
      <c r="M13" s="139"/>
      <c r="N13" s="137"/>
      <c r="O13" s="139"/>
      <c r="P13" s="137">
        <f t="shared" si="0"/>
        <v>72.48</v>
      </c>
      <c r="Q13" s="137">
        <f t="shared" si="1"/>
        <v>217.51999999999998</v>
      </c>
    </row>
    <row r="14" spans="1:17" s="121" customFormat="1" ht="21.95" customHeight="1" x14ac:dyDescent="0.2">
      <c r="A14" s="106"/>
      <c r="B14" s="106"/>
      <c r="C14" s="107"/>
      <c r="D14" s="108"/>
      <c r="E14" s="107"/>
      <c r="F14" s="125"/>
      <c r="G14" s="141"/>
      <c r="H14" s="137"/>
      <c r="I14" s="140"/>
      <c r="J14" s="137"/>
      <c r="K14" s="140"/>
      <c r="L14" s="137"/>
      <c r="M14" s="139"/>
      <c r="N14" s="137"/>
      <c r="O14" s="139"/>
      <c r="P14" s="137">
        <f t="shared" si="0"/>
        <v>0</v>
      </c>
      <c r="Q14" s="137">
        <f t="shared" si="1"/>
        <v>0</v>
      </c>
    </row>
    <row r="15" spans="1:17" s="121" customFormat="1" ht="21.95" customHeight="1" x14ac:dyDescent="0.2">
      <c r="A15" s="106"/>
      <c r="B15" s="106"/>
      <c r="C15" s="107"/>
      <c r="D15" s="108"/>
      <c r="E15" s="107"/>
      <c r="F15" s="125"/>
      <c r="G15" s="141"/>
      <c r="H15" s="137"/>
      <c r="I15" s="140"/>
      <c r="J15" s="137"/>
      <c r="K15" s="140"/>
      <c r="L15" s="137"/>
      <c r="M15" s="139"/>
      <c r="N15" s="137"/>
      <c r="O15" s="139"/>
      <c r="P15" s="137">
        <f t="shared" si="0"/>
        <v>0</v>
      </c>
      <c r="Q15" s="137">
        <f t="shared" si="1"/>
        <v>0</v>
      </c>
    </row>
    <row r="16" spans="1:17" s="121" customFormat="1" ht="21.95" customHeight="1" x14ac:dyDescent="0.3">
      <c r="A16" s="109"/>
      <c r="B16" s="109"/>
      <c r="C16" s="109"/>
      <c r="D16" s="109"/>
      <c r="E16" s="109"/>
      <c r="F16" s="142"/>
      <c r="G16" s="142"/>
      <c r="H16" s="116"/>
      <c r="I16" s="105"/>
      <c r="J16" s="116"/>
      <c r="K16" s="105"/>
      <c r="L16" s="116"/>
      <c r="M16" s="143"/>
      <c r="N16" s="116"/>
      <c r="O16" s="143"/>
      <c r="P16" s="137">
        <f t="shared" si="0"/>
        <v>0</v>
      </c>
      <c r="Q16" s="137">
        <f t="shared" si="1"/>
        <v>0</v>
      </c>
    </row>
    <row r="17" spans="1:17" s="121" customFormat="1" ht="21.95" customHeight="1" x14ac:dyDescent="0.25">
      <c r="A17" s="119"/>
      <c r="B17" s="119"/>
      <c r="C17" s="119"/>
      <c r="D17" s="119"/>
      <c r="E17" s="119"/>
      <c r="F17" s="144">
        <f>SUM(F5:F16)</f>
        <v>1875</v>
      </c>
      <c r="G17" s="144">
        <f>SUM(G5:G16)</f>
        <v>214.17000000000002</v>
      </c>
      <c r="H17" s="145">
        <f>SUM(H5:H16)</f>
        <v>438.11999999999995</v>
      </c>
      <c r="I17" s="166"/>
      <c r="J17" s="145">
        <f>SUM(J5:J16)</f>
        <v>214.16</v>
      </c>
      <c r="K17" s="166"/>
      <c r="L17" s="145"/>
      <c r="M17" s="142"/>
      <c r="N17" s="145"/>
      <c r="O17" s="142"/>
      <c r="P17" s="145">
        <f>SUM(P5:P16)</f>
        <v>652.28</v>
      </c>
      <c r="Q17" s="145">
        <f>SUM(Q5:Q16)</f>
        <v>1222.72</v>
      </c>
    </row>
    <row r="18" spans="1:17" s="121" customFormat="1" ht="11.25" x14ac:dyDescent="0.2">
      <c r="I18" s="122"/>
    </row>
  </sheetData>
  <mergeCells count="2">
    <mergeCell ref="A2:Q2"/>
    <mergeCell ref="A3:Q3"/>
  </mergeCells>
  <phoneticPr fontId="19" type="noConversion"/>
  <hyperlinks>
    <hyperlink ref="C1" location="RESUMEN!A1" display="REGRESAR"/>
  </hyperlinks>
  <pageMargins left="0" right="0" top="0.74803149606299213" bottom="0.74803149606299213" header="0.31496062992125984" footer="0.31496062992125984"/>
  <pageSetup scale="5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Q20"/>
  <sheetViews>
    <sheetView zoomScale="86" zoomScaleNormal="86" zoomScalePageLayoutView="120" workbookViewId="0">
      <selection activeCell="C1" sqref="C1"/>
    </sheetView>
  </sheetViews>
  <sheetFormatPr baseColWidth="10" defaultRowHeight="15" x14ac:dyDescent="0.25"/>
  <cols>
    <col min="3" max="3" width="46.140625" customWidth="1"/>
  </cols>
  <sheetData>
    <row r="1" spans="1:17" x14ac:dyDescent="0.25">
      <c r="C1" s="354" t="s">
        <v>1413</v>
      </c>
    </row>
    <row r="2" spans="1:17" ht="20.25" x14ac:dyDescent="0.25">
      <c r="A2" s="457" t="s">
        <v>22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8"/>
    </row>
    <row r="3" spans="1:17" x14ac:dyDescent="0.25">
      <c r="A3" s="463" t="s">
        <v>1405</v>
      </c>
      <c r="B3" s="463"/>
      <c r="C3" s="463"/>
      <c r="D3" s="463"/>
      <c r="E3" s="463"/>
      <c r="F3" s="463"/>
      <c r="G3" s="463"/>
      <c r="H3" s="463"/>
      <c r="I3" s="463"/>
      <c r="J3" s="463"/>
      <c r="K3" s="463"/>
      <c r="L3" s="463"/>
      <c r="M3" s="463"/>
      <c r="N3" s="463"/>
      <c r="O3" s="463"/>
      <c r="P3" s="463"/>
      <c r="Q3" s="464"/>
    </row>
    <row r="4" spans="1:17" ht="27" x14ac:dyDescent="0.25">
      <c r="A4" s="46" t="s">
        <v>13</v>
      </c>
      <c r="B4" s="46" t="s">
        <v>81</v>
      </c>
      <c r="C4" s="46" t="s">
        <v>15</v>
      </c>
      <c r="D4" s="46" t="s">
        <v>16</v>
      </c>
      <c r="E4" s="46" t="s">
        <v>17</v>
      </c>
      <c r="F4" s="46" t="s">
        <v>18</v>
      </c>
      <c r="G4" s="2" t="s">
        <v>19</v>
      </c>
      <c r="H4" s="2" t="s">
        <v>141</v>
      </c>
      <c r="I4" s="2" t="s">
        <v>20</v>
      </c>
      <c r="J4" s="2" t="s">
        <v>142</v>
      </c>
      <c r="K4" s="2" t="s">
        <v>20</v>
      </c>
      <c r="L4" s="2" t="s">
        <v>143</v>
      </c>
      <c r="M4" s="2" t="s">
        <v>20</v>
      </c>
      <c r="N4" s="2" t="s">
        <v>144</v>
      </c>
      <c r="O4" s="2" t="s">
        <v>20</v>
      </c>
      <c r="P4" s="2" t="s">
        <v>72</v>
      </c>
      <c r="Q4" s="2" t="s">
        <v>73</v>
      </c>
    </row>
    <row r="5" spans="1:17" x14ac:dyDescent="0.25">
      <c r="A5" s="106">
        <v>43517</v>
      </c>
      <c r="B5" s="106" t="s">
        <v>952</v>
      </c>
      <c r="C5" s="107" t="s">
        <v>953</v>
      </c>
      <c r="D5" s="108" t="s">
        <v>954</v>
      </c>
      <c r="E5" s="107" t="s">
        <v>414</v>
      </c>
      <c r="F5" s="125">
        <v>200</v>
      </c>
      <c r="G5" s="136">
        <v>33.33</v>
      </c>
      <c r="H5" s="137"/>
      <c r="I5" s="138"/>
      <c r="J5" s="137"/>
      <c r="K5" s="140"/>
      <c r="L5" s="137"/>
      <c r="M5" s="140"/>
      <c r="N5" s="137"/>
      <c r="O5" s="139"/>
      <c r="P5" s="137">
        <f t="shared" ref="P5:P16" si="0">H5+J5+L5+N5</f>
        <v>0</v>
      </c>
      <c r="Q5" s="137">
        <f t="shared" ref="Q5:Q16" si="1">F5-P5</f>
        <v>200</v>
      </c>
    </row>
    <row r="6" spans="1:17" x14ac:dyDescent="0.25">
      <c r="A6" s="106">
        <v>43517</v>
      </c>
      <c r="B6" s="106" t="s">
        <v>952</v>
      </c>
      <c r="C6" s="107" t="s">
        <v>955</v>
      </c>
      <c r="D6" s="108" t="s">
        <v>956</v>
      </c>
      <c r="E6" s="107" t="s">
        <v>419</v>
      </c>
      <c r="F6" s="125">
        <v>375</v>
      </c>
      <c r="G6" s="136">
        <v>31.25</v>
      </c>
      <c r="H6" s="137"/>
      <c r="I6" s="140"/>
      <c r="J6" s="137"/>
      <c r="K6" s="140"/>
      <c r="L6" s="137"/>
      <c r="M6" s="140"/>
      <c r="N6" s="137"/>
      <c r="O6" s="139"/>
      <c r="P6" s="137">
        <f t="shared" si="0"/>
        <v>0</v>
      </c>
      <c r="Q6" s="137">
        <f t="shared" si="1"/>
        <v>375</v>
      </c>
    </row>
    <row r="7" spans="1:17" x14ac:dyDescent="0.25">
      <c r="A7" s="106">
        <v>43517</v>
      </c>
      <c r="B7" s="106" t="s">
        <v>952</v>
      </c>
      <c r="C7" s="107" t="s">
        <v>957</v>
      </c>
      <c r="D7" s="108" t="s">
        <v>958</v>
      </c>
      <c r="E7" s="107" t="s">
        <v>419</v>
      </c>
      <c r="F7" s="125">
        <v>250</v>
      </c>
      <c r="G7" s="136">
        <v>20.83</v>
      </c>
      <c r="H7" s="137"/>
      <c r="I7" s="140"/>
      <c r="J7" s="137"/>
      <c r="K7" s="140"/>
      <c r="L7" s="137"/>
      <c r="M7" s="140"/>
      <c r="N7" s="137"/>
      <c r="O7" s="139"/>
      <c r="P7" s="137">
        <f t="shared" si="0"/>
        <v>0</v>
      </c>
      <c r="Q7" s="137">
        <f t="shared" si="1"/>
        <v>250</v>
      </c>
    </row>
    <row r="8" spans="1:17" x14ac:dyDescent="0.25">
      <c r="A8" s="106">
        <v>43517</v>
      </c>
      <c r="B8" s="106" t="s">
        <v>952</v>
      </c>
      <c r="C8" s="107" t="s">
        <v>960</v>
      </c>
      <c r="D8" s="108" t="s">
        <v>959</v>
      </c>
      <c r="E8" s="107" t="s">
        <v>419</v>
      </c>
      <c r="F8" s="125">
        <v>350</v>
      </c>
      <c r="G8" s="141">
        <v>29.17</v>
      </c>
      <c r="H8" s="137"/>
      <c r="I8" s="140"/>
      <c r="J8" s="137"/>
      <c r="K8" s="140"/>
      <c r="L8" s="137"/>
      <c r="M8" s="140"/>
      <c r="N8" s="137"/>
      <c r="O8" s="139"/>
      <c r="P8" s="137">
        <f t="shared" si="0"/>
        <v>0</v>
      </c>
      <c r="Q8" s="137">
        <f t="shared" si="1"/>
        <v>350</v>
      </c>
    </row>
    <row r="9" spans="1:17" x14ac:dyDescent="0.25">
      <c r="A9" s="106">
        <v>43517</v>
      </c>
      <c r="B9" s="106" t="s">
        <v>952</v>
      </c>
      <c r="C9" s="107" t="s">
        <v>961</v>
      </c>
      <c r="D9" s="108" t="s">
        <v>962</v>
      </c>
      <c r="E9" s="107" t="s">
        <v>419</v>
      </c>
      <c r="F9" s="125">
        <v>300</v>
      </c>
      <c r="G9" s="141">
        <v>25</v>
      </c>
      <c r="H9" s="137"/>
      <c r="I9" s="140"/>
      <c r="J9" s="137"/>
      <c r="K9" s="140"/>
      <c r="L9" s="137"/>
      <c r="M9" s="140"/>
      <c r="N9" s="137"/>
      <c r="O9" s="139"/>
      <c r="P9" s="137">
        <f t="shared" si="0"/>
        <v>0</v>
      </c>
      <c r="Q9" s="137">
        <f t="shared" si="1"/>
        <v>300</v>
      </c>
    </row>
    <row r="10" spans="1:17" x14ac:dyDescent="0.25">
      <c r="A10" s="106">
        <v>43517</v>
      </c>
      <c r="B10" s="106" t="s">
        <v>952</v>
      </c>
      <c r="C10" s="107" t="s">
        <v>963</v>
      </c>
      <c r="D10" s="108" t="s">
        <v>964</v>
      </c>
      <c r="E10" s="107" t="s">
        <v>419</v>
      </c>
      <c r="F10" s="125">
        <v>200</v>
      </c>
      <c r="G10" s="141">
        <v>16.670000000000002</v>
      </c>
      <c r="H10" s="137"/>
      <c r="I10" s="140"/>
      <c r="J10" s="137"/>
      <c r="K10" s="140"/>
      <c r="L10" s="137"/>
      <c r="M10" s="140"/>
      <c r="N10" s="137"/>
      <c r="O10" s="139"/>
      <c r="P10" s="137">
        <f t="shared" si="0"/>
        <v>0</v>
      </c>
      <c r="Q10" s="137">
        <f t="shared" si="1"/>
        <v>200</v>
      </c>
    </row>
    <row r="11" spans="1:17" x14ac:dyDescent="0.25">
      <c r="A11" s="106">
        <v>43517</v>
      </c>
      <c r="B11" s="106" t="s">
        <v>952</v>
      </c>
      <c r="C11" s="107" t="s">
        <v>965</v>
      </c>
      <c r="D11" s="108" t="s">
        <v>966</v>
      </c>
      <c r="E11" s="107" t="s">
        <v>419</v>
      </c>
      <c r="F11" s="125">
        <v>200</v>
      </c>
      <c r="G11" s="141">
        <v>16.670000000000002</v>
      </c>
      <c r="H11" s="137"/>
      <c r="I11" s="140"/>
      <c r="J11" s="137"/>
      <c r="K11" s="140"/>
      <c r="L11" s="137"/>
      <c r="M11" s="140"/>
      <c r="N11" s="137"/>
      <c r="O11" s="139"/>
      <c r="P11" s="137">
        <f t="shared" si="0"/>
        <v>0</v>
      </c>
      <c r="Q11" s="137">
        <f t="shared" si="1"/>
        <v>200</v>
      </c>
    </row>
    <row r="12" spans="1:17" ht="27" x14ac:dyDescent="0.25">
      <c r="A12" s="106">
        <v>43517</v>
      </c>
      <c r="B12" s="106" t="s">
        <v>952</v>
      </c>
      <c r="C12" s="107" t="s">
        <v>967</v>
      </c>
      <c r="D12" s="108" t="s">
        <v>968</v>
      </c>
      <c r="E12" s="107" t="s">
        <v>419</v>
      </c>
      <c r="F12" s="125">
        <v>250</v>
      </c>
      <c r="G12" s="141">
        <v>20.83</v>
      </c>
      <c r="H12" s="137"/>
      <c r="I12" s="140"/>
      <c r="J12" s="137"/>
      <c r="K12" s="140"/>
      <c r="L12" s="137"/>
      <c r="M12" s="140"/>
      <c r="N12" s="137"/>
      <c r="O12" s="139"/>
      <c r="P12" s="137">
        <f t="shared" si="0"/>
        <v>0</v>
      </c>
      <c r="Q12" s="137">
        <f t="shared" si="1"/>
        <v>250</v>
      </c>
    </row>
    <row r="13" spans="1:17" x14ac:dyDescent="0.25">
      <c r="A13" s="106">
        <v>43517</v>
      </c>
      <c r="B13" s="106" t="s">
        <v>952</v>
      </c>
      <c r="C13" s="107" t="s">
        <v>969</v>
      </c>
      <c r="D13" s="108" t="s">
        <v>970</v>
      </c>
      <c r="E13" s="107" t="s">
        <v>414</v>
      </c>
      <c r="F13" s="125">
        <v>175</v>
      </c>
      <c r="G13" s="125">
        <v>29.17</v>
      </c>
      <c r="H13" s="137"/>
      <c r="I13" s="140"/>
      <c r="J13" s="137"/>
      <c r="K13" s="140"/>
      <c r="L13" s="137"/>
      <c r="M13" s="140"/>
      <c r="N13" s="137"/>
      <c r="O13" s="139"/>
      <c r="P13" s="137">
        <f t="shared" si="0"/>
        <v>0</v>
      </c>
      <c r="Q13" s="137">
        <f t="shared" si="1"/>
        <v>175</v>
      </c>
    </row>
    <row r="14" spans="1:17" x14ac:dyDescent="0.25">
      <c r="A14" s="106">
        <v>43517</v>
      </c>
      <c r="B14" s="106" t="s">
        <v>952</v>
      </c>
      <c r="C14" s="107" t="s">
        <v>971</v>
      </c>
      <c r="D14" s="108" t="s">
        <v>972</v>
      </c>
      <c r="E14" s="107" t="s">
        <v>411</v>
      </c>
      <c r="F14" s="125">
        <v>100</v>
      </c>
      <c r="G14" s="125">
        <v>10</v>
      </c>
      <c r="H14" s="137"/>
      <c r="I14" s="140"/>
      <c r="J14" s="137"/>
      <c r="K14" s="140"/>
      <c r="L14" s="137"/>
      <c r="M14" s="140"/>
      <c r="N14" s="137"/>
      <c r="O14" s="139"/>
      <c r="P14" s="137">
        <f t="shared" si="0"/>
        <v>0</v>
      </c>
      <c r="Q14" s="137">
        <f t="shared" si="1"/>
        <v>100</v>
      </c>
    </row>
    <row r="15" spans="1:17" x14ac:dyDescent="0.25">
      <c r="A15" s="106">
        <v>43517</v>
      </c>
      <c r="B15" s="106" t="s">
        <v>952</v>
      </c>
      <c r="C15" s="107" t="s">
        <v>973</v>
      </c>
      <c r="D15" s="108" t="s">
        <v>974</v>
      </c>
      <c r="E15" s="107" t="s">
        <v>419</v>
      </c>
      <c r="F15" s="125">
        <v>300</v>
      </c>
      <c r="G15" s="125">
        <v>25</v>
      </c>
      <c r="H15" s="137"/>
      <c r="I15" s="140"/>
      <c r="J15" s="137"/>
      <c r="K15" s="140"/>
      <c r="L15" s="137"/>
      <c r="M15" s="140"/>
      <c r="N15" s="137"/>
      <c r="O15" s="139"/>
      <c r="P15" s="137">
        <f t="shared" si="0"/>
        <v>0</v>
      </c>
      <c r="Q15" s="137">
        <f t="shared" si="1"/>
        <v>300</v>
      </c>
    </row>
    <row r="16" spans="1:17" x14ac:dyDescent="0.25">
      <c r="A16" s="106">
        <v>43517</v>
      </c>
      <c r="B16" s="106" t="s">
        <v>952</v>
      </c>
      <c r="C16" s="107" t="s">
        <v>975</v>
      </c>
      <c r="D16" s="108" t="s">
        <v>976</v>
      </c>
      <c r="E16" s="107" t="s">
        <v>411</v>
      </c>
      <c r="F16" s="125">
        <v>125</v>
      </c>
      <c r="G16" s="125">
        <v>12.5</v>
      </c>
      <c r="H16" s="137"/>
      <c r="I16" s="140"/>
      <c r="J16" s="137"/>
      <c r="K16" s="140"/>
      <c r="L16" s="137"/>
      <c r="M16" s="140"/>
      <c r="N16" s="137"/>
      <c r="O16" s="139"/>
      <c r="P16" s="137">
        <f t="shared" si="0"/>
        <v>0</v>
      </c>
      <c r="Q16" s="137">
        <f t="shared" si="1"/>
        <v>125</v>
      </c>
    </row>
    <row r="17" spans="1:17" x14ac:dyDescent="0.25">
      <c r="A17" s="106">
        <v>43517</v>
      </c>
      <c r="B17" s="106" t="s">
        <v>952</v>
      </c>
      <c r="C17" s="107" t="s">
        <v>977</v>
      </c>
      <c r="D17" s="108" t="s">
        <v>978</v>
      </c>
      <c r="E17" s="107" t="s">
        <v>419</v>
      </c>
      <c r="F17" s="125">
        <v>200</v>
      </c>
      <c r="G17" s="141">
        <v>16.670000000000002</v>
      </c>
      <c r="H17" s="137"/>
      <c r="I17" s="140"/>
      <c r="J17" s="137"/>
      <c r="K17" s="140"/>
      <c r="L17" s="137"/>
      <c r="M17" s="140"/>
      <c r="N17" s="137"/>
      <c r="O17" s="139"/>
      <c r="P17" s="137">
        <f>H17+J17+L17+N17</f>
        <v>0</v>
      </c>
      <c r="Q17" s="137">
        <f>F17-P17</f>
        <v>200</v>
      </c>
    </row>
    <row r="18" spans="1:17" x14ac:dyDescent="0.25">
      <c r="A18" s="106"/>
      <c r="B18" s="106"/>
      <c r="C18" s="107"/>
      <c r="D18" s="108"/>
      <c r="E18" s="107"/>
      <c r="F18" s="125"/>
      <c r="G18" s="141"/>
      <c r="H18" s="137"/>
      <c r="I18" s="140"/>
      <c r="J18" s="137"/>
      <c r="K18" s="140"/>
      <c r="L18" s="137"/>
      <c r="M18" s="140"/>
      <c r="N18" s="137"/>
      <c r="O18" s="139"/>
      <c r="P18" s="137">
        <f>H18+J18+L18+N18</f>
        <v>0</v>
      </c>
      <c r="Q18" s="137">
        <f>F18-P18</f>
        <v>0</v>
      </c>
    </row>
    <row r="19" spans="1:17" ht="15.75" x14ac:dyDescent="0.3">
      <c r="A19" s="171"/>
      <c r="B19" s="109"/>
      <c r="C19" s="143"/>
      <c r="D19" s="109"/>
      <c r="E19" s="143"/>
      <c r="F19" s="145"/>
      <c r="G19" s="145"/>
      <c r="H19" s="116"/>
      <c r="I19" s="105"/>
      <c r="J19" s="116"/>
      <c r="K19" s="105"/>
      <c r="L19" s="116"/>
      <c r="M19" s="105"/>
      <c r="N19" s="116"/>
      <c r="O19" s="143"/>
      <c r="P19" s="137">
        <f>H19+J19+L19+N19</f>
        <v>0</v>
      </c>
      <c r="Q19" s="137">
        <f>F19-P19</f>
        <v>0</v>
      </c>
    </row>
    <row r="20" spans="1:17" x14ac:dyDescent="0.25">
      <c r="A20" s="119"/>
      <c r="B20" s="119"/>
      <c r="C20" s="119"/>
      <c r="D20" s="119"/>
      <c r="E20" s="119"/>
      <c r="F20" s="144">
        <f>SUM(F5:F19)</f>
        <v>3025</v>
      </c>
      <c r="G20" s="144">
        <f>SUM(G5:G19)</f>
        <v>287.09000000000003</v>
      </c>
      <c r="H20" s="145">
        <f>SUM(H5:H19)</f>
        <v>0</v>
      </c>
      <c r="I20" s="142"/>
      <c r="J20" s="145"/>
      <c r="K20" s="166"/>
      <c r="L20" s="145"/>
      <c r="M20" s="166"/>
      <c r="N20" s="145"/>
      <c r="O20" s="142"/>
      <c r="P20" s="145">
        <f>SUM(P5:P19)</f>
        <v>0</v>
      </c>
      <c r="Q20" s="145">
        <f>SUM(Q5:Q19)</f>
        <v>3025</v>
      </c>
    </row>
  </sheetData>
  <mergeCells count="2">
    <mergeCell ref="A2:Q2"/>
    <mergeCell ref="A3:Q3"/>
  </mergeCells>
  <hyperlinks>
    <hyperlink ref="C1" location="RESUMEN!A1" display="REGRESAR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B1:R17"/>
  <sheetViews>
    <sheetView zoomScale="95" zoomScaleNormal="95" workbookViewId="0">
      <selection activeCell="D1" sqref="D1"/>
    </sheetView>
  </sheetViews>
  <sheetFormatPr baseColWidth="10" defaultRowHeight="15" x14ac:dyDescent="0.25"/>
  <cols>
    <col min="1" max="1" width="2.42578125" customWidth="1"/>
    <col min="3" max="3" width="14.28515625" style="159" customWidth="1"/>
    <col min="4" max="4" width="39" customWidth="1"/>
    <col min="5" max="5" width="12.85546875" customWidth="1"/>
    <col min="6" max="6" width="12.7109375" customWidth="1"/>
    <col min="7" max="7" width="16" customWidth="1"/>
    <col min="10" max="10" width="11.7109375" customWidth="1"/>
  </cols>
  <sheetData>
    <row r="1" spans="2:18" x14ac:dyDescent="0.25">
      <c r="D1" s="354" t="s">
        <v>1413</v>
      </c>
    </row>
    <row r="2" spans="2:18" ht="20.25" x14ac:dyDescent="0.25">
      <c r="B2" s="468" t="s">
        <v>22</v>
      </c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9"/>
    </row>
    <row r="3" spans="2:18" x14ac:dyDescent="0.25">
      <c r="B3" s="470" t="s">
        <v>916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1"/>
    </row>
    <row r="4" spans="2:18" ht="27" x14ac:dyDescent="0.25">
      <c r="B4" s="46" t="s">
        <v>13</v>
      </c>
      <c r="C4" s="46" t="s">
        <v>81</v>
      </c>
      <c r="D4" s="46" t="s">
        <v>15</v>
      </c>
      <c r="E4" s="46" t="s">
        <v>16</v>
      </c>
      <c r="F4" s="46" t="s">
        <v>17</v>
      </c>
      <c r="G4" s="46" t="s">
        <v>18</v>
      </c>
      <c r="H4" s="2" t="s">
        <v>19</v>
      </c>
      <c r="I4" s="2" t="s">
        <v>141</v>
      </c>
      <c r="J4" s="2" t="s">
        <v>20</v>
      </c>
      <c r="K4" s="2" t="s">
        <v>142</v>
      </c>
      <c r="L4" s="2" t="s">
        <v>20</v>
      </c>
      <c r="M4" s="2" t="s">
        <v>143</v>
      </c>
      <c r="N4" s="2" t="s">
        <v>20</v>
      </c>
      <c r="O4" s="2" t="s">
        <v>144</v>
      </c>
      <c r="P4" s="2" t="s">
        <v>20</v>
      </c>
      <c r="Q4" s="2" t="s">
        <v>72</v>
      </c>
      <c r="R4" s="2" t="s">
        <v>73</v>
      </c>
    </row>
    <row r="5" spans="2:18" ht="23.25" customHeight="1" x14ac:dyDescent="0.25">
      <c r="B5" s="106">
        <v>43515</v>
      </c>
      <c r="C5" s="330" t="s">
        <v>899</v>
      </c>
      <c r="D5" s="107" t="s">
        <v>901</v>
      </c>
      <c r="E5" s="108" t="s">
        <v>902</v>
      </c>
      <c r="F5" s="107" t="s">
        <v>414</v>
      </c>
      <c r="G5" s="125">
        <v>125</v>
      </c>
      <c r="H5" s="136">
        <v>20.83</v>
      </c>
      <c r="I5" s="137"/>
      <c r="J5" s="138"/>
      <c r="K5" s="137"/>
      <c r="L5" s="140"/>
      <c r="M5" s="137"/>
      <c r="N5" s="140"/>
      <c r="O5" s="137"/>
      <c r="P5" s="139"/>
      <c r="Q5" s="137">
        <f t="shared" ref="Q5:Q13" si="0">I5+K5+M5+O5</f>
        <v>0</v>
      </c>
      <c r="R5" s="137">
        <f t="shared" ref="R5:R13" si="1">G5-Q5</f>
        <v>125</v>
      </c>
    </row>
    <row r="6" spans="2:18" ht="23.25" customHeight="1" x14ac:dyDescent="0.25">
      <c r="B6" s="106">
        <v>43515</v>
      </c>
      <c r="C6" s="330" t="s">
        <v>899</v>
      </c>
      <c r="D6" s="107" t="s">
        <v>900</v>
      </c>
      <c r="E6" s="108" t="s">
        <v>903</v>
      </c>
      <c r="F6" s="107" t="s">
        <v>411</v>
      </c>
      <c r="G6" s="125">
        <v>175</v>
      </c>
      <c r="H6" s="136">
        <v>17.5</v>
      </c>
      <c r="I6" s="137"/>
      <c r="J6" s="140"/>
      <c r="K6" s="137"/>
      <c r="L6" s="140"/>
      <c r="M6" s="137"/>
      <c r="N6" s="140"/>
      <c r="O6" s="137"/>
      <c r="P6" s="139"/>
      <c r="Q6" s="137">
        <f t="shared" si="0"/>
        <v>0</v>
      </c>
      <c r="R6" s="137">
        <f t="shared" si="1"/>
        <v>175</v>
      </c>
    </row>
    <row r="7" spans="2:18" ht="23.25" customHeight="1" x14ac:dyDescent="0.25">
      <c r="B7" s="106">
        <v>43515</v>
      </c>
      <c r="C7" s="330" t="s">
        <v>899</v>
      </c>
      <c r="D7" s="107" t="s">
        <v>904</v>
      </c>
      <c r="E7" s="108" t="s">
        <v>905</v>
      </c>
      <c r="F7" s="107" t="s">
        <v>419</v>
      </c>
      <c r="G7" s="125">
        <v>380</v>
      </c>
      <c r="H7" s="136">
        <v>31.67</v>
      </c>
      <c r="I7" s="137"/>
      <c r="J7" s="140"/>
      <c r="K7" s="137"/>
      <c r="L7" s="140"/>
      <c r="M7" s="137"/>
      <c r="N7" s="140"/>
      <c r="O7" s="137"/>
      <c r="P7" s="139"/>
      <c r="Q7" s="137">
        <f t="shared" si="0"/>
        <v>0</v>
      </c>
      <c r="R7" s="137">
        <f t="shared" si="1"/>
        <v>380</v>
      </c>
    </row>
    <row r="8" spans="2:18" ht="23.25" customHeight="1" x14ac:dyDescent="0.25">
      <c r="B8" s="106">
        <v>43515</v>
      </c>
      <c r="C8" s="330" t="s">
        <v>899</v>
      </c>
      <c r="D8" s="107" t="s">
        <v>906</v>
      </c>
      <c r="E8" s="108" t="s">
        <v>907</v>
      </c>
      <c r="F8" s="107" t="s">
        <v>425</v>
      </c>
      <c r="G8" s="125">
        <v>100</v>
      </c>
      <c r="H8" s="141">
        <v>20</v>
      </c>
      <c r="I8" s="137"/>
      <c r="J8" s="140"/>
      <c r="K8" s="137"/>
      <c r="L8" s="140"/>
      <c r="M8" s="137"/>
      <c r="N8" s="140"/>
      <c r="O8" s="137"/>
      <c r="P8" s="139"/>
      <c r="Q8" s="137">
        <f t="shared" si="0"/>
        <v>0</v>
      </c>
      <c r="R8" s="137">
        <f t="shared" si="1"/>
        <v>100</v>
      </c>
    </row>
    <row r="9" spans="2:18" ht="23.25" customHeight="1" x14ac:dyDescent="0.25">
      <c r="B9" s="106">
        <v>43515</v>
      </c>
      <c r="C9" s="330" t="s">
        <v>899</v>
      </c>
      <c r="D9" s="107" t="s">
        <v>908</v>
      </c>
      <c r="E9" s="108" t="s">
        <v>909</v>
      </c>
      <c r="F9" s="107" t="s">
        <v>414</v>
      </c>
      <c r="G9" s="125">
        <v>100</v>
      </c>
      <c r="H9" s="141">
        <v>16.670000000000002</v>
      </c>
      <c r="I9" s="137"/>
      <c r="J9" s="140"/>
      <c r="K9" s="137"/>
      <c r="L9" s="140"/>
      <c r="M9" s="137"/>
      <c r="N9" s="140"/>
      <c r="O9" s="137"/>
      <c r="P9" s="139"/>
      <c r="Q9" s="137">
        <f t="shared" si="0"/>
        <v>0</v>
      </c>
      <c r="R9" s="137">
        <f t="shared" si="1"/>
        <v>100</v>
      </c>
    </row>
    <row r="10" spans="2:18" ht="23.25" customHeight="1" x14ac:dyDescent="0.25">
      <c r="B10" s="106">
        <v>43515</v>
      </c>
      <c r="C10" s="330" t="s">
        <v>899</v>
      </c>
      <c r="D10" s="107" t="s">
        <v>910</v>
      </c>
      <c r="E10" s="108" t="s">
        <v>911</v>
      </c>
      <c r="F10" s="107" t="s">
        <v>414</v>
      </c>
      <c r="G10" s="125">
        <v>100</v>
      </c>
      <c r="H10" s="141">
        <v>16.670000000000002</v>
      </c>
      <c r="I10" s="137"/>
      <c r="J10" s="140"/>
      <c r="K10" s="137"/>
      <c r="L10" s="140"/>
      <c r="M10" s="137"/>
      <c r="N10" s="140"/>
      <c r="O10" s="137"/>
      <c r="P10" s="139"/>
      <c r="Q10" s="137">
        <f t="shared" si="0"/>
        <v>0</v>
      </c>
      <c r="R10" s="137">
        <f t="shared" si="1"/>
        <v>100</v>
      </c>
    </row>
    <row r="11" spans="2:18" ht="23.25" customHeight="1" x14ac:dyDescent="0.25">
      <c r="B11" s="106">
        <v>43515</v>
      </c>
      <c r="C11" s="330" t="s">
        <v>899</v>
      </c>
      <c r="D11" s="107" t="s">
        <v>912</v>
      </c>
      <c r="E11" s="108" t="s">
        <v>913</v>
      </c>
      <c r="F11" s="107" t="s">
        <v>419</v>
      </c>
      <c r="G11" s="125">
        <v>200</v>
      </c>
      <c r="H11" s="141">
        <v>16.670000000000002</v>
      </c>
      <c r="I11" s="137"/>
      <c r="J11" s="140"/>
      <c r="K11" s="137"/>
      <c r="L11" s="140"/>
      <c r="M11" s="137"/>
      <c r="N11" s="140"/>
      <c r="O11" s="137"/>
      <c r="P11" s="139"/>
      <c r="Q11" s="137">
        <f t="shared" si="0"/>
        <v>0</v>
      </c>
      <c r="R11" s="137">
        <f t="shared" si="1"/>
        <v>200</v>
      </c>
    </row>
    <row r="12" spans="2:18" ht="23.25" customHeight="1" x14ac:dyDescent="0.25">
      <c r="B12" s="106">
        <v>43515</v>
      </c>
      <c r="C12" s="330" t="s">
        <v>899</v>
      </c>
      <c r="D12" s="107" t="s">
        <v>914</v>
      </c>
      <c r="E12" s="108" t="s">
        <v>915</v>
      </c>
      <c r="F12" s="107" t="s">
        <v>414</v>
      </c>
      <c r="G12" s="125">
        <v>100</v>
      </c>
      <c r="H12" s="141">
        <v>16.670000000000002</v>
      </c>
      <c r="I12" s="137"/>
      <c r="J12" s="140"/>
      <c r="K12" s="137"/>
      <c r="L12" s="140"/>
      <c r="M12" s="137"/>
      <c r="N12" s="140"/>
      <c r="O12" s="137"/>
      <c r="P12" s="139"/>
      <c r="Q12" s="137">
        <f t="shared" si="0"/>
        <v>0</v>
      </c>
      <c r="R12" s="137">
        <f t="shared" si="1"/>
        <v>100</v>
      </c>
    </row>
    <row r="13" spans="2:18" ht="23.25" customHeight="1" x14ac:dyDescent="0.25">
      <c r="B13" s="106">
        <v>43519</v>
      </c>
      <c r="C13" s="330" t="s">
        <v>899</v>
      </c>
      <c r="D13" s="107" t="s">
        <v>918</v>
      </c>
      <c r="E13" s="108" t="s">
        <v>919</v>
      </c>
      <c r="F13" s="107" t="s">
        <v>419</v>
      </c>
      <c r="G13" s="125">
        <v>375</v>
      </c>
      <c r="H13" s="125">
        <v>31.25</v>
      </c>
      <c r="I13" s="137"/>
      <c r="J13" s="140"/>
      <c r="K13" s="137"/>
      <c r="L13" s="140"/>
      <c r="M13" s="137"/>
      <c r="N13" s="140"/>
      <c r="O13" s="137"/>
      <c r="P13" s="139"/>
      <c r="Q13" s="137">
        <f t="shared" si="0"/>
        <v>0</v>
      </c>
      <c r="R13" s="137">
        <f t="shared" si="1"/>
        <v>375</v>
      </c>
    </row>
    <row r="14" spans="2:18" ht="23.25" customHeight="1" x14ac:dyDescent="0.25">
      <c r="B14" s="106"/>
      <c r="C14" s="330"/>
      <c r="D14" s="107"/>
      <c r="E14" s="108"/>
      <c r="F14" s="107"/>
      <c r="G14" s="125"/>
      <c r="H14" s="141"/>
      <c r="I14" s="137"/>
      <c r="J14" s="140"/>
      <c r="K14" s="137"/>
      <c r="L14" s="140"/>
      <c r="M14" s="137"/>
      <c r="N14" s="140"/>
      <c r="O14" s="137"/>
      <c r="P14" s="139"/>
      <c r="Q14" s="137">
        <f>I14+K14+M14+O14</f>
        <v>0</v>
      </c>
      <c r="R14" s="137">
        <f>G14-Q14</f>
        <v>0</v>
      </c>
    </row>
    <row r="15" spans="2:18" ht="23.25" customHeight="1" x14ac:dyDescent="0.25">
      <c r="B15" s="106"/>
      <c r="C15" s="330"/>
      <c r="D15" s="107"/>
      <c r="E15" s="108"/>
      <c r="F15" s="107"/>
      <c r="G15" s="125"/>
      <c r="H15" s="141"/>
      <c r="I15" s="137"/>
      <c r="J15" s="140"/>
      <c r="K15" s="137"/>
      <c r="L15" s="140"/>
      <c r="M15" s="137"/>
      <c r="N15" s="140"/>
      <c r="O15" s="137"/>
      <c r="P15" s="139"/>
      <c r="Q15" s="137">
        <f>I15+K15+M15+O15</f>
        <v>0</v>
      </c>
      <c r="R15" s="137">
        <f>G15-Q15</f>
        <v>0</v>
      </c>
    </row>
    <row r="16" spans="2:18" ht="23.25" customHeight="1" x14ac:dyDescent="0.3">
      <c r="B16" s="169"/>
      <c r="C16" s="359"/>
      <c r="D16" s="143"/>
      <c r="E16" s="109"/>
      <c r="F16" s="143"/>
      <c r="G16" s="145"/>
      <c r="H16" s="145"/>
      <c r="I16" s="116"/>
      <c r="J16" s="105"/>
      <c r="K16" s="116"/>
      <c r="L16" s="105"/>
      <c r="M16" s="116"/>
      <c r="N16" s="105"/>
      <c r="O16" s="116"/>
      <c r="P16" s="143"/>
      <c r="Q16" s="137">
        <f>I16+K16+M16+O16</f>
        <v>0</v>
      </c>
      <c r="R16" s="137">
        <f>G16-Q16</f>
        <v>0</v>
      </c>
    </row>
    <row r="17" spans="2:18" x14ac:dyDescent="0.25">
      <c r="B17" s="119"/>
      <c r="C17" s="360"/>
      <c r="D17" s="119"/>
      <c r="E17" s="119"/>
      <c r="F17" s="119"/>
      <c r="G17" s="144">
        <f>SUM(G5:G16)</f>
        <v>1655</v>
      </c>
      <c r="H17" s="144">
        <f>SUM(H5:H16)</f>
        <v>187.93</v>
      </c>
      <c r="I17" s="145">
        <f>SUM(I5:I16)</f>
        <v>0</v>
      </c>
      <c r="J17" s="142"/>
      <c r="K17" s="145"/>
      <c r="L17" s="166"/>
      <c r="M17" s="145"/>
      <c r="N17" s="166"/>
      <c r="O17" s="145"/>
      <c r="P17" s="142"/>
      <c r="Q17" s="145">
        <f>SUM(Q5:Q16)</f>
        <v>0</v>
      </c>
      <c r="R17" s="145">
        <f>SUM(R5:R16)</f>
        <v>1655</v>
      </c>
    </row>
  </sheetData>
  <mergeCells count="2">
    <mergeCell ref="B2:R2"/>
    <mergeCell ref="B3:R3"/>
  </mergeCells>
  <phoneticPr fontId="19" type="noConversion"/>
  <hyperlinks>
    <hyperlink ref="D1" location="RESUMEN!A1" display="REGRESAR"/>
  </hyperlinks>
  <pageMargins left="0.7" right="0.7" top="0.75" bottom="0.75" header="0.3" footer="0.3"/>
  <pageSetup scale="47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499984740745262"/>
  </sheetPr>
  <dimension ref="A1:S26"/>
  <sheetViews>
    <sheetView tabSelected="1" zoomScale="73" zoomScaleNormal="73" workbookViewId="0">
      <pane xSplit="3" ySplit="4" topLeftCell="E8" activePane="bottomRight" state="frozen"/>
      <selection pane="topRight" activeCell="D1" sqref="D1"/>
      <selection pane="bottomLeft" activeCell="A4" sqref="A4"/>
      <selection pane="bottomRight" activeCell="I10" sqref="I10"/>
    </sheetView>
  </sheetViews>
  <sheetFormatPr baseColWidth="10" defaultRowHeight="15" x14ac:dyDescent="0.25"/>
  <cols>
    <col min="2" max="2" width="15.42578125" customWidth="1"/>
    <col min="3" max="3" width="43.140625" customWidth="1"/>
    <col min="6" max="6" width="12.85546875" style="182" customWidth="1"/>
    <col min="7" max="7" width="10.85546875" style="182"/>
    <col min="19" max="19" width="12.42578125" customWidth="1"/>
  </cols>
  <sheetData>
    <row r="1" spans="1:19" x14ac:dyDescent="0.25">
      <c r="C1" s="354" t="s">
        <v>1413</v>
      </c>
    </row>
    <row r="2" spans="1:19" ht="20.25" x14ac:dyDescent="0.25">
      <c r="A2" s="449" t="s">
        <v>22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50"/>
    </row>
    <row r="3" spans="1:19" x14ac:dyDescent="0.25">
      <c r="A3" s="451" t="s">
        <v>1020</v>
      </c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2"/>
    </row>
    <row r="4" spans="1:19" ht="27" x14ac:dyDescent="0.25">
      <c r="A4" s="2" t="s">
        <v>13</v>
      </c>
      <c r="B4" s="2" t="s">
        <v>79</v>
      </c>
      <c r="C4" s="2" t="s">
        <v>15</v>
      </c>
      <c r="D4" s="2" t="s">
        <v>16</v>
      </c>
      <c r="E4" s="2" t="s">
        <v>17</v>
      </c>
      <c r="F4" s="181" t="s">
        <v>18</v>
      </c>
      <c r="G4" s="181" t="s">
        <v>19</v>
      </c>
      <c r="H4" s="2" t="s">
        <v>141</v>
      </c>
      <c r="I4" s="2" t="s">
        <v>20</v>
      </c>
      <c r="J4" s="2" t="s">
        <v>142</v>
      </c>
      <c r="K4" s="2" t="s">
        <v>20</v>
      </c>
      <c r="L4" s="2" t="s">
        <v>143</v>
      </c>
      <c r="M4" s="2" t="s">
        <v>20</v>
      </c>
      <c r="N4" s="2" t="s">
        <v>144</v>
      </c>
      <c r="O4" s="2" t="s">
        <v>20</v>
      </c>
      <c r="P4" s="2" t="s">
        <v>72</v>
      </c>
      <c r="Q4" s="2" t="s">
        <v>73</v>
      </c>
      <c r="R4" s="2" t="s">
        <v>73</v>
      </c>
      <c r="S4" s="2" t="s">
        <v>20</v>
      </c>
    </row>
    <row r="5" spans="1:19" ht="27" x14ac:dyDescent="0.3">
      <c r="A5" s="179">
        <v>43521</v>
      </c>
      <c r="B5" s="2" t="s">
        <v>994</v>
      </c>
      <c r="C5" s="2" t="s">
        <v>995</v>
      </c>
      <c r="D5" s="2" t="s">
        <v>996</v>
      </c>
      <c r="E5" s="2" t="s">
        <v>31</v>
      </c>
      <c r="F5" s="181">
        <v>350</v>
      </c>
      <c r="G5" s="181">
        <v>29.17</v>
      </c>
      <c r="H5" s="28">
        <v>29.17</v>
      </c>
      <c r="I5" s="2" t="s">
        <v>1272</v>
      </c>
      <c r="J5" s="2"/>
      <c r="K5" s="2"/>
      <c r="L5" s="2"/>
      <c r="M5" s="2"/>
      <c r="N5" s="2"/>
      <c r="O5" s="2"/>
      <c r="P5" s="2"/>
      <c r="Q5" s="2"/>
      <c r="R5" s="70">
        <f t="shared" ref="R5:R12" si="0">H5+J5+L5+N5+P5</f>
        <v>29.17</v>
      </c>
      <c r="S5" s="70">
        <f t="shared" ref="S5:S12" si="1">F5-R5</f>
        <v>320.83</v>
      </c>
    </row>
    <row r="6" spans="1:19" ht="27" x14ac:dyDescent="0.3">
      <c r="A6" s="179">
        <v>43521</v>
      </c>
      <c r="B6" s="2" t="s">
        <v>994</v>
      </c>
      <c r="C6" s="2" t="s">
        <v>997</v>
      </c>
      <c r="D6" s="2" t="s">
        <v>998</v>
      </c>
      <c r="E6" s="2" t="s">
        <v>31</v>
      </c>
      <c r="F6" s="181">
        <v>350</v>
      </c>
      <c r="G6" s="181">
        <v>29.17</v>
      </c>
      <c r="H6" s="28">
        <v>29.17</v>
      </c>
      <c r="I6" s="2" t="s">
        <v>1272</v>
      </c>
      <c r="J6" s="2"/>
      <c r="K6" s="2"/>
      <c r="L6" s="2"/>
      <c r="M6" s="2"/>
      <c r="N6" s="2"/>
      <c r="O6" s="2"/>
      <c r="P6" s="2"/>
      <c r="Q6" s="2"/>
      <c r="R6" s="70">
        <f t="shared" si="0"/>
        <v>29.17</v>
      </c>
      <c r="S6" s="70">
        <f t="shared" si="1"/>
        <v>320.83</v>
      </c>
    </row>
    <row r="7" spans="1:19" ht="27" x14ac:dyDescent="0.3">
      <c r="A7" s="179">
        <v>43521</v>
      </c>
      <c r="B7" s="2" t="s">
        <v>994</v>
      </c>
      <c r="C7" s="2" t="s">
        <v>999</v>
      </c>
      <c r="D7" s="2" t="s">
        <v>1000</v>
      </c>
      <c r="E7" s="2" t="s">
        <v>31</v>
      </c>
      <c r="F7" s="181">
        <v>200</v>
      </c>
      <c r="G7" s="181">
        <v>16.670000000000002</v>
      </c>
      <c r="H7" s="28">
        <v>16.670000000000002</v>
      </c>
      <c r="I7" s="2" t="s">
        <v>1272</v>
      </c>
      <c r="J7" s="2"/>
      <c r="K7" s="2"/>
      <c r="L7" s="2"/>
      <c r="M7" s="2"/>
      <c r="N7" s="2"/>
      <c r="O7" s="2"/>
      <c r="P7" s="2"/>
      <c r="Q7" s="2"/>
      <c r="R7" s="70">
        <f t="shared" si="0"/>
        <v>16.670000000000002</v>
      </c>
      <c r="S7" s="70">
        <f t="shared" si="1"/>
        <v>183.32999999999998</v>
      </c>
    </row>
    <row r="8" spans="1:19" ht="24.75" customHeight="1" x14ac:dyDescent="0.3">
      <c r="A8" s="2"/>
      <c r="B8" s="2" t="s">
        <v>994</v>
      </c>
      <c r="C8" s="2" t="s">
        <v>1481</v>
      </c>
      <c r="D8" s="2" t="s">
        <v>1001</v>
      </c>
      <c r="E8" s="2" t="s">
        <v>11</v>
      </c>
      <c r="F8" s="181">
        <v>100</v>
      </c>
      <c r="G8" s="181"/>
      <c r="H8" s="28">
        <v>100</v>
      </c>
      <c r="I8" s="2" t="s">
        <v>1482</v>
      </c>
      <c r="J8" s="2"/>
      <c r="K8" s="2"/>
      <c r="L8" s="2"/>
      <c r="M8" s="2"/>
      <c r="N8" s="2"/>
      <c r="O8" s="2"/>
      <c r="P8" s="2"/>
      <c r="Q8" s="2"/>
      <c r="R8" s="70">
        <f t="shared" si="0"/>
        <v>100</v>
      </c>
      <c r="S8" s="70">
        <f t="shared" si="1"/>
        <v>0</v>
      </c>
    </row>
    <row r="9" spans="1:19" ht="27" x14ac:dyDescent="0.3">
      <c r="A9" s="2"/>
      <c r="B9" s="2" t="s">
        <v>994</v>
      </c>
      <c r="C9" s="2" t="s">
        <v>1002</v>
      </c>
      <c r="D9" s="2" t="s">
        <v>1003</v>
      </c>
      <c r="E9" s="2" t="s">
        <v>31</v>
      </c>
      <c r="F9" s="181">
        <v>100</v>
      </c>
      <c r="G9" s="181">
        <v>8.33</v>
      </c>
      <c r="H9" s="28">
        <v>8.33</v>
      </c>
      <c r="I9" s="179">
        <v>43180</v>
      </c>
      <c r="J9" s="2"/>
      <c r="K9" s="2"/>
      <c r="L9" s="2"/>
      <c r="M9" s="2"/>
      <c r="N9" s="2"/>
      <c r="O9" s="2"/>
      <c r="P9" s="2"/>
      <c r="Q9" s="2"/>
      <c r="R9" s="70">
        <f t="shared" si="0"/>
        <v>8.33</v>
      </c>
      <c r="S9" s="70">
        <f t="shared" si="1"/>
        <v>91.67</v>
      </c>
    </row>
    <row r="10" spans="1:19" s="329" customFormat="1" ht="28.5" x14ac:dyDescent="0.3">
      <c r="A10" s="40"/>
      <c r="B10" s="40" t="s">
        <v>994</v>
      </c>
      <c r="C10" s="40" t="s">
        <v>1004</v>
      </c>
      <c r="D10" s="40" t="s">
        <v>1005</v>
      </c>
      <c r="E10" s="40" t="s">
        <v>31</v>
      </c>
      <c r="F10" s="63">
        <v>480</v>
      </c>
      <c r="G10" s="63">
        <v>40</v>
      </c>
      <c r="H10" s="328">
        <v>40</v>
      </c>
      <c r="I10" s="40" t="s">
        <v>1272</v>
      </c>
      <c r="J10" s="40"/>
      <c r="K10" s="40"/>
      <c r="L10" s="40"/>
      <c r="M10" s="40"/>
      <c r="N10" s="40"/>
      <c r="O10" s="40"/>
      <c r="P10" s="40"/>
      <c r="Q10" s="40"/>
      <c r="R10" s="70">
        <f t="shared" si="0"/>
        <v>40</v>
      </c>
      <c r="S10" s="70">
        <f t="shared" si="1"/>
        <v>440</v>
      </c>
    </row>
    <row r="11" spans="1:19" ht="27" x14ac:dyDescent="0.3">
      <c r="A11" s="2"/>
      <c r="B11" s="2" t="s">
        <v>994</v>
      </c>
      <c r="C11" s="2" t="s">
        <v>1006</v>
      </c>
      <c r="D11" s="2" t="s">
        <v>1007</v>
      </c>
      <c r="E11" s="2" t="s">
        <v>31</v>
      </c>
      <c r="F11" s="181">
        <v>135</v>
      </c>
      <c r="G11" s="181">
        <v>11.25</v>
      </c>
      <c r="H11" s="28">
        <v>11.25</v>
      </c>
      <c r="I11" s="2" t="s">
        <v>1272</v>
      </c>
      <c r="J11" s="2"/>
      <c r="K11" s="2"/>
      <c r="L11" s="2"/>
      <c r="M11" s="2"/>
      <c r="N11" s="2"/>
      <c r="O11" s="2"/>
      <c r="P11" s="2"/>
      <c r="Q11" s="2"/>
      <c r="R11" s="70">
        <f t="shared" si="0"/>
        <v>11.25</v>
      </c>
      <c r="S11" s="70">
        <f t="shared" si="1"/>
        <v>123.75</v>
      </c>
    </row>
    <row r="12" spans="1:19" s="329" customFormat="1" ht="28.5" x14ac:dyDescent="0.3">
      <c r="A12" s="40"/>
      <c r="B12" s="40" t="s">
        <v>994</v>
      </c>
      <c r="C12" s="40" t="s">
        <v>1008</v>
      </c>
      <c r="D12" s="40" t="s">
        <v>1009</v>
      </c>
      <c r="E12" s="40" t="s">
        <v>10</v>
      </c>
      <c r="F12" s="63">
        <v>300</v>
      </c>
      <c r="G12" s="63">
        <v>50</v>
      </c>
      <c r="H12" s="328">
        <v>50</v>
      </c>
      <c r="I12" s="40" t="s">
        <v>1272</v>
      </c>
      <c r="J12" s="40"/>
      <c r="K12" s="40"/>
      <c r="L12" s="40"/>
      <c r="M12" s="40"/>
      <c r="N12" s="40"/>
      <c r="O12" s="40"/>
      <c r="P12" s="40"/>
      <c r="Q12" s="40"/>
      <c r="R12" s="70">
        <f t="shared" si="0"/>
        <v>50</v>
      </c>
      <c r="S12" s="70">
        <f t="shared" si="1"/>
        <v>250</v>
      </c>
    </row>
    <row r="13" spans="1:19" ht="28.5" x14ac:dyDescent="0.3">
      <c r="A13" s="29"/>
      <c r="B13" s="44" t="s">
        <v>994</v>
      </c>
      <c r="C13" s="30" t="s">
        <v>1010</v>
      </c>
      <c r="D13" s="31" t="s">
        <v>1011</v>
      </c>
      <c r="E13" s="30" t="s">
        <v>31</v>
      </c>
      <c r="F13" s="180">
        <v>200</v>
      </c>
      <c r="G13" s="97">
        <v>16.670000000000002</v>
      </c>
      <c r="H13" s="68">
        <v>16.670000000000002</v>
      </c>
      <c r="I13" s="170" t="s">
        <v>1272</v>
      </c>
      <c r="J13" s="68"/>
      <c r="K13" s="170"/>
      <c r="L13" s="68"/>
      <c r="M13" s="69"/>
      <c r="N13" s="68"/>
      <c r="O13" s="69"/>
      <c r="P13" s="68"/>
      <c r="Q13" s="69"/>
      <c r="R13" s="70">
        <f t="shared" ref="R13:R15" si="2">H13+J13+L13+N13+P13</f>
        <v>16.670000000000002</v>
      </c>
      <c r="S13" s="70">
        <f t="shared" ref="S13:S15" si="3">F13-R13</f>
        <v>183.32999999999998</v>
      </c>
    </row>
    <row r="14" spans="1:19" ht="28.5" x14ac:dyDescent="0.3">
      <c r="A14" s="29"/>
      <c r="B14" s="44" t="s">
        <v>994</v>
      </c>
      <c r="C14" s="30" t="s">
        <v>1012</v>
      </c>
      <c r="D14" s="31" t="s">
        <v>1013</v>
      </c>
      <c r="E14" s="30" t="s">
        <v>84</v>
      </c>
      <c r="F14" s="180">
        <v>150</v>
      </c>
      <c r="G14" s="97">
        <v>5</v>
      </c>
      <c r="H14" s="68">
        <v>15</v>
      </c>
      <c r="I14" s="167" t="s">
        <v>1272</v>
      </c>
      <c r="J14" s="68"/>
      <c r="K14" s="170"/>
      <c r="L14" s="68"/>
      <c r="M14" s="69"/>
      <c r="N14" s="68"/>
      <c r="O14" s="69"/>
      <c r="P14" s="68"/>
      <c r="Q14" s="69"/>
      <c r="R14" s="70">
        <f t="shared" si="2"/>
        <v>15</v>
      </c>
      <c r="S14" s="70">
        <f t="shared" si="3"/>
        <v>135</v>
      </c>
    </row>
    <row r="15" spans="1:19" ht="28.5" x14ac:dyDescent="0.3">
      <c r="A15" s="29"/>
      <c r="B15" s="44" t="s">
        <v>994</v>
      </c>
      <c r="C15" s="30" t="s">
        <v>1014</v>
      </c>
      <c r="D15" s="31" t="s">
        <v>1015</v>
      </c>
      <c r="E15" s="30" t="s">
        <v>31</v>
      </c>
      <c r="F15" s="180">
        <v>340</v>
      </c>
      <c r="G15" s="97">
        <v>28.33</v>
      </c>
      <c r="H15" s="68">
        <v>28.33</v>
      </c>
      <c r="I15" s="167" t="s">
        <v>1272</v>
      </c>
      <c r="J15" s="68"/>
      <c r="K15" s="170"/>
      <c r="L15" s="68"/>
      <c r="M15" s="69"/>
      <c r="N15" s="68"/>
      <c r="O15" s="69"/>
      <c r="P15" s="68"/>
      <c r="Q15" s="69"/>
      <c r="R15" s="70">
        <f t="shared" si="2"/>
        <v>28.33</v>
      </c>
      <c r="S15" s="70">
        <f t="shared" si="3"/>
        <v>311.67</v>
      </c>
    </row>
    <row r="16" spans="1:19" ht="28.5" x14ac:dyDescent="0.3">
      <c r="A16" s="29"/>
      <c r="B16" s="44" t="s">
        <v>994</v>
      </c>
      <c r="C16" s="30" t="s">
        <v>1016</v>
      </c>
      <c r="D16" s="31" t="s">
        <v>1017</v>
      </c>
      <c r="E16" s="30" t="s">
        <v>106</v>
      </c>
      <c r="F16" s="180">
        <v>190</v>
      </c>
      <c r="G16" s="97">
        <v>63.33</v>
      </c>
      <c r="H16" s="68">
        <v>63.33</v>
      </c>
      <c r="I16" s="170" t="s">
        <v>1272</v>
      </c>
      <c r="J16" s="68"/>
      <c r="K16" s="170"/>
      <c r="L16" s="68"/>
      <c r="M16" s="69"/>
      <c r="N16" s="68"/>
      <c r="O16" s="69"/>
      <c r="P16" s="68"/>
      <c r="Q16" s="69"/>
      <c r="R16" s="70">
        <f t="shared" ref="R16:R23" si="4">H16+J16+L16+N16+P16</f>
        <v>63.33</v>
      </c>
      <c r="S16" s="70">
        <f t="shared" ref="S16:S23" si="5">F16-R16</f>
        <v>126.67</v>
      </c>
    </row>
    <row r="17" spans="1:19" ht="28.5" x14ac:dyDescent="0.3">
      <c r="A17" s="29"/>
      <c r="B17" s="44" t="s">
        <v>994</v>
      </c>
      <c r="C17" s="30" t="s">
        <v>1018</v>
      </c>
      <c r="D17" s="31" t="s">
        <v>1019</v>
      </c>
      <c r="E17" s="30" t="s">
        <v>106</v>
      </c>
      <c r="F17" s="180">
        <v>125</v>
      </c>
      <c r="G17" s="97">
        <v>41.67</v>
      </c>
      <c r="H17" s="68">
        <v>41.67</v>
      </c>
      <c r="I17" s="167" t="s">
        <v>1272</v>
      </c>
      <c r="J17" s="68"/>
      <c r="K17" s="170"/>
      <c r="L17" s="68"/>
      <c r="M17" s="69"/>
      <c r="N17" s="68"/>
      <c r="O17" s="69"/>
      <c r="P17" s="68"/>
      <c r="Q17" s="69"/>
      <c r="R17" s="70">
        <f t="shared" si="4"/>
        <v>41.67</v>
      </c>
      <c r="S17" s="70">
        <f t="shared" si="5"/>
        <v>83.33</v>
      </c>
    </row>
    <row r="18" spans="1:19" s="238" customFormat="1" ht="28.5" x14ac:dyDescent="0.3">
      <c r="A18" s="240"/>
      <c r="B18" s="241"/>
      <c r="C18" s="242" t="s">
        <v>1082</v>
      </c>
      <c r="D18" s="243"/>
      <c r="E18" s="242"/>
      <c r="F18" s="244"/>
      <c r="G18" s="245"/>
      <c r="H18" s="246">
        <v>23.33</v>
      </c>
      <c r="I18" s="247" t="s">
        <v>1083</v>
      </c>
      <c r="J18" s="246"/>
      <c r="K18" s="248"/>
      <c r="L18" s="246"/>
      <c r="M18" s="249"/>
      <c r="N18" s="246"/>
      <c r="O18" s="249"/>
      <c r="P18" s="246"/>
      <c r="Q18" s="249"/>
      <c r="R18" s="250">
        <f t="shared" si="4"/>
        <v>23.33</v>
      </c>
      <c r="S18" s="250">
        <f t="shared" si="5"/>
        <v>-23.33</v>
      </c>
    </row>
    <row r="19" spans="1:19" ht="28.5" x14ac:dyDescent="0.3">
      <c r="A19" s="29">
        <v>43540</v>
      </c>
      <c r="B19" s="44" t="s">
        <v>994</v>
      </c>
      <c r="C19" s="30" t="s">
        <v>1274</v>
      </c>
      <c r="D19" s="31" t="s">
        <v>1275</v>
      </c>
      <c r="E19" s="30" t="s">
        <v>31</v>
      </c>
      <c r="F19" s="180">
        <v>450</v>
      </c>
      <c r="G19" s="97">
        <v>37.5</v>
      </c>
      <c r="H19" s="68"/>
      <c r="I19" s="167"/>
      <c r="J19" s="68"/>
      <c r="K19" s="170"/>
      <c r="L19" s="68"/>
      <c r="M19" s="69"/>
      <c r="N19" s="68"/>
      <c r="O19" s="69"/>
      <c r="P19" s="68"/>
      <c r="Q19" s="69"/>
      <c r="R19" s="70">
        <f t="shared" si="4"/>
        <v>0</v>
      </c>
      <c r="S19" s="70">
        <f t="shared" si="5"/>
        <v>450</v>
      </c>
    </row>
    <row r="20" spans="1:19" ht="28.5" x14ac:dyDescent="0.3">
      <c r="A20" s="29">
        <v>43528</v>
      </c>
      <c r="B20" s="44" t="s">
        <v>994</v>
      </c>
      <c r="C20" s="30" t="s">
        <v>1276</v>
      </c>
      <c r="D20" s="31" t="s">
        <v>1277</v>
      </c>
      <c r="E20" s="30" t="s">
        <v>31</v>
      </c>
      <c r="F20" s="180">
        <v>275</v>
      </c>
      <c r="G20" s="97"/>
      <c r="H20" s="68">
        <v>275</v>
      </c>
      <c r="I20" s="167" t="s">
        <v>1273</v>
      </c>
      <c r="J20" s="68"/>
      <c r="K20" s="170"/>
      <c r="L20" s="68"/>
      <c r="M20" s="69"/>
      <c r="N20" s="68"/>
      <c r="O20" s="69"/>
      <c r="P20" s="68"/>
      <c r="Q20" s="69"/>
      <c r="R20" s="70">
        <f t="shared" si="4"/>
        <v>275</v>
      </c>
      <c r="S20" s="70">
        <f t="shared" si="5"/>
        <v>0</v>
      </c>
    </row>
    <row r="21" spans="1:19" ht="28.5" x14ac:dyDescent="0.3">
      <c r="A21" s="29">
        <v>43550</v>
      </c>
      <c r="B21" s="44" t="s">
        <v>994</v>
      </c>
      <c r="C21" s="30" t="s">
        <v>1278</v>
      </c>
      <c r="D21" s="31" t="s">
        <v>1279</v>
      </c>
      <c r="E21" s="30" t="s">
        <v>31</v>
      </c>
      <c r="F21" s="180">
        <v>320</v>
      </c>
      <c r="G21" s="97">
        <v>26.67</v>
      </c>
      <c r="H21" s="68"/>
      <c r="I21" s="167"/>
      <c r="J21" s="68"/>
      <c r="K21" s="170"/>
      <c r="L21" s="68"/>
      <c r="M21" s="69"/>
      <c r="N21" s="68"/>
      <c r="O21" s="69"/>
      <c r="P21" s="68"/>
      <c r="Q21" s="69"/>
      <c r="R21" s="70">
        <f t="shared" si="4"/>
        <v>0</v>
      </c>
      <c r="S21" s="70">
        <f t="shared" si="5"/>
        <v>320</v>
      </c>
    </row>
    <row r="22" spans="1:19" ht="15.75" x14ac:dyDescent="0.3">
      <c r="A22" s="29"/>
      <c r="B22" s="44"/>
      <c r="C22" s="30"/>
      <c r="D22" s="31"/>
      <c r="E22" s="30"/>
      <c r="F22" s="180"/>
      <c r="G22" s="97"/>
      <c r="H22" s="68"/>
      <c r="I22" s="167"/>
      <c r="J22" s="68"/>
      <c r="K22" s="170"/>
      <c r="L22" s="68"/>
      <c r="M22" s="69"/>
      <c r="N22" s="68"/>
      <c r="O22" s="69"/>
      <c r="P22" s="68"/>
      <c r="Q22" s="69"/>
      <c r="R22" s="70">
        <f t="shared" si="4"/>
        <v>0</v>
      </c>
      <c r="S22" s="70">
        <f t="shared" si="5"/>
        <v>0</v>
      </c>
    </row>
    <row r="23" spans="1:19" ht="15.75" x14ac:dyDescent="0.3">
      <c r="A23" s="29"/>
      <c r="B23" s="44"/>
      <c r="C23" s="30"/>
      <c r="D23" s="31"/>
      <c r="E23" s="30"/>
      <c r="F23" s="180"/>
      <c r="G23" s="97"/>
      <c r="H23" s="68"/>
      <c r="I23" s="167"/>
      <c r="J23" s="68"/>
      <c r="K23" s="170"/>
      <c r="L23" s="68"/>
      <c r="M23" s="69"/>
      <c r="N23" s="68"/>
      <c r="O23" s="69"/>
      <c r="P23" s="68"/>
      <c r="Q23" s="69"/>
      <c r="R23" s="70">
        <f t="shared" si="4"/>
        <v>0</v>
      </c>
      <c r="S23" s="70">
        <f t="shared" si="5"/>
        <v>0</v>
      </c>
    </row>
    <row r="24" spans="1:19" x14ac:dyDescent="0.25">
      <c r="A24" s="60"/>
      <c r="B24" s="60"/>
      <c r="C24" s="61"/>
      <c r="D24" s="61"/>
      <c r="E24" s="61"/>
      <c r="F24" s="75">
        <f>SUM(F5:F21)</f>
        <v>4065</v>
      </c>
      <c r="G24" s="63">
        <f>SUM(G5:G22)</f>
        <v>403.76</v>
      </c>
      <c r="H24" s="63">
        <f>SUM(H5:H23)</f>
        <v>747.92000000000007</v>
      </c>
      <c r="I24" s="64"/>
      <c r="J24" s="63">
        <f>SUM(J13:J23)</f>
        <v>0</v>
      </c>
      <c r="K24" s="64"/>
      <c r="L24" s="63"/>
      <c r="M24" s="64"/>
      <c r="N24" s="63"/>
      <c r="O24" s="64"/>
      <c r="P24" s="63"/>
      <c r="Q24" s="64"/>
      <c r="R24" s="65">
        <f>SUM(R13:R23)</f>
        <v>463.33</v>
      </c>
      <c r="S24" s="65">
        <f>SUM(S13:S23)</f>
        <v>1586.67</v>
      </c>
    </row>
    <row r="25" spans="1:19" x14ac:dyDescent="0.25">
      <c r="R25" t="s">
        <v>1512</v>
      </c>
    </row>
    <row r="26" spans="1:19" x14ac:dyDescent="0.25">
      <c r="B26" s="354" t="s">
        <v>1413</v>
      </c>
    </row>
  </sheetData>
  <mergeCells count="2">
    <mergeCell ref="A2:S2"/>
    <mergeCell ref="A3:S3"/>
  </mergeCells>
  <hyperlinks>
    <hyperlink ref="B26" location="RESUMEN!A1" display="REGRESAR"/>
    <hyperlink ref="C1" location="RESUMEN!A1" display="REGRESAR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B1:R17"/>
  <sheetViews>
    <sheetView zoomScale="99" zoomScaleNormal="99" zoomScalePageLayoutView="110" workbookViewId="0"/>
  </sheetViews>
  <sheetFormatPr baseColWidth="10" defaultRowHeight="15" x14ac:dyDescent="0.25"/>
  <cols>
    <col min="1" max="1" width="2.42578125" customWidth="1"/>
    <col min="3" max="3" width="12.85546875" customWidth="1"/>
    <col min="4" max="4" width="38.42578125" customWidth="1"/>
  </cols>
  <sheetData>
    <row r="1" spans="2:18" x14ac:dyDescent="0.25">
      <c r="D1" s="354" t="s">
        <v>1413</v>
      </c>
    </row>
    <row r="2" spans="2:18" ht="20.25" x14ac:dyDescent="0.25">
      <c r="B2" s="468" t="s">
        <v>22</v>
      </c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9"/>
    </row>
    <row r="3" spans="2:18" x14ac:dyDescent="0.25">
      <c r="B3" s="470" t="s">
        <v>916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1"/>
    </row>
    <row r="4" spans="2:18" ht="27" x14ac:dyDescent="0.25">
      <c r="B4" s="46" t="s">
        <v>13</v>
      </c>
      <c r="C4" s="46" t="s">
        <v>81</v>
      </c>
      <c r="D4" s="46" t="s">
        <v>15</v>
      </c>
      <c r="E4" s="46" t="s">
        <v>16</v>
      </c>
      <c r="F4" s="46" t="s">
        <v>17</v>
      </c>
      <c r="G4" s="46" t="s">
        <v>18</v>
      </c>
      <c r="H4" s="2" t="s">
        <v>19</v>
      </c>
      <c r="I4" s="2" t="s">
        <v>141</v>
      </c>
      <c r="J4" s="2" t="s">
        <v>20</v>
      </c>
      <c r="K4" s="2" t="s">
        <v>142</v>
      </c>
      <c r="L4" s="2" t="s">
        <v>20</v>
      </c>
      <c r="M4" s="2" t="s">
        <v>143</v>
      </c>
      <c r="N4" s="2" t="s">
        <v>20</v>
      </c>
      <c r="O4" s="2" t="s">
        <v>144</v>
      </c>
      <c r="P4" s="2" t="s">
        <v>20</v>
      </c>
      <c r="Q4" s="2" t="s">
        <v>72</v>
      </c>
      <c r="R4" s="2" t="s">
        <v>73</v>
      </c>
    </row>
    <row r="5" spans="2:18" x14ac:dyDescent="0.25">
      <c r="B5" s="106">
        <v>43516</v>
      </c>
      <c r="C5" s="106" t="s">
        <v>917</v>
      </c>
      <c r="D5" s="107" t="s">
        <v>920</v>
      </c>
      <c r="E5" s="108" t="s">
        <v>921</v>
      </c>
      <c r="F5" s="107" t="s">
        <v>419</v>
      </c>
      <c r="G5" s="125">
        <v>300</v>
      </c>
      <c r="H5" s="136">
        <v>25</v>
      </c>
      <c r="I5" s="137"/>
      <c r="J5" s="138"/>
      <c r="K5" s="137"/>
      <c r="L5" s="140"/>
      <c r="M5" s="137"/>
      <c r="N5" s="140"/>
      <c r="O5" s="137"/>
      <c r="P5" s="139"/>
      <c r="Q5" s="137">
        <f t="shared" ref="Q5:Q13" si="0">I5+K5+M5+O5</f>
        <v>0</v>
      </c>
      <c r="R5" s="137">
        <f t="shared" ref="R5:R13" si="1">G5-Q5</f>
        <v>300</v>
      </c>
    </row>
    <row r="6" spans="2:18" x14ac:dyDescent="0.25">
      <c r="B6" s="106">
        <v>43516</v>
      </c>
      <c r="C6" s="106" t="s">
        <v>917</v>
      </c>
      <c r="D6" s="107" t="s">
        <v>922</v>
      </c>
      <c r="E6" s="108" t="s">
        <v>923</v>
      </c>
      <c r="F6" s="107" t="s">
        <v>419</v>
      </c>
      <c r="G6" s="125">
        <v>225</v>
      </c>
      <c r="H6" s="136">
        <v>18.75</v>
      </c>
      <c r="I6" s="137"/>
      <c r="J6" s="140"/>
      <c r="K6" s="137"/>
      <c r="L6" s="140"/>
      <c r="M6" s="137"/>
      <c r="N6" s="140"/>
      <c r="O6" s="137"/>
      <c r="P6" s="139"/>
      <c r="Q6" s="137">
        <f t="shared" si="0"/>
        <v>0</v>
      </c>
      <c r="R6" s="137">
        <f t="shared" si="1"/>
        <v>225</v>
      </c>
    </row>
    <row r="7" spans="2:18" x14ac:dyDescent="0.25">
      <c r="B7" s="106">
        <v>43516</v>
      </c>
      <c r="C7" s="106" t="s">
        <v>917</v>
      </c>
      <c r="D7" s="107" t="s">
        <v>924</v>
      </c>
      <c r="E7" s="108" t="s">
        <v>925</v>
      </c>
      <c r="F7" s="107" t="s">
        <v>411</v>
      </c>
      <c r="G7" s="125">
        <v>200</v>
      </c>
      <c r="H7" s="136">
        <v>20</v>
      </c>
      <c r="I7" s="137"/>
      <c r="J7" s="140"/>
      <c r="K7" s="137"/>
      <c r="L7" s="140"/>
      <c r="M7" s="137"/>
      <c r="N7" s="140"/>
      <c r="O7" s="137"/>
      <c r="P7" s="139"/>
      <c r="Q7" s="137">
        <f t="shared" si="0"/>
        <v>0</v>
      </c>
      <c r="R7" s="137">
        <f t="shared" si="1"/>
        <v>200</v>
      </c>
    </row>
    <row r="8" spans="2:18" x14ac:dyDescent="0.25">
      <c r="B8" s="106">
        <v>43516</v>
      </c>
      <c r="C8" s="106" t="s">
        <v>917</v>
      </c>
      <c r="D8" s="107" t="s">
        <v>926</v>
      </c>
      <c r="E8" s="108"/>
      <c r="F8" s="107" t="s">
        <v>419</v>
      </c>
      <c r="G8" s="125">
        <v>235.5</v>
      </c>
      <c r="H8" s="141">
        <v>19.62</v>
      </c>
      <c r="I8" s="137"/>
      <c r="J8" s="140"/>
      <c r="K8" s="137"/>
      <c r="L8" s="140"/>
      <c r="M8" s="137"/>
      <c r="N8" s="140"/>
      <c r="O8" s="137"/>
      <c r="P8" s="139"/>
      <c r="Q8" s="137">
        <f t="shared" si="0"/>
        <v>0</v>
      </c>
      <c r="R8" s="137">
        <f t="shared" si="1"/>
        <v>235.5</v>
      </c>
    </row>
    <row r="9" spans="2:18" x14ac:dyDescent="0.25">
      <c r="B9" s="106">
        <v>43516</v>
      </c>
      <c r="C9" s="106" t="s">
        <v>917</v>
      </c>
      <c r="D9" s="107" t="s">
        <v>927</v>
      </c>
      <c r="E9" s="108" t="s">
        <v>928</v>
      </c>
      <c r="F9" s="107" t="s">
        <v>419</v>
      </c>
      <c r="G9" s="125">
        <v>450</v>
      </c>
      <c r="H9" s="141">
        <v>37.5</v>
      </c>
      <c r="I9" s="137"/>
      <c r="J9" s="140"/>
      <c r="K9" s="137"/>
      <c r="L9" s="140"/>
      <c r="M9" s="137"/>
      <c r="N9" s="140"/>
      <c r="O9" s="137"/>
      <c r="P9" s="139"/>
      <c r="Q9" s="137">
        <f t="shared" si="0"/>
        <v>0</v>
      </c>
      <c r="R9" s="137">
        <f t="shared" si="1"/>
        <v>450</v>
      </c>
    </row>
    <row r="10" spans="2:18" x14ac:dyDescent="0.25">
      <c r="B10" s="106">
        <v>43477</v>
      </c>
      <c r="C10" s="106" t="s">
        <v>917</v>
      </c>
      <c r="D10" s="107" t="s">
        <v>929</v>
      </c>
      <c r="E10" s="108"/>
      <c r="F10" s="107" t="s">
        <v>419</v>
      </c>
      <c r="G10" s="125">
        <v>390</v>
      </c>
      <c r="H10" s="141">
        <v>32.5</v>
      </c>
      <c r="I10" s="137"/>
      <c r="J10" s="140"/>
      <c r="K10" s="137"/>
      <c r="L10" s="140"/>
      <c r="M10" s="137"/>
      <c r="N10" s="140"/>
      <c r="O10" s="137"/>
      <c r="P10" s="139"/>
      <c r="Q10" s="137">
        <f t="shared" si="0"/>
        <v>0</v>
      </c>
      <c r="R10" s="137">
        <f t="shared" si="1"/>
        <v>390</v>
      </c>
    </row>
    <row r="11" spans="2:18" s="238" customFormat="1" ht="27" x14ac:dyDescent="0.25">
      <c r="B11" s="175"/>
      <c r="C11" s="175" t="s">
        <v>917</v>
      </c>
      <c r="D11" s="115" t="s">
        <v>1079</v>
      </c>
      <c r="E11" s="220"/>
      <c r="F11" s="115"/>
      <c r="G11" s="209"/>
      <c r="H11" s="239"/>
      <c r="I11" s="224">
        <v>29.19</v>
      </c>
      <c r="J11" s="225" t="s">
        <v>1080</v>
      </c>
      <c r="K11" s="224">
        <v>29.19</v>
      </c>
      <c r="L11" s="225" t="s">
        <v>1081</v>
      </c>
      <c r="M11" s="224"/>
      <c r="N11" s="225"/>
      <c r="O11" s="224"/>
      <c r="P11" s="226"/>
      <c r="Q11" s="224">
        <f t="shared" si="0"/>
        <v>58.38</v>
      </c>
      <c r="R11" s="224">
        <f t="shared" si="1"/>
        <v>-58.38</v>
      </c>
    </row>
    <row r="12" spans="2:18" x14ac:dyDescent="0.25">
      <c r="B12" s="106"/>
      <c r="C12" s="106"/>
      <c r="D12" s="107"/>
      <c r="E12" s="108"/>
      <c r="F12" s="107"/>
      <c r="G12" s="125"/>
      <c r="H12" s="141"/>
      <c r="I12" s="137"/>
      <c r="J12" s="140"/>
      <c r="K12" s="137"/>
      <c r="L12" s="140"/>
      <c r="M12" s="137"/>
      <c r="N12" s="140"/>
      <c r="O12" s="137"/>
      <c r="P12" s="139"/>
      <c r="Q12" s="137">
        <f t="shared" si="0"/>
        <v>0</v>
      </c>
      <c r="R12" s="137">
        <f t="shared" si="1"/>
        <v>0</v>
      </c>
    </row>
    <row r="13" spans="2:18" x14ac:dyDescent="0.25">
      <c r="B13" s="106"/>
      <c r="C13" s="106"/>
      <c r="D13" s="107"/>
      <c r="E13" s="108"/>
      <c r="F13" s="107"/>
      <c r="G13" s="125"/>
      <c r="H13" s="125"/>
      <c r="I13" s="137"/>
      <c r="J13" s="140"/>
      <c r="K13" s="137"/>
      <c r="L13" s="140"/>
      <c r="M13" s="137"/>
      <c r="N13" s="140"/>
      <c r="O13" s="137"/>
      <c r="P13" s="139"/>
      <c r="Q13" s="137">
        <f t="shared" si="0"/>
        <v>0</v>
      </c>
      <c r="R13" s="137">
        <f t="shared" si="1"/>
        <v>0</v>
      </c>
    </row>
    <row r="14" spans="2:18" x14ac:dyDescent="0.25">
      <c r="B14" s="106"/>
      <c r="C14" s="106"/>
      <c r="D14" s="107"/>
      <c r="E14" s="108"/>
      <c r="F14" s="107"/>
      <c r="G14" s="125"/>
      <c r="H14" s="141"/>
      <c r="I14" s="137"/>
      <c r="J14" s="140"/>
      <c r="K14" s="137"/>
      <c r="L14" s="140"/>
      <c r="M14" s="137"/>
      <c r="N14" s="140"/>
      <c r="O14" s="137"/>
      <c r="P14" s="139"/>
      <c r="Q14" s="137">
        <f>I14+K14+M14+O14</f>
        <v>0</v>
      </c>
      <c r="R14" s="137">
        <f>G14-Q14</f>
        <v>0</v>
      </c>
    </row>
    <row r="15" spans="2:18" x14ac:dyDescent="0.25">
      <c r="B15" s="106"/>
      <c r="C15" s="106"/>
      <c r="D15" s="107"/>
      <c r="E15" s="108"/>
      <c r="F15" s="107"/>
      <c r="G15" s="125"/>
      <c r="H15" s="141"/>
      <c r="I15" s="137"/>
      <c r="J15" s="140"/>
      <c r="K15" s="137"/>
      <c r="L15" s="140"/>
      <c r="M15" s="137"/>
      <c r="N15" s="140"/>
      <c r="O15" s="137"/>
      <c r="P15" s="139"/>
      <c r="Q15" s="137">
        <f>I15+K15+M15+O15</f>
        <v>0</v>
      </c>
      <c r="R15" s="137">
        <f>G15-Q15</f>
        <v>0</v>
      </c>
    </row>
    <row r="16" spans="2:18" ht="15.75" x14ac:dyDescent="0.3">
      <c r="B16" s="169"/>
      <c r="C16" s="109"/>
      <c r="D16" s="143"/>
      <c r="E16" s="109"/>
      <c r="F16" s="143"/>
      <c r="G16" s="145"/>
      <c r="H16" s="145"/>
      <c r="I16" s="116"/>
      <c r="J16" s="105"/>
      <c r="K16" s="116"/>
      <c r="L16" s="105"/>
      <c r="M16" s="116"/>
      <c r="N16" s="105"/>
      <c r="O16" s="116"/>
      <c r="P16" s="143"/>
      <c r="Q16" s="137">
        <f>I16+K16+M16+O16</f>
        <v>0</v>
      </c>
      <c r="R16" s="137">
        <f>G16-Q16</f>
        <v>0</v>
      </c>
    </row>
    <row r="17" spans="2:18" x14ac:dyDescent="0.25">
      <c r="B17" s="119"/>
      <c r="C17" s="119"/>
      <c r="D17" s="119"/>
      <c r="E17" s="119"/>
      <c r="F17" s="119"/>
      <c r="G17" s="144">
        <f>SUM(G5:G16)</f>
        <v>1800.5</v>
      </c>
      <c r="H17" s="144">
        <f>SUM(H5:H16)</f>
        <v>153.37</v>
      </c>
      <c r="I17" s="145">
        <f>SUM(I5:I16)</f>
        <v>29.19</v>
      </c>
      <c r="J17" s="142"/>
      <c r="K17" s="145"/>
      <c r="L17" s="166"/>
      <c r="M17" s="145"/>
      <c r="N17" s="166"/>
      <c r="O17" s="145"/>
      <c r="P17" s="142"/>
      <c r="Q17" s="145">
        <f>SUM(Q5:Q16)</f>
        <v>58.38</v>
      </c>
      <c r="R17" s="145">
        <f>SUM(R5:R16)</f>
        <v>1742.12</v>
      </c>
    </row>
  </sheetData>
  <mergeCells count="2">
    <mergeCell ref="B2:R2"/>
    <mergeCell ref="B3:R3"/>
  </mergeCells>
  <phoneticPr fontId="19" type="noConversion"/>
  <hyperlinks>
    <hyperlink ref="D1" location="RESUMEN!A1" display="REGRESAR"/>
  </hyperlinks>
  <pageMargins left="0.7" right="0.7" top="0.75" bottom="0.75" header="0.3" footer="0.3"/>
  <pageSetup scale="48" orientation="landscape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Q13"/>
  <sheetViews>
    <sheetView workbookViewId="0">
      <selection activeCell="A2" sqref="A2:Q13"/>
    </sheetView>
  </sheetViews>
  <sheetFormatPr baseColWidth="10" defaultRowHeight="15" x14ac:dyDescent="0.25"/>
  <cols>
    <col min="2" max="2" width="13.5703125" customWidth="1"/>
    <col min="3" max="3" width="32.85546875" customWidth="1"/>
  </cols>
  <sheetData>
    <row r="1" spans="1:17" x14ac:dyDescent="0.25">
      <c r="C1" s="354" t="s">
        <v>1413</v>
      </c>
    </row>
    <row r="2" spans="1:17" ht="20.25" x14ac:dyDescent="0.25">
      <c r="A2" s="468" t="s">
        <v>22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9"/>
    </row>
    <row r="3" spans="1:17" ht="17.25" x14ac:dyDescent="0.25">
      <c r="A3" s="472" t="s">
        <v>1414</v>
      </c>
      <c r="B3" s="472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3"/>
    </row>
    <row r="4" spans="1:17" ht="27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141</v>
      </c>
      <c r="I4" s="2" t="s">
        <v>20</v>
      </c>
      <c r="J4" s="2" t="s">
        <v>142</v>
      </c>
      <c r="K4" s="2" t="s">
        <v>20</v>
      </c>
      <c r="L4" s="2" t="s">
        <v>143</v>
      </c>
      <c r="M4" s="2" t="s">
        <v>20</v>
      </c>
      <c r="N4" s="2" t="s">
        <v>144</v>
      </c>
      <c r="O4" s="2" t="s">
        <v>20</v>
      </c>
      <c r="P4" s="2" t="s">
        <v>72</v>
      </c>
      <c r="Q4" s="2" t="s">
        <v>73</v>
      </c>
    </row>
    <row r="5" spans="1:17" ht="25.5" customHeight="1" x14ac:dyDescent="0.25">
      <c r="A5" s="4">
        <v>43564</v>
      </c>
      <c r="B5" s="5" t="s">
        <v>1411</v>
      </c>
      <c r="C5" s="5" t="s">
        <v>1415</v>
      </c>
      <c r="D5" s="7" t="s">
        <v>1416</v>
      </c>
      <c r="E5" s="49" t="s">
        <v>31</v>
      </c>
      <c r="F5" s="101">
        <v>310</v>
      </c>
      <c r="G5" s="49">
        <v>25.83</v>
      </c>
      <c r="H5" s="28"/>
      <c r="I5" s="28"/>
      <c r="J5" s="28"/>
      <c r="K5" s="28"/>
      <c r="L5" s="28"/>
      <c r="M5" s="28"/>
      <c r="N5" s="28"/>
      <c r="O5" s="28"/>
      <c r="P5" s="27">
        <f t="shared" ref="P5:P12" si="0">H5+J5+L5+N5</f>
        <v>0</v>
      </c>
      <c r="Q5" s="27">
        <f t="shared" ref="Q5:Q12" si="1">F5-P5</f>
        <v>310</v>
      </c>
    </row>
    <row r="6" spans="1:17" ht="27" x14ac:dyDescent="0.25">
      <c r="A6" s="4">
        <v>43564</v>
      </c>
      <c r="B6" s="5" t="s">
        <v>1411</v>
      </c>
      <c r="C6" s="6" t="s">
        <v>1417</v>
      </c>
      <c r="D6" s="7" t="s">
        <v>1418</v>
      </c>
      <c r="E6" s="49" t="s">
        <v>31</v>
      </c>
      <c r="F6" s="101">
        <v>485</v>
      </c>
      <c r="G6" s="19">
        <v>40.42</v>
      </c>
      <c r="H6" s="28"/>
      <c r="I6" s="28"/>
      <c r="J6" s="28"/>
      <c r="K6" s="28"/>
      <c r="L6" s="28"/>
      <c r="M6" s="28"/>
      <c r="N6" s="28"/>
      <c r="O6" s="28"/>
      <c r="P6" s="27">
        <f t="shared" si="0"/>
        <v>0</v>
      </c>
      <c r="Q6" s="27">
        <f t="shared" si="1"/>
        <v>485</v>
      </c>
    </row>
    <row r="7" spans="1:17" ht="27" x14ac:dyDescent="0.25">
      <c r="A7" s="4">
        <v>43564</v>
      </c>
      <c r="B7" s="5" t="s">
        <v>1411</v>
      </c>
      <c r="C7" s="6" t="s">
        <v>1419</v>
      </c>
      <c r="D7" s="7" t="s">
        <v>1420</v>
      </c>
      <c r="E7" s="49" t="s">
        <v>31</v>
      </c>
      <c r="F7" s="101">
        <v>150</v>
      </c>
      <c r="G7" s="19">
        <v>12.5</v>
      </c>
      <c r="H7" s="28"/>
      <c r="I7" s="28"/>
      <c r="J7" s="28"/>
      <c r="K7" s="28"/>
      <c r="L7" s="28"/>
      <c r="M7" s="28"/>
      <c r="N7" s="28"/>
      <c r="O7" s="28"/>
      <c r="P7" s="27">
        <f t="shared" si="0"/>
        <v>0</v>
      </c>
      <c r="Q7" s="27">
        <f t="shared" si="1"/>
        <v>150</v>
      </c>
    </row>
    <row r="8" spans="1:17" ht="27" x14ac:dyDescent="0.25">
      <c r="A8" s="4">
        <v>43564</v>
      </c>
      <c r="B8" s="5" t="s">
        <v>1411</v>
      </c>
      <c r="C8" s="6" t="s">
        <v>1421</v>
      </c>
      <c r="D8" s="7" t="s">
        <v>1422</v>
      </c>
      <c r="E8" s="49" t="s">
        <v>31</v>
      </c>
      <c r="F8" s="101">
        <v>290</v>
      </c>
      <c r="G8" s="19">
        <v>24.17</v>
      </c>
      <c r="H8" s="28"/>
      <c r="I8" s="28"/>
      <c r="J8" s="28"/>
      <c r="K8" s="28"/>
      <c r="L8" s="28"/>
      <c r="M8" s="28"/>
      <c r="N8" s="28"/>
      <c r="O8" s="28"/>
      <c r="P8" s="27">
        <f t="shared" si="0"/>
        <v>0</v>
      </c>
      <c r="Q8" s="27">
        <f t="shared" si="1"/>
        <v>290</v>
      </c>
    </row>
    <row r="9" spans="1:17" ht="27" x14ac:dyDescent="0.25">
      <c r="A9" s="4">
        <v>43564</v>
      </c>
      <c r="B9" s="5" t="s">
        <v>1411</v>
      </c>
      <c r="C9" s="6" t="s">
        <v>1423</v>
      </c>
      <c r="D9" s="7" t="s">
        <v>1424</v>
      </c>
      <c r="E9" s="49" t="s">
        <v>31</v>
      </c>
      <c r="F9" s="101">
        <v>450</v>
      </c>
      <c r="G9" s="19">
        <v>37.5</v>
      </c>
      <c r="H9" s="28"/>
      <c r="I9" s="28"/>
      <c r="J9" s="28"/>
      <c r="K9" s="28"/>
      <c r="L9" s="28"/>
      <c r="M9" s="28"/>
      <c r="N9" s="28"/>
      <c r="O9" s="28"/>
      <c r="P9" s="27">
        <f t="shared" si="0"/>
        <v>0</v>
      </c>
      <c r="Q9" s="27">
        <f t="shared" si="1"/>
        <v>450</v>
      </c>
    </row>
    <row r="10" spans="1:17" x14ac:dyDescent="0.25">
      <c r="A10" s="4"/>
      <c r="B10" s="5"/>
      <c r="C10" s="6"/>
      <c r="D10" s="7"/>
      <c r="E10" s="49"/>
      <c r="F10" s="101"/>
      <c r="G10" s="19"/>
      <c r="H10" s="28"/>
      <c r="I10" s="28"/>
      <c r="J10" s="28"/>
      <c r="K10" s="28"/>
      <c r="L10" s="28"/>
      <c r="M10" s="28"/>
      <c r="N10" s="28"/>
      <c r="O10" s="28"/>
      <c r="P10" s="27">
        <f t="shared" si="0"/>
        <v>0</v>
      </c>
      <c r="Q10" s="27">
        <f t="shared" si="1"/>
        <v>0</v>
      </c>
    </row>
    <row r="11" spans="1:17" x14ac:dyDescent="0.25">
      <c r="A11" s="4"/>
      <c r="B11" s="5"/>
      <c r="C11" s="6"/>
      <c r="D11" s="7"/>
      <c r="E11" s="49"/>
      <c r="F11" s="101"/>
      <c r="G11" s="19"/>
      <c r="H11" s="28"/>
      <c r="I11" s="28"/>
      <c r="J11" s="28"/>
      <c r="K11" s="28"/>
      <c r="L11" s="28"/>
      <c r="M11" s="28"/>
      <c r="N11" s="28"/>
      <c r="O11" s="28"/>
      <c r="P11" s="27">
        <f t="shared" si="0"/>
        <v>0</v>
      </c>
      <c r="Q11" s="27">
        <f t="shared" si="1"/>
        <v>0</v>
      </c>
    </row>
    <row r="12" spans="1:17" x14ac:dyDescent="0.25">
      <c r="A12" s="4"/>
      <c r="B12" s="5"/>
      <c r="C12" s="6"/>
      <c r="D12" s="7"/>
      <c r="E12" s="49"/>
      <c r="F12" s="101"/>
      <c r="G12" s="19"/>
      <c r="H12" s="28"/>
      <c r="I12" s="28"/>
      <c r="J12" s="28"/>
      <c r="K12" s="28"/>
      <c r="L12" s="28"/>
      <c r="M12" s="28"/>
      <c r="N12" s="28"/>
      <c r="O12" s="28"/>
      <c r="P12" s="27">
        <f t="shared" si="0"/>
        <v>0</v>
      </c>
      <c r="Q12" s="27">
        <f t="shared" si="1"/>
        <v>0</v>
      </c>
    </row>
    <row r="13" spans="1:17" x14ac:dyDescent="0.25">
      <c r="A13" s="427"/>
      <c r="B13" s="428"/>
      <c r="C13" s="128"/>
      <c r="D13" s="129"/>
      <c r="E13" s="132"/>
      <c r="F13" s="131">
        <f>SUM(F5:F12)</f>
        <v>1685</v>
      </c>
      <c r="G13" s="131">
        <f>SUM(G5:G12)</f>
        <v>140.42000000000002</v>
      </c>
      <c r="H13" s="132">
        <f>SUM(H5:H12)</f>
        <v>0</v>
      </c>
      <c r="I13" s="132"/>
      <c r="J13" s="132">
        <f>SUM(J5:J12)</f>
        <v>0</v>
      </c>
      <c r="K13" s="132"/>
      <c r="L13" s="132"/>
      <c r="M13" s="132"/>
      <c r="N13" s="132"/>
      <c r="O13" s="132"/>
      <c r="P13" s="134">
        <f>SUM(P5:P12)</f>
        <v>0</v>
      </c>
      <c r="Q13" s="134">
        <f>SUM(Q5:Q12)</f>
        <v>1685</v>
      </c>
    </row>
  </sheetData>
  <mergeCells count="2">
    <mergeCell ref="A2:Q2"/>
    <mergeCell ref="A3:Q3"/>
  </mergeCells>
  <hyperlinks>
    <hyperlink ref="C1" location="RESUMEN!A1" display="REGRESAR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4"/>
  <sheetViews>
    <sheetView topLeftCell="A15" workbookViewId="0">
      <selection activeCell="C34" sqref="C34"/>
    </sheetView>
  </sheetViews>
  <sheetFormatPr baseColWidth="10" defaultRowHeight="15" x14ac:dyDescent="0.25"/>
  <cols>
    <col min="3" max="3" width="42.28515625" customWidth="1"/>
  </cols>
  <sheetData>
    <row r="1" spans="1:17" x14ac:dyDescent="0.25">
      <c r="B1" s="354" t="s">
        <v>1413</v>
      </c>
    </row>
    <row r="2" spans="1:17" ht="20.25" x14ac:dyDescent="0.25">
      <c r="A2" s="468" t="s">
        <v>22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9"/>
    </row>
    <row r="3" spans="1:17" ht="17.25" x14ac:dyDescent="0.25">
      <c r="A3" s="472" t="s">
        <v>1562</v>
      </c>
      <c r="B3" s="472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3"/>
    </row>
    <row r="4" spans="1:17" ht="27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141</v>
      </c>
      <c r="I4" s="2" t="s">
        <v>20</v>
      </c>
      <c r="J4" s="2" t="s">
        <v>142</v>
      </c>
      <c r="K4" s="2" t="s">
        <v>20</v>
      </c>
      <c r="L4" s="2" t="s">
        <v>143</v>
      </c>
      <c r="M4" s="2" t="s">
        <v>20</v>
      </c>
      <c r="N4" s="2" t="s">
        <v>144</v>
      </c>
      <c r="O4" s="2" t="s">
        <v>20</v>
      </c>
      <c r="P4" s="2" t="s">
        <v>72</v>
      </c>
      <c r="Q4" s="2" t="s">
        <v>73</v>
      </c>
    </row>
    <row r="5" spans="1:17" ht="16.5" customHeight="1" x14ac:dyDescent="0.25">
      <c r="A5" s="179">
        <v>43566</v>
      </c>
      <c r="B5" s="2" t="s">
        <v>1412</v>
      </c>
      <c r="C5" s="2" t="s">
        <v>1563</v>
      </c>
      <c r="D5" s="2" t="s">
        <v>1564</v>
      </c>
      <c r="E5" s="2" t="s">
        <v>1522</v>
      </c>
      <c r="F5" s="28">
        <v>70</v>
      </c>
      <c r="G5" s="28">
        <v>23.33</v>
      </c>
      <c r="H5" s="28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179">
        <v>43566</v>
      </c>
      <c r="B6" s="2" t="s">
        <v>1412</v>
      </c>
      <c r="C6" s="2" t="s">
        <v>1565</v>
      </c>
      <c r="D6" s="2" t="s">
        <v>1566</v>
      </c>
      <c r="E6" s="2" t="s">
        <v>1522</v>
      </c>
      <c r="F6" s="28">
        <v>175</v>
      </c>
      <c r="G6" s="28">
        <v>58.33</v>
      </c>
      <c r="H6" s="28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179">
        <v>43566</v>
      </c>
      <c r="B7" s="2" t="s">
        <v>1412</v>
      </c>
      <c r="C7" s="2" t="s">
        <v>1567</v>
      </c>
      <c r="D7" s="2" t="s">
        <v>1568</v>
      </c>
      <c r="E7" s="2" t="s">
        <v>1569</v>
      </c>
      <c r="F7" s="28">
        <v>90</v>
      </c>
      <c r="G7" s="28">
        <v>45</v>
      </c>
      <c r="H7" s="28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179">
        <v>43566</v>
      </c>
      <c r="B8" s="2" t="s">
        <v>1412</v>
      </c>
      <c r="C8" s="2" t="s">
        <v>1570</v>
      </c>
      <c r="D8" s="2" t="s">
        <v>1571</v>
      </c>
      <c r="E8" s="2" t="s">
        <v>1522</v>
      </c>
      <c r="F8" s="28">
        <v>100</v>
      </c>
      <c r="G8" s="28">
        <v>33.33</v>
      </c>
      <c r="H8" s="28"/>
      <c r="I8" s="2"/>
      <c r="J8" s="2"/>
      <c r="K8" s="2"/>
      <c r="L8" s="2"/>
      <c r="M8" s="2"/>
      <c r="N8" s="2"/>
      <c r="O8" s="2"/>
      <c r="P8" s="2"/>
      <c r="Q8" s="2"/>
    </row>
    <row r="9" spans="1:17" ht="16.5" customHeight="1" x14ac:dyDescent="0.25">
      <c r="A9" s="179">
        <v>43566</v>
      </c>
      <c r="B9" s="2" t="s">
        <v>1412</v>
      </c>
      <c r="C9" s="2" t="s">
        <v>1572</v>
      </c>
      <c r="D9" s="2" t="s">
        <v>1573</v>
      </c>
      <c r="E9" s="2" t="s">
        <v>408</v>
      </c>
      <c r="F9" s="28">
        <v>125</v>
      </c>
      <c r="G9" s="28">
        <v>31.25</v>
      </c>
      <c r="H9" s="28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s="179">
        <v>43566</v>
      </c>
      <c r="B10" s="2" t="s">
        <v>1412</v>
      </c>
      <c r="C10" s="2" t="s">
        <v>1574</v>
      </c>
      <c r="D10" s="2" t="s">
        <v>1575</v>
      </c>
      <c r="E10" s="2" t="s">
        <v>408</v>
      </c>
      <c r="F10" s="28">
        <v>80</v>
      </c>
      <c r="G10" s="28">
        <v>20</v>
      </c>
      <c r="H10" s="28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179">
        <v>43566</v>
      </c>
      <c r="B11" s="2" t="s">
        <v>1412</v>
      </c>
      <c r="C11" s="2" t="s">
        <v>1576</v>
      </c>
      <c r="D11" s="2" t="s">
        <v>1577</v>
      </c>
      <c r="E11" s="2" t="s">
        <v>408</v>
      </c>
      <c r="F11" s="28">
        <v>125</v>
      </c>
      <c r="G11" s="28">
        <v>31.25</v>
      </c>
      <c r="H11" s="28"/>
      <c r="I11" s="2"/>
      <c r="J11" s="2"/>
      <c r="K11" s="2"/>
      <c r="L11" s="2"/>
      <c r="M11" s="2"/>
      <c r="N11" s="2"/>
      <c r="O11" s="2"/>
      <c r="P11" s="2"/>
      <c r="Q11" s="2"/>
    </row>
    <row r="12" spans="1:17" ht="16.5" customHeight="1" x14ac:dyDescent="0.25">
      <c r="A12" s="179">
        <v>43566</v>
      </c>
      <c r="B12" s="2" t="s">
        <v>1412</v>
      </c>
      <c r="C12" s="2" t="s">
        <v>1578</v>
      </c>
      <c r="D12" s="2" t="s">
        <v>1579</v>
      </c>
      <c r="E12" s="2" t="s">
        <v>1522</v>
      </c>
      <c r="F12" s="28">
        <v>125</v>
      </c>
      <c r="G12" s="28">
        <v>41.66</v>
      </c>
      <c r="H12" s="28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179">
        <v>43566</v>
      </c>
      <c r="B13" s="2" t="s">
        <v>1412</v>
      </c>
      <c r="C13" s="2" t="s">
        <v>1580</v>
      </c>
      <c r="D13" s="2" t="s">
        <v>1581</v>
      </c>
      <c r="E13" s="2" t="s">
        <v>408</v>
      </c>
      <c r="F13" s="28">
        <v>135</v>
      </c>
      <c r="G13" s="28">
        <v>33.75</v>
      </c>
      <c r="H13" s="28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179">
        <v>43566</v>
      </c>
      <c r="B14" s="2" t="s">
        <v>1412</v>
      </c>
      <c r="C14" s="2" t="s">
        <v>1582</v>
      </c>
      <c r="D14" s="2" t="s">
        <v>1583</v>
      </c>
      <c r="E14" s="2" t="s">
        <v>408</v>
      </c>
      <c r="F14" s="28">
        <v>275</v>
      </c>
      <c r="G14" s="28">
        <v>68.75</v>
      </c>
      <c r="H14" s="28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179">
        <v>43566</v>
      </c>
      <c r="B15" s="2" t="s">
        <v>1412</v>
      </c>
      <c r="C15" s="2" t="s">
        <v>1584</v>
      </c>
      <c r="D15" s="2" t="s">
        <v>1585</v>
      </c>
      <c r="E15" s="2" t="s">
        <v>1522</v>
      </c>
      <c r="F15" s="28">
        <v>125</v>
      </c>
      <c r="G15" s="28">
        <v>41.67</v>
      </c>
      <c r="H15" s="28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179">
        <v>43566</v>
      </c>
      <c r="B16" s="2" t="s">
        <v>1412</v>
      </c>
      <c r="C16" s="2" t="s">
        <v>1586</v>
      </c>
      <c r="D16" s="2" t="s">
        <v>1587</v>
      </c>
      <c r="E16" s="2" t="s">
        <v>408</v>
      </c>
      <c r="F16" s="28">
        <v>125</v>
      </c>
      <c r="G16" s="28">
        <v>31.25</v>
      </c>
      <c r="H16" s="28"/>
      <c r="I16" s="2"/>
      <c r="J16" s="2"/>
      <c r="K16" s="2"/>
      <c r="L16" s="2"/>
      <c r="M16" s="2"/>
      <c r="N16" s="2"/>
      <c r="O16" s="2"/>
      <c r="P16" s="2"/>
      <c r="Q16" s="2"/>
    </row>
    <row r="17" spans="1:17" ht="18" customHeight="1" x14ac:dyDescent="0.25">
      <c r="A17" s="179">
        <v>43566</v>
      </c>
      <c r="B17" s="2" t="s">
        <v>1412</v>
      </c>
      <c r="C17" s="5" t="s">
        <v>1588</v>
      </c>
      <c r="D17" s="7"/>
      <c r="E17" s="49" t="s">
        <v>408</v>
      </c>
      <c r="F17" s="51">
        <v>200</v>
      </c>
      <c r="G17" s="49">
        <v>50</v>
      </c>
      <c r="H17" s="28"/>
      <c r="I17" s="28"/>
      <c r="J17" s="28"/>
      <c r="K17" s="28"/>
      <c r="L17" s="28"/>
      <c r="M17" s="28"/>
      <c r="N17" s="28"/>
      <c r="O17" s="28"/>
      <c r="P17" s="27">
        <f t="shared" ref="P17:P22" si="0">H17+J17+L17+N17</f>
        <v>0</v>
      </c>
      <c r="Q17" s="27">
        <f t="shared" ref="Q17:Q22" si="1">F17-P17</f>
        <v>200</v>
      </c>
    </row>
    <row r="18" spans="1:17" ht="18" customHeight="1" x14ac:dyDescent="0.25">
      <c r="A18" s="179">
        <v>43566</v>
      </c>
      <c r="B18" s="2" t="s">
        <v>1412</v>
      </c>
      <c r="C18" s="6" t="s">
        <v>1589</v>
      </c>
      <c r="D18" s="7" t="s">
        <v>1590</v>
      </c>
      <c r="E18" s="49" t="s">
        <v>408</v>
      </c>
      <c r="F18" s="51">
        <v>100</v>
      </c>
      <c r="G18" s="19">
        <v>25</v>
      </c>
      <c r="H18" s="28"/>
      <c r="I18" s="28"/>
      <c r="J18" s="28"/>
      <c r="K18" s="28"/>
      <c r="L18" s="28"/>
      <c r="M18" s="28"/>
      <c r="N18" s="28"/>
      <c r="O18" s="28"/>
      <c r="P18" s="27">
        <f t="shared" si="0"/>
        <v>0</v>
      </c>
      <c r="Q18" s="27">
        <f t="shared" si="1"/>
        <v>100</v>
      </c>
    </row>
    <row r="19" spans="1:17" ht="18" customHeight="1" x14ac:dyDescent="0.25">
      <c r="A19" s="179">
        <v>43566</v>
      </c>
      <c r="B19" s="2" t="s">
        <v>1412</v>
      </c>
      <c r="C19" s="6" t="s">
        <v>1591</v>
      </c>
      <c r="D19" s="7" t="s">
        <v>1592</v>
      </c>
      <c r="E19" s="49" t="s">
        <v>1522</v>
      </c>
      <c r="F19" s="51">
        <v>125</v>
      </c>
      <c r="G19" s="19">
        <v>41.67</v>
      </c>
      <c r="H19" s="28"/>
      <c r="I19" s="28"/>
      <c r="J19" s="28"/>
      <c r="K19" s="28"/>
      <c r="L19" s="28"/>
      <c r="M19" s="28"/>
      <c r="N19" s="28"/>
      <c r="O19" s="28"/>
      <c r="P19" s="27">
        <f t="shared" si="0"/>
        <v>0</v>
      </c>
      <c r="Q19" s="27">
        <f t="shared" si="1"/>
        <v>125</v>
      </c>
    </row>
    <row r="20" spans="1:17" ht="18" customHeight="1" x14ac:dyDescent="0.25">
      <c r="A20" s="179">
        <v>43566</v>
      </c>
      <c r="B20" s="2" t="s">
        <v>1412</v>
      </c>
      <c r="C20" s="6" t="s">
        <v>1593</v>
      </c>
      <c r="D20" s="7" t="s">
        <v>1594</v>
      </c>
      <c r="E20" s="49" t="s">
        <v>1522</v>
      </c>
      <c r="F20" s="51">
        <v>85</v>
      </c>
      <c r="G20" s="19">
        <v>28.33</v>
      </c>
      <c r="H20" s="28"/>
      <c r="I20" s="28"/>
      <c r="J20" s="28"/>
      <c r="K20" s="28"/>
      <c r="L20" s="28"/>
      <c r="M20" s="28"/>
      <c r="N20" s="28"/>
      <c r="O20" s="28"/>
      <c r="P20" s="27">
        <f t="shared" si="0"/>
        <v>0</v>
      </c>
      <c r="Q20" s="27">
        <f t="shared" si="1"/>
        <v>85</v>
      </c>
    </row>
    <row r="21" spans="1:17" ht="18" customHeight="1" x14ac:dyDescent="0.25">
      <c r="A21" s="179">
        <v>43566</v>
      </c>
      <c r="B21" s="2" t="s">
        <v>1412</v>
      </c>
      <c r="C21" s="6" t="s">
        <v>1595</v>
      </c>
      <c r="D21" s="7" t="s">
        <v>1596</v>
      </c>
      <c r="E21" s="49" t="s">
        <v>1522</v>
      </c>
      <c r="F21" s="51">
        <v>200</v>
      </c>
      <c r="G21" s="19">
        <v>66.67</v>
      </c>
      <c r="H21" s="28"/>
      <c r="I21" s="28"/>
      <c r="J21" s="28"/>
      <c r="K21" s="28"/>
      <c r="L21" s="28"/>
      <c r="M21" s="28"/>
      <c r="N21" s="28"/>
      <c r="O21" s="28"/>
      <c r="P21" s="27">
        <f t="shared" si="0"/>
        <v>0</v>
      </c>
      <c r="Q21" s="27">
        <f t="shared" si="1"/>
        <v>200</v>
      </c>
    </row>
    <row r="22" spans="1:17" x14ac:dyDescent="0.25">
      <c r="A22" s="179">
        <v>43566</v>
      </c>
      <c r="B22" s="2" t="s">
        <v>1412</v>
      </c>
      <c r="C22" s="6" t="s">
        <v>1597</v>
      </c>
      <c r="D22" s="7" t="s">
        <v>1598</v>
      </c>
      <c r="E22" s="49" t="s">
        <v>1522</v>
      </c>
      <c r="F22" s="51">
        <v>125</v>
      </c>
      <c r="G22" s="19">
        <v>41.67</v>
      </c>
      <c r="H22" s="28"/>
      <c r="I22" s="28"/>
      <c r="J22" s="28"/>
      <c r="K22" s="28"/>
      <c r="L22" s="28"/>
      <c r="M22" s="28"/>
      <c r="N22" s="28"/>
      <c r="O22" s="28"/>
      <c r="P22" s="27">
        <f t="shared" si="0"/>
        <v>0</v>
      </c>
      <c r="Q22" s="27">
        <f t="shared" si="1"/>
        <v>125</v>
      </c>
    </row>
    <row r="23" spans="1:17" ht="17.25" customHeight="1" x14ac:dyDescent="0.25">
      <c r="A23" s="179">
        <v>43566</v>
      </c>
      <c r="B23" s="2" t="s">
        <v>1412</v>
      </c>
      <c r="C23" s="5" t="s">
        <v>1599</v>
      </c>
      <c r="D23" s="7" t="s">
        <v>1600</v>
      </c>
      <c r="E23" s="49" t="s">
        <v>408</v>
      </c>
      <c r="F23" s="51">
        <v>125</v>
      </c>
      <c r="G23" s="49">
        <v>31.25</v>
      </c>
      <c r="H23" s="28"/>
      <c r="I23" s="28"/>
      <c r="J23" s="28"/>
      <c r="K23" s="28"/>
      <c r="L23" s="28"/>
      <c r="M23" s="28"/>
      <c r="N23" s="28"/>
      <c r="O23" s="28"/>
      <c r="P23" s="27">
        <f t="shared" ref="P23:P29" si="2">H23+J23+L23+N23</f>
        <v>0</v>
      </c>
      <c r="Q23" s="27">
        <f t="shared" ref="Q23:Q29" si="3">F23-P23</f>
        <v>125</v>
      </c>
    </row>
    <row r="24" spans="1:17" ht="17.25" customHeight="1" x14ac:dyDescent="0.25">
      <c r="A24" s="179">
        <v>43566</v>
      </c>
      <c r="B24" s="2" t="s">
        <v>1412</v>
      </c>
      <c r="C24" s="6" t="s">
        <v>1601</v>
      </c>
      <c r="D24" s="7" t="s">
        <v>1602</v>
      </c>
      <c r="E24" s="49" t="s">
        <v>408</v>
      </c>
      <c r="F24" s="51">
        <v>200</v>
      </c>
      <c r="G24" s="19">
        <v>50</v>
      </c>
      <c r="H24" s="28"/>
      <c r="I24" s="28"/>
      <c r="J24" s="28"/>
      <c r="K24" s="28"/>
      <c r="L24" s="28"/>
      <c r="M24" s="28"/>
      <c r="N24" s="28"/>
      <c r="O24" s="28"/>
      <c r="P24" s="27">
        <f t="shared" si="2"/>
        <v>0</v>
      </c>
      <c r="Q24" s="27">
        <f t="shared" si="3"/>
        <v>200</v>
      </c>
    </row>
    <row r="25" spans="1:17" ht="17.25" customHeight="1" x14ac:dyDescent="0.25">
      <c r="A25" s="179">
        <v>43566</v>
      </c>
      <c r="B25" s="2" t="s">
        <v>1412</v>
      </c>
      <c r="C25" s="6" t="s">
        <v>1603</v>
      </c>
      <c r="D25" s="7" t="s">
        <v>1604</v>
      </c>
      <c r="E25" s="49" t="s">
        <v>408</v>
      </c>
      <c r="F25" s="51">
        <v>100</v>
      </c>
      <c r="G25" s="19">
        <v>25</v>
      </c>
      <c r="H25" s="28"/>
      <c r="I25" s="28"/>
      <c r="J25" s="28"/>
      <c r="K25" s="28"/>
      <c r="L25" s="28"/>
      <c r="M25" s="28"/>
      <c r="N25" s="28"/>
      <c r="O25" s="28"/>
      <c r="P25" s="27">
        <f t="shared" si="2"/>
        <v>0</v>
      </c>
      <c r="Q25" s="27">
        <f t="shared" si="3"/>
        <v>100</v>
      </c>
    </row>
    <row r="26" spans="1:17" ht="17.25" customHeight="1" x14ac:dyDescent="0.25">
      <c r="A26" s="179">
        <v>43566</v>
      </c>
      <c r="B26" s="2" t="s">
        <v>1412</v>
      </c>
      <c r="C26" s="6" t="s">
        <v>1605</v>
      </c>
      <c r="D26" s="7" t="s">
        <v>1606</v>
      </c>
      <c r="E26" s="49" t="s">
        <v>408</v>
      </c>
      <c r="F26" s="51">
        <v>200</v>
      </c>
      <c r="G26" s="19">
        <v>50</v>
      </c>
      <c r="H26" s="28"/>
      <c r="I26" s="28"/>
      <c r="J26" s="28"/>
      <c r="K26" s="28"/>
      <c r="L26" s="28"/>
      <c r="M26" s="28"/>
      <c r="N26" s="28"/>
      <c r="O26" s="28"/>
      <c r="P26" s="27">
        <f t="shared" si="2"/>
        <v>0</v>
      </c>
      <c r="Q26" s="27">
        <f t="shared" si="3"/>
        <v>200</v>
      </c>
    </row>
    <row r="27" spans="1:17" ht="17.25" customHeight="1" x14ac:dyDescent="0.25">
      <c r="A27" s="179">
        <v>43566</v>
      </c>
      <c r="B27" s="5" t="s">
        <v>1412</v>
      </c>
      <c r="C27" s="6" t="s">
        <v>1607</v>
      </c>
      <c r="D27" s="7" t="s">
        <v>1608</v>
      </c>
      <c r="E27" s="49" t="s">
        <v>408</v>
      </c>
      <c r="F27" s="51">
        <v>235</v>
      </c>
      <c r="G27" s="19">
        <v>58.75</v>
      </c>
      <c r="H27" s="28"/>
      <c r="I27" s="28"/>
      <c r="J27" s="28"/>
      <c r="K27" s="28"/>
      <c r="L27" s="28"/>
      <c r="M27" s="28"/>
      <c r="N27" s="28"/>
      <c r="O27" s="28"/>
      <c r="P27" s="27">
        <f t="shared" si="2"/>
        <v>0</v>
      </c>
      <c r="Q27" s="27">
        <f t="shared" si="3"/>
        <v>235</v>
      </c>
    </row>
    <row r="28" spans="1:17" x14ac:dyDescent="0.25">
      <c r="A28" s="179">
        <v>43566</v>
      </c>
      <c r="B28" s="5" t="s">
        <v>1412</v>
      </c>
      <c r="C28" s="6" t="s">
        <v>1609</v>
      </c>
      <c r="D28" s="7" t="s">
        <v>1610</v>
      </c>
      <c r="E28" s="49" t="s">
        <v>408</v>
      </c>
      <c r="F28" s="51">
        <v>250</v>
      </c>
      <c r="G28" s="19">
        <v>62.5</v>
      </c>
      <c r="H28" s="28"/>
      <c r="I28" s="28"/>
      <c r="J28" s="28"/>
      <c r="K28" s="28"/>
      <c r="L28" s="28"/>
      <c r="M28" s="28"/>
      <c r="N28" s="28"/>
      <c r="O28" s="28"/>
      <c r="P28" s="27">
        <f t="shared" si="2"/>
        <v>0</v>
      </c>
      <c r="Q28" s="27">
        <f t="shared" si="3"/>
        <v>250</v>
      </c>
    </row>
    <row r="29" spans="1:17" x14ac:dyDescent="0.25">
      <c r="A29" s="179">
        <v>43566</v>
      </c>
      <c r="B29" s="5" t="s">
        <v>1412</v>
      </c>
      <c r="C29" s="6" t="s">
        <v>1670</v>
      </c>
      <c r="D29" s="7" t="s">
        <v>1611</v>
      </c>
      <c r="E29" s="49" t="s">
        <v>408</v>
      </c>
      <c r="F29" s="51">
        <v>485</v>
      </c>
      <c r="G29" s="19">
        <v>121.25</v>
      </c>
      <c r="H29" s="28"/>
      <c r="I29" s="28"/>
      <c r="J29" s="28"/>
      <c r="K29" s="28"/>
      <c r="L29" s="28"/>
      <c r="M29" s="28"/>
      <c r="N29" s="28"/>
      <c r="O29" s="28"/>
      <c r="P29" s="27">
        <f t="shared" si="2"/>
        <v>0</v>
      </c>
      <c r="Q29" s="27">
        <f t="shared" si="3"/>
        <v>485</v>
      </c>
    </row>
    <row r="30" spans="1:17" x14ac:dyDescent="0.25">
      <c r="A30" s="179">
        <v>43566</v>
      </c>
      <c r="B30" s="2" t="s">
        <v>1412</v>
      </c>
      <c r="C30" s="6" t="s">
        <v>1612</v>
      </c>
      <c r="D30" s="7" t="s">
        <v>1613</v>
      </c>
      <c r="E30" s="49" t="s">
        <v>408</v>
      </c>
      <c r="F30" s="51">
        <v>200</v>
      </c>
      <c r="G30" s="19">
        <v>50</v>
      </c>
      <c r="H30" s="28"/>
      <c r="I30" s="28"/>
      <c r="J30" s="28"/>
      <c r="K30" s="28"/>
      <c r="L30" s="28"/>
      <c r="M30" s="28"/>
      <c r="N30" s="28"/>
      <c r="O30" s="28"/>
      <c r="P30" s="27">
        <f t="shared" ref="P30:P38" si="4">H30+J30+L30+N30</f>
        <v>0</v>
      </c>
      <c r="Q30" s="27">
        <f t="shared" ref="Q30:Q38" si="5">F30-P30</f>
        <v>200</v>
      </c>
    </row>
    <row r="31" spans="1:17" x14ac:dyDescent="0.25">
      <c r="A31" s="179">
        <v>43566</v>
      </c>
      <c r="B31" s="2" t="s">
        <v>1412</v>
      </c>
      <c r="C31" s="6" t="s">
        <v>1614</v>
      </c>
      <c r="D31" s="7" t="s">
        <v>1615</v>
      </c>
      <c r="E31" s="49" t="s">
        <v>408</v>
      </c>
      <c r="F31" s="51">
        <v>200</v>
      </c>
      <c r="G31" s="19">
        <v>50</v>
      </c>
      <c r="H31" s="28"/>
      <c r="I31" s="28"/>
      <c r="J31" s="28"/>
      <c r="K31" s="28"/>
      <c r="L31" s="28"/>
      <c r="M31" s="28"/>
      <c r="N31" s="28"/>
      <c r="O31" s="28"/>
      <c r="P31" s="27">
        <f t="shared" si="4"/>
        <v>0</v>
      </c>
      <c r="Q31" s="27">
        <f t="shared" si="5"/>
        <v>200</v>
      </c>
    </row>
    <row r="32" spans="1:17" x14ac:dyDescent="0.25">
      <c r="A32" s="179">
        <v>43566</v>
      </c>
      <c r="B32" s="2" t="s">
        <v>1412</v>
      </c>
      <c r="C32" s="6" t="s">
        <v>1616</v>
      </c>
      <c r="D32" s="7" t="s">
        <v>1617</v>
      </c>
      <c r="E32" s="49" t="s">
        <v>408</v>
      </c>
      <c r="F32" s="51">
        <v>285</v>
      </c>
      <c r="G32" s="19">
        <v>71.25</v>
      </c>
      <c r="H32" s="28"/>
      <c r="I32" s="28"/>
      <c r="J32" s="28"/>
      <c r="K32" s="28"/>
      <c r="L32" s="28"/>
      <c r="M32" s="28"/>
      <c r="N32" s="28"/>
      <c r="O32" s="28"/>
      <c r="P32" s="27">
        <f t="shared" si="4"/>
        <v>0</v>
      </c>
      <c r="Q32" s="27">
        <f t="shared" si="5"/>
        <v>285</v>
      </c>
    </row>
    <row r="33" spans="1:17" x14ac:dyDescent="0.25">
      <c r="A33" s="4"/>
      <c r="B33" s="5"/>
      <c r="C33" s="6"/>
      <c r="D33" s="7"/>
      <c r="E33" s="49"/>
      <c r="F33" s="51"/>
      <c r="G33" s="19"/>
      <c r="H33" s="28"/>
      <c r="I33" s="28"/>
      <c r="J33" s="28"/>
      <c r="K33" s="28"/>
      <c r="L33" s="28"/>
      <c r="M33" s="28"/>
      <c r="N33" s="28"/>
      <c r="O33" s="28"/>
      <c r="P33" s="27">
        <f t="shared" si="4"/>
        <v>0</v>
      </c>
      <c r="Q33" s="27">
        <f t="shared" si="5"/>
        <v>0</v>
      </c>
    </row>
    <row r="34" spans="1:17" x14ac:dyDescent="0.25">
      <c r="A34" s="4"/>
      <c r="B34" s="5"/>
      <c r="C34" s="6"/>
      <c r="D34" s="7"/>
      <c r="E34" s="49"/>
      <c r="F34" s="51"/>
      <c r="G34" s="19"/>
      <c r="H34" s="28"/>
      <c r="I34" s="28"/>
      <c r="J34" s="28"/>
      <c r="K34" s="28"/>
      <c r="L34" s="28"/>
      <c r="M34" s="28"/>
      <c r="N34" s="28"/>
      <c r="O34" s="28"/>
      <c r="P34" s="27">
        <f t="shared" si="4"/>
        <v>0</v>
      </c>
      <c r="Q34" s="27">
        <f t="shared" si="5"/>
        <v>0</v>
      </c>
    </row>
    <row r="35" spans="1:17" x14ac:dyDescent="0.25">
      <c r="A35" s="4"/>
      <c r="B35" s="5"/>
      <c r="C35" s="6"/>
      <c r="D35" s="7"/>
      <c r="E35" s="49"/>
      <c r="F35" s="51"/>
      <c r="G35" s="19"/>
      <c r="H35" s="28"/>
      <c r="I35" s="28"/>
      <c r="J35" s="28"/>
      <c r="K35" s="28"/>
      <c r="L35" s="28"/>
      <c r="M35" s="28"/>
      <c r="N35" s="28"/>
      <c r="O35" s="28"/>
      <c r="P35" s="27">
        <f t="shared" si="4"/>
        <v>0</v>
      </c>
      <c r="Q35" s="27">
        <f t="shared" si="5"/>
        <v>0</v>
      </c>
    </row>
    <row r="36" spans="1:17" x14ac:dyDescent="0.25">
      <c r="A36" s="4"/>
      <c r="B36" s="5"/>
      <c r="C36" s="6"/>
      <c r="D36" s="7"/>
      <c r="E36" s="49"/>
      <c r="F36" s="51"/>
      <c r="G36" s="19"/>
      <c r="H36" s="28"/>
      <c r="I36" s="28"/>
      <c r="J36" s="28"/>
      <c r="K36" s="28"/>
      <c r="L36" s="28"/>
      <c r="M36" s="28"/>
      <c r="N36" s="28"/>
      <c r="O36" s="28"/>
      <c r="P36" s="27">
        <f t="shared" si="4"/>
        <v>0</v>
      </c>
      <c r="Q36" s="27">
        <f t="shared" si="5"/>
        <v>0</v>
      </c>
    </row>
    <row r="37" spans="1:17" x14ac:dyDescent="0.25">
      <c r="A37" s="4"/>
      <c r="B37" s="5"/>
      <c r="C37" s="6"/>
      <c r="D37" s="7"/>
      <c r="E37" s="49"/>
      <c r="F37" s="51"/>
      <c r="G37" s="19"/>
      <c r="H37" s="28"/>
      <c r="I37" s="28"/>
      <c r="J37" s="28"/>
      <c r="K37" s="28"/>
      <c r="L37" s="28"/>
      <c r="M37" s="28"/>
      <c r="N37" s="28"/>
      <c r="O37" s="28"/>
      <c r="P37" s="27">
        <f t="shared" si="4"/>
        <v>0</v>
      </c>
      <c r="Q37" s="27">
        <f t="shared" si="5"/>
        <v>0</v>
      </c>
    </row>
    <row r="38" spans="1:17" x14ac:dyDescent="0.25">
      <c r="A38" s="4"/>
      <c r="B38" s="5"/>
      <c r="C38" s="6"/>
      <c r="D38" s="7"/>
      <c r="E38" s="49"/>
      <c r="F38" s="51">
        <f>SUM(F5:F37)</f>
        <v>4665</v>
      </c>
      <c r="G38" s="19">
        <f>SUM(G5:G37)</f>
        <v>1282.9099999999999</v>
      </c>
      <c r="H38" s="28"/>
      <c r="I38" s="28"/>
      <c r="J38" s="28"/>
      <c r="K38" s="28"/>
      <c r="L38" s="28"/>
      <c r="M38" s="28"/>
      <c r="N38" s="28"/>
      <c r="O38" s="28"/>
      <c r="P38" s="27">
        <f t="shared" si="4"/>
        <v>0</v>
      </c>
      <c r="Q38" s="27">
        <f t="shared" si="5"/>
        <v>4665</v>
      </c>
    </row>
    <row r="1048574" spans="1:1" x14ac:dyDescent="0.25">
      <c r="A1048574" s="179">
        <v>43566</v>
      </c>
    </row>
  </sheetData>
  <mergeCells count="2">
    <mergeCell ref="A2:Q2"/>
    <mergeCell ref="A3:Q3"/>
  </mergeCells>
  <hyperlinks>
    <hyperlink ref="B1" location="RESUMEN!A1" display="REGRESAR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3"/>
  <sheetViews>
    <sheetView workbookViewId="0">
      <selection activeCell="A6" sqref="A6"/>
    </sheetView>
  </sheetViews>
  <sheetFormatPr baseColWidth="10" defaultRowHeight="15" x14ac:dyDescent="0.25"/>
  <cols>
    <col min="2" max="2" width="12" customWidth="1"/>
    <col min="3" max="3" width="45.28515625" customWidth="1"/>
  </cols>
  <sheetData>
    <row r="1" spans="1:17" x14ac:dyDescent="0.25">
      <c r="B1" s="354" t="s">
        <v>1413</v>
      </c>
    </row>
    <row r="2" spans="1:17" ht="20.25" x14ac:dyDescent="0.25">
      <c r="A2" s="468" t="s">
        <v>22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9"/>
    </row>
    <row r="3" spans="1:17" ht="17.25" x14ac:dyDescent="0.25">
      <c r="A3" s="472" t="s">
        <v>1414</v>
      </c>
      <c r="B3" s="472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3"/>
    </row>
    <row r="4" spans="1:17" ht="27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141</v>
      </c>
      <c r="I4" s="2" t="s">
        <v>20</v>
      </c>
      <c r="J4" s="2" t="s">
        <v>142</v>
      </c>
      <c r="K4" s="2" t="s">
        <v>20</v>
      </c>
      <c r="L4" s="2" t="s">
        <v>143</v>
      </c>
      <c r="M4" s="2" t="s">
        <v>20</v>
      </c>
      <c r="N4" s="2" t="s">
        <v>144</v>
      </c>
      <c r="O4" s="2" t="s">
        <v>20</v>
      </c>
      <c r="P4" s="2" t="s">
        <v>72</v>
      </c>
      <c r="Q4" s="2" t="s">
        <v>73</v>
      </c>
    </row>
    <row r="5" spans="1:17" x14ac:dyDescent="0.25">
      <c r="A5" s="4">
        <v>43487</v>
      </c>
      <c r="B5" s="5" t="s">
        <v>1667</v>
      </c>
      <c r="C5" s="5" t="s">
        <v>1668</v>
      </c>
      <c r="D5" s="7" t="s">
        <v>1669</v>
      </c>
      <c r="E5" s="49" t="s">
        <v>414</v>
      </c>
      <c r="F5" s="101">
        <v>135</v>
      </c>
      <c r="G5" s="49">
        <f>F5/6</f>
        <v>22.5</v>
      </c>
      <c r="H5" s="28"/>
      <c r="I5" s="28"/>
      <c r="J5" s="28"/>
      <c r="K5" s="28"/>
      <c r="L5" s="28"/>
      <c r="M5" s="28"/>
      <c r="N5" s="28"/>
      <c r="O5" s="28"/>
      <c r="P5" s="27">
        <f t="shared" ref="P5:P12" si="0">H5+J5+L5+N5</f>
        <v>0</v>
      </c>
      <c r="Q5" s="27">
        <f t="shared" ref="Q5:Q12" si="1">F5-P5</f>
        <v>135</v>
      </c>
    </row>
    <row r="6" spans="1:17" x14ac:dyDescent="0.25">
      <c r="A6" s="4"/>
      <c r="B6" s="5"/>
      <c r="C6" s="6"/>
      <c r="D6" s="7"/>
      <c r="E6" s="49"/>
      <c r="F6" s="101"/>
      <c r="G6" s="19"/>
      <c r="H6" s="28"/>
      <c r="I6" s="28"/>
      <c r="J6" s="28"/>
      <c r="K6" s="28"/>
      <c r="L6" s="28"/>
      <c r="M6" s="28"/>
      <c r="N6" s="28"/>
      <c r="O6" s="28"/>
      <c r="P6" s="27">
        <f t="shared" si="0"/>
        <v>0</v>
      </c>
      <c r="Q6" s="27">
        <f t="shared" si="1"/>
        <v>0</v>
      </c>
    </row>
    <row r="7" spans="1:17" x14ac:dyDescent="0.25">
      <c r="A7" s="4"/>
      <c r="B7" s="5"/>
      <c r="C7" s="6"/>
      <c r="D7" s="7"/>
      <c r="E7" s="49"/>
      <c r="F7" s="101"/>
      <c r="G7" s="19"/>
      <c r="H7" s="28"/>
      <c r="I7" s="28"/>
      <c r="J7" s="28"/>
      <c r="K7" s="28"/>
      <c r="L7" s="28"/>
      <c r="M7" s="28"/>
      <c r="N7" s="28"/>
      <c r="O7" s="28"/>
      <c r="P7" s="27">
        <f t="shared" si="0"/>
        <v>0</v>
      </c>
      <c r="Q7" s="27">
        <f t="shared" si="1"/>
        <v>0</v>
      </c>
    </row>
    <row r="8" spans="1:17" x14ac:dyDescent="0.25">
      <c r="A8" s="4"/>
      <c r="B8" s="5"/>
      <c r="C8" s="6"/>
      <c r="D8" s="7"/>
      <c r="E8" s="49"/>
      <c r="F8" s="101"/>
      <c r="G8" s="19"/>
      <c r="H8" s="28"/>
      <c r="I8" s="28"/>
      <c r="J8" s="28"/>
      <c r="K8" s="28"/>
      <c r="L8" s="28"/>
      <c r="M8" s="28"/>
      <c r="N8" s="28"/>
      <c r="O8" s="28"/>
      <c r="P8" s="27">
        <f t="shared" si="0"/>
        <v>0</v>
      </c>
      <c r="Q8" s="27">
        <f t="shared" si="1"/>
        <v>0</v>
      </c>
    </row>
    <row r="9" spans="1:17" x14ac:dyDescent="0.25">
      <c r="A9" s="4"/>
      <c r="B9" s="5"/>
      <c r="C9" s="6"/>
      <c r="D9" s="7"/>
      <c r="E9" s="49"/>
      <c r="F9" s="101"/>
      <c r="G9" s="19"/>
      <c r="H9" s="28"/>
      <c r="I9" s="28"/>
      <c r="J9" s="28"/>
      <c r="K9" s="28"/>
      <c r="L9" s="28"/>
      <c r="M9" s="28"/>
      <c r="N9" s="28"/>
      <c r="O9" s="28"/>
      <c r="P9" s="27">
        <f t="shared" si="0"/>
        <v>0</v>
      </c>
      <c r="Q9" s="27">
        <f t="shared" si="1"/>
        <v>0</v>
      </c>
    </row>
    <row r="10" spans="1:17" x14ac:dyDescent="0.25">
      <c r="A10" s="4"/>
      <c r="B10" s="5"/>
      <c r="C10" s="6"/>
      <c r="D10" s="7"/>
      <c r="E10" s="49"/>
      <c r="F10" s="101"/>
      <c r="G10" s="19"/>
      <c r="H10" s="28"/>
      <c r="I10" s="28"/>
      <c r="J10" s="28"/>
      <c r="K10" s="28"/>
      <c r="L10" s="28"/>
      <c r="M10" s="28"/>
      <c r="N10" s="28"/>
      <c r="O10" s="28"/>
      <c r="P10" s="27">
        <f t="shared" si="0"/>
        <v>0</v>
      </c>
      <c r="Q10" s="27">
        <f t="shared" si="1"/>
        <v>0</v>
      </c>
    </row>
    <row r="11" spans="1:17" x14ac:dyDescent="0.25">
      <c r="A11" s="4"/>
      <c r="B11" s="5"/>
      <c r="C11" s="6"/>
      <c r="D11" s="7"/>
      <c r="E11" s="49"/>
      <c r="F11" s="101"/>
      <c r="G11" s="19"/>
      <c r="H11" s="28"/>
      <c r="I11" s="28"/>
      <c r="J11" s="28"/>
      <c r="K11" s="28"/>
      <c r="L11" s="28"/>
      <c r="M11" s="28"/>
      <c r="N11" s="28"/>
      <c r="O11" s="28"/>
      <c r="P11" s="27">
        <f t="shared" si="0"/>
        <v>0</v>
      </c>
      <c r="Q11" s="27">
        <f t="shared" si="1"/>
        <v>0</v>
      </c>
    </row>
    <row r="12" spans="1:17" x14ac:dyDescent="0.25">
      <c r="A12" s="4"/>
      <c r="B12" s="5"/>
      <c r="C12" s="6"/>
      <c r="D12" s="7"/>
      <c r="E12" s="49"/>
      <c r="F12" s="101"/>
      <c r="G12" s="19"/>
      <c r="H12" s="28"/>
      <c r="I12" s="28"/>
      <c r="J12" s="28"/>
      <c r="K12" s="28"/>
      <c r="L12" s="28"/>
      <c r="M12" s="28"/>
      <c r="N12" s="28"/>
      <c r="O12" s="28"/>
      <c r="P12" s="27">
        <f t="shared" si="0"/>
        <v>0</v>
      </c>
      <c r="Q12" s="27">
        <f t="shared" si="1"/>
        <v>0</v>
      </c>
    </row>
    <row r="13" spans="1:17" x14ac:dyDescent="0.25">
      <c r="A13" s="427"/>
      <c r="B13" s="428"/>
      <c r="C13" s="128"/>
      <c r="D13" s="129"/>
      <c r="E13" s="132"/>
      <c r="F13" s="131">
        <f>SUM(F5:F12)</f>
        <v>135</v>
      </c>
      <c r="G13" s="131">
        <f>SUM(G5:G12)</f>
        <v>22.5</v>
      </c>
      <c r="H13" s="132">
        <f>SUM(H5:H12)</f>
        <v>0</v>
      </c>
      <c r="I13" s="132"/>
      <c r="J13" s="132">
        <f>SUM(J5:J12)</f>
        <v>0</v>
      </c>
      <c r="K13" s="132"/>
      <c r="L13" s="132"/>
      <c r="M13" s="132"/>
      <c r="N13" s="132"/>
      <c r="O13" s="132"/>
      <c r="P13" s="134">
        <f>SUM(P5:P12)</f>
        <v>0</v>
      </c>
      <c r="Q13" s="134">
        <f>SUM(Q5:Q12)</f>
        <v>135</v>
      </c>
    </row>
  </sheetData>
  <mergeCells count="2">
    <mergeCell ref="A2:Q2"/>
    <mergeCell ref="A3:Q3"/>
  </mergeCells>
  <hyperlinks>
    <hyperlink ref="B1" location="RESUMEN!A1" display="REGRESAR"/>
  </hyperlinks>
  <pageMargins left="0.7" right="0.7" top="0.75" bottom="0.75" header="0.3" footer="0.3"/>
  <pageSetup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3"/>
  <sheetViews>
    <sheetView workbookViewId="0">
      <selection activeCell="B16" sqref="B16"/>
    </sheetView>
  </sheetViews>
  <sheetFormatPr baseColWidth="10" defaultRowHeight="15" x14ac:dyDescent="0.25"/>
  <sheetData>
    <row r="1" spans="1:19" x14ac:dyDescent="0.25">
      <c r="B1" s="354" t="s">
        <v>1413</v>
      </c>
    </row>
    <row r="2" spans="1:19" ht="20.25" x14ac:dyDescent="0.25">
      <c r="A2" s="468" t="s">
        <v>22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9"/>
    </row>
    <row r="3" spans="1:19" ht="17.25" x14ac:dyDescent="0.3">
      <c r="A3" s="474" t="s">
        <v>1657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5"/>
    </row>
    <row r="4" spans="1:19" ht="27" x14ac:dyDescent="0.25">
      <c r="A4" s="2" t="s">
        <v>13</v>
      </c>
      <c r="B4" s="2" t="s">
        <v>79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141</v>
      </c>
      <c r="I4" s="2" t="s">
        <v>20</v>
      </c>
      <c r="J4" s="2" t="s">
        <v>142</v>
      </c>
      <c r="K4" s="2" t="s">
        <v>20</v>
      </c>
      <c r="L4" s="2" t="s">
        <v>143</v>
      </c>
      <c r="M4" s="2" t="s">
        <v>20</v>
      </c>
      <c r="N4" s="2" t="s">
        <v>144</v>
      </c>
      <c r="O4" s="2" t="s">
        <v>20</v>
      </c>
      <c r="P4" s="2" t="s">
        <v>72</v>
      </c>
      <c r="Q4" s="2" t="s">
        <v>73</v>
      </c>
      <c r="R4" s="2" t="s">
        <v>73</v>
      </c>
      <c r="S4" s="2" t="s">
        <v>20</v>
      </c>
    </row>
    <row r="5" spans="1:19" ht="15.75" x14ac:dyDescent="0.3">
      <c r="A5" s="29"/>
      <c r="B5" s="44"/>
      <c r="C5" s="30"/>
      <c r="D5" s="30"/>
      <c r="E5" s="30"/>
      <c r="F5" s="93"/>
      <c r="G5" s="97"/>
      <c r="H5" s="68"/>
      <c r="I5" s="170"/>
      <c r="J5" s="68"/>
      <c r="K5" s="170"/>
      <c r="L5" s="68"/>
      <c r="M5" s="170"/>
      <c r="N5" s="68"/>
      <c r="O5" s="69"/>
      <c r="P5" s="68"/>
      <c r="Q5" s="69"/>
      <c r="R5" s="70"/>
      <c r="S5" s="70"/>
    </row>
    <row r="6" spans="1:19" ht="15.75" x14ac:dyDescent="0.3">
      <c r="A6" s="29"/>
      <c r="B6" s="44"/>
      <c r="C6" s="30"/>
      <c r="D6" s="30"/>
      <c r="E6" s="30"/>
      <c r="F6" s="93"/>
      <c r="G6" s="97"/>
      <c r="H6" s="68"/>
      <c r="I6" s="167"/>
      <c r="J6" s="68"/>
      <c r="K6" s="170"/>
      <c r="L6" s="68"/>
      <c r="M6" s="170"/>
      <c r="N6" s="68"/>
      <c r="O6" s="69"/>
      <c r="P6" s="68"/>
      <c r="Q6" s="69"/>
      <c r="R6" s="70"/>
      <c r="S6" s="70"/>
    </row>
    <row r="7" spans="1:19" ht="15.75" x14ac:dyDescent="0.3">
      <c r="A7" s="29"/>
      <c r="B7" s="44"/>
      <c r="C7" s="30"/>
      <c r="D7" s="30"/>
      <c r="E7" s="30"/>
      <c r="F7" s="93"/>
      <c r="G7" s="97"/>
      <c r="H7" s="68"/>
      <c r="I7" s="170"/>
      <c r="J7" s="68"/>
      <c r="K7" s="170"/>
      <c r="L7" s="68"/>
      <c r="M7" s="170"/>
      <c r="N7" s="68"/>
      <c r="O7" s="69"/>
      <c r="P7" s="68"/>
      <c r="Q7" s="69"/>
      <c r="R7" s="70"/>
      <c r="S7" s="70"/>
    </row>
    <row r="8" spans="1:19" x14ac:dyDescent="0.25">
      <c r="A8" s="29"/>
      <c r="B8" s="44"/>
      <c r="C8" s="30"/>
      <c r="D8" s="30"/>
      <c r="E8" s="30"/>
      <c r="F8" s="93"/>
      <c r="G8" s="180"/>
      <c r="H8" s="430"/>
      <c r="I8" s="170"/>
      <c r="J8" s="430"/>
      <c r="K8" s="170"/>
      <c r="L8" s="430"/>
      <c r="M8" s="163"/>
      <c r="N8" s="430"/>
      <c r="O8" s="163"/>
      <c r="P8" s="430"/>
      <c r="Q8" s="163"/>
      <c r="R8" s="431"/>
      <c r="S8" s="431"/>
    </row>
    <row r="9" spans="1:19" x14ac:dyDescent="0.25">
      <c r="A9" s="29"/>
      <c r="B9" s="44"/>
      <c r="C9" s="30"/>
      <c r="D9" s="30"/>
      <c r="E9" s="30"/>
      <c r="F9" s="93"/>
      <c r="G9" s="180"/>
      <c r="H9" s="430"/>
      <c r="I9" s="170"/>
      <c r="J9" s="430"/>
      <c r="K9" s="170"/>
      <c r="L9" s="430"/>
      <c r="M9" s="163"/>
      <c r="N9" s="430"/>
      <c r="O9" s="163"/>
      <c r="P9" s="430"/>
      <c r="Q9" s="163"/>
      <c r="R9" s="431"/>
      <c r="S9" s="431"/>
    </row>
    <row r="10" spans="1:19" x14ac:dyDescent="0.25">
      <c r="A10" s="29"/>
      <c r="B10" s="44"/>
      <c r="C10" s="30"/>
      <c r="D10" s="30"/>
      <c r="E10" s="30"/>
      <c r="F10" s="93"/>
      <c r="G10" s="180"/>
      <c r="H10" s="430"/>
      <c r="I10" s="170"/>
      <c r="J10" s="430"/>
      <c r="K10" s="170"/>
      <c r="L10" s="430"/>
      <c r="M10" s="163"/>
      <c r="N10" s="430"/>
      <c r="O10" s="163"/>
      <c r="P10" s="430"/>
      <c r="Q10" s="163"/>
      <c r="R10" s="431"/>
      <c r="S10" s="431"/>
    </row>
    <row r="11" spans="1:19" ht="15.75" x14ac:dyDescent="0.3">
      <c r="A11" s="29"/>
      <c r="B11" s="44"/>
      <c r="C11" s="30"/>
      <c r="D11" s="30"/>
      <c r="E11" s="30"/>
      <c r="F11" s="93"/>
      <c r="G11" s="98"/>
      <c r="H11" s="68"/>
      <c r="I11" s="167"/>
      <c r="J11" s="68"/>
      <c r="K11" s="170"/>
      <c r="L11" s="68"/>
      <c r="M11" s="69"/>
      <c r="N11" s="68"/>
      <c r="O11" s="69"/>
      <c r="P11" s="68"/>
      <c r="Q11" s="69"/>
      <c r="R11" s="70">
        <f t="shared" ref="R11:R12" si="0">H11+J11+L11+N11+P11</f>
        <v>0</v>
      </c>
      <c r="S11" s="70">
        <f t="shared" ref="S11:S12" si="1">F11-R11</f>
        <v>0</v>
      </c>
    </row>
    <row r="12" spans="1:19" ht="15.75" x14ac:dyDescent="0.3">
      <c r="A12" s="29"/>
      <c r="B12" s="44"/>
      <c r="C12" s="30"/>
      <c r="D12" s="30"/>
      <c r="E12" s="30"/>
      <c r="F12" s="93"/>
      <c r="G12" s="98"/>
      <c r="H12" s="68"/>
      <c r="I12" s="167"/>
      <c r="J12" s="68"/>
      <c r="K12" s="170"/>
      <c r="L12" s="68"/>
      <c r="M12" s="69"/>
      <c r="N12" s="68"/>
      <c r="O12" s="69"/>
      <c r="P12" s="68"/>
      <c r="Q12" s="69"/>
      <c r="R12" s="70">
        <f t="shared" si="0"/>
        <v>0</v>
      </c>
      <c r="S12" s="70">
        <f t="shared" si="1"/>
        <v>0</v>
      </c>
    </row>
    <row r="13" spans="1:19" x14ac:dyDescent="0.25">
      <c r="A13" s="60"/>
      <c r="B13" s="60"/>
      <c r="C13" s="61"/>
      <c r="D13" s="61"/>
      <c r="E13" s="61"/>
      <c r="F13" s="62">
        <f>SUM(F5:F12)</f>
        <v>0</v>
      </c>
      <c r="G13" s="63">
        <f>SUM(G5:G12)</f>
        <v>0</v>
      </c>
      <c r="H13" s="63">
        <f>SUM(H5:H12)</f>
        <v>0</v>
      </c>
      <c r="I13" s="64"/>
      <c r="J13" s="63">
        <f>SUM(J5:J12)</f>
        <v>0</v>
      </c>
      <c r="K13" s="64"/>
      <c r="L13" s="63"/>
      <c r="M13" s="64"/>
      <c r="N13" s="63"/>
      <c r="O13" s="64"/>
      <c r="P13" s="63"/>
      <c r="Q13" s="64"/>
      <c r="R13" s="65">
        <f>SUM(R5:R12)</f>
        <v>0</v>
      </c>
      <c r="S13" s="65">
        <f>SUM(S5:S12)</f>
        <v>0</v>
      </c>
    </row>
  </sheetData>
  <mergeCells count="2">
    <mergeCell ref="A2:S2"/>
    <mergeCell ref="A3:S3"/>
  </mergeCells>
  <hyperlinks>
    <hyperlink ref="B1" location="RESUMEN!A1" display="REGRESAR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3"/>
  <sheetViews>
    <sheetView workbookViewId="0">
      <selection activeCell="C8" sqref="C8"/>
    </sheetView>
  </sheetViews>
  <sheetFormatPr baseColWidth="10" defaultRowHeight="15" x14ac:dyDescent="0.25"/>
  <cols>
    <col min="3" max="3" width="34.5703125" customWidth="1"/>
    <col min="4" max="4" width="11.42578125" style="159"/>
  </cols>
  <sheetData>
    <row r="1" spans="1:19" x14ac:dyDescent="0.25">
      <c r="B1" s="354" t="s">
        <v>1413</v>
      </c>
    </row>
    <row r="2" spans="1:19" ht="20.25" x14ac:dyDescent="0.25">
      <c r="A2" s="468" t="s">
        <v>22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9"/>
    </row>
    <row r="3" spans="1:19" ht="17.25" x14ac:dyDescent="0.3">
      <c r="A3" s="474" t="s">
        <v>114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5"/>
    </row>
    <row r="4" spans="1:19" ht="27" x14ac:dyDescent="0.25">
      <c r="A4" s="2" t="s">
        <v>13</v>
      </c>
      <c r="B4" s="2" t="s">
        <v>79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141</v>
      </c>
      <c r="I4" s="2" t="s">
        <v>20</v>
      </c>
      <c r="J4" s="2" t="s">
        <v>142</v>
      </c>
      <c r="K4" s="2" t="s">
        <v>20</v>
      </c>
      <c r="L4" s="2" t="s">
        <v>143</v>
      </c>
      <c r="M4" s="2" t="s">
        <v>20</v>
      </c>
      <c r="N4" s="2" t="s">
        <v>144</v>
      </c>
      <c r="O4" s="2" t="s">
        <v>20</v>
      </c>
      <c r="P4" s="2" t="s">
        <v>72</v>
      </c>
      <c r="Q4" s="2" t="s">
        <v>73</v>
      </c>
      <c r="R4" s="2" t="s">
        <v>73</v>
      </c>
      <c r="S4" s="2" t="s">
        <v>20</v>
      </c>
    </row>
    <row r="5" spans="1:19" ht="28.5" x14ac:dyDescent="0.3">
      <c r="A5" s="29">
        <v>43519</v>
      </c>
      <c r="B5" s="44" t="s">
        <v>1618</v>
      </c>
      <c r="C5" s="30" t="s">
        <v>1619</v>
      </c>
      <c r="D5" s="30" t="s">
        <v>1620</v>
      </c>
      <c r="E5" s="30" t="s">
        <v>1621</v>
      </c>
      <c r="F5" s="93">
        <v>275</v>
      </c>
      <c r="G5" s="97">
        <v>27.5</v>
      </c>
      <c r="H5" s="68"/>
      <c r="I5" s="170"/>
      <c r="J5" s="68"/>
      <c r="K5" s="170"/>
      <c r="L5" s="68"/>
      <c r="M5" s="170"/>
      <c r="N5" s="68"/>
      <c r="O5" s="69"/>
      <c r="P5" s="68"/>
      <c r="Q5" s="69"/>
      <c r="R5" s="70"/>
      <c r="S5" s="70"/>
    </row>
    <row r="6" spans="1:19" ht="28.5" x14ac:dyDescent="0.3">
      <c r="A6" s="29">
        <v>43501</v>
      </c>
      <c r="B6" s="44" t="s">
        <v>1618</v>
      </c>
      <c r="C6" s="30" t="s">
        <v>1622</v>
      </c>
      <c r="D6" s="30" t="s">
        <v>1623</v>
      </c>
      <c r="E6" s="30" t="s">
        <v>1624</v>
      </c>
      <c r="F6" s="93">
        <v>270</v>
      </c>
      <c r="G6" s="97">
        <v>22.5</v>
      </c>
      <c r="H6" s="68"/>
      <c r="I6" s="167"/>
      <c r="J6" s="68"/>
      <c r="K6" s="170"/>
      <c r="L6" s="68"/>
      <c r="M6" s="170"/>
      <c r="N6" s="68"/>
      <c r="O6" s="69"/>
      <c r="P6" s="68"/>
      <c r="Q6" s="69"/>
      <c r="R6" s="70"/>
      <c r="S6" s="70"/>
    </row>
    <row r="7" spans="1:19" ht="28.5" x14ac:dyDescent="0.3">
      <c r="A7" s="29">
        <v>43508</v>
      </c>
      <c r="B7" s="44" t="s">
        <v>1625</v>
      </c>
      <c r="C7" s="30" t="s">
        <v>1626</v>
      </c>
      <c r="D7" s="30" t="s">
        <v>1627</v>
      </c>
      <c r="E7" s="30" t="s">
        <v>1624</v>
      </c>
      <c r="F7" s="93">
        <v>360</v>
      </c>
      <c r="G7" s="97">
        <v>30</v>
      </c>
      <c r="H7" s="68"/>
      <c r="I7" s="170"/>
      <c r="J7" s="68"/>
      <c r="K7" s="170"/>
      <c r="L7" s="68"/>
      <c r="M7" s="170"/>
      <c r="N7" s="68"/>
      <c r="O7" s="69"/>
      <c r="P7" s="68"/>
      <c r="Q7" s="69"/>
      <c r="R7" s="70"/>
      <c r="S7" s="70"/>
    </row>
    <row r="8" spans="1:19" s="18" customFormat="1" ht="28.5" x14ac:dyDescent="0.25">
      <c r="A8" s="29">
        <v>43577</v>
      </c>
      <c r="B8" s="44" t="s">
        <v>1654</v>
      </c>
      <c r="C8" s="30" t="s">
        <v>1655</v>
      </c>
      <c r="D8" s="30" t="s">
        <v>1656</v>
      </c>
      <c r="E8" s="30" t="s">
        <v>1624</v>
      </c>
      <c r="F8" s="93">
        <v>250</v>
      </c>
      <c r="G8" s="180">
        <v>20.83</v>
      </c>
      <c r="H8" s="430"/>
      <c r="I8" s="170"/>
      <c r="J8" s="430"/>
      <c r="K8" s="170"/>
      <c r="L8" s="430"/>
      <c r="M8" s="163"/>
      <c r="N8" s="430"/>
      <c r="O8" s="163"/>
      <c r="P8" s="430"/>
      <c r="Q8" s="163"/>
      <c r="R8" s="431">
        <f t="shared" ref="R8:R12" si="0">H8+J8+L8+N8+P8</f>
        <v>0</v>
      </c>
      <c r="S8" s="431">
        <f t="shared" ref="S8:S12" si="1">F8-R8</f>
        <v>250</v>
      </c>
    </row>
    <row r="9" spans="1:19" s="18" customFormat="1" x14ac:dyDescent="0.25">
      <c r="A9" s="29"/>
      <c r="B9" s="44"/>
      <c r="C9" s="30"/>
      <c r="D9" s="30"/>
      <c r="E9" s="30"/>
      <c r="F9" s="93"/>
      <c r="G9" s="180"/>
      <c r="H9" s="430"/>
      <c r="I9" s="170"/>
      <c r="J9" s="430"/>
      <c r="K9" s="170"/>
      <c r="L9" s="430"/>
      <c r="M9" s="163"/>
      <c r="N9" s="430"/>
      <c r="O9" s="163"/>
      <c r="P9" s="430"/>
      <c r="Q9" s="163"/>
      <c r="R9" s="431"/>
      <c r="S9" s="431"/>
    </row>
    <row r="10" spans="1:19" s="18" customFormat="1" x14ac:dyDescent="0.25">
      <c r="A10" s="29"/>
      <c r="B10" s="44"/>
      <c r="C10" s="30"/>
      <c r="D10" s="30"/>
      <c r="E10" s="30"/>
      <c r="F10" s="93"/>
      <c r="G10" s="180"/>
      <c r="H10" s="430"/>
      <c r="I10" s="170"/>
      <c r="J10" s="430"/>
      <c r="K10" s="170"/>
      <c r="L10" s="430"/>
      <c r="M10" s="163"/>
      <c r="N10" s="430"/>
      <c r="O10" s="163"/>
      <c r="P10" s="430"/>
      <c r="Q10" s="163"/>
      <c r="R10" s="431"/>
      <c r="S10" s="431"/>
    </row>
    <row r="11" spans="1:19" ht="15.75" x14ac:dyDescent="0.3">
      <c r="A11" s="29"/>
      <c r="B11" s="44"/>
      <c r="C11" s="30"/>
      <c r="D11" s="30"/>
      <c r="E11" s="30"/>
      <c r="F11" s="93"/>
      <c r="G11" s="98"/>
      <c r="H11" s="68"/>
      <c r="I11" s="167"/>
      <c r="J11" s="68"/>
      <c r="K11" s="170"/>
      <c r="L11" s="68"/>
      <c r="M11" s="69"/>
      <c r="N11" s="68"/>
      <c r="O11" s="69"/>
      <c r="P11" s="68"/>
      <c r="Q11" s="69"/>
      <c r="R11" s="70">
        <f t="shared" si="0"/>
        <v>0</v>
      </c>
      <c r="S11" s="70">
        <f t="shared" si="1"/>
        <v>0</v>
      </c>
    </row>
    <row r="12" spans="1:19" ht="15.75" x14ac:dyDescent="0.3">
      <c r="A12" s="29"/>
      <c r="B12" s="44"/>
      <c r="C12" s="30"/>
      <c r="D12" s="30"/>
      <c r="E12" s="30"/>
      <c r="F12" s="93"/>
      <c r="G12" s="98"/>
      <c r="H12" s="68"/>
      <c r="I12" s="167"/>
      <c r="J12" s="68"/>
      <c r="K12" s="170"/>
      <c r="L12" s="68"/>
      <c r="M12" s="69"/>
      <c r="N12" s="68"/>
      <c r="O12" s="69"/>
      <c r="P12" s="68"/>
      <c r="Q12" s="69"/>
      <c r="R12" s="70">
        <f t="shared" si="0"/>
        <v>0</v>
      </c>
      <c r="S12" s="70">
        <f t="shared" si="1"/>
        <v>0</v>
      </c>
    </row>
    <row r="13" spans="1:19" x14ac:dyDescent="0.25">
      <c r="A13" s="60"/>
      <c r="B13" s="60"/>
      <c r="C13" s="61"/>
      <c r="D13" s="61"/>
      <c r="E13" s="61"/>
      <c r="F13" s="62">
        <f>SUM(F5:F12)</f>
        <v>1155</v>
      </c>
      <c r="G13" s="63">
        <f>SUM(G5:G12)</f>
        <v>100.83</v>
      </c>
      <c r="H13" s="63">
        <f>SUM(H5:H12)</f>
        <v>0</v>
      </c>
      <c r="I13" s="64"/>
      <c r="J13" s="63">
        <f>SUM(J5:J12)</f>
        <v>0</v>
      </c>
      <c r="K13" s="64"/>
      <c r="L13" s="63"/>
      <c r="M13" s="64"/>
      <c r="N13" s="63"/>
      <c r="O13" s="64"/>
      <c r="P13" s="63"/>
      <c r="Q13" s="64"/>
      <c r="R13" s="65">
        <f>SUM(R5:R12)</f>
        <v>0</v>
      </c>
      <c r="S13" s="65">
        <f>SUM(S5:S12)</f>
        <v>250</v>
      </c>
    </row>
  </sheetData>
  <mergeCells count="2">
    <mergeCell ref="A2:S2"/>
    <mergeCell ref="A3:S3"/>
  </mergeCells>
  <hyperlinks>
    <hyperlink ref="B1" location="RESUMEN!A1" display="REGRESAR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B1:T11"/>
  <sheetViews>
    <sheetView zoomScale="75" zoomScaleNormal="75" zoomScalePageLayoutView="11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2" sqref="B2:T11"/>
    </sheetView>
  </sheetViews>
  <sheetFormatPr baseColWidth="10" defaultRowHeight="15" x14ac:dyDescent="0.25"/>
  <cols>
    <col min="1" max="1" width="3.85546875" customWidth="1"/>
    <col min="3" max="3" width="13.28515625" customWidth="1"/>
    <col min="4" max="4" width="31.42578125" customWidth="1"/>
    <col min="10" max="10" width="10.85546875" customWidth="1"/>
  </cols>
  <sheetData>
    <row r="1" spans="2:20" x14ac:dyDescent="0.25">
      <c r="D1" s="354" t="s">
        <v>1413</v>
      </c>
    </row>
    <row r="2" spans="2:20" s="42" customFormat="1" ht="33.75" customHeight="1" x14ac:dyDescent="0.25">
      <c r="B2" s="468" t="s">
        <v>22</v>
      </c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9"/>
    </row>
    <row r="3" spans="2:20" s="1" customFormat="1" ht="24.75" customHeight="1" x14ac:dyDescent="0.3">
      <c r="B3" s="474" t="s">
        <v>114</v>
      </c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5"/>
    </row>
    <row r="4" spans="2:20" s="3" customFormat="1" ht="27" x14ac:dyDescent="0.25">
      <c r="B4" s="2" t="s">
        <v>13</v>
      </c>
      <c r="C4" s="2" t="s">
        <v>79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141</v>
      </c>
      <c r="J4" s="2" t="s">
        <v>20</v>
      </c>
      <c r="K4" s="2" t="s">
        <v>142</v>
      </c>
      <c r="L4" s="2" t="s">
        <v>20</v>
      </c>
      <c r="M4" s="2" t="s">
        <v>143</v>
      </c>
      <c r="N4" s="2" t="s">
        <v>20</v>
      </c>
      <c r="O4" s="2" t="s">
        <v>144</v>
      </c>
      <c r="P4" s="2" t="s">
        <v>20</v>
      </c>
      <c r="Q4" s="2" t="s">
        <v>72</v>
      </c>
      <c r="R4" s="2" t="s">
        <v>73</v>
      </c>
      <c r="S4" s="2" t="s">
        <v>73</v>
      </c>
      <c r="T4" s="2" t="s">
        <v>20</v>
      </c>
    </row>
    <row r="5" spans="2:20" s="71" customFormat="1" ht="28.5" customHeight="1" x14ac:dyDescent="0.3">
      <c r="B5" s="29">
        <v>43402</v>
      </c>
      <c r="C5" s="44" t="s">
        <v>100</v>
      </c>
      <c r="D5" s="30" t="s">
        <v>627</v>
      </c>
      <c r="E5" s="31" t="s">
        <v>103</v>
      </c>
      <c r="F5" s="30" t="s">
        <v>84</v>
      </c>
      <c r="G5" s="93">
        <v>275</v>
      </c>
      <c r="H5" s="97">
        <f>G5/10</f>
        <v>27.5</v>
      </c>
      <c r="I5" s="68">
        <v>27.5</v>
      </c>
      <c r="J5" s="170" t="s">
        <v>629</v>
      </c>
      <c r="K5" s="68">
        <v>25</v>
      </c>
      <c r="L5" s="170" t="s">
        <v>934</v>
      </c>
      <c r="M5" s="68">
        <v>25</v>
      </c>
      <c r="N5" s="170" t="s">
        <v>1377</v>
      </c>
      <c r="O5" s="68"/>
      <c r="P5" s="69"/>
      <c r="Q5" s="68"/>
      <c r="R5" s="69"/>
      <c r="S5" s="70">
        <f t="shared" ref="S5:S10" si="0">I5+K5+M5+O5+Q5</f>
        <v>77.5</v>
      </c>
      <c r="T5" s="70">
        <f t="shared" ref="T5:T10" si="1">G5-S5</f>
        <v>197.5</v>
      </c>
    </row>
    <row r="6" spans="2:20" s="71" customFormat="1" ht="28.5" customHeight="1" x14ac:dyDescent="0.3">
      <c r="B6" s="29">
        <v>43402</v>
      </c>
      <c r="C6" s="44" t="s">
        <v>100</v>
      </c>
      <c r="D6" s="30" t="s">
        <v>101</v>
      </c>
      <c r="E6" s="31" t="s">
        <v>104</v>
      </c>
      <c r="F6" s="30" t="s">
        <v>10</v>
      </c>
      <c r="G6" s="93">
        <v>205</v>
      </c>
      <c r="H6" s="97">
        <v>20.83</v>
      </c>
      <c r="I6" s="68">
        <v>21</v>
      </c>
      <c r="J6" s="167" t="s">
        <v>628</v>
      </c>
      <c r="K6" s="68">
        <v>41.66</v>
      </c>
      <c r="L6" s="170" t="s">
        <v>1144</v>
      </c>
      <c r="M6" s="68"/>
      <c r="N6" s="170"/>
      <c r="O6" s="68"/>
      <c r="P6" s="69"/>
      <c r="Q6" s="68"/>
      <c r="R6" s="69"/>
      <c r="S6" s="70">
        <f t="shared" si="0"/>
        <v>62.66</v>
      </c>
      <c r="T6" s="70">
        <f t="shared" si="1"/>
        <v>142.34</v>
      </c>
    </row>
    <row r="7" spans="2:20" s="71" customFormat="1" ht="28.5" customHeight="1" x14ac:dyDescent="0.3">
      <c r="B7" s="29">
        <v>43402</v>
      </c>
      <c r="C7" s="44" t="s">
        <v>100</v>
      </c>
      <c r="D7" s="30" t="s">
        <v>102</v>
      </c>
      <c r="E7" s="31" t="s">
        <v>105</v>
      </c>
      <c r="F7" s="30" t="s">
        <v>10</v>
      </c>
      <c r="G7" s="93">
        <v>100</v>
      </c>
      <c r="H7" s="97">
        <v>8.33</v>
      </c>
      <c r="I7" s="68">
        <v>20</v>
      </c>
      <c r="J7" s="170" t="s">
        <v>935</v>
      </c>
      <c r="K7" s="68">
        <v>10</v>
      </c>
      <c r="L7" s="170" t="s">
        <v>1143</v>
      </c>
      <c r="M7" s="68"/>
      <c r="N7" s="170"/>
      <c r="O7" s="68"/>
      <c r="P7" s="69"/>
      <c r="Q7" s="68"/>
      <c r="R7" s="69"/>
      <c r="S7" s="70">
        <f t="shared" si="0"/>
        <v>30</v>
      </c>
      <c r="T7" s="70">
        <f t="shared" si="1"/>
        <v>70</v>
      </c>
    </row>
    <row r="8" spans="2:20" s="71" customFormat="1" ht="28.5" customHeight="1" x14ac:dyDescent="0.3">
      <c r="B8" s="29"/>
      <c r="C8" s="44"/>
      <c r="D8" s="30"/>
      <c r="E8" s="31"/>
      <c r="F8" s="30"/>
      <c r="G8" s="93"/>
      <c r="H8" s="94"/>
      <c r="I8" s="68"/>
      <c r="J8" s="167"/>
      <c r="K8" s="68"/>
      <c r="L8" s="170"/>
      <c r="M8" s="68"/>
      <c r="N8" s="69"/>
      <c r="O8" s="68"/>
      <c r="P8" s="69"/>
      <c r="Q8" s="68"/>
      <c r="R8" s="69"/>
      <c r="S8" s="70">
        <f t="shared" si="0"/>
        <v>0</v>
      </c>
      <c r="T8" s="70">
        <f t="shared" si="1"/>
        <v>0</v>
      </c>
    </row>
    <row r="9" spans="2:20" s="71" customFormat="1" ht="28.5" customHeight="1" x14ac:dyDescent="0.3">
      <c r="B9" s="29"/>
      <c r="C9" s="44"/>
      <c r="D9" s="30"/>
      <c r="E9" s="31"/>
      <c r="F9" s="30"/>
      <c r="G9" s="93"/>
      <c r="H9" s="98"/>
      <c r="I9" s="68"/>
      <c r="J9" s="167"/>
      <c r="K9" s="68"/>
      <c r="L9" s="170"/>
      <c r="M9" s="68"/>
      <c r="N9" s="69"/>
      <c r="O9" s="68"/>
      <c r="P9" s="69"/>
      <c r="Q9" s="68"/>
      <c r="R9" s="69"/>
      <c r="S9" s="70">
        <f t="shared" si="0"/>
        <v>0</v>
      </c>
      <c r="T9" s="70">
        <f t="shared" si="1"/>
        <v>0</v>
      </c>
    </row>
    <row r="10" spans="2:20" s="71" customFormat="1" ht="28.5" customHeight="1" x14ac:dyDescent="0.3">
      <c r="B10" s="29"/>
      <c r="C10" s="44"/>
      <c r="D10" s="30"/>
      <c r="E10" s="31"/>
      <c r="F10" s="30"/>
      <c r="G10" s="93"/>
      <c r="H10" s="98"/>
      <c r="I10" s="68"/>
      <c r="J10" s="167"/>
      <c r="K10" s="68"/>
      <c r="L10" s="170"/>
      <c r="M10" s="68"/>
      <c r="N10" s="69"/>
      <c r="O10" s="68"/>
      <c r="P10" s="69"/>
      <c r="Q10" s="68"/>
      <c r="R10" s="69"/>
      <c r="S10" s="70">
        <f t="shared" si="0"/>
        <v>0</v>
      </c>
      <c r="T10" s="70">
        <f t="shared" si="1"/>
        <v>0</v>
      </c>
    </row>
    <row r="11" spans="2:20" s="66" customFormat="1" ht="28.5" customHeight="1" x14ac:dyDescent="0.25">
      <c r="B11" s="60"/>
      <c r="C11" s="60"/>
      <c r="D11" s="61"/>
      <c r="E11" s="61"/>
      <c r="F11" s="61"/>
      <c r="G11" s="62">
        <f>SUM(G5:G10)</f>
        <v>580</v>
      </c>
      <c r="H11" s="63">
        <f>SUM(H5:H10)</f>
        <v>56.66</v>
      </c>
      <c r="I11" s="63">
        <f>SUM(I5:I10)</f>
        <v>68.5</v>
      </c>
      <c r="J11" s="64"/>
      <c r="K11" s="63">
        <f>SUM(K5:K10)</f>
        <v>76.66</v>
      </c>
      <c r="L11" s="64"/>
      <c r="M11" s="63"/>
      <c r="N11" s="64"/>
      <c r="O11" s="63"/>
      <c r="P11" s="64"/>
      <c r="Q11" s="63"/>
      <c r="R11" s="64"/>
      <c r="S11" s="65">
        <f>SUM(S5:S10)</f>
        <v>170.16</v>
      </c>
      <c r="T11" s="65">
        <f>SUM(T5:T10)</f>
        <v>409.84000000000003</v>
      </c>
    </row>
  </sheetData>
  <mergeCells count="2">
    <mergeCell ref="B2:T2"/>
    <mergeCell ref="B3:T3"/>
  </mergeCells>
  <phoneticPr fontId="19" type="noConversion"/>
  <hyperlinks>
    <hyperlink ref="D1" location="RESUMEN!A1" display="REGRESAR"/>
  </hyperlinks>
  <pageMargins left="0.19685039370078741" right="0.19685039370078741" top="0.74803149606299213" bottom="0.74803149606299213" header="0.31496062992125984" footer="0.31496062992125984"/>
  <pageSetup scale="5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G1048576"/>
  <sheetViews>
    <sheetView topLeftCell="A8" workbookViewId="0">
      <selection activeCell="H20" sqref="H20"/>
    </sheetView>
  </sheetViews>
  <sheetFormatPr baseColWidth="10" defaultRowHeight="15" x14ac:dyDescent="0.25"/>
  <cols>
    <col min="2" max="2" width="9.7109375" customWidth="1"/>
    <col min="3" max="3" width="43.140625" customWidth="1"/>
    <col min="4" max="4" width="12" bestFit="1" customWidth="1"/>
    <col min="8" max="8" width="9.28515625" customWidth="1"/>
    <col min="9" max="9" width="10.140625" style="168" customWidth="1"/>
    <col min="10" max="10" width="9.85546875" customWidth="1"/>
    <col min="11" max="11" width="8.7109375" customWidth="1"/>
    <col min="12" max="12" width="9.28515625" customWidth="1"/>
    <col min="13" max="13" width="9.5703125" customWidth="1"/>
    <col min="14" max="14" width="9.42578125" customWidth="1"/>
    <col min="15" max="15" width="9.140625" customWidth="1"/>
    <col min="16" max="16" width="9.7109375" customWidth="1"/>
    <col min="17" max="17" width="9.5703125" customWidth="1"/>
    <col min="18" max="18" width="9.140625" customWidth="1"/>
    <col min="19" max="19" width="9.7109375" customWidth="1"/>
    <col min="20" max="21" width="9.28515625" customWidth="1"/>
    <col min="22" max="22" width="9.42578125" customWidth="1"/>
    <col min="23" max="23" width="9.85546875" customWidth="1"/>
    <col min="24" max="24" width="10" customWidth="1"/>
    <col min="25" max="25" width="9.42578125" customWidth="1"/>
    <col min="26" max="26" width="8.85546875" customWidth="1"/>
    <col min="27" max="27" width="9.140625" customWidth="1"/>
    <col min="28" max="28" width="8.7109375" customWidth="1"/>
    <col min="29" max="30" width="9.7109375" customWidth="1"/>
    <col min="31" max="31" width="10.42578125" customWidth="1"/>
  </cols>
  <sheetData>
    <row r="1" spans="1:33" x14ac:dyDescent="0.25">
      <c r="C1" s="354" t="s">
        <v>1413</v>
      </c>
    </row>
    <row r="2" spans="1:33" ht="20.25" x14ac:dyDescent="0.25">
      <c r="A2" s="468" t="s">
        <v>22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8"/>
      <c r="U2" s="468"/>
      <c r="V2" s="468"/>
      <c r="W2" s="468"/>
      <c r="X2" s="468"/>
      <c r="Y2" s="468"/>
      <c r="Z2" s="468"/>
      <c r="AA2" s="468"/>
      <c r="AB2" s="468"/>
      <c r="AC2" s="468"/>
      <c r="AD2" s="468"/>
      <c r="AE2" s="468"/>
      <c r="AF2" s="468"/>
      <c r="AG2" s="469"/>
    </row>
    <row r="3" spans="1:33" x14ac:dyDescent="0.25">
      <c r="A3" s="470" t="s">
        <v>1032</v>
      </c>
      <c r="B3" s="470"/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0"/>
      <c r="S3" s="470"/>
      <c r="T3" s="470"/>
      <c r="U3" s="470"/>
      <c r="V3" s="470"/>
      <c r="W3" s="470"/>
      <c r="X3" s="470"/>
      <c r="Y3" s="470"/>
      <c r="Z3" s="470"/>
      <c r="AA3" s="470"/>
      <c r="AB3" s="470"/>
      <c r="AC3" s="470"/>
      <c r="AD3" s="470"/>
      <c r="AE3" s="470"/>
      <c r="AF3" s="470"/>
      <c r="AG3" s="471"/>
    </row>
    <row r="4" spans="1:33" ht="31.5" customHeight="1" x14ac:dyDescent="0.25">
      <c r="A4" s="2" t="s">
        <v>13</v>
      </c>
      <c r="B4" s="2" t="s">
        <v>1555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141</v>
      </c>
      <c r="I4" s="2" t="s">
        <v>20</v>
      </c>
      <c r="J4" s="2" t="s">
        <v>142</v>
      </c>
      <c r="K4" s="2" t="s">
        <v>20</v>
      </c>
      <c r="L4" s="2" t="s">
        <v>143</v>
      </c>
      <c r="M4" s="2" t="s">
        <v>20</v>
      </c>
      <c r="N4" s="2" t="s">
        <v>144</v>
      </c>
      <c r="O4" s="2" t="s">
        <v>20</v>
      </c>
      <c r="P4" s="2" t="s">
        <v>151</v>
      </c>
      <c r="Q4" s="2" t="s">
        <v>20</v>
      </c>
      <c r="R4" s="2" t="s">
        <v>354</v>
      </c>
      <c r="S4" s="2" t="s">
        <v>20</v>
      </c>
      <c r="T4" s="2" t="s">
        <v>355</v>
      </c>
      <c r="U4" s="2" t="s">
        <v>20</v>
      </c>
      <c r="V4" s="2" t="s">
        <v>620</v>
      </c>
      <c r="W4" s="2" t="s">
        <v>20</v>
      </c>
      <c r="X4" s="2" t="s">
        <v>1406</v>
      </c>
      <c r="Y4" s="2" t="s">
        <v>20</v>
      </c>
      <c r="Z4" s="2" t="s">
        <v>1407</v>
      </c>
      <c r="AA4" s="2" t="s">
        <v>20</v>
      </c>
      <c r="AB4" s="2" t="s">
        <v>1408</v>
      </c>
      <c r="AC4" s="2" t="s">
        <v>20</v>
      </c>
      <c r="AD4" s="2" t="s">
        <v>1409</v>
      </c>
      <c r="AE4" s="2" t="s">
        <v>20</v>
      </c>
      <c r="AF4" s="2" t="s">
        <v>73</v>
      </c>
      <c r="AG4" s="2" t="s">
        <v>20</v>
      </c>
    </row>
    <row r="5" spans="1:33" ht="25.5" customHeight="1" x14ac:dyDescent="0.25">
      <c r="A5" s="179">
        <v>43522</v>
      </c>
      <c r="B5" s="2" t="s">
        <v>1513</v>
      </c>
      <c r="C5" s="2" t="s">
        <v>1514</v>
      </c>
      <c r="D5" s="2" t="s">
        <v>1515</v>
      </c>
      <c r="E5" s="2" t="s">
        <v>419</v>
      </c>
      <c r="F5" s="181">
        <v>260</v>
      </c>
      <c r="G5" s="181">
        <v>21.67</v>
      </c>
      <c r="H5" s="28"/>
      <c r="I5" s="2"/>
      <c r="J5" s="28"/>
      <c r="K5" s="2"/>
      <c r="L5" s="28"/>
      <c r="M5" s="2"/>
      <c r="N5" s="28"/>
      <c r="O5" s="2"/>
      <c r="P5" s="28"/>
      <c r="Q5" s="2"/>
      <c r="R5" s="28"/>
      <c r="S5" s="2"/>
      <c r="T5" s="28"/>
      <c r="U5" s="2"/>
      <c r="V5" s="28"/>
      <c r="W5" s="2"/>
      <c r="X5" s="28"/>
      <c r="Y5" s="2"/>
      <c r="Z5" s="28"/>
      <c r="AA5" s="2"/>
      <c r="AB5" s="28"/>
      <c r="AC5" s="2"/>
      <c r="AD5" s="28"/>
      <c r="AE5" s="2"/>
      <c r="AF5" s="2">
        <f>H5+J5+L5+N5+P5+R5+T5+V5+X5+Z5+AB5+AD5</f>
        <v>0</v>
      </c>
      <c r="AG5" s="2"/>
    </row>
    <row r="6" spans="1:33" ht="25.5" customHeight="1" x14ac:dyDescent="0.25">
      <c r="A6" s="179">
        <v>43522</v>
      </c>
      <c r="B6" s="2" t="s">
        <v>1513</v>
      </c>
      <c r="C6" s="2" t="s">
        <v>1516</v>
      </c>
      <c r="D6" s="2" t="s">
        <v>1517</v>
      </c>
      <c r="E6" s="2" t="s">
        <v>1518</v>
      </c>
      <c r="F6" s="181">
        <v>270</v>
      </c>
      <c r="G6" s="181">
        <v>24.44</v>
      </c>
      <c r="H6" s="28">
        <v>50</v>
      </c>
      <c r="I6" s="2" t="s">
        <v>1519</v>
      </c>
      <c r="J6" s="28"/>
      <c r="K6" s="2"/>
      <c r="L6" s="28"/>
      <c r="M6" s="2"/>
      <c r="N6" s="28"/>
      <c r="O6" s="2"/>
      <c r="P6" s="28"/>
      <c r="Q6" s="2"/>
      <c r="R6" s="28"/>
      <c r="S6" s="2"/>
      <c r="T6" s="28"/>
      <c r="U6" s="2"/>
      <c r="V6" s="28"/>
      <c r="W6" s="2"/>
      <c r="X6" s="28"/>
      <c r="Y6" s="2"/>
      <c r="Z6" s="28"/>
      <c r="AA6" s="2"/>
      <c r="AB6" s="28"/>
      <c r="AC6" s="2"/>
      <c r="AD6" s="28"/>
      <c r="AE6" s="2"/>
      <c r="AF6" s="2"/>
      <c r="AG6" s="2"/>
    </row>
    <row r="7" spans="1:33" ht="25.5" customHeight="1" x14ac:dyDescent="0.25">
      <c r="A7" s="179">
        <v>43522</v>
      </c>
      <c r="B7" s="2" t="s">
        <v>1513</v>
      </c>
      <c r="C7" s="2" t="s">
        <v>1520</v>
      </c>
      <c r="D7" s="2" t="s">
        <v>1521</v>
      </c>
      <c r="E7" s="2" t="s">
        <v>1522</v>
      </c>
      <c r="F7" s="181">
        <v>70</v>
      </c>
      <c r="G7" s="181">
        <v>23.33</v>
      </c>
      <c r="H7" s="28"/>
      <c r="I7" s="2"/>
      <c r="J7" s="28"/>
      <c r="K7" s="2"/>
      <c r="L7" s="28"/>
      <c r="M7" s="2"/>
      <c r="N7" s="28"/>
      <c r="O7" s="2"/>
      <c r="P7" s="28"/>
      <c r="Q7" s="2"/>
      <c r="R7" s="28"/>
      <c r="S7" s="2"/>
      <c r="T7" s="28"/>
      <c r="U7" s="2"/>
      <c r="V7" s="28"/>
      <c r="W7" s="2"/>
      <c r="X7" s="28"/>
      <c r="Y7" s="2"/>
      <c r="Z7" s="28"/>
      <c r="AA7" s="2"/>
      <c r="AB7" s="28"/>
      <c r="AC7" s="2"/>
      <c r="AD7" s="28"/>
      <c r="AE7" s="2"/>
      <c r="AF7" s="2"/>
      <c r="AG7" s="2"/>
    </row>
    <row r="8" spans="1:33" ht="25.5" customHeight="1" x14ac:dyDescent="0.25">
      <c r="A8" s="179">
        <v>43522</v>
      </c>
      <c r="B8" s="2" t="s">
        <v>1513</v>
      </c>
      <c r="C8" s="2" t="s">
        <v>1523</v>
      </c>
      <c r="D8" s="2" t="s">
        <v>1524</v>
      </c>
      <c r="E8" s="2" t="s">
        <v>419</v>
      </c>
      <c r="F8" s="181">
        <v>240</v>
      </c>
      <c r="G8" s="181">
        <v>20</v>
      </c>
      <c r="H8" s="28"/>
      <c r="I8" s="2"/>
      <c r="J8" s="28"/>
      <c r="K8" s="2"/>
      <c r="L8" s="28"/>
      <c r="M8" s="2"/>
      <c r="N8" s="28"/>
      <c r="O8" s="2"/>
      <c r="P8" s="28"/>
      <c r="Q8" s="2"/>
      <c r="R8" s="28"/>
      <c r="S8" s="2"/>
      <c r="T8" s="28"/>
      <c r="U8" s="2"/>
      <c r="V8" s="28"/>
      <c r="W8" s="2"/>
      <c r="X8" s="28"/>
      <c r="Y8" s="2"/>
      <c r="Z8" s="28"/>
      <c r="AA8" s="2"/>
      <c r="AB8" s="28"/>
      <c r="AC8" s="2"/>
      <c r="AD8" s="28"/>
      <c r="AE8" s="2"/>
      <c r="AF8" s="2"/>
      <c r="AG8" s="2"/>
    </row>
    <row r="9" spans="1:33" ht="25.5" customHeight="1" x14ac:dyDescent="0.25">
      <c r="A9" s="179">
        <v>43522</v>
      </c>
      <c r="B9" s="2" t="s">
        <v>1513</v>
      </c>
      <c r="C9" s="2" t="s">
        <v>1525</v>
      </c>
      <c r="D9" s="2" t="s">
        <v>1530</v>
      </c>
      <c r="E9" s="2" t="s">
        <v>419</v>
      </c>
      <c r="F9" s="181">
        <v>125</v>
      </c>
      <c r="G9" s="181">
        <v>10.42</v>
      </c>
      <c r="H9" s="28"/>
      <c r="I9" s="2"/>
      <c r="J9" s="28"/>
      <c r="K9" s="2"/>
      <c r="L9" s="28"/>
      <c r="M9" s="2"/>
      <c r="N9" s="28"/>
      <c r="O9" s="2"/>
      <c r="P9" s="28"/>
      <c r="Q9" s="2"/>
      <c r="R9" s="28"/>
      <c r="S9" s="2"/>
      <c r="T9" s="28"/>
      <c r="U9" s="2"/>
      <c r="V9" s="28"/>
      <c r="W9" s="2"/>
      <c r="X9" s="28"/>
      <c r="Y9" s="2"/>
      <c r="Z9" s="28"/>
      <c r="AA9" s="2"/>
      <c r="AB9" s="28"/>
      <c r="AC9" s="2"/>
      <c r="AD9" s="28"/>
      <c r="AE9" s="2"/>
      <c r="AF9" s="2"/>
      <c r="AG9" s="2"/>
    </row>
    <row r="10" spans="1:33" ht="25.5" customHeight="1" x14ac:dyDescent="0.3">
      <c r="A10" s="179">
        <v>43522</v>
      </c>
      <c r="B10" s="2" t="s">
        <v>1513</v>
      </c>
      <c r="C10" s="30" t="s">
        <v>1526</v>
      </c>
      <c r="D10" s="31" t="s">
        <v>1531</v>
      </c>
      <c r="E10" s="30" t="s">
        <v>11</v>
      </c>
      <c r="F10" s="180">
        <v>100</v>
      </c>
      <c r="G10" s="97">
        <v>100</v>
      </c>
      <c r="H10" s="68">
        <v>100</v>
      </c>
      <c r="I10" s="170" t="s">
        <v>1556</v>
      </c>
      <c r="J10" s="68"/>
      <c r="K10" s="69"/>
      <c r="L10" s="68"/>
      <c r="M10" s="69"/>
      <c r="N10" s="68"/>
      <c r="O10" s="69"/>
      <c r="P10" s="68"/>
      <c r="Q10" s="69"/>
      <c r="R10" s="68"/>
      <c r="S10" s="69"/>
      <c r="T10" s="68"/>
      <c r="U10" s="69"/>
      <c r="V10" s="68"/>
      <c r="W10" s="69"/>
      <c r="X10" s="68"/>
      <c r="Y10" s="68"/>
      <c r="Z10" s="68"/>
      <c r="AA10" s="68"/>
      <c r="AB10" s="68"/>
      <c r="AC10" s="68"/>
      <c r="AD10" s="68"/>
      <c r="AE10" s="68"/>
      <c r="AF10" s="70">
        <f>H10+J10+L10+N10+T10</f>
        <v>100</v>
      </c>
      <c r="AG10" s="70">
        <f>F10-AF10</f>
        <v>0</v>
      </c>
    </row>
    <row r="11" spans="1:33" ht="25.5" customHeight="1" x14ac:dyDescent="0.3">
      <c r="A11" s="179">
        <v>43522</v>
      </c>
      <c r="B11" s="2" t="s">
        <v>1513</v>
      </c>
      <c r="C11" s="30" t="s">
        <v>1527</v>
      </c>
      <c r="D11" s="31" t="s">
        <v>1532</v>
      </c>
      <c r="E11" s="30" t="s">
        <v>419</v>
      </c>
      <c r="F11" s="180">
        <v>275</v>
      </c>
      <c r="G11" s="97">
        <v>22.92</v>
      </c>
      <c r="H11" s="68"/>
      <c r="I11" s="167"/>
      <c r="J11" s="68"/>
      <c r="K11" s="69"/>
      <c r="L11" s="68"/>
      <c r="M11" s="69"/>
      <c r="N11" s="68"/>
      <c r="O11" s="69"/>
      <c r="P11" s="68"/>
      <c r="Q11" s="69"/>
      <c r="R11" s="68"/>
      <c r="S11" s="69"/>
      <c r="T11" s="68"/>
      <c r="U11" s="69"/>
      <c r="V11" s="68"/>
      <c r="W11" s="69"/>
      <c r="X11" s="68"/>
      <c r="Y11" s="68"/>
      <c r="Z11" s="68"/>
      <c r="AA11" s="68"/>
      <c r="AB11" s="68"/>
      <c r="AC11" s="68"/>
      <c r="AD11" s="68"/>
      <c r="AE11" s="68"/>
      <c r="AF11" s="70">
        <f>H11+J11+L11+N11+T11</f>
        <v>0</v>
      </c>
      <c r="AG11" s="70">
        <f>F11-AF11</f>
        <v>275</v>
      </c>
    </row>
    <row r="12" spans="1:33" ht="25.5" customHeight="1" x14ac:dyDescent="0.3">
      <c r="A12" s="179">
        <v>43522</v>
      </c>
      <c r="B12" s="2" t="s">
        <v>1513</v>
      </c>
      <c r="C12" s="30" t="s">
        <v>1528</v>
      </c>
      <c r="D12" s="31" t="s">
        <v>1533</v>
      </c>
      <c r="E12" s="30" t="s">
        <v>419</v>
      </c>
      <c r="F12" s="180">
        <v>250</v>
      </c>
      <c r="G12" s="97">
        <v>20.83</v>
      </c>
      <c r="H12" s="68"/>
      <c r="I12" s="167"/>
      <c r="J12" s="68"/>
      <c r="K12" s="69"/>
      <c r="L12" s="68"/>
      <c r="M12" s="69"/>
      <c r="N12" s="68"/>
      <c r="O12" s="69"/>
      <c r="P12" s="68"/>
      <c r="Q12" s="69"/>
      <c r="R12" s="68"/>
      <c r="S12" s="69"/>
      <c r="T12" s="68"/>
      <c r="U12" s="69"/>
      <c r="V12" s="68"/>
      <c r="W12" s="69"/>
      <c r="X12" s="68"/>
      <c r="Y12" s="68"/>
      <c r="Z12" s="68"/>
      <c r="AA12" s="68"/>
      <c r="AB12" s="68"/>
      <c r="AC12" s="68"/>
      <c r="AD12" s="68"/>
      <c r="AE12" s="68"/>
      <c r="AF12" s="70">
        <f>H12+J12+L12+N12+T12</f>
        <v>0</v>
      </c>
      <c r="AG12" s="70">
        <f>F12-AF12</f>
        <v>250</v>
      </c>
    </row>
    <row r="13" spans="1:33" ht="25.5" customHeight="1" x14ac:dyDescent="0.3">
      <c r="A13" s="179">
        <v>43522</v>
      </c>
      <c r="B13" s="2" t="s">
        <v>1513</v>
      </c>
      <c r="C13" s="30" t="s">
        <v>1529</v>
      </c>
      <c r="D13" s="31">
        <v>50242142018</v>
      </c>
      <c r="E13" s="30" t="s">
        <v>1518</v>
      </c>
      <c r="F13" s="180">
        <v>300</v>
      </c>
      <c r="G13" s="97">
        <v>33.340000000000003</v>
      </c>
      <c r="H13" s="68"/>
      <c r="I13" s="167"/>
      <c r="J13" s="68"/>
      <c r="K13" s="69"/>
      <c r="L13" s="68"/>
      <c r="M13" s="69"/>
      <c r="N13" s="68"/>
      <c r="O13" s="69"/>
      <c r="P13" s="68"/>
      <c r="Q13" s="69"/>
      <c r="R13" s="68"/>
      <c r="S13" s="69"/>
      <c r="T13" s="68"/>
      <c r="U13" s="69"/>
      <c r="V13" s="68"/>
      <c r="W13" s="69"/>
      <c r="X13" s="68"/>
      <c r="Y13" s="68"/>
      <c r="Z13" s="68"/>
      <c r="AA13" s="68"/>
      <c r="AB13" s="68"/>
      <c r="AC13" s="68"/>
      <c r="AD13" s="68"/>
      <c r="AE13" s="68"/>
      <c r="AF13" s="70">
        <f>H13+J13+L13+N13+T13</f>
        <v>0</v>
      </c>
      <c r="AG13" s="70">
        <f>F13-AF13</f>
        <v>300</v>
      </c>
    </row>
    <row r="14" spans="1:33" ht="25.5" customHeight="1" x14ac:dyDescent="0.3">
      <c r="A14" s="29">
        <v>43539</v>
      </c>
      <c r="B14" s="2" t="s">
        <v>1554</v>
      </c>
      <c r="C14" s="30" t="s">
        <v>1534</v>
      </c>
      <c r="D14" s="31" t="s">
        <v>1545</v>
      </c>
      <c r="E14" s="30" t="s">
        <v>419</v>
      </c>
      <c r="F14" s="180">
        <v>150</v>
      </c>
      <c r="G14" s="97">
        <v>12.5</v>
      </c>
      <c r="H14" s="68"/>
      <c r="I14" s="167"/>
      <c r="J14" s="68"/>
      <c r="K14" s="69"/>
      <c r="L14" s="68"/>
      <c r="M14" s="69"/>
      <c r="N14" s="68"/>
      <c r="O14" s="69"/>
      <c r="P14" s="68"/>
      <c r="Q14" s="69"/>
      <c r="R14" s="68"/>
      <c r="S14" s="69"/>
      <c r="T14" s="68"/>
      <c r="U14" s="69"/>
      <c r="V14" s="68"/>
      <c r="W14" s="69"/>
      <c r="X14" s="68"/>
      <c r="Y14" s="68"/>
      <c r="Z14" s="68"/>
      <c r="AA14" s="68"/>
      <c r="AB14" s="68"/>
      <c r="AC14" s="68"/>
      <c r="AD14" s="68"/>
      <c r="AE14" s="68"/>
      <c r="AF14" s="70"/>
      <c r="AG14" s="70"/>
    </row>
    <row r="15" spans="1:33" ht="25.5" customHeight="1" x14ac:dyDescent="0.3">
      <c r="A15" s="29">
        <v>43539</v>
      </c>
      <c r="B15" s="2" t="s">
        <v>1554</v>
      </c>
      <c r="C15" s="30" t="s">
        <v>1535</v>
      </c>
      <c r="D15" s="31" t="s">
        <v>1546</v>
      </c>
      <c r="E15" s="30" t="s">
        <v>419</v>
      </c>
      <c r="F15" s="180">
        <v>150</v>
      </c>
      <c r="G15" s="97">
        <v>12.5</v>
      </c>
      <c r="H15" s="68"/>
      <c r="I15" s="167"/>
      <c r="J15" s="68"/>
      <c r="K15" s="69"/>
      <c r="L15" s="68"/>
      <c r="M15" s="69"/>
      <c r="N15" s="68"/>
      <c r="O15" s="69"/>
      <c r="P15" s="68"/>
      <c r="Q15" s="69"/>
      <c r="R15" s="68"/>
      <c r="S15" s="69"/>
      <c r="T15" s="68"/>
      <c r="U15" s="69"/>
      <c r="V15" s="68"/>
      <c r="W15" s="69"/>
      <c r="X15" s="68"/>
      <c r="Y15" s="68"/>
      <c r="Z15" s="68"/>
      <c r="AA15" s="68"/>
      <c r="AB15" s="68"/>
      <c r="AC15" s="68"/>
      <c r="AD15" s="68"/>
      <c r="AE15" s="68"/>
      <c r="AF15" s="70"/>
      <c r="AG15" s="70"/>
    </row>
    <row r="16" spans="1:33" ht="25.5" customHeight="1" x14ac:dyDescent="0.3">
      <c r="A16" s="29">
        <v>43539</v>
      </c>
      <c r="B16" s="2" t="s">
        <v>1554</v>
      </c>
      <c r="C16" s="30" t="s">
        <v>1536</v>
      </c>
      <c r="D16" s="31" t="s">
        <v>1552</v>
      </c>
      <c r="E16" s="30" t="s">
        <v>419</v>
      </c>
      <c r="F16" s="180">
        <v>150</v>
      </c>
      <c r="G16" s="97">
        <v>12.5</v>
      </c>
      <c r="H16" s="68"/>
      <c r="I16" s="167"/>
      <c r="J16" s="68"/>
      <c r="K16" s="69"/>
      <c r="L16" s="68"/>
      <c r="M16" s="69"/>
      <c r="N16" s="68"/>
      <c r="O16" s="69"/>
      <c r="P16" s="68"/>
      <c r="Q16" s="69"/>
      <c r="R16" s="68"/>
      <c r="S16" s="69"/>
      <c r="T16" s="68"/>
      <c r="U16" s="69"/>
      <c r="V16" s="68"/>
      <c r="W16" s="69"/>
      <c r="X16" s="68"/>
      <c r="Y16" s="68"/>
      <c r="Z16" s="68"/>
      <c r="AA16" s="68"/>
      <c r="AB16" s="68"/>
      <c r="AC16" s="68"/>
      <c r="AD16" s="68"/>
      <c r="AE16" s="68"/>
      <c r="AF16" s="70">
        <f>H16+J16+L16+N16+T16</f>
        <v>0</v>
      </c>
      <c r="AG16" s="70">
        <f>F16-AF16</f>
        <v>150</v>
      </c>
    </row>
    <row r="17" spans="1:33" ht="25.5" customHeight="1" x14ac:dyDescent="0.3">
      <c r="A17" s="29">
        <v>43539</v>
      </c>
      <c r="B17" s="2" t="s">
        <v>1554</v>
      </c>
      <c r="C17" s="30" t="s">
        <v>1537</v>
      </c>
      <c r="D17" s="31" t="s">
        <v>1547</v>
      </c>
      <c r="E17" s="30" t="s">
        <v>419</v>
      </c>
      <c r="F17" s="180">
        <v>250</v>
      </c>
      <c r="G17" s="97">
        <v>20.83</v>
      </c>
      <c r="H17" s="68"/>
      <c r="I17" s="167"/>
      <c r="J17" s="68"/>
      <c r="K17" s="69"/>
      <c r="L17" s="68"/>
      <c r="M17" s="69"/>
      <c r="N17" s="68"/>
      <c r="O17" s="69"/>
      <c r="P17" s="68"/>
      <c r="Q17" s="69"/>
      <c r="R17" s="68"/>
      <c r="S17" s="69"/>
      <c r="T17" s="68"/>
      <c r="U17" s="69"/>
      <c r="V17" s="68"/>
      <c r="W17" s="69"/>
      <c r="X17" s="68"/>
      <c r="Y17" s="68"/>
      <c r="Z17" s="68"/>
      <c r="AA17" s="68"/>
      <c r="AB17" s="68"/>
      <c r="AC17" s="68"/>
      <c r="AD17" s="68"/>
      <c r="AE17" s="68"/>
      <c r="AF17" s="70">
        <f>H17+J17+L17+N17+T17</f>
        <v>0</v>
      </c>
      <c r="AG17" s="70">
        <f>F17-AF17</f>
        <v>250</v>
      </c>
    </row>
    <row r="18" spans="1:33" ht="25.5" customHeight="1" x14ac:dyDescent="0.3">
      <c r="A18" s="29">
        <v>43539</v>
      </c>
      <c r="B18" s="2" t="s">
        <v>1554</v>
      </c>
      <c r="C18" s="30" t="s">
        <v>1538</v>
      </c>
      <c r="D18" s="31" t="s">
        <v>1544</v>
      </c>
      <c r="E18" s="30" t="s">
        <v>419</v>
      </c>
      <c r="F18" s="180">
        <v>210</v>
      </c>
      <c r="G18" s="94">
        <v>17.5</v>
      </c>
      <c r="H18" s="68"/>
      <c r="I18" s="167"/>
      <c r="J18" s="68"/>
      <c r="K18" s="69"/>
      <c r="L18" s="68"/>
      <c r="M18" s="69"/>
      <c r="N18" s="68"/>
      <c r="O18" s="69"/>
      <c r="P18" s="68"/>
      <c r="Q18" s="69"/>
      <c r="R18" s="68"/>
      <c r="S18" s="69"/>
      <c r="T18" s="68"/>
      <c r="U18" s="69"/>
      <c r="V18" s="68"/>
      <c r="W18" s="69"/>
      <c r="X18" s="68"/>
      <c r="Y18" s="68"/>
      <c r="Z18" s="68"/>
      <c r="AA18" s="68"/>
      <c r="AB18" s="68"/>
      <c r="AC18" s="68"/>
      <c r="AD18" s="68"/>
      <c r="AE18" s="68"/>
      <c r="AF18" s="70">
        <f>H18+J18+L18+N18+T18</f>
        <v>0</v>
      </c>
      <c r="AG18" s="70">
        <f>F18-AF18</f>
        <v>210</v>
      </c>
    </row>
    <row r="19" spans="1:33" ht="27" x14ac:dyDescent="0.3">
      <c r="A19" s="29">
        <v>43539</v>
      </c>
      <c r="B19" s="2" t="s">
        <v>1554</v>
      </c>
      <c r="C19" s="30" t="s">
        <v>1539</v>
      </c>
      <c r="D19" s="31" t="s">
        <v>1553</v>
      </c>
      <c r="E19" s="30" t="s">
        <v>419</v>
      </c>
      <c r="F19" s="180">
        <v>150</v>
      </c>
      <c r="G19" s="98">
        <v>12.5</v>
      </c>
      <c r="H19" s="68"/>
      <c r="I19" s="167"/>
      <c r="J19" s="68"/>
      <c r="K19" s="69"/>
      <c r="L19" s="68"/>
      <c r="M19" s="69"/>
      <c r="N19" s="68"/>
      <c r="O19" s="69"/>
      <c r="P19" s="68"/>
      <c r="Q19" s="69"/>
      <c r="R19" s="68"/>
      <c r="S19" s="69"/>
      <c r="T19" s="68"/>
      <c r="U19" s="69"/>
      <c r="V19" s="68"/>
      <c r="W19" s="69"/>
      <c r="X19" s="68"/>
      <c r="Y19" s="68"/>
      <c r="Z19" s="68"/>
      <c r="AA19" s="68"/>
      <c r="AB19" s="68"/>
      <c r="AC19" s="68"/>
      <c r="AD19" s="68"/>
      <c r="AE19" s="68"/>
      <c r="AF19" s="70">
        <f>H19+J19+L19+N19+T19</f>
        <v>0</v>
      </c>
      <c r="AG19" s="70">
        <f>F19-AF19</f>
        <v>150</v>
      </c>
    </row>
    <row r="20" spans="1:33" ht="27" x14ac:dyDescent="0.3">
      <c r="A20" s="29">
        <v>43539</v>
      </c>
      <c r="B20" s="2" t="s">
        <v>1554</v>
      </c>
      <c r="C20" s="30" t="s">
        <v>1540</v>
      </c>
      <c r="D20" s="31" t="s">
        <v>1551</v>
      </c>
      <c r="E20" s="30" t="s">
        <v>419</v>
      </c>
      <c r="F20" s="180">
        <v>125</v>
      </c>
      <c r="G20" s="98">
        <v>10.42</v>
      </c>
      <c r="H20" s="68"/>
      <c r="I20" s="167"/>
      <c r="J20" s="68"/>
      <c r="K20" s="69"/>
      <c r="L20" s="68"/>
      <c r="M20" s="69"/>
      <c r="N20" s="68"/>
      <c r="O20" s="69"/>
      <c r="P20" s="68"/>
      <c r="Q20" s="69"/>
      <c r="R20" s="68"/>
      <c r="S20" s="69"/>
      <c r="T20" s="68"/>
      <c r="U20" s="69"/>
      <c r="V20" s="68"/>
      <c r="W20" s="69"/>
      <c r="X20" s="68"/>
      <c r="Y20" s="68"/>
      <c r="Z20" s="68"/>
      <c r="AA20" s="68"/>
      <c r="AB20" s="68"/>
      <c r="AC20" s="68"/>
      <c r="AD20" s="68"/>
      <c r="AE20" s="68"/>
      <c r="AF20" s="70">
        <f>H20+J20+L20+N20+T20</f>
        <v>0</v>
      </c>
      <c r="AG20" s="70">
        <f>F20-AF20</f>
        <v>125</v>
      </c>
    </row>
    <row r="21" spans="1:33" ht="27" x14ac:dyDescent="0.3">
      <c r="A21" s="29">
        <v>43539</v>
      </c>
      <c r="B21" s="2" t="s">
        <v>1554</v>
      </c>
      <c r="C21" s="30" t="s">
        <v>1541</v>
      </c>
      <c r="D21" s="31" t="s">
        <v>1543</v>
      </c>
      <c r="E21" s="30" t="s">
        <v>419</v>
      </c>
      <c r="F21" s="180">
        <v>150</v>
      </c>
      <c r="G21" s="98">
        <v>12.5</v>
      </c>
      <c r="H21" s="68"/>
      <c r="I21" s="167"/>
      <c r="J21" s="68"/>
      <c r="K21" s="69"/>
      <c r="L21" s="68"/>
      <c r="M21" s="69"/>
      <c r="N21" s="68"/>
      <c r="O21" s="69"/>
      <c r="P21" s="68"/>
      <c r="Q21" s="69"/>
      <c r="R21" s="68"/>
      <c r="S21" s="69"/>
      <c r="T21" s="68"/>
      <c r="U21" s="69"/>
      <c r="V21" s="68"/>
      <c r="W21" s="69"/>
      <c r="X21" s="68"/>
      <c r="Y21" s="68"/>
      <c r="Z21" s="68"/>
      <c r="AA21" s="68"/>
      <c r="AB21" s="68"/>
      <c r="AC21" s="68"/>
      <c r="AD21" s="68"/>
      <c r="AE21" s="68"/>
      <c r="AF21" s="70"/>
      <c r="AG21" s="70"/>
    </row>
    <row r="22" spans="1:33" ht="27" x14ac:dyDescent="0.3">
      <c r="A22" s="29">
        <v>43539</v>
      </c>
      <c r="B22" s="2" t="s">
        <v>1554</v>
      </c>
      <c r="C22" s="30" t="s">
        <v>1542</v>
      </c>
      <c r="D22" s="31" t="s">
        <v>1548</v>
      </c>
      <c r="E22" s="30" t="s">
        <v>419</v>
      </c>
      <c r="F22" s="180">
        <v>100</v>
      </c>
      <c r="G22" s="98">
        <v>8.34</v>
      </c>
      <c r="H22" s="68"/>
      <c r="I22" s="167"/>
      <c r="J22" s="68"/>
      <c r="K22" s="69"/>
      <c r="L22" s="68"/>
      <c r="M22" s="69"/>
      <c r="N22" s="68"/>
      <c r="O22" s="69"/>
      <c r="P22" s="68"/>
      <c r="Q22" s="69"/>
      <c r="R22" s="68"/>
      <c r="S22" s="69"/>
      <c r="T22" s="68"/>
      <c r="U22" s="69"/>
      <c r="V22" s="68"/>
      <c r="W22" s="69"/>
      <c r="X22" s="68"/>
      <c r="Y22" s="68"/>
      <c r="Z22" s="68"/>
      <c r="AA22" s="68"/>
      <c r="AB22" s="68"/>
      <c r="AC22" s="68"/>
      <c r="AD22" s="68"/>
      <c r="AE22" s="68"/>
      <c r="AF22" s="70"/>
      <c r="AG22" s="70"/>
    </row>
    <row r="23" spans="1:33" ht="27" x14ac:dyDescent="0.3">
      <c r="A23" s="29">
        <v>43539</v>
      </c>
      <c r="B23" s="2" t="s">
        <v>1554</v>
      </c>
      <c r="C23" s="30" t="s">
        <v>1549</v>
      </c>
      <c r="D23" s="31" t="s">
        <v>1550</v>
      </c>
      <c r="E23" s="30" t="s">
        <v>419</v>
      </c>
      <c r="F23" s="180">
        <v>100</v>
      </c>
      <c r="G23" s="98">
        <v>8.34</v>
      </c>
      <c r="H23" s="68"/>
      <c r="I23" s="167"/>
      <c r="J23" s="68"/>
      <c r="K23" s="69"/>
      <c r="L23" s="68"/>
      <c r="M23" s="69"/>
      <c r="N23" s="68"/>
      <c r="O23" s="69"/>
      <c r="P23" s="68"/>
      <c r="Q23" s="69"/>
      <c r="R23" s="68"/>
      <c r="S23" s="69"/>
      <c r="T23" s="68"/>
      <c r="U23" s="69"/>
      <c r="V23" s="68"/>
      <c r="W23" s="69"/>
      <c r="X23" s="68"/>
      <c r="Y23" s="68"/>
      <c r="Z23" s="68"/>
      <c r="AA23" s="68"/>
      <c r="AB23" s="68"/>
      <c r="AC23" s="68"/>
      <c r="AD23" s="68"/>
      <c r="AE23" s="68"/>
      <c r="AF23" s="70"/>
      <c r="AG23" s="70"/>
    </row>
    <row r="24" spans="1:33" ht="15.75" x14ac:dyDescent="0.3">
      <c r="A24" s="29"/>
      <c r="B24" s="44"/>
      <c r="C24" s="30"/>
      <c r="D24" s="31"/>
      <c r="E24" s="30"/>
      <c r="F24" s="180"/>
      <c r="G24" s="98"/>
      <c r="H24" s="68"/>
      <c r="I24" s="167"/>
      <c r="J24" s="68"/>
      <c r="K24" s="69"/>
      <c r="L24" s="68"/>
      <c r="M24" s="69"/>
      <c r="N24" s="68"/>
      <c r="O24" s="69"/>
      <c r="P24" s="68"/>
      <c r="Q24" s="69"/>
      <c r="R24" s="68"/>
      <c r="S24" s="69"/>
      <c r="T24" s="68"/>
      <c r="U24" s="69"/>
      <c r="V24" s="68"/>
      <c r="W24" s="69"/>
      <c r="X24" s="68"/>
      <c r="Y24" s="68"/>
      <c r="Z24" s="68"/>
      <c r="AA24" s="68"/>
      <c r="AB24" s="68"/>
      <c r="AC24" s="68"/>
      <c r="AD24" s="68"/>
      <c r="AE24" s="68"/>
      <c r="AF24" s="70"/>
      <c r="AG24" s="70"/>
    </row>
    <row r="25" spans="1:33" ht="15.75" x14ac:dyDescent="0.3">
      <c r="A25" s="29"/>
      <c r="B25" s="44"/>
      <c r="C25" s="30"/>
      <c r="D25" s="31"/>
      <c r="E25" s="30"/>
      <c r="F25" s="180"/>
      <c r="G25" s="98"/>
      <c r="H25" s="68"/>
      <c r="I25" s="167"/>
      <c r="J25" s="68"/>
      <c r="K25" s="69"/>
      <c r="L25" s="68"/>
      <c r="M25" s="69"/>
      <c r="N25" s="68"/>
      <c r="O25" s="69"/>
      <c r="P25" s="68"/>
      <c r="Q25" s="69"/>
      <c r="R25" s="68"/>
      <c r="S25" s="69"/>
      <c r="T25" s="68"/>
      <c r="U25" s="69"/>
      <c r="V25" s="68"/>
      <c r="W25" s="69"/>
      <c r="X25" s="68"/>
      <c r="Y25" s="68"/>
      <c r="Z25" s="68"/>
      <c r="AA25" s="68"/>
      <c r="AB25" s="68"/>
      <c r="AC25" s="68"/>
      <c r="AD25" s="68"/>
      <c r="AE25" s="68"/>
      <c r="AF25" s="70"/>
      <c r="AG25" s="70"/>
    </row>
    <row r="26" spans="1:33" ht="15.75" x14ac:dyDescent="0.3">
      <c r="A26" s="29"/>
      <c r="B26" s="44"/>
      <c r="C26" s="30"/>
      <c r="D26" s="31"/>
      <c r="E26" s="30"/>
      <c r="F26" s="180"/>
      <c r="G26" s="98"/>
      <c r="H26" s="68"/>
      <c r="I26" s="167"/>
      <c r="J26" s="68"/>
      <c r="K26" s="69"/>
      <c r="L26" s="68"/>
      <c r="M26" s="69"/>
      <c r="N26" s="68"/>
      <c r="O26" s="69"/>
      <c r="P26" s="68"/>
      <c r="Q26" s="69"/>
      <c r="R26" s="68"/>
      <c r="S26" s="69"/>
      <c r="T26" s="68"/>
      <c r="U26" s="69"/>
      <c r="V26" s="68"/>
      <c r="W26" s="69"/>
      <c r="X26" s="68"/>
      <c r="Y26" s="68"/>
      <c r="Z26" s="68"/>
      <c r="AA26" s="68"/>
      <c r="AB26" s="68"/>
      <c r="AC26" s="68"/>
      <c r="AD26" s="68"/>
      <c r="AE26" s="68"/>
      <c r="AF26" s="70"/>
      <c r="AG26" s="70"/>
    </row>
    <row r="27" spans="1:33" x14ac:dyDescent="0.25">
      <c r="A27" s="60"/>
      <c r="B27" s="60"/>
      <c r="C27" s="61"/>
      <c r="D27" s="61"/>
      <c r="E27" s="61"/>
      <c r="F27" s="75">
        <f>SUM(F5:F20)</f>
        <v>3075</v>
      </c>
      <c r="G27" s="63">
        <f>SUM(G5:G20)</f>
        <v>375.70000000000005</v>
      </c>
      <c r="H27" s="63">
        <f>SUM(H5:H20)</f>
        <v>150</v>
      </c>
      <c r="I27" s="64"/>
      <c r="J27" s="63"/>
      <c r="K27" s="64"/>
      <c r="L27" s="63"/>
      <c r="M27" s="64"/>
      <c r="N27" s="63"/>
      <c r="O27" s="64"/>
      <c r="P27" s="63"/>
      <c r="Q27" s="64"/>
      <c r="R27" s="63"/>
      <c r="S27" s="64"/>
      <c r="T27" s="63"/>
      <c r="U27" s="64"/>
      <c r="V27" s="63"/>
      <c r="W27" s="64"/>
      <c r="X27" s="63"/>
      <c r="Y27" s="63"/>
      <c r="Z27" s="63"/>
      <c r="AA27" s="63"/>
      <c r="AB27" s="63"/>
      <c r="AC27" s="63"/>
      <c r="AD27" s="63"/>
      <c r="AE27" s="63"/>
      <c r="AF27" s="65">
        <f>SUM(AF10:AF20)</f>
        <v>100</v>
      </c>
      <c r="AG27" s="65">
        <f>SUM(AG10:AG20)</f>
        <v>1710</v>
      </c>
    </row>
    <row r="1048576" spans="2:2" x14ac:dyDescent="0.25">
      <c r="B1048576" s="2"/>
    </row>
  </sheetData>
  <mergeCells count="2">
    <mergeCell ref="A2:AG2"/>
    <mergeCell ref="A3:AG3"/>
  </mergeCells>
  <hyperlinks>
    <hyperlink ref="C1" location="RESUMEN!A1" display="REGRESAR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S11"/>
  <sheetViews>
    <sheetView zoomScale="84" zoomScaleNormal="84" workbookViewId="0">
      <selection activeCell="C1" sqref="C1"/>
    </sheetView>
  </sheetViews>
  <sheetFormatPr baseColWidth="10" defaultRowHeight="15" x14ac:dyDescent="0.25"/>
  <cols>
    <col min="1" max="1" width="10.85546875" customWidth="1"/>
    <col min="2" max="2" width="11.42578125" customWidth="1"/>
    <col min="3" max="3" width="19.7109375" customWidth="1"/>
  </cols>
  <sheetData>
    <row r="1" spans="1:19" x14ac:dyDescent="0.25">
      <c r="C1" s="354" t="s">
        <v>1413</v>
      </c>
    </row>
    <row r="2" spans="1:19" ht="20.25" x14ac:dyDescent="0.25">
      <c r="A2" s="468" t="s">
        <v>22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9"/>
    </row>
    <row r="3" spans="1:19" x14ac:dyDescent="0.25">
      <c r="A3" s="470" t="s">
        <v>1280</v>
      </c>
      <c r="B3" s="470"/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0"/>
      <c r="S3" s="471"/>
    </row>
    <row r="4" spans="1:19" ht="27" x14ac:dyDescent="0.25">
      <c r="A4" s="2" t="s">
        <v>13</v>
      </c>
      <c r="B4" s="2" t="s">
        <v>79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141</v>
      </c>
      <c r="I4" s="2" t="s">
        <v>20</v>
      </c>
      <c r="J4" s="2" t="s">
        <v>142</v>
      </c>
      <c r="K4" s="2" t="s">
        <v>20</v>
      </c>
      <c r="L4" s="2" t="s">
        <v>143</v>
      </c>
      <c r="M4" s="2" t="s">
        <v>20</v>
      </c>
      <c r="N4" s="2" t="s">
        <v>144</v>
      </c>
      <c r="O4" s="2" t="s">
        <v>20</v>
      </c>
      <c r="P4" s="2" t="s">
        <v>151</v>
      </c>
      <c r="Q4" s="2" t="s">
        <v>73</v>
      </c>
      <c r="R4" s="2" t="s">
        <v>73</v>
      </c>
      <c r="S4" s="2" t="s">
        <v>20</v>
      </c>
    </row>
    <row r="5" spans="1:19" ht="26.25" customHeight="1" x14ac:dyDescent="0.3">
      <c r="A5" s="29">
        <v>43551</v>
      </c>
      <c r="B5" s="44" t="s">
        <v>1281</v>
      </c>
      <c r="C5" s="30" t="s">
        <v>1282</v>
      </c>
      <c r="D5" s="30" t="s">
        <v>1283</v>
      </c>
      <c r="E5" s="30" t="s">
        <v>1284</v>
      </c>
      <c r="F5" s="93">
        <v>160</v>
      </c>
      <c r="G5" s="97">
        <v>32</v>
      </c>
      <c r="H5" s="68"/>
      <c r="I5" s="170"/>
      <c r="J5" s="68">
        <v>32</v>
      </c>
      <c r="K5" s="170" t="s">
        <v>1285</v>
      </c>
      <c r="L5" s="68"/>
      <c r="M5" s="170"/>
      <c r="N5" s="68"/>
      <c r="O5" s="69"/>
      <c r="P5" s="68"/>
      <c r="Q5" s="69"/>
      <c r="R5" s="70">
        <f t="shared" ref="R5:R10" si="0">H5+J5+L5+N5+P5</f>
        <v>32</v>
      </c>
      <c r="S5" s="70">
        <f t="shared" ref="S5:S10" si="1">F5-R5</f>
        <v>128</v>
      </c>
    </row>
    <row r="6" spans="1:19" ht="26.25" customHeight="1" x14ac:dyDescent="0.3">
      <c r="A6" s="29">
        <v>43551</v>
      </c>
      <c r="B6" s="44" t="s">
        <v>1281</v>
      </c>
      <c r="C6" s="30" t="s">
        <v>1286</v>
      </c>
      <c r="D6" s="30" t="s">
        <v>1287</v>
      </c>
      <c r="E6" s="30" t="s">
        <v>1284</v>
      </c>
      <c r="F6" s="93">
        <v>85</v>
      </c>
      <c r="G6" s="97">
        <v>17</v>
      </c>
      <c r="H6" s="68">
        <v>20</v>
      </c>
      <c r="I6" s="167" t="s">
        <v>602</v>
      </c>
      <c r="J6" s="68">
        <v>20</v>
      </c>
      <c r="K6" s="170" t="s">
        <v>1288</v>
      </c>
      <c r="L6" s="68"/>
      <c r="M6" s="170"/>
      <c r="N6" s="68"/>
      <c r="O6" s="69"/>
      <c r="P6" s="68"/>
      <c r="Q6" s="69"/>
      <c r="R6" s="70">
        <f t="shared" si="0"/>
        <v>40</v>
      </c>
      <c r="S6" s="70">
        <f t="shared" si="1"/>
        <v>45</v>
      </c>
    </row>
    <row r="7" spans="1:19" ht="26.25" customHeight="1" x14ac:dyDescent="0.3">
      <c r="A7" s="29">
        <v>43551</v>
      </c>
      <c r="B7" s="44" t="s">
        <v>1281</v>
      </c>
      <c r="C7" s="30" t="s">
        <v>1289</v>
      </c>
      <c r="D7" s="30" t="s">
        <v>1290</v>
      </c>
      <c r="E7" s="30" t="s">
        <v>31</v>
      </c>
      <c r="F7" s="93">
        <v>250</v>
      </c>
      <c r="G7" s="97">
        <v>20.84</v>
      </c>
      <c r="H7" s="68"/>
      <c r="I7" s="167"/>
      <c r="J7" s="68"/>
      <c r="K7" s="170"/>
      <c r="L7" s="68"/>
      <c r="M7" s="170"/>
      <c r="N7" s="68"/>
      <c r="O7" s="69"/>
      <c r="P7" s="68"/>
      <c r="Q7" s="69"/>
      <c r="R7" s="70">
        <f t="shared" si="0"/>
        <v>0</v>
      </c>
      <c r="S7" s="70">
        <f t="shared" si="1"/>
        <v>250</v>
      </c>
    </row>
    <row r="8" spans="1:19" ht="15.75" x14ac:dyDescent="0.3">
      <c r="A8" s="29"/>
      <c r="B8" s="44"/>
      <c r="C8" s="30"/>
      <c r="D8" s="30"/>
      <c r="E8" s="30"/>
      <c r="F8" s="93"/>
      <c r="G8" s="94"/>
      <c r="H8" s="68"/>
      <c r="I8" s="167"/>
      <c r="J8" s="68"/>
      <c r="K8" s="170"/>
      <c r="L8" s="68"/>
      <c r="M8" s="170"/>
      <c r="N8" s="68"/>
      <c r="O8" s="69"/>
      <c r="P8" s="68"/>
      <c r="Q8" s="69"/>
      <c r="R8" s="70">
        <f t="shared" si="0"/>
        <v>0</v>
      </c>
      <c r="S8" s="70">
        <f t="shared" si="1"/>
        <v>0</v>
      </c>
    </row>
    <row r="9" spans="1:19" ht="15.75" x14ac:dyDescent="0.3">
      <c r="A9" s="29"/>
      <c r="B9" s="44"/>
      <c r="C9" s="30"/>
      <c r="D9" s="30"/>
      <c r="E9" s="30"/>
      <c r="F9" s="93"/>
      <c r="G9" s="98"/>
      <c r="H9" s="68"/>
      <c r="I9" s="167"/>
      <c r="J9" s="68"/>
      <c r="K9" s="170"/>
      <c r="L9" s="68"/>
      <c r="M9" s="170"/>
      <c r="N9" s="68"/>
      <c r="O9" s="69"/>
      <c r="P9" s="68"/>
      <c r="Q9" s="69"/>
      <c r="R9" s="70">
        <f t="shared" si="0"/>
        <v>0</v>
      </c>
      <c r="S9" s="70">
        <f t="shared" si="1"/>
        <v>0</v>
      </c>
    </row>
    <row r="10" spans="1:19" ht="15.75" x14ac:dyDescent="0.3">
      <c r="A10" s="29"/>
      <c r="B10" s="44"/>
      <c r="C10" s="30"/>
      <c r="D10" s="30"/>
      <c r="E10" s="30"/>
      <c r="F10" s="93"/>
      <c r="G10" s="98"/>
      <c r="H10" s="68"/>
      <c r="I10" s="167"/>
      <c r="J10" s="68"/>
      <c r="K10" s="170"/>
      <c r="L10" s="68"/>
      <c r="M10" s="170"/>
      <c r="N10" s="68"/>
      <c r="O10" s="69"/>
      <c r="P10" s="68"/>
      <c r="Q10" s="69"/>
      <c r="R10" s="70">
        <f t="shared" si="0"/>
        <v>0</v>
      </c>
      <c r="S10" s="70">
        <f t="shared" si="1"/>
        <v>0</v>
      </c>
    </row>
    <row r="11" spans="1:19" x14ac:dyDescent="0.25">
      <c r="A11" s="60"/>
      <c r="B11" s="60"/>
      <c r="C11" s="61"/>
      <c r="D11" s="61"/>
      <c r="E11" s="61"/>
      <c r="F11" s="62">
        <f>SUM(F5:F10)</f>
        <v>495</v>
      </c>
      <c r="G11" s="63">
        <f>SUM(G5:G10)</f>
        <v>69.84</v>
      </c>
      <c r="H11" s="63">
        <f>SUM(H5:H10)</f>
        <v>20</v>
      </c>
      <c r="I11" s="64"/>
      <c r="J11" s="63">
        <f>SUM(J5:J10)</f>
        <v>52</v>
      </c>
      <c r="K11" s="64"/>
      <c r="L11" s="63">
        <f>SUM(L5:L10)</f>
        <v>0</v>
      </c>
      <c r="M11" s="64"/>
      <c r="N11" s="63"/>
      <c r="O11" s="64"/>
      <c r="P11" s="63"/>
      <c r="Q11" s="64"/>
      <c r="R11" s="65">
        <f>SUM(R5:R10)</f>
        <v>72</v>
      </c>
      <c r="S11" s="65">
        <f>SUM(S5:S10)</f>
        <v>423</v>
      </c>
    </row>
  </sheetData>
  <mergeCells count="2">
    <mergeCell ref="A2:S2"/>
    <mergeCell ref="A3:S3"/>
  </mergeCells>
  <hyperlinks>
    <hyperlink ref="C1" location="RESUMEN!A1" display="REGRESAR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S14"/>
  <sheetViews>
    <sheetView zoomScale="95" zoomScaleNormal="95" workbookViewId="0">
      <selection activeCell="C10" sqref="C10"/>
    </sheetView>
  </sheetViews>
  <sheetFormatPr baseColWidth="10" defaultRowHeight="15" x14ac:dyDescent="0.25"/>
  <cols>
    <col min="3" max="3" width="38.42578125" customWidth="1"/>
    <col min="4" max="4" width="14.42578125" customWidth="1"/>
    <col min="5" max="5" width="12.42578125" customWidth="1"/>
    <col min="6" max="6" width="11.140625" customWidth="1"/>
    <col min="7" max="7" width="10.28515625" customWidth="1"/>
    <col min="9" max="9" width="13" style="168" customWidth="1"/>
  </cols>
  <sheetData>
    <row r="1" spans="1:19" x14ac:dyDescent="0.25">
      <c r="C1" s="354" t="s">
        <v>1413</v>
      </c>
    </row>
    <row r="2" spans="1:19" ht="24.75" customHeight="1" x14ac:dyDescent="0.25">
      <c r="A2" s="457" t="s">
        <v>22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  <c r="R2" s="457"/>
      <c r="S2" s="458"/>
    </row>
    <row r="3" spans="1:19" ht="18.75" customHeight="1" x14ac:dyDescent="0.25">
      <c r="A3" s="463" t="s">
        <v>630</v>
      </c>
      <c r="B3" s="463"/>
      <c r="C3" s="463"/>
      <c r="D3" s="463"/>
      <c r="E3" s="463"/>
      <c r="F3" s="463"/>
      <c r="G3" s="463"/>
      <c r="H3" s="463"/>
      <c r="I3" s="463"/>
      <c r="J3" s="463"/>
      <c r="K3" s="463"/>
      <c r="L3" s="463"/>
      <c r="M3" s="463"/>
      <c r="N3" s="463"/>
      <c r="O3" s="463"/>
      <c r="P3" s="463"/>
      <c r="Q3" s="463"/>
      <c r="R3" s="463"/>
      <c r="S3" s="464"/>
    </row>
    <row r="4" spans="1:19" ht="27" x14ac:dyDescent="0.25">
      <c r="A4" s="2" t="s">
        <v>13</v>
      </c>
      <c r="B4" s="2" t="s">
        <v>79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141</v>
      </c>
      <c r="I4" s="2" t="s">
        <v>20</v>
      </c>
      <c r="J4" s="2" t="s">
        <v>142</v>
      </c>
      <c r="K4" s="2" t="s">
        <v>20</v>
      </c>
      <c r="L4" s="2" t="s">
        <v>143</v>
      </c>
      <c r="M4" s="2" t="s">
        <v>20</v>
      </c>
      <c r="N4" s="2" t="s">
        <v>144</v>
      </c>
      <c r="O4" s="2" t="s">
        <v>20</v>
      </c>
      <c r="P4" s="2" t="s">
        <v>72</v>
      </c>
      <c r="Q4" s="2" t="s">
        <v>73</v>
      </c>
      <c r="R4" s="2" t="s">
        <v>73</v>
      </c>
      <c r="S4" s="2" t="s">
        <v>20</v>
      </c>
    </row>
    <row r="5" spans="1:19" ht="29.25" customHeight="1" x14ac:dyDescent="0.3">
      <c r="A5" s="29">
        <v>43490</v>
      </c>
      <c r="B5" s="44" t="s">
        <v>631</v>
      </c>
      <c r="C5" s="30" t="s">
        <v>632</v>
      </c>
      <c r="D5" s="31" t="s">
        <v>633</v>
      </c>
      <c r="E5" s="30" t="s">
        <v>11</v>
      </c>
      <c r="F5" s="93">
        <v>240</v>
      </c>
      <c r="G5" s="97">
        <v>0</v>
      </c>
      <c r="H5" s="68">
        <v>240</v>
      </c>
      <c r="I5" s="170" t="s">
        <v>634</v>
      </c>
      <c r="J5" s="68"/>
      <c r="K5" s="69"/>
      <c r="L5" s="68"/>
      <c r="M5" s="69"/>
      <c r="N5" s="68"/>
      <c r="O5" s="69"/>
      <c r="P5" s="68"/>
      <c r="Q5" s="69"/>
      <c r="R5" s="70">
        <f>H5+J5+L5+N5+P5</f>
        <v>240</v>
      </c>
      <c r="S5" s="70">
        <f>F5-R5</f>
        <v>0</v>
      </c>
    </row>
    <row r="6" spans="1:19" ht="29.25" customHeight="1" x14ac:dyDescent="0.3">
      <c r="A6" s="29">
        <v>43490</v>
      </c>
      <c r="B6" s="44" t="s">
        <v>631</v>
      </c>
      <c r="C6" s="30" t="s">
        <v>635</v>
      </c>
      <c r="D6" s="31" t="s">
        <v>636</v>
      </c>
      <c r="E6" s="30" t="s">
        <v>11</v>
      </c>
      <c r="F6" s="93">
        <v>350</v>
      </c>
      <c r="G6" s="97">
        <v>0</v>
      </c>
      <c r="H6" s="68">
        <v>350</v>
      </c>
      <c r="I6" s="167" t="s">
        <v>671</v>
      </c>
      <c r="J6" s="68"/>
      <c r="K6" s="69"/>
      <c r="L6" s="68"/>
      <c r="M6" s="69"/>
      <c r="N6" s="68"/>
      <c r="O6" s="69"/>
      <c r="P6" s="68"/>
      <c r="Q6" s="69"/>
      <c r="R6" s="70">
        <f t="shared" ref="R6:R13" si="0">H6+J6+L6+N6+P6</f>
        <v>350</v>
      </c>
      <c r="S6" s="70">
        <f t="shared" ref="S6:S13" si="1">F6-R6</f>
        <v>0</v>
      </c>
    </row>
    <row r="7" spans="1:19" ht="29.25" customHeight="1" x14ac:dyDescent="0.3">
      <c r="A7" s="29">
        <v>43490</v>
      </c>
      <c r="B7" s="44" t="s">
        <v>631</v>
      </c>
      <c r="C7" s="30" t="s">
        <v>637</v>
      </c>
      <c r="D7" s="31" t="s">
        <v>638</v>
      </c>
      <c r="E7" s="30" t="s">
        <v>31</v>
      </c>
      <c r="F7" s="93">
        <v>335</v>
      </c>
      <c r="G7" s="97">
        <v>27.92</v>
      </c>
      <c r="H7" s="68">
        <v>40</v>
      </c>
      <c r="I7" s="167" t="s">
        <v>639</v>
      </c>
      <c r="J7" s="68"/>
      <c r="K7" s="69"/>
      <c r="L7" s="68"/>
      <c r="M7" s="69"/>
      <c r="N7" s="68"/>
      <c r="O7" s="69"/>
      <c r="P7" s="68"/>
      <c r="Q7" s="69"/>
      <c r="R7" s="70">
        <f t="shared" si="0"/>
        <v>40</v>
      </c>
      <c r="S7" s="70">
        <f t="shared" si="1"/>
        <v>295</v>
      </c>
    </row>
    <row r="8" spans="1:19" ht="29.25" customHeight="1" x14ac:dyDescent="0.3">
      <c r="A8" s="29">
        <v>43490</v>
      </c>
      <c r="B8" s="44" t="s">
        <v>631</v>
      </c>
      <c r="C8" s="30" t="s">
        <v>640</v>
      </c>
      <c r="D8" s="31" t="s">
        <v>641</v>
      </c>
      <c r="E8" s="30" t="s">
        <v>10</v>
      </c>
      <c r="F8" s="93">
        <v>210</v>
      </c>
      <c r="G8" s="97">
        <v>35</v>
      </c>
      <c r="H8" s="68">
        <v>50</v>
      </c>
      <c r="I8" s="167" t="s">
        <v>642</v>
      </c>
      <c r="J8" s="68"/>
      <c r="K8" s="69"/>
      <c r="L8" s="68"/>
      <c r="M8" s="69"/>
      <c r="N8" s="68"/>
      <c r="O8" s="69"/>
      <c r="P8" s="68"/>
      <c r="Q8" s="69"/>
      <c r="R8" s="70">
        <f t="shared" si="0"/>
        <v>50</v>
      </c>
      <c r="S8" s="70">
        <f t="shared" si="1"/>
        <v>160</v>
      </c>
    </row>
    <row r="9" spans="1:19" ht="29.25" customHeight="1" x14ac:dyDescent="0.3">
      <c r="A9" s="29">
        <v>43490</v>
      </c>
      <c r="B9" s="44" t="s">
        <v>631</v>
      </c>
      <c r="C9" s="30" t="s">
        <v>643</v>
      </c>
      <c r="D9" s="31" t="s">
        <v>644</v>
      </c>
      <c r="E9" s="30" t="s">
        <v>84</v>
      </c>
      <c r="F9" s="93">
        <v>100</v>
      </c>
      <c r="G9" s="97">
        <v>10</v>
      </c>
      <c r="H9" s="68">
        <v>10</v>
      </c>
      <c r="I9" s="167" t="s">
        <v>645</v>
      </c>
      <c r="J9" s="68"/>
      <c r="K9" s="69"/>
      <c r="L9" s="68"/>
      <c r="M9" s="69"/>
      <c r="N9" s="68"/>
      <c r="O9" s="69"/>
      <c r="P9" s="68"/>
      <c r="Q9" s="69"/>
      <c r="R9" s="70">
        <f t="shared" si="0"/>
        <v>10</v>
      </c>
      <c r="S9" s="70">
        <f t="shared" si="1"/>
        <v>90</v>
      </c>
    </row>
    <row r="10" spans="1:19" ht="29.25" customHeight="1" x14ac:dyDescent="0.3">
      <c r="A10" s="29">
        <v>43490</v>
      </c>
      <c r="B10" s="44" t="s">
        <v>631</v>
      </c>
      <c r="C10" s="30" t="s">
        <v>646</v>
      </c>
      <c r="D10" s="31" t="s">
        <v>647</v>
      </c>
      <c r="E10" s="30" t="s">
        <v>31</v>
      </c>
      <c r="F10" s="93">
        <v>430</v>
      </c>
      <c r="G10" s="97">
        <v>35.83</v>
      </c>
      <c r="H10" s="68">
        <v>40</v>
      </c>
      <c r="I10" s="167" t="s">
        <v>672</v>
      </c>
      <c r="J10" s="68"/>
      <c r="K10" s="69"/>
      <c r="L10" s="68"/>
      <c r="M10" s="69"/>
      <c r="N10" s="68"/>
      <c r="O10" s="69"/>
      <c r="P10" s="68"/>
      <c r="Q10" s="69"/>
      <c r="R10" s="70">
        <f t="shared" si="0"/>
        <v>40</v>
      </c>
      <c r="S10" s="70">
        <f t="shared" si="1"/>
        <v>390</v>
      </c>
    </row>
    <row r="11" spans="1:19" ht="29.25" customHeight="1" x14ac:dyDescent="0.3">
      <c r="A11" s="29">
        <v>43490</v>
      </c>
      <c r="B11" s="44" t="s">
        <v>631</v>
      </c>
      <c r="C11" s="30" t="s">
        <v>648</v>
      </c>
      <c r="D11" s="31" t="s">
        <v>649</v>
      </c>
      <c r="E11" s="30" t="s">
        <v>31</v>
      </c>
      <c r="F11" s="93">
        <v>90</v>
      </c>
      <c r="G11" s="94">
        <v>7.5</v>
      </c>
      <c r="H11" s="68">
        <v>5</v>
      </c>
      <c r="I11" s="167"/>
      <c r="J11" s="68"/>
      <c r="K11" s="69"/>
      <c r="L11" s="68"/>
      <c r="M11" s="69"/>
      <c r="N11" s="68"/>
      <c r="O11" s="69"/>
      <c r="P11" s="68"/>
      <c r="Q11" s="69"/>
      <c r="R11" s="70">
        <f t="shared" si="0"/>
        <v>5</v>
      </c>
      <c r="S11" s="70">
        <f t="shared" si="1"/>
        <v>85</v>
      </c>
    </row>
    <row r="12" spans="1:19" ht="29.25" customHeight="1" x14ac:dyDescent="0.3">
      <c r="A12" s="29">
        <v>43490</v>
      </c>
      <c r="B12" s="44" t="s">
        <v>631</v>
      </c>
      <c r="C12" s="30" t="s">
        <v>650</v>
      </c>
      <c r="D12" s="31" t="s">
        <v>651</v>
      </c>
      <c r="E12" s="30" t="s">
        <v>84</v>
      </c>
      <c r="F12" s="93">
        <v>100</v>
      </c>
      <c r="G12" s="98">
        <v>10</v>
      </c>
      <c r="H12" s="68">
        <v>0</v>
      </c>
      <c r="I12" s="167"/>
      <c r="J12" s="68"/>
      <c r="K12" s="69"/>
      <c r="L12" s="68"/>
      <c r="M12" s="69"/>
      <c r="N12" s="68"/>
      <c r="O12" s="69"/>
      <c r="P12" s="68"/>
      <c r="Q12" s="69"/>
      <c r="R12" s="70">
        <f t="shared" si="0"/>
        <v>0</v>
      </c>
      <c r="S12" s="70">
        <f t="shared" si="1"/>
        <v>100</v>
      </c>
    </row>
    <row r="13" spans="1:19" ht="29.25" customHeight="1" x14ac:dyDescent="0.3">
      <c r="A13" s="29"/>
      <c r="B13" s="44"/>
      <c r="C13" s="30"/>
      <c r="D13" s="31"/>
      <c r="E13" s="30"/>
      <c r="F13" s="93"/>
      <c r="G13" s="98"/>
      <c r="H13" s="68"/>
      <c r="I13" s="167"/>
      <c r="J13" s="68"/>
      <c r="K13" s="69"/>
      <c r="L13" s="68"/>
      <c r="M13" s="69"/>
      <c r="N13" s="68"/>
      <c r="O13" s="69"/>
      <c r="P13" s="68"/>
      <c r="Q13" s="69"/>
      <c r="R13" s="70">
        <f t="shared" si="0"/>
        <v>0</v>
      </c>
      <c r="S13" s="70">
        <f t="shared" si="1"/>
        <v>0</v>
      </c>
    </row>
    <row r="14" spans="1:19" x14ac:dyDescent="0.25">
      <c r="A14" s="60"/>
      <c r="B14" s="60"/>
      <c r="C14" s="61"/>
      <c r="D14" s="61"/>
      <c r="E14" s="61"/>
      <c r="F14" s="62">
        <f>SUM(F5:F13)</f>
        <v>1855</v>
      </c>
      <c r="G14" s="63">
        <f>SUM(G5:G13)</f>
        <v>126.25</v>
      </c>
      <c r="H14" s="63">
        <v>390</v>
      </c>
      <c r="I14" s="64"/>
      <c r="J14" s="63"/>
      <c r="K14" s="64"/>
      <c r="L14" s="63"/>
      <c r="M14" s="64"/>
      <c r="N14" s="63"/>
      <c r="O14" s="64"/>
      <c r="P14" s="63"/>
      <c r="Q14" s="64"/>
      <c r="R14" s="65">
        <f>SUM(R5:R13)</f>
        <v>735</v>
      </c>
      <c r="S14" s="65">
        <f>SUM(S5:S13)</f>
        <v>1120</v>
      </c>
    </row>
  </sheetData>
  <mergeCells count="2">
    <mergeCell ref="A2:S2"/>
    <mergeCell ref="A3:S3"/>
  </mergeCells>
  <phoneticPr fontId="19" type="noConversion"/>
  <hyperlinks>
    <hyperlink ref="C1" location="RESUMEN!A1" display="REGRESAR"/>
  </hyperlinks>
  <pageMargins left="0.7" right="0.7" top="0.75" bottom="0.75" header="0.3" footer="0.3"/>
  <pageSetup scale="47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A1:BB67"/>
  <sheetViews>
    <sheetView zoomScale="89" zoomScaleNormal="89" zoomScalePageLayoutView="120" workbookViewId="0">
      <pane xSplit="7" ySplit="4" topLeftCell="Y27" activePane="bottomRight" state="frozen"/>
      <selection pane="topRight" activeCell="H1" sqref="H1"/>
      <selection pane="bottomLeft" activeCell="A5" sqref="A5"/>
      <selection pane="bottomRight" activeCell="AH28" sqref="AH28"/>
    </sheetView>
  </sheetViews>
  <sheetFormatPr baseColWidth="10" defaultRowHeight="15" x14ac:dyDescent="0.25"/>
  <cols>
    <col min="1" max="1" width="8.5703125" style="18" customWidth="1"/>
    <col min="2" max="2" width="11.42578125" style="18"/>
    <col min="3" max="3" width="34.5703125" style="165" customWidth="1"/>
    <col min="4" max="4" width="10.42578125" style="165" customWidth="1"/>
    <col min="5" max="5" width="9.140625" style="18" customWidth="1"/>
    <col min="6" max="6" width="11.42578125" style="393" bestFit="1" customWidth="1"/>
    <col min="7" max="7" width="10.85546875" style="18" customWidth="1"/>
    <col min="8" max="8" width="11.42578125" style="18"/>
    <col min="9" max="9" width="9.42578125" style="165" customWidth="1"/>
    <col min="10" max="10" width="11.42578125" style="165"/>
    <col min="11" max="11" width="9.140625" style="165" customWidth="1"/>
    <col min="12" max="12" width="11.42578125" style="380"/>
    <col min="13" max="13" width="11.42578125" style="165"/>
    <col min="14" max="14" width="10.85546875" style="52"/>
    <col min="15" max="15" width="8.28515625" style="165" customWidth="1"/>
    <col min="16" max="16" width="10.85546875" style="52"/>
    <col min="17" max="17" width="8" style="18" customWidth="1"/>
    <col min="18" max="18" width="10.85546875" style="52"/>
    <col min="19" max="19" width="11.42578125" style="165"/>
    <col min="20" max="20" width="10.85546875" style="52"/>
    <col min="21" max="21" width="11.42578125" style="380"/>
    <col min="22" max="27" width="11.42578125" style="52"/>
    <col min="28" max="28" width="11.42578125" style="165"/>
    <col min="29" max="30" width="11.42578125" style="52"/>
    <col min="31" max="31" width="11.42578125" style="165"/>
    <col min="32" max="33" width="11.42578125" style="393" bestFit="1" customWidth="1"/>
  </cols>
  <sheetData>
    <row r="1" spans="1:42" x14ac:dyDescent="0.25">
      <c r="C1" s="357" t="s">
        <v>1413</v>
      </c>
    </row>
    <row r="2" spans="1:42" ht="22.5" customHeight="1" x14ac:dyDescent="0.25">
      <c r="A2" s="449" t="s">
        <v>22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49"/>
      <c r="U2" s="449"/>
      <c r="V2" s="449"/>
      <c r="W2" s="449"/>
      <c r="X2" s="449"/>
      <c r="Y2" s="449"/>
      <c r="Z2" s="449"/>
      <c r="AA2" s="449"/>
      <c r="AB2" s="449"/>
      <c r="AC2" s="449"/>
      <c r="AD2" s="449"/>
      <c r="AE2" s="449"/>
      <c r="AF2" s="449"/>
      <c r="AG2" s="450"/>
    </row>
    <row r="3" spans="1:42" x14ac:dyDescent="0.25">
      <c r="A3" s="453" t="s">
        <v>514</v>
      </c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3"/>
      <c r="Y3" s="453"/>
      <c r="Z3" s="453"/>
      <c r="AA3" s="453"/>
      <c r="AB3" s="453"/>
      <c r="AC3" s="453"/>
      <c r="AD3" s="453"/>
      <c r="AE3" s="453"/>
      <c r="AF3" s="453"/>
      <c r="AG3" s="454"/>
    </row>
    <row r="4" spans="1:42" s="121" customFormat="1" ht="40.5" x14ac:dyDescent="0.2">
      <c r="A4" s="237" t="s">
        <v>13</v>
      </c>
      <c r="B4" s="237" t="s">
        <v>81</v>
      </c>
      <c r="C4" s="237" t="s">
        <v>15</v>
      </c>
      <c r="D4" s="237" t="s">
        <v>16</v>
      </c>
      <c r="E4" s="237" t="s">
        <v>17</v>
      </c>
      <c r="F4" s="399" t="s">
        <v>18</v>
      </c>
      <c r="G4" s="105" t="s">
        <v>19</v>
      </c>
      <c r="H4" s="407" t="s">
        <v>141</v>
      </c>
      <c r="I4" s="105" t="s">
        <v>20</v>
      </c>
      <c r="J4" s="407" t="s">
        <v>142</v>
      </c>
      <c r="K4" s="105" t="s">
        <v>20</v>
      </c>
      <c r="L4" s="407" t="s">
        <v>143</v>
      </c>
      <c r="M4" s="105" t="s">
        <v>20</v>
      </c>
      <c r="N4" s="407" t="s">
        <v>144</v>
      </c>
      <c r="O4" s="105" t="s">
        <v>20</v>
      </c>
      <c r="P4" s="407" t="s">
        <v>151</v>
      </c>
      <c r="Q4" s="105" t="s">
        <v>20</v>
      </c>
      <c r="R4" s="407" t="s">
        <v>354</v>
      </c>
      <c r="S4" s="105" t="s">
        <v>20</v>
      </c>
      <c r="T4" s="407" t="s">
        <v>355</v>
      </c>
      <c r="U4" s="105" t="s">
        <v>20</v>
      </c>
      <c r="V4" s="407" t="s">
        <v>620</v>
      </c>
      <c r="W4" s="105" t="s">
        <v>20</v>
      </c>
      <c r="X4" s="407" t="s">
        <v>1406</v>
      </c>
      <c r="Y4" s="105" t="s">
        <v>20</v>
      </c>
      <c r="Z4" s="407" t="s">
        <v>1407</v>
      </c>
      <c r="AA4" s="105" t="s">
        <v>20</v>
      </c>
      <c r="AB4" s="407" t="s">
        <v>1408</v>
      </c>
      <c r="AC4" s="105" t="s">
        <v>20</v>
      </c>
      <c r="AD4" s="407" t="s">
        <v>1409</v>
      </c>
      <c r="AE4" s="105" t="s">
        <v>20</v>
      </c>
      <c r="AF4" s="166" t="s">
        <v>72</v>
      </c>
      <c r="AG4" s="166" t="s">
        <v>73</v>
      </c>
    </row>
    <row r="5" spans="1:42" s="229" customFormat="1" ht="22.5" customHeight="1" x14ac:dyDescent="0.15">
      <c r="A5" s="227">
        <v>43412</v>
      </c>
      <c r="B5" s="376" t="s">
        <v>365</v>
      </c>
      <c r="C5" s="228" t="s">
        <v>458</v>
      </c>
      <c r="D5" s="228" t="s">
        <v>484</v>
      </c>
      <c r="E5" s="233" t="s">
        <v>11</v>
      </c>
      <c r="F5" s="400">
        <v>85</v>
      </c>
      <c r="G5" s="234"/>
      <c r="H5" s="408">
        <v>85</v>
      </c>
      <c r="I5" s="235" t="s">
        <v>1485</v>
      </c>
      <c r="J5" s="416"/>
      <c r="K5" s="364"/>
      <c r="L5" s="416"/>
      <c r="M5" s="364"/>
      <c r="N5" s="417"/>
      <c r="O5" s="392"/>
      <c r="P5" s="408"/>
      <c r="Q5" s="235"/>
      <c r="R5" s="408"/>
      <c r="S5" s="235"/>
      <c r="T5" s="408"/>
      <c r="U5" s="364"/>
      <c r="V5" s="408"/>
      <c r="W5" s="234"/>
      <c r="X5" s="408"/>
      <c r="Y5" s="234"/>
      <c r="Z5" s="408"/>
      <c r="AA5" s="234"/>
      <c r="AB5" s="422"/>
      <c r="AC5" s="234"/>
      <c r="AD5" s="408"/>
      <c r="AE5" s="235"/>
      <c r="AF5" s="236">
        <f t="shared" ref="AF5:AF41" si="0">H5+J5+L5+N5+P5+R5+T5+V5+AD5</f>
        <v>85</v>
      </c>
      <c r="AG5" s="236">
        <f t="shared" ref="AG5:AG41" si="1">F5-AF5</f>
        <v>0</v>
      </c>
    </row>
    <row r="6" spans="1:42" s="229" customFormat="1" ht="22.5" customHeight="1" x14ac:dyDescent="0.15">
      <c r="A6" s="227">
        <v>43417</v>
      </c>
      <c r="B6" s="376" t="s">
        <v>365</v>
      </c>
      <c r="C6" s="228" t="s">
        <v>509</v>
      </c>
      <c r="D6" s="228" t="s">
        <v>497</v>
      </c>
      <c r="E6" s="233" t="s">
        <v>419</v>
      </c>
      <c r="F6" s="400">
        <v>350</v>
      </c>
      <c r="G6" s="234"/>
      <c r="H6" s="408">
        <v>350</v>
      </c>
      <c r="I6" s="235"/>
      <c r="J6" s="416"/>
      <c r="K6" s="364"/>
      <c r="L6" s="416"/>
      <c r="M6" s="364"/>
      <c r="N6" s="408"/>
      <c r="O6" s="235"/>
      <c r="P6" s="408"/>
      <c r="Q6" s="235"/>
      <c r="R6" s="408"/>
      <c r="S6" s="235"/>
      <c r="T6" s="408"/>
      <c r="U6" s="364"/>
      <c r="V6" s="408"/>
      <c r="W6" s="234"/>
      <c r="X6" s="408"/>
      <c r="Y6" s="234"/>
      <c r="Z6" s="408"/>
      <c r="AA6" s="234"/>
      <c r="AB6" s="422"/>
      <c r="AC6" s="234"/>
      <c r="AD6" s="408"/>
      <c r="AE6" s="235"/>
      <c r="AF6" s="236">
        <f t="shared" si="0"/>
        <v>350</v>
      </c>
      <c r="AG6" s="236">
        <f t="shared" si="1"/>
        <v>0</v>
      </c>
    </row>
    <row r="7" spans="1:42" s="229" customFormat="1" ht="22.5" customHeight="1" x14ac:dyDescent="0.15">
      <c r="A7" s="227">
        <v>43417</v>
      </c>
      <c r="B7" s="376" t="s">
        <v>365</v>
      </c>
      <c r="C7" s="228" t="s">
        <v>510</v>
      </c>
      <c r="D7" s="228" t="s">
        <v>511</v>
      </c>
      <c r="E7" s="233" t="s">
        <v>11</v>
      </c>
      <c r="F7" s="400">
        <v>150</v>
      </c>
      <c r="G7" s="234"/>
      <c r="H7" s="408">
        <v>150</v>
      </c>
      <c r="I7" s="235"/>
      <c r="J7" s="416"/>
      <c r="K7" s="364"/>
      <c r="L7" s="416"/>
      <c r="M7" s="364"/>
      <c r="N7" s="408"/>
      <c r="O7" s="235"/>
      <c r="P7" s="408"/>
      <c r="Q7" s="235"/>
      <c r="R7" s="408"/>
      <c r="S7" s="235"/>
      <c r="T7" s="408"/>
      <c r="U7" s="364"/>
      <c r="V7" s="408"/>
      <c r="W7" s="234"/>
      <c r="X7" s="408"/>
      <c r="Y7" s="234"/>
      <c r="Z7" s="408"/>
      <c r="AA7" s="234"/>
      <c r="AB7" s="422"/>
      <c r="AC7" s="234"/>
      <c r="AD7" s="408"/>
      <c r="AE7" s="235"/>
      <c r="AF7" s="236">
        <f t="shared" si="0"/>
        <v>150</v>
      </c>
      <c r="AG7" s="236">
        <f t="shared" si="1"/>
        <v>0</v>
      </c>
    </row>
    <row r="8" spans="1:42" s="229" customFormat="1" ht="22.5" customHeight="1" x14ac:dyDescent="0.15">
      <c r="A8" s="227">
        <v>43412</v>
      </c>
      <c r="B8" s="376" t="s">
        <v>365</v>
      </c>
      <c r="C8" s="228" t="s">
        <v>459</v>
      </c>
      <c r="D8" s="228" t="s">
        <v>485</v>
      </c>
      <c r="E8" s="233" t="s">
        <v>11</v>
      </c>
      <c r="F8" s="400">
        <v>100</v>
      </c>
      <c r="G8" s="234"/>
      <c r="H8" s="408">
        <v>100</v>
      </c>
      <c r="I8" s="235" t="s">
        <v>1484</v>
      </c>
      <c r="J8" s="416"/>
      <c r="K8" s="364"/>
      <c r="L8" s="416"/>
      <c r="M8" s="364"/>
      <c r="N8" s="408"/>
      <c r="O8" s="235"/>
      <c r="P8" s="408"/>
      <c r="Q8" s="235"/>
      <c r="R8" s="408"/>
      <c r="S8" s="235"/>
      <c r="T8" s="408"/>
      <c r="U8" s="364"/>
      <c r="V8" s="408"/>
      <c r="W8" s="234"/>
      <c r="X8" s="408"/>
      <c r="Y8" s="234"/>
      <c r="Z8" s="408"/>
      <c r="AA8" s="234"/>
      <c r="AB8" s="422"/>
      <c r="AC8" s="234"/>
      <c r="AD8" s="408"/>
      <c r="AE8" s="235"/>
      <c r="AF8" s="236">
        <f t="shared" si="0"/>
        <v>100</v>
      </c>
      <c r="AG8" s="236">
        <f t="shared" si="1"/>
        <v>0</v>
      </c>
    </row>
    <row r="9" spans="1:42" s="365" customFormat="1" ht="22.5" customHeight="1" x14ac:dyDescent="0.15">
      <c r="A9" s="227">
        <v>43412</v>
      </c>
      <c r="B9" s="376" t="s">
        <v>365</v>
      </c>
      <c r="C9" s="228" t="s">
        <v>460</v>
      </c>
      <c r="D9" s="228" t="s">
        <v>486</v>
      </c>
      <c r="E9" s="233" t="s">
        <v>11</v>
      </c>
      <c r="F9" s="400">
        <v>375</v>
      </c>
      <c r="G9" s="234"/>
      <c r="H9" s="408">
        <v>375</v>
      </c>
      <c r="I9" s="235" t="s">
        <v>1483</v>
      </c>
      <c r="J9" s="416"/>
      <c r="K9" s="364"/>
      <c r="L9" s="416"/>
      <c r="M9" s="364"/>
      <c r="N9" s="408"/>
      <c r="O9" s="235"/>
      <c r="P9" s="408"/>
      <c r="Q9" s="235"/>
      <c r="R9" s="408"/>
      <c r="S9" s="235"/>
      <c r="T9" s="408"/>
      <c r="U9" s="364"/>
      <c r="V9" s="408"/>
      <c r="W9" s="234"/>
      <c r="X9" s="408"/>
      <c r="Y9" s="234"/>
      <c r="Z9" s="408"/>
      <c r="AA9" s="234"/>
      <c r="AB9" s="422"/>
      <c r="AC9" s="234"/>
      <c r="AD9" s="408"/>
      <c r="AE9" s="235"/>
      <c r="AF9" s="236">
        <f t="shared" si="0"/>
        <v>375</v>
      </c>
      <c r="AG9" s="236">
        <f t="shared" si="1"/>
        <v>0</v>
      </c>
    </row>
    <row r="10" spans="1:42" s="365" customFormat="1" ht="22.5" customHeight="1" x14ac:dyDescent="0.15">
      <c r="A10" s="227">
        <v>43340</v>
      </c>
      <c r="B10" s="376" t="s">
        <v>365</v>
      </c>
      <c r="C10" s="228" t="s">
        <v>448</v>
      </c>
      <c r="D10" s="228" t="s">
        <v>473</v>
      </c>
      <c r="E10" s="233" t="s">
        <v>501</v>
      </c>
      <c r="F10" s="400">
        <v>225</v>
      </c>
      <c r="G10" s="364"/>
      <c r="H10" s="415">
        <v>100</v>
      </c>
      <c r="I10" s="371" t="s">
        <v>1496</v>
      </c>
      <c r="J10" s="416">
        <v>22.5</v>
      </c>
      <c r="K10" s="364" t="s">
        <v>1489</v>
      </c>
      <c r="L10" s="415">
        <v>22.5</v>
      </c>
      <c r="M10" s="371" t="s">
        <v>1502</v>
      </c>
      <c r="N10" s="416">
        <v>22.5</v>
      </c>
      <c r="O10" s="364" t="s">
        <v>1493</v>
      </c>
      <c r="P10" s="408">
        <v>22.5</v>
      </c>
      <c r="Q10" s="235" t="s">
        <v>1076</v>
      </c>
      <c r="R10" s="408">
        <v>22.5</v>
      </c>
      <c r="S10" s="235" t="s">
        <v>623</v>
      </c>
      <c r="T10" s="408">
        <v>22.5</v>
      </c>
      <c r="U10" s="235" t="s">
        <v>1381</v>
      </c>
      <c r="V10" s="416">
        <v>22.5</v>
      </c>
      <c r="W10" s="235" t="s">
        <v>1497</v>
      </c>
      <c r="X10" s="422"/>
      <c r="Y10" s="235"/>
      <c r="Z10" s="422"/>
      <c r="AA10" s="364"/>
      <c r="AB10" s="422"/>
      <c r="AC10" s="235"/>
      <c r="AD10" s="416"/>
      <c r="AE10" s="235"/>
      <c r="AF10" s="236">
        <f t="shared" si="0"/>
        <v>257.5</v>
      </c>
      <c r="AG10" s="236">
        <f t="shared" si="1"/>
        <v>-32.5</v>
      </c>
      <c r="AH10" s="370" t="s">
        <v>1503</v>
      </c>
    </row>
    <row r="11" spans="1:42" s="365" customFormat="1" ht="22.5" customHeight="1" x14ac:dyDescent="0.15">
      <c r="A11" s="227">
        <v>43330</v>
      </c>
      <c r="B11" s="376" t="s">
        <v>365</v>
      </c>
      <c r="C11" s="228" t="s">
        <v>456</v>
      </c>
      <c r="D11" s="228" t="s">
        <v>482</v>
      </c>
      <c r="E11" s="233" t="s">
        <v>499</v>
      </c>
      <c r="F11" s="400">
        <v>550</v>
      </c>
      <c r="G11" s="234"/>
      <c r="H11" s="408">
        <v>45.83</v>
      </c>
      <c r="I11" s="364" t="s">
        <v>1490</v>
      </c>
      <c r="J11" s="416">
        <v>45.98</v>
      </c>
      <c r="K11" s="364" t="s">
        <v>1494</v>
      </c>
      <c r="L11" s="415">
        <v>45.83</v>
      </c>
      <c r="M11" s="371" t="s">
        <v>1502</v>
      </c>
      <c r="N11" s="416">
        <v>366.68</v>
      </c>
      <c r="O11" s="364" t="s">
        <v>1501</v>
      </c>
      <c r="P11" s="408">
        <v>45.83</v>
      </c>
      <c r="Q11" s="235" t="s">
        <v>1076</v>
      </c>
      <c r="R11" s="408">
        <v>0.15</v>
      </c>
      <c r="S11" s="235"/>
      <c r="T11" s="408"/>
      <c r="U11" s="364"/>
      <c r="V11" s="408"/>
      <c r="W11" s="234"/>
      <c r="X11" s="408"/>
      <c r="Y11" s="234"/>
      <c r="Z11" s="408"/>
      <c r="AA11" s="234"/>
      <c r="AB11" s="422"/>
      <c r="AC11" s="234"/>
      <c r="AD11" s="408"/>
      <c r="AE11" s="235"/>
      <c r="AF11" s="236">
        <f>H11+J11+L11+N11+P11+T11+V11+AD11-R11</f>
        <v>550</v>
      </c>
      <c r="AG11" s="236">
        <f t="shared" si="1"/>
        <v>0</v>
      </c>
    </row>
    <row r="12" spans="1:42" s="365" customFormat="1" ht="22.5" customHeight="1" x14ac:dyDescent="0.15">
      <c r="A12" s="227">
        <v>43340</v>
      </c>
      <c r="B12" s="396" t="s">
        <v>365</v>
      </c>
      <c r="C12" s="228" t="s">
        <v>446</v>
      </c>
      <c r="D12" s="228" t="s">
        <v>471</v>
      </c>
      <c r="E12" s="233" t="s">
        <v>499</v>
      </c>
      <c r="F12" s="400">
        <v>355</v>
      </c>
      <c r="G12" s="364">
        <v>29.58</v>
      </c>
      <c r="H12" s="416">
        <v>29.58</v>
      </c>
      <c r="I12" s="364" t="s">
        <v>1490</v>
      </c>
      <c r="J12" s="416">
        <v>29.58</v>
      </c>
      <c r="K12" s="364" t="s">
        <v>1493</v>
      </c>
      <c r="L12" s="416">
        <v>29.58</v>
      </c>
      <c r="M12" s="371" t="s">
        <v>1502</v>
      </c>
      <c r="N12" s="408">
        <v>29.58</v>
      </c>
      <c r="O12" s="366" t="s">
        <v>1076</v>
      </c>
      <c r="P12" s="408">
        <v>29.58</v>
      </c>
      <c r="Q12" s="366" t="s">
        <v>621</v>
      </c>
      <c r="R12" s="408">
        <v>29.58</v>
      </c>
      <c r="S12" s="235" t="s">
        <v>1380</v>
      </c>
      <c r="T12" s="420">
        <v>29.58</v>
      </c>
      <c r="U12" s="367" t="s">
        <v>1488</v>
      </c>
      <c r="V12" s="418">
        <v>29.58</v>
      </c>
      <c r="W12" s="367" t="s">
        <v>1488</v>
      </c>
      <c r="X12" s="423"/>
      <c r="Y12" s="367"/>
      <c r="Z12" s="423"/>
      <c r="AA12" s="372"/>
      <c r="AB12" s="423"/>
      <c r="AC12" s="367"/>
      <c r="AD12" s="418"/>
      <c r="AE12" s="367"/>
      <c r="AF12" s="236">
        <f t="shared" si="0"/>
        <v>236.63999999999993</v>
      </c>
      <c r="AG12" s="236">
        <f t="shared" si="1"/>
        <v>118.36000000000007</v>
      </c>
    </row>
    <row r="13" spans="1:42" s="365" customFormat="1" ht="22.5" customHeight="1" x14ac:dyDescent="0.15">
      <c r="A13" s="227">
        <v>43348</v>
      </c>
      <c r="B13" s="396" t="s">
        <v>365</v>
      </c>
      <c r="C13" s="228" t="s">
        <v>447</v>
      </c>
      <c r="D13" s="228" t="s">
        <v>472</v>
      </c>
      <c r="E13" s="233" t="s">
        <v>500</v>
      </c>
      <c r="F13" s="400">
        <v>180</v>
      </c>
      <c r="G13" s="364">
        <v>25</v>
      </c>
      <c r="H13" s="416">
        <v>25</v>
      </c>
      <c r="I13" s="364" t="s">
        <v>1489</v>
      </c>
      <c r="J13" s="416">
        <v>25</v>
      </c>
      <c r="K13" s="364" t="s">
        <v>1493</v>
      </c>
      <c r="L13" s="416">
        <v>25</v>
      </c>
      <c r="M13" s="371" t="s">
        <v>1502</v>
      </c>
      <c r="N13" s="408">
        <v>25</v>
      </c>
      <c r="O13" s="235" t="s">
        <v>1076</v>
      </c>
      <c r="P13" s="408">
        <v>25</v>
      </c>
      <c r="Q13" s="235" t="s">
        <v>623</v>
      </c>
      <c r="R13" s="408">
        <v>25</v>
      </c>
      <c r="S13" s="235" t="s">
        <v>1382</v>
      </c>
      <c r="T13" s="408"/>
      <c r="U13" s="364"/>
      <c r="V13" s="408"/>
      <c r="W13" s="234"/>
      <c r="X13" s="408"/>
      <c r="Y13" s="234"/>
      <c r="Z13" s="408"/>
      <c r="AA13" s="234"/>
      <c r="AB13" s="422"/>
      <c r="AC13" s="234"/>
      <c r="AD13" s="408"/>
      <c r="AE13" s="235"/>
      <c r="AF13" s="236">
        <f t="shared" si="0"/>
        <v>150</v>
      </c>
      <c r="AG13" s="236">
        <f t="shared" si="1"/>
        <v>30</v>
      </c>
      <c r="AP13" s="397"/>
    </row>
    <row r="14" spans="1:42" s="365" customFormat="1" ht="22.5" customHeight="1" x14ac:dyDescent="0.15">
      <c r="A14" s="227"/>
      <c r="B14" s="396" t="s">
        <v>365</v>
      </c>
      <c r="C14" s="228" t="s">
        <v>449</v>
      </c>
      <c r="D14" s="228" t="s">
        <v>474</v>
      </c>
      <c r="E14" s="233" t="s">
        <v>419</v>
      </c>
      <c r="F14" s="400">
        <v>280</v>
      </c>
      <c r="G14" s="234">
        <v>23.33</v>
      </c>
      <c r="H14" s="408">
        <v>23.33</v>
      </c>
      <c r="I14" s="364" t="s">
        <v>1490</v>
      </c>
      <c r="J14" s="416">
        <v>23.33</v>
      </c>
      <c r="K14" s="364" t="s">
        <v>1494</v>
      </c>
      <c r="L14" s="416">
        <v>23.33</v>
      </c>
      <c r="M14" s="371" t="s">
        <v>1502</v>
      </c>
      <c r="N14" s="408">
        <v>23.33</v>
      </c>
      <c r="O14" s="235" t="s">
        <v>1076</v>
      </c>
      <c r="P14" s="408">
        <v>23.33</v>
      </c>
      <c r="Q14" s="235" t="s">
        <v>621</v>
      </c>
      <c r="R14" s="408">
        <v>23.33</v>
      </c>
      <c r="S14" s="235" t="s">
        <v>1380</v>
      </c>
      <c r="T14" s="408">
        <v>23.33</v>
      </c>
      <c r="U14" s="364" t="s">
        <v>1488</v>
      </c>
      <c r="V14" s="408"/>
      <c r="W14" s="234"/>
      <c r="X14" s="408"/>
      <c r="Y14" s="234"/>
      <c r="Z14" s="408"/>
      <c r="AA14" s="234"/>
      <c r="AB14" s="422"/>
      <c r="AC14" s="234"/>
      <c r="AD14" s="408"/>
      <c r="AE14" s="235"/>
      <c r="AF14" s="236">
        <f t="shared" si="0"/>
        <v>163.31</v>
      </c>
      <c r="AG14" s="236">
        <f t="shared" si="1"/>
        <v>116.69</v>
      </c>
    </row>
    <row r="15" spans="1:42" s="365" customFormat="1" ht="22.5" customHeight="1" x14ac:dyDescent="0.15">
      <c r="A15" s="227">
        <v>43340</v>
      </c>
      <c r="B15" s="396" t="s">
        <v>365</v>
      </c>
      <c r="C15" s="228" t="s">
        <v>450</v>
      </c>
      <c r="D15" s="228" t="s">
        <v>475</v>
      </c>
      <c r="E15" s="233" t="s">
        <v>502</v>
      </c>
      <c r="F15" s="400">
        <v>275</v>
      </c>
      <c r="G15" s="234">
        <v>22.92</v>
      </c>
      <c r="H15" s="408">
        <v>22.92</v>
      </c>
      <c r="I15" s="364" t="s">
        <v>1492</v>
      </c>
      <c r="J15" s="416">
        <v>22.92</v>
      </c>
      <c r="K15" s="364" t="s">
        <v>1495</v>
      </c>
      <c r="L15" s="416">
        <v>22.92</v>
      </c>
      <c r="M15" s="371" t="s">
        <v>1502</v>
      </c>
      <c r="N15" s="408">
        <v>22.92</v>
      </c>
      <c r="O15" s="235" t="s">
        <v>1076</v>
      </c>
      <c r="P15" s="408">
        <v>22.92</v>
      </c>
      <c r="Q15" s="235" t="s">
        <v>621</v>
      </c>
      <c r="R15" s="408">
        <v>22.92</v>
      </c>
      <c r="S15" s="235" t="s">
        <v>1380</v>
      </c>
      <c r="T15" s="408"/>
      <c r="U15" s="364"/>
      <c r="V15" s="408"/>
      <c r="W15" s="234"/>
      <c r="X15" s="408"/>
      <c r="Y15" s="234"/>
      <c r="Z15" s="408"/>
      <c r="AA15" s="234"/>
      <c r="AB15" s="422"/>
      <c r="AC15" s="234"/>
      <c r="AD15" s="408"/>
      <c r="AE15" s="235"/>
      <c r="AF15" s="236">
        <f t="shared" si="0"/>
        <v>137.52000000000001</v>
      </c>
      <c r="AG15" s="236">
        <f t="shared" si="1"/>
        <v>137.47999999999999</v>
      </c>
    </row>
    <row r="16" spans="1:42" s="365" customFormat="1" ht="22.5" customHeight="1" x14ac:dyDescent="0.15">
      <c r="A16" s="227">
        <v>43340</v>
      </c>
      <c r="B16" s="396" t="s">
        <v>365</v>
      </c>
      <c r="C16" s="228" t="s">
        <v>622</v>
      </c>
      <c r="D16" s="228" t="s">
        <v>476</v>
      </c>
      <c r="E16" s="233" t="s">
        <v>502</v>
      </c>
      <c r="F16" s="400">
        <v>415</v>
      </c>
      <c r="G16" s="234">
        <v>34.58</v>
      </c>
      <c r="H16" s="408">
        <v>34.58</v>
      </c>
      <c r="I16" s="364" t="s">
        <v>1492</v>
      </c>
      <c r="J16" s="416">
        <v>34.58</v>
      </c>
      <c r="K16" s="364" t="s">
        <v>1495</v>
      </c>
      <c r="L16" s="416">
        <v>34.58</v>
      </c>
      <c r="M16" s="371" t="s">
        <v>1502</v>
      </c>
      <c r="N16" s="408">
        <v>34.58</v>
      </c>
      <c r="O16" s="235" t="s">
        <v>1076</v>
      </c>
      <c r="P16" s="408">
        <v>34.58</v>
      </c>
      <c r="Q16" s="235" t="s">
        <v>621</v>
      </c>
      <c r="R16" s="408">
        <v>34.58</v>
      </c>
      <c r="S16" s="235" t="s">
        <v>1380</v>
      </c>
      <c r="T16" s="408"/>
      <c r="U16" s="364"/>
      <c r="V16" s="408"/>
      <c r="W16" s="234"/>
      <c r="X16" s="408"/>
      <c r="Y16" s="234"/>
      <c r="Z16" s="408"/>
      <c r="AA16" s="234"/>
      <c r="AB16" s="422"/>
      <c r="AC16" s="234"/>
      <c r="AD16" s="408"/>
      <c r="AE16" s="235"/>
      <c r="AF16" s="236">
        <f t="shared" si="0"/>
        <v>207.47999999999996</v>
      </c>
      <c r="AG16" s="236">
        <f t="shared" si="1"/>
        <v>207.52000000000004</v>
      </c>
    </row>
    <row r="17" spans="1:54" s="365" customFormat="1" ht="22.5" customHeight="1" x14ac:dyDescent="0.15">
      <c r="A17" s="227">
        <v>43340</v>
      </c>
      <c r="B17" s="396" t="s">
        <v>365</v>
      </c>
      <c r="C17" s="228" t="s">
        <v>451</v>
      </c>
      <c r="D17" s="228" t="s">
        <v>477</v>
      </c>
      <c r="E17" s="233" t="s">
        <v>502</v>
      </c>
      <c r="F17" s="400">
        <v>150</v>
      </c>
      <c r="G17" s="234">
        <v>12.5</v>
      </c>
      <c r="H17" s="408">
        <v>12.5</v>
      </c>
      <c r="I17" s="364" t="s">
        <v>1489</v>
      </c>
      <c r="J17" s="416">
        <v>12.5</v>
      </c>
      <c r="K17" s="364" t="s">
        <v>1493</v>
      </c>
      <c r="L17" s="416">
        <v>12.5</v>
      </c>
      <c r="M17" s="371" t="s">
        <v>1502</v>
      </c>
      <c r="N17" s="408">
        <v>12.5</v>
      </c>
      <c r="O17" s="235" t="s">
        <v>1076</v>
      </c>
      <c r="P17" s="408">
        <v>12.5</v>
      </c>
      <c r="Q17" s="235" t="s">
        <v>623</v>
      </c>
      <c r="R17" s="408">
        <v>12.5</v>
      </c>
      <c r="S17" s="235" t="s">
        <v>1382</v>
      </c>
      <c r="T17" s="408"/>
      <c r="U17" s="364"/>
      <c r="V17" s="408"/>
      <c r="W17" s="234"/>
      <c r="X17" s="408"/>
      <c r="Y17" s="234"/>
      <c r="Z17" s="408"/>
      <c r="AA17" s="234"/>
      <c r="AB17" s="422"/>
      <c r="AC17" s="234"/>
      <c r="AD17" s="408"/>
      <c r="AE17" s="235"/>
      <c r="AF17" s="236">
        <f t="shared" si="0"/>
        <v>75</v>
      </c>
      <c r="AG17" s="236">
        <f t="shared" si="1"/>
        <v>75</v>
      </c>
    </row>
    <row r="18" spans="1:54" s="365" customFormat="1" ht="22.5" customHeight="1" x14ac:dyDescent="0.15">
      <c r="A18" s="227">
        <v>43340</v>
      </c>
      <c r="B18" s="396" t="s">
        <v>365</v>
      </c>
      <c r="C18" s="228" t="s">
        <v>452</v>
      </c>
      <c r="D18" s="228" t="s">
        <v>478</v>
      </c>
      <c r="E18" s="233" t="s">
        <v>419</v>
      </c>
      <c r="F18" s="400">
        <v>430</v>
      </c>
      <c r="G18" s="234">
        <v>35.83</v>
      </c>
      <c r="H18" s="408">
        <v>35.83</v>
      </c>
      <c r="I18" s="364" t="s">
        <v>1490</v>
      </c>
      <c r="J18" s="416">
        <v>35.83</v>
      </c>
      <c r="K18" s="364" t="s">
        <v>1494</v>
      </c>
      <c r="L18" s="416">
        <v>35.83</v>
      </c>
      <c r="M18" s="371" t="s">
        <v>1502</v>
      </c>
      <c r="N18" s="408">
        <v>35.83</v>
      </c>
      <c r="O18" s="235" t="s">
        <v>1076</v>
      </c>
      <c r="P18" s="408">
        <v>35.83</v>
      </c>
      <c r="Q18" s="235" t="s">
        <v>621</v>
      </c>
      <c r="R18" s="408">
        <v>35.83</v>
      </c>
      <c r="S18" s="235" t="s">
        <v>1380</v>
      </c>
      <c r="T18" s="408"/>
      <c r="U18" s="364"/>
      <c r="V18" s="408"/>
      <c r="W18" s="234"/>
      <c r="X18" s="408"/>
      <c r="Y18" s="234"/>
      <c r="Z18" s="408"/>
      <c r="AA18" s="234"/>
      <c r="AB18" s="422"/>
      <c r="AC18" s="234"/>
      <c r="AD18" s="408"/>
      <c r="AE18" s="235"/>
      <c r="AF18" s="236">
        <f t="shared" si="0"/>
        <v>214.97999999999996</v>
      </c>
      <c r="AG18" s="236">
        <f t="shared" si="1"/>
        <v>215.02000000000004</v>
      </c>
    </row>
    <row r="19" spans="1:54" s="365" customFormat="1" ht="22.5" customHeight="1" x14ac:dyDescent="0.15">
      <c r="A19" s="227">
        <v>43340</v>
      </c>
      <c r="B19" s="396" t="s">
        <v>365</v>
      </c>
      <c r="C19" s="228" t="s">
        <v>453</v>
      </c>
      <c r="D19" s="228" t="s">
        <v>479</v>
      </c>
      <c r="E19" s="233" t="s">
        <v>499</v>
      </c>
      <c r="F19" s="400">
        <v>200</v>
      </c>
      <c r="G19" s="234">
        <v>16.66</v>
      </c>
      <c r="H19" s="408">
        <v>16.66</v>
      </c>
      <c r="I19" s="364" t="s">
        <v>1491</v>
      </c>
      <c r="J19" s="416">
        <v>16.66</v>
      </c>
      <c r="K19" s="364" t="s">
        <v>1495</v>
      </c>
      <c r="L19" s="416">
        <v>16.66</v>
      </c>
      <c r="M19" s="371" t="s">
        <v>1502</v>
      </c>
      <c r="N19" s="408">
        <v>16.66</v>
      </c>
      <c r="O19" s="235" t="s">
        <v>1076</v>
      </c>
      <c r="P19" s="408">
        <v>16.66</v>
      </c>
      <c r="Q19" s="235" t="s">
        <v>621</v>
      </c>
      <c r="R19" s="408">
        <v>16.66</v>
      </c>
      <c r="S19" s="235" t="s">
        <v>1380</v>
      </c>
      <c r="T19" s="408"/>
      <c r="U19" s="364"/>
      <c r="V19" s="408"/>
      <c r="W19" s="234"/>
      <c r="X19" s="408"/>
      <c r="Y19" s="234"/>
      <c r="Z19" s="408"/>
      <c r="AA19" s="234"/>
      <c r="AB19" s="422"/>
      <c r="AC19" s="234"/>
      <c r="AD19" s="408"/>
      <c r="AE19" s="235"/>
      <c r="AF19" s="236">
        <f t="shared" si="0"/>
        <v>99.96</v>
      </c>
      <c r="AG19" s="236">
        <f t="shared" si="1"/>
        <v>100.04</v>
      </c>
    </row>
    <row r="20" spans="1:54" s="365" customFormat="1" ht="22.5" customHeight="1" x14ac:dyDescent="0.15">
      <c r="A20" s="227">
        <v>43329</v>
      </c>
      <c r="B20" s="396" t="s">
        <v>365</v>
      </c>
      <c r="C20" s="228" t="s">
        <v>454</v>
      </c>
      <c r="D20" s="228" t="s">
        <v>480</v>
      </c>
      <c r="E20" s="233" t="s">
        <v>505</v>
      </c>
      <c r="F20" s="400">
        <v>100</v>
      </c>
      <c r="G20" s="234">
        <v>20</v>
      </c>
      <c r="H20" s="408">
        <v>20</v>
      </c>
      <c r="I20" s="364" t="s">
        <v>1490</v>
      </c>
      <c r="J20" s="416">
        <v>20</v>
      </c>
      <c r="K20" s="364" t="s">
        <v>1494</v>
      </c>
      <c r="L20" s="416">
        <v>20</v>
      </c>
      <c r="M20" s="371" t="s">
        <v>1502</v>
      </c>
      <c r="N20" s="408">
        <v>20</v>
      </c>
      <c r="O20" s="235" t="s">
        <v>1076</v>
      </c>
      <c r="P20" s="408">
        <v>20</v>
      </c>
      <c r="Q20" s="235" t="s">
        <v>621</v>
      </c>
      <c r="R20" s="408"/>
      <c r="S20" s="235"/>
      <c r="T20" s="408"/>
      <c r="U20" s="364"/>
      <c r="V20" s="408"/>
      <c r="W20" s="234"/>
      <c r="X20" s="408"/>
      <c r="Y20" s="234"/>
      <c r="Z20" s="408"/>
      <c r="AA20" s="234"/>
      <c r="AB20" s="422"/>
      <c r="AC20" s="234"/>
      <c r="AD20" s="408"/>
      <c r="AE20" s="235"/>
      <c r="AF20" s="236">
        <f t="shared" si="0"/>
        <v>100</v>
      </c>
      <c r="AG20" s="236">
        <f t="shared" si="1"/>
        <v>0</v>
      </c>
    </row>
    <row r="21" spans="1:54" s="365" customFormat="1" ht="22.5" customHeight="1" x14ac:dyDescent="0.15">
      <c r="A21" s="227">
        <v>43329</v>
      </c>
      <c r="B21" s="396" t="s">
        <v>365</v>
      </c>
      <c r="C21" s="228" t="s">
        <v>455</v>
      </c>
      <c r="D21" s="228" t="s">
        <v>481</v>
      </c>
      <c r="E21" s="233" t="s">
        <v>508</v>
      </c>
      <c r="F21" s="400">
        <v>150</v>
      </c>
      <c r="G21" s="234">
        <v>50</v>
      </c>
      <c r="H21" s="408">
        <v>50</v>
      </c>
      <c r="I21" s="364" t="s">
        <v>1492</v>
      </c>
      <c r="J21" s="416">
        <v>50</v>
      </c>
      <c r="K21" s="364" t="s">
        <v>1495</v>
      </c>
      <c r="L21" s="416">
        <v>50</v>
      </c>
      <c r="M21" s="371" t="s">
        <v>1502</v>
      </c>
      <c r="N21" s="408"/>
      <c r="O21" s="235"/>
      <c r="P21" s="408"/>
      <c r="Q21" s="235"/>
      <c r="R21" s="408"/>
      <c r="S21" s="235"/>
      <c r="T21" s="408"/>
      <c r="U21" s="364"/>
      <c r="V21" s="408"/>
      <c r="W21" s="234"/>
      <c r="X21" s="408"/>
      <c r="Y21" s="234"/>
      <c r="Z21" s="408"/>
      <c r="AA21" s="234"/>
      <c r="AB21" s="422"/>
      <c r="AC21" s="234"/>
      <c r="AD21" s="408"/>
      <c r="AE21" s="235"/>
      <c r="AF21" s="236">
        <f t="shared" si="0"/>
        <v>150</v>
      </c>
      <c r="AG21" s="236">
        <f t="shared" si="1"/>
        <v>0</v>
      </c>
    </row>
    <row r="22" spans="1:54" s="365" customFormat="1" ht="22.5" customHeight="1" x14ac:dyDescent="0.15">
      <c r="A22" s="227">
        <v>43367</v>
      </c>
      <c r="B22" s="396" t="s">
        <v>365</v>
      </c>
      <c r="C22" s="228" t="s">
        <v>457</v>
      </c>
      <c r="D22" s="228" t="s">
        <v>483</v>
      </c>
      <c r="E22" s="233" t="s">
        <v>506</v>
      </c>
      <c r="F22" s="400">
        <v>205</v>
      </c>
      <c r="G22" s="234">
        <v>34.159999999999997</v>
      </c>
      <c r="H22" s="408">
        <v>34.159999999999997</v>
      </c>
      <c r="I22" s="364" t="s">
        <v>1493</v>
      </c>
      <c r="J22" s="416">
        <v>34.159999999999997</v>
      </c>
      <c r="K22" s="371" t="s">
        <v>1502</v>
      </c>
      <c r="L22" s="416"/>
      <c r="M22" s="405"/>
      <c r="N22" s="408">
        <v>34.159999999999997</v>
      </c>
      <c r="O22" s="235" t="s">
        <v>1486</v>
      </c>
      <c r="P22" s="408">
        <v>34.159999999999997</v>
      </c>
      <c r="Q22" s="235" t="s">
        <v>1487</v>
      </c>
      <c r="R22" s="408">
        <v>34.159999999999997</v>
      </c>
      <c r="S22" s="235" t="s">
        <v>1381</v>
      </c>
      <c r="T22" s="421"/>
      <c r="U22" s="381"/>
      <c r="V22" s="421"/>
      <c r="W22" s="236"/>
      <c r="X22" s="421"/>
      <c r="Y22" s="236"/>
      <c r="Z22" s="421"/>
      <c r="AA22" s="236"/>
      <c r="AB22" s="424"/>
      <c r="AC22" s="236"/>
      <c r="AD22" s="421"/>
      <c r="AE22" s="346"/>
      <c r="AF22" s="236">
        <f t="shared" si="0"/>
        <v>170.79999999999998</v>
      </c>
      <c r="AG22" s="236">
        <f t="shared" si="1"/>
        <v>34.200000000000017</v>
      </c>
    </row>
    <row r="23" spans="1:54" s="365" customFormat="1" ht="22.5" customHeight="1" x14ac:dyDescent="0.15">
      <c r="A23" s="227">
        <v>43412</v>
      </c>
      <c r="B23" s="404" t="s">
        <v>365</v>
      </c>
      <c r="C23" s="228" t="s">
        <v>461</v>
      </c>
      <c r="D23" s="228" t="s">
        <v>487</v>
      </c>
      <c r="E23" s="233" t="s">
        <v>503</v>
      </c>
      <c r="F23" s="400">
        <v>150</v>
      </c>
      <c r="G23" s="234">
        <v>12.5</v>
      </c>
      <c r="H23" s="408">
        <v>12.5</v>
      </c>
      <c r="I23" s="235" t="s">
        <v>1076</v>
      </c>
      <c r="J23" s="417">
        <v>12.5</v>
      </c>
      <c r="K23" s="371" t="s">
        <v>1502</v>
      </c>
      <c r="L23" s="408">
        <v>12.5</v>
      </c>
      <c r="M23" s="235" t="s">
        <v>623</v>
      </c>
      <c r="N23" s="408">
        <v>12.5</v>
      </c>
      <c r="O23" s="235" t="s">
        <v>1382</v>
      </c>
      <c r="P23" s="415"/>
      <c r="Q23" s="371"/>
      <c r="R23" s="409"/>
      <c r="S23" s="386"/>
      <c r="T23" s="408"/>
      <c r="U23" s="364"/>
      <c r="V23" s="408"/>
      <c r="W23" s="234"/>
      <c r="X23" s="408"/>
      <c r="Y23" s="234"/>
      <c r="Z23" s="408"/>
      <c r="AA23" s="234"/>
      <c r="AB23" s="422"/>
      <c r="AC23" s="234"/>
      <c r="AD23" s="408"/>
      <c r="AE23" s="235"/>
      <c r="AF23" s="236">
        <f t="shared" si="0"/>
        <v>50</v>
      </c>
      <c r="AG23" s="236">
        <f t="shared" si="1"/>
        <v>100</v>
      </c>
    </row>
    <row r="24" spans="1:54" s="365" customFormat="1" ht="22.5" customHeight="1" x14ac:dyDescent="0.15">
      <c r="A24" s="227">
        <v>43412</v>
      </c>
      <c r="B24" s="396" t="s">
        <v>365</v>
      </c>
      <c r="C24" s="228" t="s">
        <v>462</v>
      </c>
      <c r="D24" s="228" t="s">
        <v>488</v>
      </c>
      <c r="E24" s="233" t="s">
        <v>507</v>
      </c>
      <c r="F24" s="400">
        <v>150</v>
      </c>
      <c r="G24" s="234">
        <v>18.75</v>
      </c>
      <c r="H24" s="408">
        <v>18.75</v>
      </c>
      <c r="I24" s="235" t="s">
        <v>1076</v>
      </c>
      <c r="J24" s="417">
        <v>18.75</v>
      </c>
      <c r="K24" s="371" t="s">
        <v>1502</v>
      </c>
      <c r="L24" s="408">
        <v>18.75</v>
      </c>
      <c r="M24" s="235" t="s">
        <v>621</v>
      </c>
      <c r="N24" s="408">
        <v>18.75</v>
      </c>
      <c r="O24" s="235" t="s">
        <v>1380</v>
      </c>
      <c r="P24" s="415">
        <v>18.75</v>
      </c>
      <c r="Q24" s="371" t="s">
        <v>1488</v>
      </c>
      <c r="R24" s="409"/>
      <c r="S24" s="386"/>
      <c r="T24" s="408"/>
      <c r="U24" s="364"/>
      <c r="V24" s="408"/>
      <c r="W24" s="234"/>
      <c r="X24" s="408"/>
      <c r="Y24" s="234"/>
      <c r="Z24" s="408"/>
      <c r="AA24" s="234"/>
      <c r="AB24" s="422"/>
      <c r="AC24" s="234"/>
      <c r="AD24" s="408"/>
      <c r="AE24" s="235"/>
      <c r="AF24" s="236">
        <f t="shared" si="0"/>
        <v>93.75</v>
      </c>
      <c r="AG24" s="236">
        <f t="shared" si="1"/>
        <v>56.25</v>
      </c>
    </row>
    <row r="25" spans="1:54" s="365" customFormat="1" ht="22.5" customHeight="1" x14ac:dyDescent="0.15">
      <c r="A25" s="227">
        <v>43412</v>
      </c>
      <c r="B25" s="396" t="s">
        <v>365</v>
      </c>
      <c r="C25" s="228" t="s">
        <v>463</v>
      </c>
      <c r="D25" s="228" t="s">
        <v>489</v>
      </c>
      <c r="E25" s="233" t="s">
        <v>506</v>
      </c>
      <c r="F25" s="400">
        <v>200</v>
      </c>
      <c r="G25" s="234">
        <v>33.33</v>
      </c>
      <c r="H25" s="408">
        <v>33.33</v>
      </c>
      <c r="I25" s="235" t="s">
        <v>1076</v>
      </c>
      <c r="J25" s="417">
        <v>33.33</v>
      </c>
      <c r="K25" s="371" t="s">
        <v>1502</v>
      </c>
      <c r="L25" s="408">
        <v>33.33</v>
      </c>
      <c r="M25" s="235" t="s">
        <v>623</v>
      </c>
      <c r="N25" s="408">
        <v>33.33</v>
      </c>
      <c r="O25" s="235" t="s">
        <v>1382</v>
      </c>
      <c r="P25" s="415"/>
      <c r="Q25" s="371"/>
      <c r="R25" s="409"/>
      <c r="S25" s="386"/>
      <c r="T25" s="408"/>
      <c r="U25" s="364"/>
      <c r="V25" s="408"/>
      <c r="W25" s="234"/>
      <c r="X25" s="408"/>
      <c r="Y25" s="234"/>
      <c r="Z25" s="408"/>
      <c r="AA25" s="234"/>
      <c r="AB25" s="422"/>
      <c r="AC25" s="234"/>
      <c r="AD25" s="408"/>
      <c r="AE25" s="235"/>
      <c r="AF25" s="236">
        <f t="shared" si="0"/>
        <v>133.32</v>
      </c>
      <c r="AG25" s="236">
        <f t="shared" si="1"/>
        <v>66.680000000000007</v>
      </c>
    </row>
    <row r="26" spans="1:54" s="365" customFormat="1" ht="22.5" customHeight="1" x14ac:dyDescent="0.15">
      <c r="A26" s="227">
        <v>43412</v>
      </c>
      <c r="B26" s="396" t="s">
        <v>365</v>
      </c>
      <c r="C26" s="228" t="s">
        <v>464</v>
      </c>
      <c r="D26" s="228" t="s">
        <v>490</v>
      </c>
      <c r="E26" s="233" t="s">
        <v>505</v>
      </c>
      <c r="F26" s="400">
        <v>255</v>
      </c>
      <c r="G26" s="234">
        <v>51</v>
      </c>
      <c r="H26" s="408">
        <v>51</v>
      </c>
      <c r="I26" s="235" t="s">
        <v>1076</v>
      </c>
      <c r="J26" s="419">
        <v>51</v>
      </c>
      <c r="K26" s="371" t="s">
        <v>1502</v>
      </c>
      <c r="L26" s="408">
        <v>51</v>
      </c>
      <c r="M26" s="235" t="s">
        <v>621</v>
      </c>
      <c r="N26" s="408">
        <v>51</v>
      </c>
      <c r="O26" s="235" t="s">
        <v>1380</v>
      </c>
      <c r="P26" s="415"/>
      <c r="Q26" s="371"/>
      <c r="R26" s="409"/>
      <c r="S26" s="386"/>
      <c r="T26" s="408"/>
      <c r="U26" s="364"/>
      <c r="V26" s="408"/>
      <c r="W26" s="234"/>
      <c r="X26" s="408"/>
      <c r="Y26" s="234"/>
      <c r="Z26" s="408"/>
      <c r="AA26" s="234"/>
      <c r="AB26" s="422"/>
      <c r="AC26" s="234"/>
      <c r="AD26" s="408"/>
      <c r="AE26" s="235"/>
      <c r="AF26" s="236">
        <f t="shared" si="0"/>
        <v>204</v>
      </c>
      <c r="AG26" s="236">
        <f t="shared" si="1"/>
        <v>51</v>
      </c>
    </row>
    <row r="27" spans="1:54" s="365" customFormat="1" ht="22.5" customHeight="1" x14ac:dyDescent="0.15">
      <c r="A27" s="227">
        <v>43412</v>
      </c>
      <c r="B27" s="398" t="s">
        <v>365</v>
      </c>
      <c r="C27" s="228" t="s">
        <v>465</v>
      </c>
      <c r="D27" s="228" t="s">
        <v>491</v>
      </c>
      <c r="E27" s="233" t="s">
        <v>503</v>
      </c>
      <c r="F27" s="400">
        <v>255</v>
      </c>
      <c r="G27" s="234">
        <v>21.25</v>
      </c>
      <c r="H27" s="408">
        <v>21.25</v>
      </c>
      <c r="I27" s="235" t="s">
        <v>1076</v>
      </c>
      <c r="J27" s="408">
        <v>21.25</v>
      </c>
      <c r="K27" s="371" t="s">
        <v>1502</v>
      </c>
      <c r="L27" s="408"/>
      <c r="M27" s="235"/>
      <c r="N27" s="415"/>
      <c r="O27" s="371"/>
      <c r="P27" s="409"/>
      <c r="Q27" s="386"/>
      <c r="R27" s="409"/>
      <c r="S27" s="386"/>
      <c r="T27" s="408"/>
      <c r="U27" s="364"/>
      <c r="V27" s="408"/>
      <c r="W27" s="234"/>
      <c r="X27" s="408"/>
      <c r="Y27" s="234"/>
      <c r="Z27" s="408"/>
      <c r="AA27" s="234"/>
      <c r="AB27" s="422"/>
      <c r="AC27" s="234"/>
      <c r="AD27" s="408"/>
      <c r="AE27" s="235"/>
      <c r="AF27" s="236">
        <f t="shared" si="0"/>
        <v>42.5</v>
      </c>
      <c r="AG27" s="236">
        <f t="shared" si="1"/>
        <v>212.5</v>
      </c>
    </row>
    <row r="28" spans="1:54" s="365" customFormat="1" ht="22.5" customHeight="1" x14ac:dyDescent="0.15">
      <c r="A28" s="227">
        <v>43412</v>
      </c>
      <c r="B28" s="398" t="s">
        <v>365</v>
      </c>
      <c r="C28" s="228" t="s">
        <v>466</v>
      </c>
      <c r="D28" s="228" t="s">
        <v>492</v>
      </c>
      <c r="E28" s="233" t="s">
        <v>419</v>
      </c>
      <c r="F28" s="400">
        <v>250</v>
      </c>
      <c r="G28" s="234">
        <v>20.832999999999998</v>
      </c>
      <c r="H28" s="408">
        <v>20.83</v>
      </c>
      <c r="I28" s="235" t="s">
        <v>1076</v>
      </c>
      <c r="J28" s="417">
        <v>20.83</v>
      </c>
      <c r="K28" s="371" t="s">
        <v>1502</v>
      </c>
      <c r="L28" s="408">
        <v>20.83</v>
      </c>
      <c r="M28" s="235" t="s">
        <v>621</v>
      </c>
      <c r="N28" s="408">
        <v>20.83</v>
      </c>
      <c r="O28" s="235" t="s">
        <v>1380</v>
      </c>
      <c r="P28" s="415">
        <v>20.83</v>
      </c>
      <c r="Q28" s="371" t="s">
        <v>1488</v>
      </c>
      <c r="R28" s="409"/>
      <c r="S28" s="386"/>
      <c r="T28" s="408"/>
      <c r="U28" s="364"/>
      <c r="V28" s="408"/>
      <c r="W28" s="234"/>
      <c r="X28" s="408"/>
      <c r="Y28" s="234"/>
      <c r="Z28" s="408"/>
      <c r="AA28" s="234"/>
      <c r="AB28" s="422"/>
      <c r="AC28" s="234"/>
      <c r="AD28" s="408"/>
      <c r="AE28" s="235"/>
      <c r="AF28" s="236">
        <f t="shared" si="0"/>
        <v>104.14999999999999</v>
      </c>
      <c r="AG28" s="236">
        <f t="shared" si="1"/>
        <v>145.85000000000002</v>
      </c>
    </row>
    <row r="29" spans="1:54" s="365" customFormat="1" ht="22.5" customHeight="1" x14ac:dyDescent="0.15">
      <c r="A29" s="227">
        <v>43412</v>
      </c>
      <c r="B29" s="398" t="s">
        <v>365</v>
      </c>
      <c r="C29" s="228" t="s">
        <v>467</v>
      </c>
      <c r="D29" s="228" t="s">
        <v>493</v>
      </c>
      <c r="E29" s="233" t="s">
        <v>419</v>
      </c>
      <c r="F29" s="400">
        <v>255</v>
      </c>
      <c r="G29" s="234">
        <v>21.25</v>
      </c>
      <c r="H29" s="408">
        <v>21.25</v>
      </c>
      <c r="I29" s="235" t="s">
        <v>1076</v>
      </c>
      <c r="J29" s="417">
        <v>21.25</v>
      </c>
      <c r="K29" s="371" t="s">
        <v>1502</v>
      </c>
      <c r="L29" s="408">
        <v>21.25</v>
      </c>
      <c r="M29" s="235" t="s">
        <v>621</v>
      </c>
      <c r="N29" s="408">
        <v>21.25</v>
      </c>
      <c r="O29" s="235" t="s">
        <v>1380</v>
      </c>
      <c r="P29" s="415">
        <v>21.25</v>
      </c>
      <c r="Q29" s="371" t="s">
        <v>1488</v>
      </c>
      <c r="R29" s="409"/>
      <c r="S29" s="386"/>
      <c r="T29" s="408"/>
      <c r="U29" s="364"/>
      <c r="V29" s="408"/>
      <c r="W29" s="234"/>
      <c r="X29" s="408"/>
      <c r="Y29" s="234"/>
      <c r="Z29" s="408"/>
      <c r="AA29" s="234"/>
      <c r="AB29" s="422"/>
      <c r="AC29" s="234"/>
      <c r="AD29" s="408"/>
      <c r="AE29" s="235"/>
      <c r="AF29" s="236">
        <f t="shared" si="0"/>
        <v>106.25</v>
      </c>
      <c r="AG29" s="236">
        <f t="shared" si="1"/>
        <v>148.75</v>
      </c>
    </row>
    <row r="30" spans="1:54" s="406" customFormat="1" ht="22.5" customHeight="1" x14ac:dyDescent="0.15">
      <c r="A30" s="227">
        <v>43417</v>
      </c>
      <c r="B30" s="398" t="s">
        <v>365</v>
      </c>
      <c r="C30" s="228" t="s">
        <v>468</v>
      </c>
      <c r="D30" s="228" t="s">
        <v>494</v>
      </c>
      <c r="E30" s="233" t="s">
        <v>503</v>
      </c>
      <c r="F30" s="400">
        <v>150</v>
      </c>
      <c r="G30" s="234">
        <v>12.5</v>
      </c>
      <c r="H30" s="408"/>
      <c r="I30" s="364"/>
      <c r="J30" s="416"/>
      <c r="K30" s="364"/>
      <c r="L30" s="416"/>
      <c r="M30" s="364"/>
      <c r="N30" s="408"/>
      <c r="O30" s="235"/>
      <c r="P30" s="408"/>
      <c r="Q30" s="235"/>
      <c r="R30" s="408"/>
      <c r="S30" s="235"/>
      <c r="T30" s="408"/>
      <c r="U30" s="364"/>
      <c r="V30" s="408"/>
      <c r="W30" s="234"/>
      <c r="X30" s="408"/>
      <c r="Y30" s="234"/>
      <c r="Z30" s="408"/>
      <c r="AA30" s="234"/>
      <c r="AB30" s="422"/>
      <c r="AC30" s="234"/>
      <c r="AD30" s="408"/>
      <c r="AE30" s="235"/>
      <c r="AF30" s="236">
        <f t="shared" si="0"/>
        <v>0</v>
      </c>
      <c r="AG30" s="236">
        <f t="shared" si="1"/>
        <v>150</v>
      </c>
      <c r="AH30" s="365"/>
      <c r="AI30" s="365"/>
      <c r="AJ30" s="365"/>
      <c r="AK30" s="365"/>
      <c r="AL30" s="365"/>
      <c r="AM30" s="365"/>
      <c r="AN30" s="365"/>
      <c r="AO30" s="365"/>
      <c r="AP30" s="365"/>
      <c r="AQ30" s="365"/>
      <c r="AR30" s="365"/>
      <c r="AS30" s="365"/>
      <c r="AT30" s="365"/>
      <c r="AU30" s="365"/>
      <c r="AV30" s="365"/>
      <c r="AW30" s="365"/>
      <c r="AX30" s="365"/>
      <c r="AY30" s="365"/>
      <c r="AZ30" s="365"/>
      <c r="BA30" s="365"/>
      <c r="BB30" s="365"/>
    </row>
    <row r="31" spans="1:54" s="365" customFormat="1" ht="22.5" customHeight="1" x14ac:dyDescent="0.15">
      <c r="A31" s="227">
        <v>43417</v>
      </c>
      <c r="B31" s="398" t="s">
        <v>365</v>
      </c>
      <c r="C31" s="228" t="s">
        <v>469</v>
      </c>
      <c r="D31" s="228" t="s">
        <v>495</v>
      </c>
      <c r="E31" s="233" t="s">
        <v>504</v>
      </c>
      <c r="F31" s="400">
        <v>320</v>
      </c>
      <c r="G31" s="234">
        <v>40</v>
      </c>
      <c r="H31" s="408">
        <v>40</v>
      </c>
      <c r="I31" s="235" t="s">
        <v>1076</v>
      </c>
      <c r="J31" s="408">
        <v>40</v>
      </c>
      <c r="K31" s="235" t="s">
        <v>621</v>
      </c>
      <c r="L31" s="408">
        <v>40</v>
      </c>
      <c r="M31" s="235" t="s">
        <v>1380</v>
      </c>
      <c r="N31" s="415"/>
      <c r="O31" s="371"/>
      <c r="P31" s="409"/>
      <c r="Q31" s="386"/>
      <c r="R31" s="409"/>
      <c r="S31" s="386"/>
      <c r="T31" s="408"/>
      <c r="U31" s="364"/>
      <c r="V31" s="408"/>
      <c r="W31" s="234"/>
      <c r="X31" s="408"/>
      <c r="Y31" s="234"/>
      <c r="Z31" s="408"/>
      <c r="AA31" s="234"/>
      <c r="AB31" s="422"/>
      <c r="AC31" s="234"/>
      <c r="AD31" s="408"/>
      <c r="AE31" s="235"/>
      <c r="AF31" s="236">
        <f t="shared" si="0"/>
        <v>120</v>
      </c>
      <c r="AG31" s="236">
        <f t="shared" si="1"/>
        <v>200</v>
      </c>
    </row>
    <row r="32" spans="1:54" s="365" customFormat="1" ht="22.5" customHeight="1" x14ac:dyDescent="0.15">
      <c r="A32" s="227">
        <v>43417</v>
      </c>
      <c r="B32" s="398" t="s">
        <v>365</v>
      </c>
      <c r="C32" s="228" t="s">
        <v>470</v>
      </c>
      <c r="D32" s="228" t="s">
        <v>496</v>
      </c>
      <c r="E32" s="233" t="s">
        <v>503</v>
      </c>
      <c r="F32" s="400">
        <v>270</v>
      </c>
      <c r="G32" s="234">
        <v>22.5</v>
      </c>
      <c r="H32" s="408">
        <v>22.5</v>
      </c>
      <c r="I32" s="235" t="s">
        <v>1076</v>
      </c>
      <c r="J32" s="408">
        <v>22.5</v>
      </c>
      <c r="K32" s="235" t="s">
        <v>621</v>
      </c>
      <c r="L32" s="408">
        <v>22.5</v>
      </c>
      <c r="M32" s="235" t="s">
        <v>1380</v>
      </c>
      <c r="N32" s="415"/>
      <c r="O32" s="371"/>
      <c r="P32" s="409"/>
      <c r="Q32" s="386"/>
      <c r="R32" s="409"/>
      <c r="S32" s="386"/>
      <c r="T32" s="408"/>
      <c r="U32" s="364"/>
      <c r="V32" s="408"/>
      <c r="W32" s="234"/>
      <c r="X32" s="408"/>
      <c r="Y32" s="234"/>
      <c r="Z32" s="408"/>
      <c r="AA32" s="234"/>
      <c r="AB32" s="422"/>
      <c r="AC32" s="234"/>
      <c r="AD32" s="408"/>
      <c r="AE32" s="235"/>
      <c r="AF32" s="236">
        <f t="shared" si="0"/>
        <v>67.5</v>
      </c>
      <c r="AG32" s="236">
        <f t="shared" si="1"/>
        <v>202.5</v>
      </c>
    </row>
    <row r="33" spans="1:33" s="365" customFormat="1" ht="22.5" customHeight="1" x14ac:dyDescent="0.15">
      <c r="A33" s="227">
        <v>43417</v>
      </c>
      <c r="B33" s="398" t="s">
        <v>365</v>
      </c>
      <c r="C33" s="228" t="s">
        <v>1077</v>
      </c>
      <c r="D33" s="228" t="s">
        <v>498</v>
      </c>
      <c r="E33" s="233" t="s">
        <v>419</v>
      </c>
      <c r="F33" s="400">
        <v>150</v>
      </c>
      <c r="G33" s="234">
        <v>10.83</v>
      </c>
      <c r="H33" s="415">
        <v>20</v>
      </c>
      <c r="I33" s="379" t="s">
        <v>1504</v>
      </c>
      <c r="J33" s="408">
        <v>10.83</v>
      </c>
      <c r="K33" s="235" t="s">
        <v>1076</v>
      </c>
      <c r="L33" s="408">
        <v>10.83</v>
      </c>
      <c r="M33" s="235" t="s">
        <v>621</v>
      </c>
      <c r="N33" s="408">
        <v>10.83</v>
      </c>
      <c r="O33" s="235" t="s">
        <v>1380</v>
      </c>
      <c r="P33" s="409"/>
      <c r="Q33" s="386"/>
      <c r="R33" s="409"/>
      <c r="S33" s="386"/>
      <c r="T33" s="408"/>
      <c r="U33" s="364"/>
      <c r="V33" s="408"/>
      <c r="W33" s="234"/>
      <c r="X33" s="408"/>
      <c r="Y33" s="234"/>
      <c r="Z33" s="408"/>
      <c r="AA33" s="234"/>
      <c r="AB33" s="422"/>
      <c r="AC33" s="234"/>
      <c r="AD33" s="408"/>
      <c r="AE33" s="235"/>
      <c r="AF33" s="236">
        <f t="shared" si="0"/>
        <v>52.489999999999995</v>
      </c>
      <c r="AG33" s="236">
        <f t="shared" si="1"/>
        <v>97.51</v>
      </c>
    </row>
    <row r="34" spans="1:33" s="365" customFormat="1" ht="22.5" customHeight="1" x14ac:dyDescent="0.15">
      <c r="A34" s="227">
        <v>43417</v>
      </c>
      <c r="B34" s="398" t="s">
        <v>365</v>
      </c>
      <c r="C34" s="228" t="s">
        <v>27</v>
      </c>
      <c r="D34" s="228" t="s">
        <v>30</v>
      </c>
      <c r="E34" s="233" t="s">
        <v>503</v>
      </c>
      <c r="F34" s="400">
        <v>225</v>
      </c>
      <c r="G34" s="234">
        <v>18.75</v>
      </c>
      <c r="H34" s="408">
        <v>18.75</v>
      </c>
      <c r="I34" s="235" t="s">
        <v>1076</v>
      </c>
      <c r="J34" s="408">
        <v>18.75</v>
      </c>
      <c r="K34" s="235" t="s">
        <v>621</v>
      </c>
      <c r="L34" s="408">
        <v>18.75</v>
      </c>
      <c r="M34" s="235" t="s">
        <v>1380</v>
      </c>
      <c r="N34" s="415"/>
      <c r="O34" s="371"/>
      <c r="P34" s="409"/>
      <c r="Q34" s="386"/>
      <c r="R34" s="409"/>
      <c r="S34" s="386"/>
      <c r="T34" s="408"/>
      <c r="U34" s="364"/>
      <c r="V34" s="408"/>
      <c r="W34" s="234"/>
      <c r="X34" s="408"/>
      <c r="Y34" s="234"/>
      <c r="Z34" s="408"/>
      <c r="AA34" s="234"/>
      <c r="AB34" s="422"/>
      <c r="AC34" s="234"/>
      <c r="AD34" s="408"/>
      <c r="AE34" s="235"/>
      <c r="AF34" s="236">
        <f t="shared" si="0"/>
        <v>56.25</v>
      </c>
      <c r="AG34" s="236">
        <f t="shared" si="1"/>
        <v>168.75</v>
      </c>
    </row>
    <row r="35" spans="1:33" s="369" customFormat="1" ht="22.5" customHeight="1" x14ac:dyDescent="0.15">
      <c r="A35" s="227">
        <v>43470</v>
      </c>
      <c r="B35" s="398" t="s">
        <v>365</v>
      </c>
      <c r="C35" s="385" t="s">
        <v>446</v>
      </c>
      <c r="D35" s="385" t="s">
        <v>471</v>
      </c>
      <c r="E35" s="387" t="s">
        <v>411</v>
      </c>
      <c r="F35" s="401">
        <v>210</v>
      </c>
      <c r="G35" s="368">
        <v>21</v>
      </c>
      <c r="H35" s="408">
        <v>21</v>
      </c>
      <c r="I35" s="235" t="s">
        <v>1380</v>
      </c>
      <c r="J35" s="411">
        <v>21</v>
      </c>
      <c r="K35" s="367" t="s">
        <v>1488</v>
      </c>
      <c r="L35" s="411">
        <v>21</v>
      </c>
      <c r="M35" s="367" t="s">
        <v>1488</v>
      </c>
      <c r="N35" s="412"/>
      <c r="O35" s="385"/>
      <c r="P35" s="410"/>
      <c r="Q35" s="388"/>
      <c r="R35" s="410"/>
      <c r="S35" s="388"/>
      <c r="T35" s="411"/>
      <c r="U35" s="372"/>
      <c r="V35" s="411"/>
      <c r="W35" s="368"/>
      <c r="X35" s="411"/>
      <c r="Y35" s="368"/>
      <c r="Z35" s="411"/>
      <c r="AA35" s="368"/>
      <c r="AB35" s="423"/>
      <c r="AC35" s="368"/>
      <c r="AD35" s="411"/>
      <c r="AE35" s="367"/>
      <c r="AF35" s="236">
        <f t="shared" si="0"/>
        <v>63</v>
      </c>
      <c r="AG35" s="236">
        <f t="shared" si="1"/>
        <v>147</v>
      </c>
    </row>
    <row r="36" spans="1:33" s="369" customFormat="1" ht="22.5" customHeight="1" x14ac:dyDescent="0.15">
      <c r="A36" s="373">
        <v>43507</v>
      </c>
      <c r="B36" s="398" t="s">
        <v>365</v>
      </c>
      <c r="C36" s="385" t="s">
        <v>941</v>
      </c>
      <c r="D36" s="385" t="s">
        <v>472</v>
      </c>
      <c r="E36" s="387" t="s">
        <v>506</v>
      </c>
      <c r="F36" s="401">
        <v>85</v>
      </c>
      <c r="G36" s="368">
        <v>14.16</v>
      </c>
      <c r="H36" s="411">
        <v>14.16</v>
      </c>
      <c r="I36" s="367" t="s">
        <v>1382</v>
      </c>
      <c r="J36" s="411">
        <v>14.16</v>
      </c>
      <c r="K36" s="367" t="s">
        <v>1487</v>
      </c>
      <c r="L36" s="411"/>
      <c r="M36" s="367"/>
      <c r="N36" s="412"/>
      <c r="O36" s="385"/>
      <c r="P36" s="410"/>
      <c r="Q36" s="388"/>
      <c r="R36" s="410"/>
      <c r="S36" s="388"/>
      <c r="T36" s="411"/>
      <c r="U36" s="372"/>
      <c r="V36" s="411"/>
      <c r="W36" s="368"/>
      <c r="X36" s="411"/>
      <c r="Y36" s="368"/>
      <c r="Z36" s="411"/>
      <c r="AA36" s="368"/>
      <c r="AB36" s="423"/>
      <c r="AC36" s="368"/>
      <c r="AD36" s="411"/>
      <c r="AE36" s="367"/>
      <c r="AF36" s="236">
        <f t="shared" si="0"/>
        <v>28.32</v>
      </c>
      <c r="AG36" s="236">
        <f t="shared" si="1"/>
        <v>56.68</v>
      </c>
    </row>
    <row r="37" spans="1:33" s="231" customFormat="1" ht="22.5" customHeight="1" x14ac:dyDescent="0.15">
      <c r="A37" s="391">
        <v>43481</v>
      </c>
      <c r="B37" s="398" t="s">
        <v>365</v>
      </c>
      <c r="C37" s="385" t="s">
        <v>1498</v>
      </c>
      <c r="D37" s="230" t="s">
        <v>1499</v>
      </c>
      <c r="E37" s="378" t="s">
        <v>419</v>
      </c>
      <c r="F37" s="402">
        <v>550</v>
      </c>
      <c r="G37" s="362">
        <v>37.5</v>
      </c>
      <c r="H37" s="412">
        <v>100</v>
      </c>
      <c r="I37" s="230" t="s">
        <v>1500</v>
      </c>
      <c r="J37" s="408">
        <v>37.5</v>
      </c>
      <c r="K37" s="235" t="s">
        <v>1380</v>
      </c>
      <c r="L37" s="418"/>
      <c r="M37" s="382"/>
      <c r="N37" s="411"/>
      <c r="O37" s="192"/>
      <c r="P37" s="411"/>
      <c r="Q37" s="192"/>
      <c r="R37" s="411"/>
      <c r="S37" s="192"/>
      <c r="T37" s="411"/>
      <c r="U37" s="382"/>
      <c r="V37" s="411"/>
      <c r="W37" s="361"/>
      <c r="X37" s="411"/>
      <c r="Y37" s="361"/>
      <c r="Z37" s="411"/>
      <c r="AA37" s="361"/>
      <c r="AB37" s="423"/>
      <c r="AC37" s="361"/>
      <c r="AD37" s="411"/>
      <c r="AE37" s="192"/>
      <c r="AF37" s="236">
        <f t="shared" ref="AF37" si="2">H37+J37+L37+N37+P37+R37+T37+V37+AD37</f>
        <v>137.5</v>
      </c>
      <c r="AG37" s="236">
        <f t="shared" si="1"/>
        <v>412.5</v>
      </c>
    </row>
    <row r="38" spans="1:33" s="231" customFormat="1" ht="22.5" customHeight="1" x14ac:dyDescent="0.15">
      <c r="A38" s="391">
        <v>43551</v>
      </c>
      <c r="B38" s="398" t="s">
        <v>365</v>
      </c>
      <c r="C38" s="385" t="s">
        <v>1505</v>
      </c>
      <c r="D38" s="230" t="s">
        <v>1506</v>
      </c>
      <c r="E38" s="378" t="s">
        <v>419</v>
      </c>
      <c r="F38" s="402">
        <v>290</v>
      </c>
      <c r="G38" s="362">
        <v>24.16</v>
      </c>
      <c r="H38" s="412"/>
      <c r="I38" s="230"/>
      <c r="J38" s="408"/>
      <c r="K38" s="235"/>
      <c r="L38" s="418"/>
      <c r="M38" s="382"/>
      <c r="N38" s="411"/>
      <c r="O38" s="192"/>
      <c r="P38" s="411"/>
      <c r="Q38" s="192"/>
      <c r="R38" s="411"/>
      <c r="S38" s="192"/>
      <c r="T38" s="411"/>
      <c r="U38" s="382"/>
      <c r="V38" s="411"/>
      <c r="W38" s="361"/>
      <c r="X38" s="411"/>
      <c r="Y38" s="361"/>
      <c r="Z38" s="411"/>
      <c r="AA38" s="361"/>
      <c r="AB38" s="423"/>
      <c r="AC38" s="361"/>
      <c r="AD38" s="411"/>
      <c r="AE38" s="192"/>
      <c r="AF38" s="236"/>
      <c r="AG38" s="236">
        <f t="shared" si="1"/>
        <v>290</v>
      </c>
    </row>
    <row r="39" spans="1:33" s="231" customFormat="1" ht="22.5" customHeight="1" x14ac:dyDescent="0.15">
      <c r="A39" s="391"/>
      <c r="B39" s="377"/>
      <c r="C39" s="230"/>
      <c r="D39" s="230"/>
      <c r="E39" s="378"/>
      <c r="F39" s="402"/>
      <c r="G39" s="362"/>
      <c r="H39" s="412"/>
      <c r="I39" s="230"/>
      <c r="J39" s="408"/>
      <c r="K39" s="235"/>
      <c r="L39" s="418"/>
      <c r="M39" s="382"/>
      <c r="N39" s="411"/>
      <c r="O39" s="192"/>
      <c r="P39" s="411"/>
      <c r="Q39" s="192"/>
      <c r="R39" s="411"/>
      <c r="S39" s="192"/>
      <c r="T39" s="411"/>
      <c r="U39" s="382"/>
      <c r="V39" s="411"/>
      <c r="W39" s="361"/>
      <c r="X39" s="411"/>
      <c r="Y39" s="361"/>
      <c r="Z39" s="411"/>
      <c r="AA39" s="361"/>
      <c r="AB39" s="423"/>
      <c r="AC39" s="361"/>
      <c r="AD39" s="411"/>
      <c r="AE39" s="192"/>
      <c r="AF39" s="236"/>
      <c r="AG39" s="236">
        <f t="shared" si="1"/>
        <v>0</v>
      </c>
    </row>
    <row r="40" spans="1:33" s="231" customFormat="1" ht="22.5" customHeight="1" x14ac:dyDescent="0.15">
      <c r="A40" s="391"/>
      <c r="B40" s="377"/>
      <c r="C40" s="230"/>
      <c r="D40" s="230"/>
      <c r="E40" s="378"/>
      <c r="F40" s="402"/>
      <c r="G40" s="362"/>
      <c r="H40" s="412"/>
      <c r="I40" s="230"/>
      <c r="J40" s="408"/>
      <c r="K40" s="235"/>
      <c r="L40" s="418"/>
      <c r="M40" s="382"/>
      <c r="N40" s="411"/>
      <c r="O40" s="192"/>
      <c r="P40" s="411"/>
      <c r="Q40" s="192"/>
      <c r="R40" s="411"/>
      <c r="S40" s="192"/>
      <c r="T40" s="411"/>
      <c r="U40" s="382"/>
      <c r="V40" s="411"/>
      <c r="W40" s="361"/>
      <c r="X40" s="411"/>
      <c r="Y40" s="361"/>
      <c r="Z40" s="411"/>
      <c r="AA40" s="361"/>
      <c r="AB40" s="423"/>
      <c r="AC40" s="361"/>
      <c r="AD40" s="411"/>
      <c r="AE40" s="192"/>
      <c r="AF40" s="236"/>
      <c r="AG40" s="236">
        <f t="shared" si="1"/>
        <v>0</v>
      </c>
    </row>
    <row r="41" spans="1:33" s="231" customFormat="1" ht="22.5" customHeight="1" x14ac:dyDescent="0.15">
      <c r="A41" s="374"/>
      <c r="B41" s="377"/>
      <c r="C41" s="230"/>
      <c r="D41" s="230"/>
      <c r="E41" s="374"/>
      <c r="F41" s="403"/>
      <c r="G41" s="362"/>
      <c r="H41" s="412"/>
      <c r="I41" s="383"/>
      <c r="J41" s="413"/>
      <c r="K41" s="383"/>
      <c r="L41" s="413"/>
      <c r="M41" s="383"/>
      <c r="N41" s="412"/>
      <c r="O41" s="230"/>
      <c r="P41" s="412"/>
      <c r="Q41" s="230"/>
      <c r="R41" s="412"/>
      <c r="S41" s="230"/>
      <c r="T41" s="412"/>
      <c r="U41" s="383"/>
      <c r="V41" s="412"/>
      <c r="W41" s="362"/>
      <c r="X41" s="412"/>
      <c r="Y41" s="362"/>
      <c r="Z41" s="412"/>
      <c r="AA41" s="362"/>
      <c r="AB41" s="425"/>
      <c r="AC41" s="362"/>
      <c r="AD41" s="412"/>
      <c r="AE41" s="230"/>
      <c r="AF41" s="236">
        <f t="shared" si="0"/>
        <v>0</v>
      </c>
      <c r="AG41" s="236">
        <f t="shared" si="1"/>
        <v>0</v>
      </c>
    </row>
    <row r="42" spans="1:33" s="231" customFormat="1" ht="18.75" customHeight="1" x14ac:dyDescent="0.15">
      <c r="A42" s="374"/>
      <c r="B42" s="374"/>
      <c r="C42" s="230"/>
      <c r="D42" s="230"/>
      <c r="E42" s="374"/>
      <c r="F42" s="394">
        <f>SUM(F5:F41)</f>
        <v>8340</v>
      </c>
      <c r="G42" s="389">
        <f>SUM(G5:G41)</f>
        <v>684.87299999999993</v>
      </c>
      <c r="H42" s="412">
        <f>SUM(H5:H41)</f>
        <v>1925.7099999999998</v>
      </c>
      <c r="I42" s="390"/>
      <c r="J42" s="413">
        <f>SUM(J5:J41)</f>
        <v>716.68999999999994</v>
      </c>
      <c r="K42" s="383">
        <f t="shared" ref="K42:AE42" si="3">SUM(K5:K41)</f>
        <v>0</v>
      </c>
      <c r="L42" s="413">
        <f t="shared" si="3"/>
        <v>609.47</v>
      </c>
      <c r="M42" s="383">
        <f t="shared" si="3"/>
        <v>0</v>
      </c>
      <c r="N42" s="413">
        <f t="shared" si="3"/>
        <v>812.23000000000013</v>
      </c>
      <c r="O42" s="383">
        <f t="shared" si="3"/>
        <v>0</v>
      </c>
      <c r="P42" s="413">
        <f t="shared" si="3"/>
        <v>383.71999999999997</v>
      </c>
      <c r="Q42" s="383">
        <f t="shared" si="3"/>
        <v>0</v>
      </c>
      <c r="R42" s="413">
        <f t="shared" si="3"/>
        <v>257.20999999999998</v>
      </c>
      <c r="S42" s="383">
        <f t="shared" si="3"/>
        <v>0</v>
      </c>
      <c r="T42" s="413">
        <f t="shared" si="3"/>
        <v>75.41</v>
      </c>
      <c r="U42" s="383">
        <f t="shared" si="3"/>
        <v>0</v>
      </c>
      <c r="V42" s="413">
        <f t="shared" si="3"/>
        <v>52.08</v>
      </c>
      <c r="W42" s="383">
        <f t="shared" si="3"/>
        <v>0</v>
      </c>
      <c r="X42" s="413"/>
      <c r="Y42" s="383"/>
      <c r="Z42" s="413"/>
      <c r="AA42" s="383">
        <f t="shared" ref="AA42" si="4">SUM(AA5:AA41)</f>
        <v>0</v>
      </c>
      <c r="AB42" s="413">
        <f t="shared" ref="AB42" si="5">SUM(AB5:AB41)</f>
        <v>0</v>
      </c>
      <c r="AC42" s="383"/>
      <c r="AD42" s="413">
        <f t="shared" si="3"/>
        <v>0</v>
      </c>
      <c r="AE42" s="383">
        <f t="shared" si="3"/>
        <v>0</v>
      </c>
      <c r="AF42" s="394">
        <f>SUM(AF5:AF41)</f>
        <v>4832.2199999999993</v>
      </c>
      <c r="AG42" s="394">
        <f>SUM(AG5:AG41)</f>
        <v>3507.78</v>
      </c>
    </row>
    <row r="43" spans="1:33" s="229" customFormat="1" ht="9" x14ac:dyDescent="0.15">
      <c r="A43" s="375"/>
      <c r="B43" s="375"/>
      <c r="C43" s="232"/>
      <c r="D43" s="232"/>
      <c r="E43" s="375"/>
      <c r="F43" s="395"/>
      <c r="G43" s="375"/>
      <c r="H43" s="375"/>
      <c r="I43" s="232"/>
      <c r="J43" s="384"/>
      <c r="K43" s="232"/>
      <c r="L43" s="384"/>
      <c r="M43" s="232"/>
      <c r="N43" s="363"/>
      <c r="O43" s="232"/>
      <c r="P43" s="363"/>
      <c r="Q43" s="375"/>
      <c r="R43" s="363"/>
      <c r="S43" s="232"/>
      <c r="T43" s="363"/>
      <c r="U43" s="384"/>
      <c r="V43" s="363"/>
      <c r="W43" s="363"/>
      <c r="X43" s="363"/>
      <c r="Y43" s="363"/>
      <c r="Z43" s="363"/>
      <c r="AA43" s="363"/>
      <c r="AB43" s="232"/>
      <c r="AC43" s="363"/>
      <c r="AD43" s="363"/>
      <c r="AE43" s="232"/>
      <c r="AF43" s="395"/>
      <c r="AG43" s="414"/>
    </row>
    <row r="44" spans="1:33" s="229" customFormat="1" ht="9" x14ac:dyDescent="0.15">
      <c r="A44" s="375"/>
      <c r="B44" s="375"/>
      <c r="C44" s="232"/>
      <c r="D44" s="232"/>
      <c r="E44" s="375"/>
      <c r="F44" s="395"/>
      <c r="G44" s="375"/>
      <c r="H44" s="375"/>
      <c r="I44" s="232"/>
      <c r="J44" s="232"/>
      <c r="K44" s="232"/>
      <c r="L44" s="384"/>
      <c r="M44" s="232"/>
      <c r="N44" s="363"/>
      <c r="O44" s="232"/>
      <c r="P44" s="363"/>
      <c r="Q44" s="375"/>
      <c r="R44" s="363"/>
      <c r="S44" s="232"/>
      <c r="T44" s="363"/>
      <c r="U44" s="384"/>
      <c r="V44" s="363"/>
      <c r="W44" s="363"/>
      <c r="X44" s="363"/>
      <c r="Y44" s="363"/>
      <c r="Z44" s="363"/>
      <c r="AA44" s="363"/>
      <c r="AB44" s="232"/>
      <c r="AC44" s="363"/>
      <c r="AD44" s="363"/>
      <c r="AE44" s="232"/>
      <c r="AF44" s="395"/>
      <c r="AG44" s="395"/>
    </row>
    <row r="45" spans="1:33" s="229" customFormat="1" ht="9" x14ac:dyDescent="0.15">
      <c r="A45" s="375"/>
      <c r="B45" s="375"/>
      <c r="C45" s="232"/>
      <c r="D45" s="232"/>
      <c r="E45" s="375"/>
      <c r="F45" s="395"/>
      <c r="G45" s="375"/>
      <c r="H45" s="375"/>
      <c r="I45" s="232"/>
      <c r="J45" s="232"/>
      <c r="K45" s="232"/>
      <c r="L45" s="384"/>
      <c r="M45" s="232"/>
      <c r="N45" s="363"/>
      <c r="O45" s="232"/>
      <c r="P45" s="363"/>
      <c r="Q45" s="375"/>
      <c r="R45" s="363"/>
      <c r="S45" s="232"/>
      <c r="T45" s="363"/>
      <c r="U45" s="384"/>
      <c r="V45" s="363"/>
      <c r="W45" s="363"/>
      <c r="X45" s="363"/>
      <c r="Y45" s="363"/>
      <c r="Z45" s="363"/>
      <c r="AA45" s="363"/>
      <c r="AB45" s="232"/>
      <c r="AC45" s="363"/>
      <c r="AD45" s="363"/>
      <c r="AE45" s="232"/>
      <c r="AF45" s="395"/>
      <c r="AG45" s="395"/>
    </row>
    <row r="46" spans="1:33" s="229" customFormat="1" ht="9" x14ac:dyDescent="0.15">
      <c r="A46" s="375"/>
      <c r="B46" s="375"/>
      <c r="C46" s="232"/>
      <c r="D46" s="232"/>
      <c r="E46" s="375"/>
      <c r="F46" s="395"/>
      <c r="G46" s="375"/>
      <c r="H46" s="375"/>
      <c r="I46" s="232"/>
      <c r="J46" s="232"/>
      <c r="K46" s="232"/>
      <c r="L46" s="384"/>
      <c r="M46" s="232"/>
      <c r="N46" s="363"/>
      <c r="O46" s="232"/>
      <c r="P46" s="363"/>
      <c r="Q46" s="375"/>
      <c r="R46" s="363"/>
      <c r="S46" s="232"/>
      <c r="T46" s="363"/>
      <c r="U46" s="384"/>
      <c r="V46" s="363"/>
      <c r="W46" s="363"/>
      <c r="X46" s="363"/>
      <c r="Y46" s="363"/>
      <c r="Z46" s="363"/>
      <c r="AA46" s="363"/>
      <c r="AB46" s="232"/>
      <c r="AC46" s="363"/>
      <c r="AD46" s="363"/>
      <c r="AE46" s="232"/>
      <c r="AF46" s="395"/>
      <c r="AG46" s="395"/>
    </row>
    <row r="47" spans="1:33" s="229" customFormat="1" ht="15" customHeight="1" x14ac:dyDescent="0.15">
      <c r="A47" s="455" t="s">
        <v>1510</v>
      </c>
      <c r="B47" s="455"/>
      <c r="C47" s="455"/>
      <c r="D47" s="455"/>
      <c r="E47" s="455"/>
      <c r="F47" s="455"/>
      <c r="G47" s="375"/>
      <c r="H47" s="375"/>
      <c r="I47" s="232"/>
      <c r="J47" s="232"/>
      <c r="K47" s="232"/>
      <c r="L47" s="384"/>
      <c r="M47" s="232"/>
      <c r="N47" s="363"/>
      <c r="O47" s="232"/>
      <c r="P47" s="363"/>
      <c r="Q47" s="375"/>
      <c r="R47" s="363"/>
      <c r="S47" s="232"/>
      <c r="T47" s="363"/>
      <c r="U47" s="384"/>
      <c r="V47" s="363"/>
      <c r="W47" s="363"/>
      <c r="X47" s="363"/>
      <c r="Y47" s="363"/>
      <c r="Z47" s="363"/>
      <c r="AA47" s="363"/>
      <c r="AB47" s="232"/>
      <c r="AC47" s="363"/>
      <c r="AD47" s="363"/>
      <c r="AE47" s="232"/>
      <c r="AF47" s="395"/>
      <c r="AG47" s="395"/>
    </row>
    <row r="48" spans="1:33" s="229" customFormat="1" ht="11.25" customHeight="1" x14ac:dyDescent="0.15">
      <c r="A48" s="455" t="s">
        <v>1507</v>
      </c>
      <c r="B48" s="455"/>
      <c r="C48" s="455"/>
      <c r="D48" s="455"/>
      <c r="E48" s="455"/>
      <c r="F48" s="455"/>
      <c r="G48" s="375"/>
      <c r="H48" s="375"/>
      <c r="I48" s="232"/>
      <c r="J48" s="232"/>
      <c r="K48" s="232"/>
      <c r="L48" s="384"/>
      <c r="M48" s="232"/>
      <c r="N48" s="363"/>
      <c r="O48" s="232"/>
      <c r="P48" s="363"/>
      <c r="Q48" s="375"/>
      <c r="R48" s="363"/>
      <c r="S48" s="232"/>
      <c r="T48" s="363"/>
      <c r="U48" s="384"/>
      <c r="V48" s="363"/>
      <c r="W48" s="363"/>
      <c r="X48" s="363"/>
      <c r="Y48" s="363"/>
      <c r="Z48" s="363"/>
      <c r="AA48" s="363"/>
      <c r="AB48" s="232"/>
      <c r="AC48" s="363"/>
      <c r="AD48" s="363"/>
      <c r="AE48" s="232"/>
      <c r="AF48" s="395"/>
      <c r="AG48" s="395"/>
    </row>
    <row r="49" spans="1:33" s="229" customFormat="1" ht="11.25" customHeight="1" x14ac:dyDescent="0.15">
      <c r="A49" s="455" t="s">
        <v>1508</v>
      </c>
      <c r="B49" s="455"/>
      <c r="C49" s="455"/>
      <c r="D49" s="455"/>
      <c r="E49" s="455"/>
      <c r="F49" s="455"/>
      <c r="G49" s="375"/>
      <c r="H49" s="375"/>
      <c r="I49" s="232"/>
      <c r="J49" s="232"/>
      <c r="K49" s="232"/>
      <c r="L49" s="384"/>
      <c r="M49" s="232"/>
      <c r="N49" s="363"/>
      <c r="O49" s="232"/>
      <c r="P49" s="363"/>
      <c r="Q49" s="375"/>
      <c r="R49" s="363"/>
      <c r="S49" s="232"/>
      <c r="T49" s="363"/>
      <c r="U49" s="384"/>
      <c r="V49" s="363"/>
      <c r="W49" s="363"/>
      <c r="X49" s="363"/>
      <c r="Y49" s="363"/>
      <c r="Z49" s="363"/>
      <c r="AA49" s="363"/>
      <c r="AB49" s="232"/>
      <c r="AC49" s="363"/>
      <c r="AD49" s="363"/>
      <c r="AE49" s="232"/>
      <c r="AF49" s="395"/>
      <c r="AG49" s="395"/>
    </row>
    <row r="50" spans="1:33" s="229" customFormat="1" ht="11.25" customHeight="1" x14ac:dyDescent="0.15">
      <c r="A50" s="455" t="s">
        <v>1509</v>
      </c>
      <c r="B50" s="455"/>
      <c r="C50" s="455"/>
      <c r="D50" s="455"/>
      <c r="E50" s="455"/>
      <c r="F50" s="455"/>
      <c r="G50" s="375"/>
      <c r="H50" s="375"/>
      <c r="I50" s="232"/>
      <c r="J50" s="232"/>
      <c r="K50" s="232"/>
      <c r="L50" s="384"/>
      <c r="M50" s="232"/>
      <c r="N50" s="363"/>
      <c r="O50" s="232"/>
      <c r="P50" s="363"/>
      <c r="Q50" s="375"/>
      <c r="R50" s="363"/>
      <c r="S50" s="232"/>
      <c r="T50" s="363"/>
      <c r="U50" s="384"/>
      <c r="V50" s="363"/>
      <c r="W50" s="363"/>
      <c r="X50" s="363"/>
      <c r="Y50" s="363"/>
      <c r="Z50" s="363"/>
      <c r="AA50" s="363"/>
      <c r="AB50" s="232"/>
      <c r="AC50" s="363"/>
      <c r="AD50" s="363"/>
      <c r="AE50" s="232"/>
      <c r="AF50" s="395"/>
      <c r="AG50" s="395"/>
    </row>
    <row r="51" spans="1:33" s="229" customFormat="1" ht="9" x14ac:dyDescent="0.15">
      <c r="A51" s="456" t="s">
        <v>1511</v>
      </c>
      <c r="B51" s="456"/>
      <c r="C51" s="456"/>
      <c r="D51" s="456"/>
      <c r="E51" s="456"/>
      <c r="F51" s="456"/>
      <c r="G51" s="375"/>
      <c r="H51" s="375"/>
      <c r="I51" s="232"/>
      <c r="J51" s="232"/>
      <c r="K51" s="232"/>
      <c r="L51" s="384"/>
      <c r="M51" s="232"/>
      <c r="N51" s="363"/>
      <c r="O51" s="232"/>
      <c r="P51" s="363"/>
      <c r="Q51" s="375"/>
      <c r="R51" s="363"/>
      <c r="S51" s="232"/>
      <c r="T51" s="363"/>
      <c r="U51" s="384"/>
      <c r="V51" s="363"/>
      <c r="W51" s="363"/>
      <c r="X51" s="363"/>
      <c r="Y51" s="363"/>
      <c r="Z51" s="363"/>
      <c r="AA51" s="363"/>
      <c r="AB51" s="232"/>
      <c r="AC51" s="363"/>
      <c r="AD51" s="363"/>
      <c r="AE51" s="232"/>
      <c r="AF51" s="395"/>
      <c r="AG51" s="395"/>
    </row>
    <row r="52" spans="1:33" s="229" customFormat="1" ht="9" x14ac:dyDescent="0.15">
      <c r="A52" s="456"/>
      <c r="B52" s="456"/>
      <c r="C52" s="456"/>
      <c r="D52" s="456"/>
      <c r="E52" s="456"/>
      <c r="F52" s="456"/>
      <c r="G52" s="375"/>
      <c r="H52" s="375"/>
      <c r="I52" s="232"/>
      <c r="J52" s="232"/>
      <c r="K52" s="232"/>
      <c r="L52" s="384"/>
      <c r="M52" s="232"/>
      <c r="N52" s="363"/>
      <c r="O52" s="232"/>
      <c r="P52" s="363"/>
      <c r="Q52" s="375"/>
      <c r="R52" s="363"/>
      <c r="S52" s="232"/>
      <c r="T52" s="363"/>
      <c r="U52" s="384"/>
      <c r="V52" s="363"/>
      <c r="W52" s="363"/>
      <c r="X52" s="363"/>
      <c r="Y52" s="363"/>
      <c r="Z52" s="363"/>
      <c r="AA52" s="363"/>
      <c r="AB52" s="232"/>
      <c r="AC52" s="363"/>
      <c r="AD52" s="363"/>
      <c r="AE52" s="232"/>
      <c r="AF52" s="395"/>
      <c r="AG52" s="395"/>
    </row>
    <row r="53" spans="1:33" s="229" customFormat="1" ht="9" x14ac:dyDescent="0.15">
      <c r="A53" s="456"/>
      <c r="B53" s="456"/>
      <c r="C53" s="456"/>
      <c r="D53" s="456"/>
      <c r="E53" s="456"/>
      <c r="F53" s="456"/>
      <c r="G53" s="375"/>
      <c r="H53" s="375"/>
      <c r="I53" s="232"/>
      <c r="J53" s="232"/>
      <c r="K53" s="232"/>
      <c r="L53" s="384"/>
      <c r="M53" s="232"/>
      <c r="N53" s="363"/>
      <c r="O53" s="232"/>
      <c r="P53" s="363"/>
      <c r="Q53" s="375"/>
      <c r="R53" s="363"/>
      <c r="S53" s="232"/>
      <c r="T53" s="363"/>
      <c r="U53" s="384"/>
      <c r="V53" s="363"/>
      <c r="W53" s="363"/>
      <c r="X53" s="363"/>
      <c r="Y53" s="363"/>
      <c r="Z53" s="363"/>
      <c r="AA53" s="363"/>
      <c r="AB53" s="232"/>
      <c r="AC53" s="363"/>
      <c r="AD53" s="363"/>
      <c r="AE53" s="232"/>
      <c r="AF53" s="395"/>
      <c r="AG53" s="395"/>
    </row>
    <row r="54" spans="1:33" s="229" customFormat="1" ht="9" x14ac:dyDescent="0.15">
      <c r="A54" s="456"/>
      <c r="B54" s="456"/>
      <c r="C54" s="456"/>
      <c r="D54" s="456"/>
      <c r="E54" s="456"/>
      <c r="F54" s="456"/>
      <c r="G54" s="375"/>
      <c r="H54" s="375"/>
      <c r="I54" s="232"/>
      <c r="J54" s="232"/>
      <c r="K54" s="232"/>
      <c r="L54" s="384"/>
      <c r="M54" s="232"/>
      <c r="N54" s="363"/>
      <c r="O54" s="232"/>
      <c r="P54" s="363"/>
      <c r="Q54" s="375"/>
      <c r="R54" s="363"/>
      <c r="S54" s="232"/>
      <c r="T54" s="363"/>
      <c r="U54" s="384"/>
      <c r="V54" s="363"/>
      <c r="W54" s="363"/>
      <c r="X54" s="363"/>
      <c r="Y54" s="363"/>
      <c r="Z54" s="363"/>
      <c r="AA54" s="363"/>
      <c r="AB54" s="232"/>
      <c r="AC54" s="363"/>
      <c r="AD54" s="363"/>
      <c r="AE54" s="232"/>
      <c r="AF54" s="395"/>
      <c r="AG54" s="395"/>
    </row>
    <row r="55" spans="1:33" s="229" customFormat="1" ht="9" x14ac:dyDescent="0.15">
      <c r="A55" s="375"/>
      <c r="B55" s="375"/>
      <c r="C55" s="232"/>
      <c r="D55" s="232"/>
      <c r="E55" s="375"/>
      <c r="F55" s="395"/>
      <c r="G55" s="375"/>
      <c r="H55" s="375"/>
      <c r="I55" s="232"/>
      <c r="J55" s="232"/>
      <c r="K55" s="232"/>
      <c r="L55" s="384"/>
      <c r="M55" s="232"/>
      <c r="N55" s="363"/>
      <c r="O55" s="232"/>
      <c r="P55" s="363"/>
      <c r="Q55" s="375"/>
      <c r="R55" s="363"/>
      <c r="S55" s="232"/>
      <c r="T55" s="363"/>
      <c r="U55" s="384"/>
      <c r="V55" s="363"/>
      <c r="W55" s="363"/>
      <c r="X55" s="363"/>
      <c r="Y55" s="363"/>
      <c r="Z55" s="363"/>
      <c r="AA55" s="363"/>
      <c r="AB55" s="232"/>
      <c r="AC55" s="363"/>
      <c r="AD55" s="363"/>
      <c r="AE55" s="232"/>
      <c r="AF55" s="395"/>
      <c r="AG55" s="395"/>
    </row>
    <row r="56" spans="1:33" s="229" customFormat="1" ht="9" x14ac:dyDescent="0.15">
      <c r="A56" s="375"/>
      <c r="B56" s="375"/>
      <c r="C56" s="232"/>
      <c r="D56" s="232"/>
      <c r="E56" s="375"/>
      <c r="F56" s="395"/>
      <c r="G56" s="375"/>
      <c r="H56" s="375"/>
      <c r="I56" s="232"/>
      <c r="J56" s="232"/>
      <c r="K56" s="232"/>
      <c r="L56" s="384"/>
      <c r="M56" s="232"/>
      <c r="N56" s="363"/>
      <c r="O56" s="232"/>
      <c r="P56" s="363"/>
      <c r="Q56" s="375"/>
      <c r="R56" s="363"/>
      <c r="S56" s="232"/>
      <c r="T56" s="363"/>
      <c r="U56" s="384"/>
      <c r="V56" s="363"/>
      <c r="W56" s="363"/>
      <c r="X56" s="363"/>
      <c r="Y56" s="363"/>
      <c r="Z56" s="363"/>
      <c r="AA56" s="363"/>
      <c r="AB56" s="232"/>
      <c r="AC56" s="363"/>
      <c r="AD56" s="363"/>
      <c r="AE56" s="232"/>
      <c r="AF56" s="395"/>
      <c r="AG56" s="395"/>
    </row>
    <row r="57" spans="1:33" s="229" customFormat="1" ht="9" x14ac:dyDescent="0.15">
      <c r="A57" s="375"/>
      <c r="B57" s="375"/>
      <c r="C57" s="232"/>
      <c r="D57" s="232"/>
      <c r="E57" s="375"/>
      <c r="F57" s="395"/>
      <c r="G57" s="375"/>
      <c r="H57" s="375"/>
      <c r="I57" s="232"/>
      <c r="J57" s="232"/>
      <c r="K57" s="232"/>
      <c r="L57" s="384"/>
      <c r="M57" s="232"/>
      <c r="N57" s="363"/>
      <c r="O57" s="232"/>
      <c r="P57" s="363"/>
      <c r="Q57" s="375"/>
      <c r="R57" s="363"/>
      <c r="S57" s="232"/>
      <c r="T57" s="363"/>
      <c r="U57" s="384"/>
      <c r="V57" s="363"/>
      <c r="W57" s="363"/>
      <c r="X57" s="363"/>
      <c r="Y57" s="363"/>
      <c r="Z57" s="363"/>
      <c r="AA57" s="363"/>
      <c r="AB57" s="232"/>
      <c r="AC57" s="363"/>
      <c r="AD57" s="363"/>
      <c r="AE57" s="232"/>
      <c r="AF57" s="395"/>
      <c r="AG57" s="395"/>
    </row>
    <row r="58" spans="1:33" s="229" customFormat="1" ht="9" x14ac:dyDescent="0.15">
      <c r="A58" s="375"/>
      <c r="B58" s="375"/>
      <c r="C58" s="232"/>
      <c r="D58" s="232"/>
      <c r="E58" s="375"/>
      <c r="F58" s="395"/>
      <c r="G58" s="375"/>
      <c r="H58" s="375"/>
      <c r="I58" s="232"/>
      <c r="J58" s="232"/>
      <c r="K58" s="232"/>
      <c r="L58" s="384"/>
      <c r="M58" s="232"/>
      <c r="N58" s="363"/>
      <c r="O58" s="232"/>
      <c r="P58" s="363"/>
      <c r="Q58" s="375"/>
      <c r="R58" s="363"/>
      <c r="S58" s="232"/>
      <c r="T58" s="363"/>
      <c r="U58" s="384"/>
      <c r="V58" s="363"/>
      <c r="W58" s="363"/>
      <c r="X58" s="363"/>
      <c r="Y58" s="363"/>
      <c r="Z58" s="363"/>
      <c r="AA58" s="363"/>
      <c r="AB58" s="232"/>
      <c r="AC58" s="363"/>
      <c r="AD58" s="363"/>
      <c r="AE58" s="232"/>
      <c r="AF58" s="395"/>
      <c r="AG58" s="395"/>
    </row>
    <row r="59" spans="1:33" s="229" customFormat="1" ht="9" x14ac:dyDescent="0.15">
      <c r="A59" s="375"/>
      <c r="B59" s="375"/>
      <c r="C59" s="232"/>
      <c r="D59" s="232"/>
      <c r="E59" s="375"/>
      <c r="F59" s="395"/>
      <c r="G59" s="375"/>
      <c r="H59" s="375"/>
      <c r="I59" s="232"/>
      <c r="J59" s="232"/>
      <c r="K59" s="232"/>
      <c r="L59" s="384"/>
      <c r="M59" s="232"/>
      <c r="N59" s="363"/>
      <c r="O59" s="232"/>
      <c r="P59" s="363"/>
      <c r="Q59" s="375"/>
      <c r="R59" s="363"/>
      <c r="S59" s="232"/>
      <c r="T59" s="363"/>
      <c r="U59" s="384"/>
      <c r="V59" s="363"/>
      <c r="W59" s="363"/>
      <c r="X59" s="363"/>
      <c r="Y59" s="363"/>
      <c r="Z59" s="363"/>
      <c r="AA59" s="363"/>
      <c r="AB59" s="232"/>
      <c r="AC59" s="363"/>
      <c r="AD59" s="363"/>
      <c r="AE59" s="232"/>
      <c r="AF59" s="395"/>
      <c r="AG59" s="395"/>
    </row>
    <row r="60" spans="1:33" s="229" customFormat="1" ht="9" x14ac:dyDescent="0.15">
      <c r="A60" s="375"/>
      <c r="B60" s="375"/>
      <c r="C60" s="232"/>
      <c r="D60" s="232"/>
      <c r="E60" s="375"/>
      <c r="F60" s="395"/>
      <c r="G60" s="375"/>
      <c r="H60" s="375"/>
      <c r="I60" s="232"/>
      <c r="J60" s="232"/>
      <c r="K60" s="232"/>
      <c r="L60" s="384"/>
      <c r="M60" s="232"/>
      <c r="N60" s="363"/>
      <c r="O60" s="232"/>
      <c r="P60" s="363"/>
      <c r="Q60" s="375"/>
      <c r="R60" s="363"/>
      <c r="S60" s="232"/>
      <c r="T60" s="363"/>
      <c r="U60" s="384"/>
      <c r="V60" s="363"/>
      <c r="W60" s="363"/>
      <c r="X60" s="363"/>
      <c r="Y60" s="363"/>
      <c r="Z60" s="363"/>
      <c r="AA60" s="363"/>
      <c r="AB60" s="232"/>
      <c r="AC60" s="363"/>
      <c r="AD60" s="363"/>
      <c r="AE60" s="232"/>
      <c r="AF60" s="395"/>
      <c r="AG60" s="395"/>
    </row>
    <row r="61" spans="1:33" s="229" customFormat="1" ht="9" x14ac:dyDescent="0.15">
      <c r="A61" s="375"/>
      <c r="B61" s="375"/>
      <c r="C61" s="232"/>
      <c r="D61" s="232"/>
      <c r="E61" s="375"/>
      <c r="F61" s="395"/>
      <c r="G61" s="375"/>
      <c r="H61" s="375"/>
      <c r="I61" s="232"/>
      <c r="J61" s="232"/>
      <c r="K61" s="232"/>
      <c r="L61" s="384"/>
      <c r="M61" s="232"/>
      <c r="N61" s="363"/>
      <c r="O61" s="232"/>
      <c r="P61" s="363"/>
      <c r="Q61" s="375"/>
      <c r="R61" s="363"/>
      <c r="S61" s="232"/>
      <c r="T61" s="363"/>
      <c r="U61" s="384"/>
      <c r="V61" s="363"/>
      <c r="W61" s="363"/>
      <c r="X61" s="363"/>
      <c r="Y61" s="363"/>
      <c r="Z61" s="363"/>
      <c r="AA61" s="363"/>
      <c r="AB61" s="232"/>
      <c r="AC61" s="363"/>
      <c r="AD61" s="363"/>
      <c r="AE61" s="232"/>
      <c r="AF61" s="395"/>
      <c r="AG61" s="395"/>
    </row>
    <row r="62" spans="1:33" s="229" customFormat="1" ht="9" x14ac:dyDescent="0.15">
      <c r="A62" s="375"/>
      <c r="B62" s="375"/>
      <c r="C62" s="232"/>
      <c r="D62" s="232"/>
      <c r="E62" s="375"/>
      <c r="F62" s="395"/>
      <c r="G62" s="375"/>
      <c r="H62" s="375"/>
      <c r="I62" s="232"/>
      <c r="J62" s="232"/>
      <c r="K62" s="232"/>
      <c r="L62" s="384"/>
      <c r="M62" s="232"/>
      <c r="N62" s="363"/>
      <c r="O62" s="232"/>
      <c r="P62" s="363"/>
      <c r="Q62" s="375"/>
      <c r="R62" s="363"/>
      <c r="S62" s="232"/>
      <c r="T62" s="363"/>
      <c r="U62" s="384"/>
      <c r="V62" s="363"/>
      <c r="W62" s="363"/>
      <c r="X62" s="363"/>
      <c r="Y62" s="363"/>
      <c r="Z62" s="363"/>
      <c r="AA62" s="363"/>
      <c r="AB62" s="232"/>
      <c r="AC62" s="363"/>
      <c r="AD62" s="363"/>
      <c r="AE62" s="232"/>
      <c r="AF62" s="395"/>
      <c r="AG62" s="395"/>
    </row>
    <row r="63" spans="1:33" s="229" customFormat="1" ht="9" x14ac:dyDescent="0.15">
      <c r="A63" s="375"/>
      <c r="B63" s="375"/>
      <c r="C63" s="232"/>
      <c r="D63" s="232"/>
      <c r="E63" s="375"/>
      <c r="F63" s="395"/>
      <c r="G63" s="375"/>
      <c r="H63" s="375"/>
      <c r="I63" s="232"/>
      <c r="J63" s="232"/>
      <c r="K63" s="232"/>
      <c r="L63" s="384"/>
      <c r="M63" s="232"/>
      <c r="N63" s="363"/>
      <c r="O63" s="232"/>
      <c r="P63" s="363"/>
      <c r="Q63" s="375"/>
      <c r="R63" s="363"/>
      <c r="S63" s="232"/>
      <c r="T63" s="363"/>
      <c r="U63" s="384"/>
      <c r="V63" s="363"/>
      <c r="W63" s="363"/>
      <c r="X63" s="363"/>
      <c r="Y63" s="363"/>
      <c r="Z63" s="363"/>
      <c r="AA63" s="363"/>
      <c r="AB63" s="232"/>
      <c r="AC63" s="363"/>
      <c r="AD63" s="363"/>
      <c r="AE63" s="232"/>
      <c r="AF63" s="395"/>
      <c r="AG63" s="395"/>
    </row>
    <row r="64" spans="1:33" s="229" customFormat="1" ht="9" x14ac:dyDescent="0.15">
      <c r="A64" s="375"/>
      <c r="B64" s="375"/>
      <c r="C64" s="232"/>
      <c r="D64" s="232"/>
      <c r="E64" s="375"/>
      <c r="F64" s="395"/>
      <c r="G64" s="375"/>
      <c r="H64" s="375"/>
      <c r="I64" s="232"/>
      <c r="J64" s="232"/>
      <c r="K64" s="232"/>
      <c r="L64" s="384"/>
      <c r="M64" s="232"/>
      <c r="N64" s="363"/>
      <c r="O64" s="232"/>
      <c r="P64" s="363"/>
      <c r="Q64" s="375"/>
      <c r="R64" s="363"/>
      <c r="S64" s="232"/>
      <c r="T64" s="363"/>
      <c r="U64" s="384"/>
      <c r="V64" s="363"/>
      <c r="W64" s="363"/>
      <c r="X64" s="363"/>
      <c r="Y64" s="363"/>
      <c r="Z64" s="363"/>
      <c r="AA64" s="363"/>
      <c r="AB64" s="232"/>
      <c r="AC64" s="363"/>
      <c r="AD64" s="363"/>
      <c r="AE64" s="232"/>
      <c r="AF64" s="395"/>
      <c r="AG64" s="395"/>
    </row>
    <row r="65" spans="1:33" s="229" customFormat="1" ht="9" x14ac:dyDescent="0.15">
      <c r="A65" s="375"/>
      <c r="B65" s="375"/>
      <c r="C65" s="232"/>
      <c r="D65" s="232"/>
      <c r="E65" s="375"/>
      <c r="F65" s="395"/>
      <c r="G65" s="375"/>
      <c r="H65" s="375"/>
      <c r="I65" s="232"/>
      <c r="J65" s="232"/>
      <c r="K65" s="232"/>
      <c r="L65" s="384"/>
      <c r="M65" s="232"/>
      <c r="N65" s="363"/>
      <c r="O65" s="232"/>
      <c r="P65" s="363"/>
      <c r="Q65" s="375"/>
      <c r="R65" s="363"/>
      <c r="S65" s="232"/>
      <c r="T65" s="363"/>
      <c r="U65" s="384"/>
      <c r="V65" s="363"/>
      <c r="W65" s="363"/>
      <c r="X65" s="363"/>
      <c r="Y65" s="363"/>
      <c r="Z65" s="363"/>
      <c r="AA65" s="363"/>
      <c r="AB65" s="232"/>
      <c r="AC65" s="363"/>
      <c r="AD65" s="363"/>
      <c r="AE65" s="232"/>
      <c r="AF65" s="395"/>
      <c r="AG65" s="395"/>
    </row>
    <row r="66" spans="1:33" s="229" customFormat="1" ht="9" x14ac:dyDescent="0.15">
      <c r="A66" s="375"/>
      <c r="B66" s="375"/>
      <c r="C66" s="232"/>
      <c r="D66" s="232"/>
      <c r="E66" s="375"/>
      <c r="F66" s="395"/>
      <c r="G66" s="375"/>
      <c r="H66" s="375"/>
      <c r="I66" s="232"/>
      <c r="J66" s="232"/>
      <c r="K66" s="232"/>
      <c r="L66" s="384"/>
      <c r="M66" s="232"/>
      <c r="N66" s="363"/>
      <c r="O66" s="232"/>
      <c r="P66" s="363"/>
      <c r="Q66" s="375"/>
      <c r="R66" s="363"/>
      <c r="S66" s="232"/>
      <c r="T66" s="363"/>
      <c r="U66" s="384"/>
      <c r="V66" s="363"/>
      <c r="W66" s="363"/>
      <c r="X66" s="363"/>
      <c r="Y66" s="363"/>
      <c r="Z66" s="363"/>
      <c r="AA66" s="363"/>
      <c r="AB66" s="232"/>
      <c r="AC66" s="363"/>
      <c r="AD66" s="363"/>
      <c r="AE66" s="232"/>
      <c r="AF66" s="395"/>
      <c r="AG66" s="395"/>
    </row>
    <row r="67" spans="1:33" s="229" customFormat="1" ht="9" x14ac:dyDescent="0.15">
      <c r="A67" s="375"/>
      <c r="B67" s="375"/>
      <c r="C67" s="232"/>
      <c r="D67" s="232"/>
      <c r="E67" s="375"/>
      <c r="F67" s="395"/>
      <c r="G67" s="375"/>
      <c r="H67" s="375"/>
      <c r="I67" s="232"/>
      <c r="J67" s="232"/>
      <c r="K67" s="232"/>
      <c r="L67" s="384"/>
      <c r="M67" s="232"/>
      <c r="N67" s="363"/>
      <c r="O67" s="232"/>
      <c r="P67" s="363"/>
      <c r="Q67" s="375"/>
      <c r="R67" s="363"/>
      <c r="S67" s="232"/>
      <c r="T67" s="363"/>
      <c r="U67" s="384"/>
      <c r="V67" s="363"/>
      <c r="W67" s="363"/>
      <c r="X67" s="363"/>
      <c r="Y67" s="363"/>
      <c r="Z67" s="363"/>
      <c r="AA67" s="363"/>
      <c r="AB67" s="232"/>
      <c r="AC67" s="363"/>
      <c r="AD67" s="363"/>
      <c r="AE67" s="232"/>
      <c r="AF67" s="395"/>
      <c r="AG67" s="395"/>
    </row>
  </sheetData>
  <mergeCells count="10">
    <mergeCell ref="A51:F51"/>
    <mergeCell ref="A52:F52"/>
    <mergeCell ref="A53:F53"/>
    <mergeCell ref="A54:F54"/>
    <mergeCell ref="A47:F47"/>
    <mergeCell ref="A2:AG2"/>
    <mergeCell ref="A3:AG3"/>
    <mergeCell ref="A48:F48"/>
    <mergeCell ref="A49:F49"/>
    <mergeCell ref="A50:F50"/>
  </mergeCells>
  <phoneticPr fontId="19" type="noConversion"/>
  <hyperlinks>
    <hyperlink ref="C1" location="RESUMEN!A1" display="REGRESAR"/>
  </hyperlinks>
  <pageMargins left="0" right="0" top="0.74803149606299213" bottom="0.74803149606299213" header="0.31496062992125984" footer="0.31496062992125984"/>
  <pageSetup scale="5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S14"/>
  <sheetViews>
    <sheetView workbookViewId="0">
      <selection activeCell="C1" sqref="C1"/>
    </sheetView>
  </sheetViews>
  <sheetFormatPr baseColWidth="10" defaultRowHeight="15" x14ac:dyDescent="0.25"/>
  <cols>
    <col min="3" max="3" width="38" customWidth="1"/>
    <col min="9" max="9" width="12.42578125" customWidth="1"/>
    <col min="11" max="11" width="10.85546875" style="168"/>
  </cols>
  <sheetData>
    <row r="1" spans="1:19" x14ac:dyDescent="0.25">
      <c r="C1" s="354" t="s">
        <v>1413</v>
      </c>
    </row>
    <row r="2" spans="1:19" ht="24.75" customHeight="1" x14ac:dyDescent="0.25">
      <c r="A2" s="457" t="s">
        <v>22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  <c r="R2" s="457"/>
      <c r="S2" s="458"/>
    </row>
    <row r="3" spans="1:19" ht="20.25" customHeight="1" x14ac:dyDescent="0.25">
      <c r="A3" s="463" t="s">
        <v>630</v>
      </c>
      <c r="B3" s="463"/>
      <c r="C3" s="463"/>
      <c r="D3" s="463"/>
      <c r="E3" s="463"/>
      <c r="F3" s="463"/>
      <c r="G3" s="463"/>
      <c r="H3" s="463"/>
      <c r="I3" s="463"/>
      <c r="J3" s="463"/>
      <c r="K3" s="463"/>
      <c r="L3" s="463"/>
      <c r="M3" s="463"/>
      <c r="N3" s="463"/>
      <c r="O3" s="463"/>
      <c r="P3" s="463"/>
      <c r="Q3" s="463"/>
      <c r="R3" s="463"/>
      <c r="S3" s="464"/>
    </row>
    <row r="4" spans="1:19" ht="27" x14ac:dyDescent="0.25">
      <c r="A4" s="2" t="s">
        <v>13</v>
      </c>
      <c r="B4" s="2" t="s">
        <v>79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141</v>
      </c>
      <c r="I4" s="2" t="s">
        <v>20</v>
      </c>
      <c r="J4" s="2" t="s">
        <v>142</v>
      </c>
      <c r="K4" s="2" t="s">
        <v>20</v>
      </c>
      <c r="L4" s="2" t="s">
        <v>143</v>
      </c>
      <c r="M4" s="2" t="s">
        <v>20</v>
      </c>
      <c r="N4" s="2" t="s">
        <v>144</v>
      </c>
      <c r="O4" s="2" t="s">
        <v>20</v>
      </c>
      <c r="P4" s="2" t="s">
        <v>72</v>
      </c>
      <c r="Q4" s="2" t="s">
        <v>73</v>
      </c>
      <c r="R4" s="2" t="s">
        <v>73</v>
      </c>
      <c r="S4" s="2" t="s">
        <v>20</v>
      </c>
    </row>
    <row r="5" spans="1:19" ht="28.5" x14ac:dyDescent="0.3">
      <c r="A5" s="29">
        <v>43489</v>
      </c>
      <c r="B5" s="44" t="s">
        <v>652</v>
      </c>
      <c r="C5" s="30" t="s">
        <v>653</v>
      </c>
      <c r="D5" s="31" t="s">
        <v>654</v>
      </c>
      <c r="E5" s="30" t="s">
        <v>31</v>
      </c>
      <c r="F5" s="93">
        <v>310</v>
      </c>
      <c r="G5" s="97">
        <v>25.83</v>
      </c>
      <c r="H5" s="68">
        <v>13</v>
      </c>
      <c r="I5" s="163" t="s">
        <v>655</v>
      </c>
      <c r="J5" s="68">
        <v>13</v>
      </c>
      <c r="K5" s="167" t="s">
        <v>829</v>
      </c>
      <c r="L5" s="68"/>
      <c r="M5" s="170"/>
      <c r="N5" s="68"/>
      <c r="O5" s="69"/>
      <c r="P5" s="68"/>
      <c r="Q5" s="69"/>
      <c r="R5" s="70">
        <f>H5+J5+L5+N5+P5</f>
        <v>26</v>
      </c>
      <c r="S5" s="70">
        <f>F5-R5</f>
        <v>284</v>
      </c>
    </row>
    <row r="6" spans="1:19" ht="28.5" x14ac:dyDescent="0.3">
      <c r="A6" s="29">
        <v>43489</v>
      </c>
      <c r="B6" s="44" t="s">
        <v>652</v>
      </c>
      <c r="C6" s="30" t="s">
        <v>656</v>
      </c>
      <c r="D6" s="31" t="s">
        <v>657</v>
      </c>
      <c r="E6" s="30" t="s">
        <v>10</v>
      </c>
      <c r="F6" s="93">
        <v>90</v>
      </c>
      <c r="G6" s="97">
        <v>15</v>
      </c>
      <c r="H6" s="68">
        <v>15</v>
      </c>
      <c r="I6" s="69" t="s">
        <v>658</v>
      </c>
      <c r="J6" s="68"/>
      <c r="K6" s="167"/>
      <c r="L6" s="68">
        <v>15</v>
      </c>
      <c r="M6" s="170" t="s">
        <v>931</v>
      </c>
      <c r="N6" s="68"/>
      <c r="O6" s="69"/>
      <c r="P6" s="68"/>
      <c r="Q6" s="69"/>
      <c r="R6" s="70">
        <f t="shared" ref="R6:R13" si="0">H6+J6+L6+N6+P6</f>
        <v>30</v>
      </c>
      <c r="S6" s="70">
        <f t="shared" ref="S6:S13" si="1">F6-R6</f>
        <v>60</v>
      </c>
    </row>
    <row r="7" spans="1:19" ht="28.5" x14ac:dyDescent="0.3">
      <c r="A7" s="29">
        <v>43489</v>
      </c>
      <c r="B7" s="44" t="s">
        <v>652</v>
      </c>
      <c r="C7" s="30" t="s">
        <v>659</v>
      </c>
      <c r="D7" s="31" t="s">
        <v>660</v>
      </c>
      <c r="E7" s="30" t="s">
        <v>31</v>
      </c>
      <c r="F7" s="93">
        <v>255</v>
      </c>
      <c r="G7" s="97">
        <v>25.5</v>
      </c>
      <c r="H7" s="68">
        <v>25.5</v>
      </c>
      <c r="I7" s="69" t="s">
        <v>661</v>
      </c>
      <c r="J7" s="68">
        <v>20</v>
      </c>
      <c r="K7" s="167" t="s">
        <v>830</v>
      </c>
      <c r="L7" s="68">
        <v>20</v>
      </c>
      <c r="M7" s="170" t="s">
        <v>933</v>
      </c>
      <c r="N7" s="68"/>
      <c r="O7" s="69"/>
      <c r="P7" s="68"/>
      <c r="Q7" s="69"/>
      <c r="R7" s="70">
        <f t="shared" si="0"/>
        <v>65.5</v>
      </c>
      <c r="S7" s="70">
        <f t="shared" si="1"/>
        <v>189.5</v>
      </c>
    </row>
    <row r="8" spans="1:19" ht="28.5" x14ac:dyDescent="0.3">
      <c r="A8" s="29">
        <v>43489</v>
      </c>
      <c r="B8" s="44" t="s">
        <v>652</v>
      </c>
      <c r="C8" s="30" t="s">
        <v>662</v>
      </c>
      <c r="D8" s="31" t="s">
        <v>663</v>
      </c>
      <c r="E8" s="30" t="s">
        <v>31</v>
      </c>
      <c r="F8" s="93">
        <v>335</v>
      </c>
      <c r="G8" s="97">
        <v>27.92</v>
      </c>
      <c r="H8" s="68">
        <v>15</v>
      </c>
      <c r="I8" s="69" t="s">
        <v>664</v>
      </c>
      <c r="J8" s="68">
        <v>15</v>
      </c>
      <c r="K8" s="167" t="s">
        <v>831</v>
      </c>
      <c r="L8" s="68">
        <v>15</v>
      </c>
      <c r="M8" s="170" t="s">
        <v>932</v>
      </c>
      <c r="N8" s="68"/>
      <c r="O8" s="69"/>
      <c r="P8" s="68"/>
      <c r="Q8" s="69"/>
      <c r="R8" s="70">
        <f t="shared" si="0"/>
        <v>45</v>
      </c>
      <c r="S8" s="70">
        <f t="shared" si="1"/>
        <v>290</v>
      </c>
    </row>
    <row r="9" spans="1:19" ht="28.5" x14ac:dyDescent="0.3">
      <c r="A9" s="29">
        <v>43489</v>
      </c>
      <c r="B9" s="44" t="s">
        <v>652</v>
      </c>
      <c r="C9" s="30" t="s">
        <v>665</v>
      </c>
      <c r="D9" s="31" t="s">
        <v>666</v>
      </c>
      <c r="E9" s="30" t="s">
        <v>10</v>
      </c>
      <c r="F9" s="93">
        <v>125</v>
      </c>
      <c r="G9" s="97">
        <v>10.42</v>
      </c>
      <c r="H9" s="68">
        <v>20</v>
      </c>
      <c r="I9" s="69" t="s">
        <v>667</v>
      </c>
      <c r="J9" s="68">
        <v>20</v>
      </c>
      <c r="K9" s="167" t="s">
        <v>832</v>
      </c>
      <c r="L9" s="68">
        <v>20</v>
      </c>
      <c r="M9" s="170" t="s">
        <v>932</v>
      </c>
      <c r="N9" s="68"/>
      <c r="O9" s="69"/>
      <c r="P9" s="68"/>
      <c r="Q9" s="69"/>
      <c r="R9" s="70">
        <f t="shared" si="0"/>
        <v>60</v>
      </c>
      <c r="S9" s="70">
        <f t="shared" si="1"/>
        <v>65</v>
      </c>
    </row>
    <row r="10" spans="1:19" ht="28.5" x14ac:dyDescent="0.3">
      <c r="A10" s="29">
        <v>43489</v>
      </c>
      <c r="B10" s="44" t="s">
        <v>652</v>
      </c>
      <c r="C10" s="30" t="s">
        <v>668</v>
      </c>
      <c r="D10" s="31" t="s">
        <v>669</v>
      </c>
      <c r="E10" s="30" t="s">
        <v>31</v>
      </c>
      <c r="F10" s="93">
        <v>200</v>
      </c>
      <c r="G10" s="97">
        <v>16.670000000000002</v>
      </c>
      <c r="H10" s="68">
        <v>16.670000000000002</v>
      </c>
      <c r="I10" s="69" t="s">
        <v>670</v>
      </c>
      <c r="J10" s="68">
        <v>16</v>
      </c>
      <c r="K10" s="167" t="s">
        <v>833</v>
      </c>
      <c r="L10" s="68"/>
      <c r="M10" s="170"/>
      <c r="N10" s="68"/>
      <c r="O10" s="69"/>
      <c r="P10" s="68"/>
      <c r="Q10" s="69"/>
      <c r="R10" s="70">
        <f t="shared" si="0"/>
        <v>32.67</v>
      </c>
      <c r="S10" s="70">
        <f t="shared" si="1"/>
        <v>167.32999999999998</v>
      </c>
    </row>
    <row r="11" spans="1:19" ht="15.75" x14ac:dyDescent="0.3">
      <c r="A11" s="29"/>
      <c r="B11" s="44"/>
      <c r="C11" s="30"/>
      <c r="D11" s="31"/>
      <c r="E11" s="30"/>
      <c r="F11" s="93"/>
      <c r="G11" s="94"/>
      <c r="H11" s="68"/>
      <c r="I11" s="69"/>
      <c r="J11" s="68"/>
      <c r="K11" s="167"/>
      <c r="L11" s="68"/>
      <c r="M11" s="69"/>
      <c r="N11" s="68"/>
      <c r="O11" s="69"/>
      <c r="P11" s="68"/>
      <c r="Q11" s="69"/>
      <c r="R11" s="70">
        <f t="shared" si="0"/>
        <v>0</v>
      </c>
      <c r="S11" s="70">
        <f t="shared" si="1"/>
        <v>0</v>
      </c>
    </row>
    <row r="12" spans="1:19" ht="15.75" x14ac:dyDescent="0.3">
      <c r="A12" s="29"/>
      <c r="B12" s="44"/>
      <c r="C12" s="30"/>
      <c r="D12" s="31"/>
      <c r="E12" s="30"/>
      <c r="F12" s="93"/>
      <c r="G12" s="98"/>
      <c r="H12" s="68"/>
      <c r="I12" s="69"/>
      <c r="J12" s="68"/>
      <c r="K12" s="167"/>
      <c r="L12" s="68"/>
      <c r="M12" s="69"/>
      <c r="N12" s="68"/>
      <c r="O12" s="69"/>
      <c r="P12" s="68"/>
      <c r="Q12" s="69"/>
      <c r="R12" s="70">
        <f t="shared" si="0"/>
        <v>0</v>
      </c>
      <c r="S12" s="70">
        <f t="shared" si="1"/>
        <v>0</v>
      </c>
    </row>
    <row r="13" spans="1:19" ht="15.75" x14ac:dyDescent="0.3">
      <c r="A13" s="29"/>
      <c r="B13" s="44"/>
      <c r="C13" s="30"/>
      <c r="D13" s="31"/>
      <c r="E13" s="30"/>
      <c r="F13" s="93"/>
      <c r="G13" s="98"/>
      <c r="H13" s="68"/>
      <c r="I13" s="69"/>
      <c r="J13" s="68"/>
      <c r="K13" s="167"/>
      <c r="L13" s="68"/>
      <c r="M13" s="69"/>
      <c r="N13" s="68"/>
      <c r="O13" s="69"/>
      <c r="P13" s="68"/>
      <c r="Q13" s="69"/>
      <c r="R13" s="70">
        <f t="shared" si="0"/>
        <v>0</v>
      </c>
      <c r="S13" s="70">
        <f t="shared" si="1"/>
        <v>0</v>
      </c>
    </row>
    <row r="14" spans="1:19" x14ac:dyDescent="0.25">
      <c r="A14" s="60"/>
      <c r="B14" s="60"/>
      <c r="C14" s="61"/>
      <c r="D14" s="61"/>
      <c r="E14" s="61"/>
      <c r="F14" s="62">
        <f>SUM(F5:F13)</f>
        <v>1315</v>
      </c>
      <c r="G14" s="63">
        <f>SUM(G5:G13)</f>
        <v>121.34</v>
      </c>
      <c r="H14" s="63">
        <f>SUM(H5:H13)</f>
        <v>105.17</v>
      </c>
      <c r="I14" s="64"/>
      <c r="J14" s="63">
        <f>SUM(J5:J13)</f>
        <v>84</v>
      </c>
      <c r="K14" s="64"/>
      <c r="L14" s="63">
        <f>SUM(L5:L13)</f>
        <v>70</v>
      </c>
      <c r="M14" s="64"/>
      <c r="N14" s="63"/>
      <c r="O14" s="64"/>
      <c r="P14" s="63"/>
      <c r="Q14" s="64"/>
      <c r="R14" s="65">
        <f>SUM(R5:R13)</f>
        <v>259.17</v>
      </c>
      <c r="S14" s="65">
        <f>SUM(S5:S13)</f>
        <v>1055.83</v>
      </c>
    </row>
  </sheetData>
  <mergeCells count="2">
    <mergeCell ref="A2:S2"/>
    <mergeCell ref="A3:S3"/>
  </mergeCells>
  <phoneticPr fontId="19" type="noConversion"/>
  <hyperlinks>
    <hyperlink ref="C1" location="RESUMEN!A1" display="REGRESAR"/>
  </hyperlinks>
  <pageMargins left="0.7" right="0.7" top="0.75" bottom="0.75" header="0.3" footer="0.3"/>
  <pageSetup scale="49" orientation="landscape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B1:R11"/>
  <sheetViews>
    <sheetView workbookViewId="0">
      <selection activeCell="D1" sqref="D1"/>
    </sheetView>
  </sheetViews>
  <sheetFormatPr baseColWidth="10" defaultRowHeight="15" x14ac:dyDescent="0.25"/>
  <cols>
    <col min="1" max="1" width="3.7109375" customWidth="1"/>
    <col min="3" max="3" width="15.42578125" customWidth="1"/>
    <col min="4" max="4" width="46.5703125" customWidth="1"/>
  </cols>
  <sheetData>
    <row r="1" spans="2:18" x14ac:dyDescent="0.25">
      <c r="D1" s="354" t="s">
        <v>1413</v>
      </c>
    </row>
    <row r="2" spans="2:18" ht="20.25" x14ac:dyDescent="0.25">
      <c r="B2" s="468" t="s">
        <v>22</v>
      </c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9"/>
    </row>
    <row r="3" spans="2:18" x14ac:dyDescent="0.25">
      <c r="B3" s="470" t="s">
        <v>689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1"/>
    </row>
    <row r="4" spans="2:18" ht="27" x14ac:dyDescent="0.25"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141</v>
      </c>
      <c r="J4" s="2" t="s">
        <v>20</v>
      </c>
      <c r="K4" s="2" t="s">
        <v>142</v>
      </c>
      <c r="L4" s="2" t="s">
        <v>20</v>
      </c>
      <c r="M4" s="2" t="s">
        <v>143</v>
      </c>
      <c r="N4" s="2" t="s">
        <v>20</v>
      </c>
      <c r="O4" s="2" t="s">
        <v>144</v>
      </c>
      <c r="P4" s="2" t="s">
        <v>20</v>
      </c>
      <c r="Q4" s="2" t="s">
        <v>72</v>
      </c>
      <c r="R4" s="2" t="s">
        <v>73</v>
      </c>
    </row>
    <row r="5" spans="2:18" ht="27" x14ac:dyDescent="0.25">
      <c r="B5" s="4">
        <v>43501</v>
      </c>
      <c r="C5" s="5" t="s">
        <v>690</v>
      </c>
      <c r="D5" s="6" t="s">
        <v>691</v>
      </c>
      <c r="E5" s="7" t="s">
        <v>692</v>
      </c>
      <c r="F5" s="6" t="s">
        <v>10</v>
      </c>
      <c r="G5" s="23">
        <v>150</v>
      </c>
      <c r="H5" s="24">
        <v>25</v>
      </c>
      <c r="I5" s="28">
        <v>25</v>
      </c>
      <c r="J5" s="2" t="s">
        <v>859</v>
      </c>
      <c r="K5" s="28"/>
      <c r="L5" s="2"/>
      <c r="M5" s="2"/>
      <c r="N5" s="2"/>
      <c r="O5" s="2"/>
      <c r="P5" s="2"/>
      <c r="Q5" s="27">
        <f t="shared" ref="Q5:Q10" si="0">I5+K5+M5+O5</f>
        <v>25</v>
      </c>
      <c r="R5" s="27">
        <f t="shared" ref="R5:R10" si="1">G5-Q5</f>
        <v>125</v>
      </c>
    </row>
    <row r="6" spans="2:18" ht="27" x14ac:dyDescent="0.25">
      <c r="B6" s="4">
        <v>43501</v>
      </c>
      <c r="C6" s="5" t="s">
        <v>690</v>
      </c>
      <c r="D6" s="6" t="s">
        <v>693</v>
      </c>
      <c r="E6" s="7" t="s">
        <v>694</v>
      </c>
      <c r="F6" s="6" t="s">
        <v>84</v>
      </c>
      <c r="G6" s="23">
        <v>110</v>
      </c>
      <c r="H6" s="24">
        <v>11</v>
      </c>
      <c r="I6" s="28"/>
      <c r="J6" s="2"/>
      <c r="K6" s="28"/>
      <c r="L6" s="2"/>
      <c r="M6" s="2"/>
      <c r="N6" s="2"/>
      <c r="O6" s="2"/>
      <c r="P6" s="2"/>
      <c r="Q6" s="27">
        <f t="shared" si="0"/>
        <v>0</v>
      </c>
      <c r="R6" s="27">
        <f t="shared" si="1"/>
        <v>110</v>
      </c>
    </row>
    <row r="7" spans="2:18" x14ac:dyDescent="0.25">
      <c r="B7" s="4"/>
      <c r="C7" s="5"/>
      <c r="D7" s="6"/>
      <c r="E7" s="7"/>
      <c r="F7" s="6"/>
      <c r="G7" s="23"/>
      <c r="H7" s="24"/>
      <c r="I7" s="28"/>
      <c r="J7" s="2"/>
      <c r="K7" s="28"/>
      <c r="L7" s="2"/>
      <c r="M7" s="2"/>
      <c r="N7" s="2"/>
      <c r="O7" s="2"/>
      <c r="P7" s="2"/>
      <c r="Q7" s="27">
        <f t="shared" si="0"/>
        <v>0</v>
      </c>
      <c r="R7" s="27">
        <f t="shared" si="1"/>
        <v>0</v>
      </c>
    </row>
    <row r="8" spans="2:18" x14ac:dyDescent="0.25">
      <c r="B8" s="4"/>
      <c r="C8" s="5"/>
      <c r="D8" s="6"/>
      <c r="E8" s="7"/>
      <c r="F8" s="6"/>
      <c r="G8" s="23"/>
      <c r="H8" s="24"/>
      <c r="I8" s="28"/>
      <c r="J8" s="2"/>
      <c r="K8" s="28"/>
      <c r="L8" s="2"/>
      <c r="M8" s="2"/>
      <c r="N8" s="2"/>
      <c r="O8" s="2"/>
      <c r="P8" s="2"/>
      <c r="Q8" s="27">
        <f t="shared" si="0"/>
        <v>0</v>
      </c>
      <c r="R8" s="27">
        <f t="shared" si="1"/>
        <v>0</v>
      </c>
    </row>
    <row r="9" spans="2:18" x14ac:dyDescent="0.25">
      <c r="B9" s="4"/>
      <c r="C9" s="5"/>
      <c r="D9" s="6"/>
      <c r="E9" s="7"/>
      <c r="F9" s="6"/>
      <c r="G9" s="23"/>
      <c r="H9" s="24" t="s">
        <v>12</v>
      </c>
      <c r="I9" s="28"/>
      <c r="J9" s="2"/>
      <c r="K9" s="28"/>
      <c r="L9" s="2"/>
      <c r="M9" s="2"/>
      <c r="N9" s="2"/>
      <c r="O9" s="2"/>
      <c r="P9" s="2"/>
      <c r="Q9" s="27">
        <f t="shared" si="0"/>
        <v>0</v>
      </c>
      <c r="R9" s="27">
        <f t="shared" si="1"/>
        <v>0</v>
      </c>
    </row>
    <row r="10" spans="2:18" x14ac:dyDescent="0.25">
      <c r="B10" s="4"/>
      <c r="C10" s="5"/>
      <c r="D10" s="6"/>
      <c r="E10" s="7"/>
      <c r="F10" s="6"/>
      <c r="G10" s="23"/>
      <c r="H10" s="24"/>
      <c r="I10" s="28"/>
      <c r="J10" s="2"/>
      <c r="K10" s="28"/>
      <c r="L10" s="2"/>
      <c r="M10" s="2"/>
      <c r="N10" s="2"/>
      <c r="O10" s="2"/>
      <c r="P10" s="2"/>
      <c r="Q10" s="27">
        <f t="shared" si="0"/>
        <v>0</v>
      </c>
      <c r="R10" s="27">
        <f t="shared" si="1"/>
        <v>0</v>
      </c>
    </row>
    <row r="11" spans="2:18" x14ac:dyDescent="0.25">
      <c r="B11" s="21"/>
      <c r="C11" s="22"/>
      <c r="D11" s="128"/>
      <c r="E11" s="129"/>
      <c r="F11" s="128"/>
      <c r="G11" s="130">
        <f>SUM(G5:G10)</f>
        <v>260</v>
      </c>
      <c r="H11" s="131">
        <f>SUM(H5:H10)</f>
        <v>36</v>
      </c>
      <c r="I11" s="132">
        <f>SUM(I5:I10)</f>
        <v>25</v>
      </c>
      <c r="J11" s="133"/>
      <c r="K11" s="132">
        <f>SUM(K5:K10)</f>
        <v>0</v>
      </c>
      <c r="L11" s="133"/>
      <c r="M11" s="133"/>
      <c r="N11" s="133"/>
      <c r="O11" s="133"/>
      <c r="P11" s="133"/>
      <c r="Q11" s="134">
        <f>SUM(Q5:Q10)</f>
        <v>25</v>
      </c>
      <c r="R11" s="134">
        <f>SUM(R5:R10)</f>
        <v>235</v>
      </c>
    </row>
  </sheetData>
  <mergeCells count="2">
    <mergeCell ref="B2:R2"/>
    <mergeCell ref="B3:R3"/>
  </mergeCells>
  <phoneticPr fontId="19" type="noConversion"/>
  <hyperlinks>
    <hyperlink ref="D1" location="RESUMEN!A1" display="REGRESAR"/>
  </hyperlinks>
  <pageMargins left="0.7" right="0.7" top="0.75" bottom="0.75" header="0.3" footer="0.3"/>
  <pageSetup scale="49" orientation="landscape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X72"/>
  <sheetViews>
    <sheetView zoomScale="69" zoomScaleNormal="69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8" sqref="B8"/>
    </sheetView>
  </sheetViews>
  <sheetFormatPr baseColWidth="10" defaultRowHeight="15" x14ac:dyDescent="0.25"/>
  <cols>
    <col min="1" max="1" width="11.140625" style="121" customWidth="1"/>
    <col min="2" max="2" width="37.140625" style="121" customWidth="1"/>
    <col min="3" max="3" width="11.140625" style="121" customWidth="1"/>
    <col min="4" max="4" width="14.140625" style="127" customWidth="1"/>
    <col min="5" max="5" width="11.140625" style="122" customWidth="1"/>
    <col min="6" max="6" width="11.140625" style="121" customWidth="1"/>
    <col min="7" max="7" width="11.140625" style="122" customWidth="1"/>
    <col min="8" max="12" width="11.140625" style="121" customWidth="1"/>
    <col min="13" max="13" width="11.140625" style="198" customWidth="1"/>
    <col min="14" max="14" width="11.140625" style="207" customWidth="1"/>
    <col min="15" max="15" width="9.28515625" style="198" customWidth="1"/>
    <col min="16" max="16" width="11.140625" style="207" customWidth="1"/>
    <col min="17" max="17" width="8.85546875" style="198" customWidth="1"/>
    <col min="18" max="18" width="11.140625" style="207" customWidth="1"/>
    <col min="19" max="19" width="8.28515625" style="208" customWidth="1"/>
    <col min="20" max="20" width="11.140625" style="207" customWidth="1"/>
    <col min="21" max="21" width="8" style="208" customWidth="1"/>
    <col min="22" max="22" width="11.140625" style="207" customWidth="1"/>
    <col min="23" max="24" width="11.140625" style="176" customWidth="1"/>
  </cols>
  <sheetData>
    <row r="1" spans="1:24" x14ac:dyDescent="0.25">
      <c r="B1" s="354" t="s">
        <v>1413</v>
      </c>
    </row>
    <row r="2" spans="1:24" s="158" customFormat="1" ht="30" customHeight="1" x14ac:dyDescent="0.35">
      <c r="A2" s="476" t="s">
        <v>22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6"/>
      <c r="X2" s="476"/>
    </row>
    <row r="3" spans="1:24" ht="15.75" x14ac:dyDescent="0.3">
      <c r="A3" s="477" t="s">
        <v>113</v>
      </c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7"/>
      <c r="P3" s="477"/>
      <c r="Q3" s="477"/>
      <c r="R3" s="477"/>
      <c r="S3" s="477"/>
      <c r="T3" s="477"/>
      <c r="U3" s="477"/>
      <c r="V3" s="477"/>
      <c r="W3" s="477"/>
      <c r="X3" s="477"/>
    </row>
    <row r="4" spans="1:24" ht="27" x14ac:dyDescent="0.25">
      <c r="A4" s="103" t="s">
        <v>13</v>
      </c>
      <c r="B4" s="103" t="s">
        <v>15</v>
      </c>
      <c r="C4" s="103" t="s">
        <v>16</v>
      </c>
      <c r="D4" s="124" t="s">
        <v>18</v>
      </c>
      <c r="E4" s="104" t="s">
        <v>20</v>
      </c>
      <c r="F4" s="104" t="s">
        <v>141</v>
      </c>
      <c r="G4" s="104" t="s">
        <v>20</v>
      </c>
      <c r="H4" s="104" t="s">
        <v>142</v>
      </c>
      <c r="I4" s="104" t="s">
        <v>20</v>
      </c>
      <c r="J4" s="104" t="s">
        <v>143</v>
      </c>
      <c r="K4" s="104" t="s">
        <v>20</v>
      </c>
      <c r="L4" s="104" t="s">
        <v>144</v>
      </c>
      <c r="M4" s="104" t="s">
        <v>20</v>
      </c>
      <c r="N4" s="193" t="s">
        <v>151</v>
      </c>
      <c r="O4" s="194" t="s">
        <v>20</v>
      </c>
      <c r="P4" s="193" t="s">
        <v>354</v>
      </c>
      <c r="Q4" s="194" t="s">
        <v>20</v>
      </c>
      <c r="R4" s="193" t="s">
        <v>355</v>
      </c>
      <c r="S4" s="193" t="s">
        <v>20</v>
      </c>
      <c r="T4" s="193" t="s">
        <v>24</v>
      </c>
      <c r="U4" s="193" t="s">
        <v>20</v>
      </c>
      <c r="V4" s="193" t="s">
        <v>24</v>
      </c>
      <c r="W4" s="195" t="s">
        <v>72</v>
      </c>
      <c r="X4" s="195" t="s">
        <v>88</v>
      </c>
    </row>
    <row r="5" spans="1:24" s="34" customFormat="1" ht="24.75" customHeight="1" x14ac:dyDescent="0.3">
      <c r="A5" s="106"/>
      <c r="B5" s="107" t="s">
        <v>154</v>
      </c>
      <c r="C5" s="108" t="s">
        <v>219</v>
      </c>
      <c r="D5" s="125">
        <v>125</v>
      </c>
      <c r="E5" s="113" t="s">
        <v>279</v>
      </c>
      <c r="F5" s="110">
        <v>10.45</v>
      </c>
      <c r="G5" s="112">
        <v>611</v>
      </c>
      <c r="H5" s="110">
        <v>10.5</v>
      </c>
      <c r="I5" s="113" t="s">
        <v>397</v>
      </c>
      <c r="J5" s="110">
        <v>10.5</v>
      </c>
      <c r="K5" s="195" t="s">
        <v>738</v>
      </c>
      <c r="L5" s="196">
        <v>10.5</v>
      </c>
      <c r="M5" s="195" t="s">
        <v>763</v>
      </c>
      <c r="N5" s="199">
        <v>10</v>
      </c>
      <c r="O5" s="200" t="s">
        <v>839</v>
      </c>
      <c r="P5" s="196">
        <v>10</v>
      </c>
      <c r="Q5" s="200" t="s">
        <v>839</v>
      </c>
      <c r="R5" s="196">
        <v>10</v>
      </c>
      <c r="S5" s="200" t="s">
        <v>879</v>
      </c>
      <c r="T5" s="196">
        <v>10</v>
      </c>
      <c r="W5" s="201">
        <f>F5+H5+J5+L5+N5+P5+R5+T5+V5</f>
        <v>81.95</v>
      </c>
      <c r="X5" s="201">
        <f t="shared" ref="X5:X36" si="0">D5-W5</f>
        <v>43.05</v>
      </c>
    </row>
    <row r="6" spans="1:24" s="34" customFormat="1" ht="24.75" customHeight="1" x14ac:dyDescent="0.3">
      <c r="A6" s="106"/>
      <c r="B6" s="107" t="s">
        <v>155</v>
      </c>
      <c r="C6" s="108" t="s">
        <v>220</v>
      </c>
      <c r="D6" s="125">
        <v>290</v>
      </c>
      <c r="E6" s="114" t="s">
        <v>280</v>
      </c>
      <c r="F6" s="110">
        <v>21</v>
      </c>
      <c r="G6" s="114" t="s">
        <v>312</v>
      </c>
      <c r="H6" s="110">
        <v>21</v>
      </c>
      <c r="I6" s="111"/>
      <c r="J6" s="110">
        <v>20</v>
      </c>
      <c r="K6" s="113" t="s">
        <v>390</v>
      </c>
      <c r="L6" s="110">
        <v>22</v>
      </c>
      <c r="M6" s="195" t="s">
        <v>743</v>
      </c>
      <c r="N6" s="196">
        <v>22</v>
      </c>
      <c r="O6" s="195" t="s">
        <v>757</v>
      </c>
      <c r="P6" s="199">
        <v>22</v>
      </c>
      <c r="Q6" s="200" t="s">
        <v>837</v>
      </c>
      <c r="R6" s="196">
        <v>22</v>
      </c>
      <c r="S6" s="200" t="s">
        <v>882</v>
      </c>
      <c r="T6" s="196">
        <v>22</v>
      </c>
      <c r="V6" s="196">
        <v>20</v>
      </c>
      <c r="W6" s="201">
        <f t="shared" ref="W6:W69" si="1">F6+H6+J6+L6+N6+P6+R6+T6+V6</f>
        <v>192</v>
      </c>
      <c r="X6" s="201">
        <f t="shared" si="0"/>
        <v>98</v>
      </c>
    </row>
    <row r="7" spans="1:24" s="34" customFormat="1" ht="24.75" customHeight="1" x14ac:dyDescent="0.3">
      <c r="A7" s="106"/>
      <c r="B7" s="107" t="s">
        <v>156</v>
      </c>
      <c r="C7" s="108" t="s">
        <v>221</v>
      </c>
      <c r="D7" s="125">
        <v>100</v>
      </c>
      <c r="E7" s="114" t="s">
        <v>313</v>
      </c>
      <c r="F7" s="110">
        <v>10</v>
      </c>
      <c r="G7" s="111"/>
      <c r="H7" s="110">
        <v>10</v>
      </c>
      <c r="I7" s="195" t="s">
        <v>737</v>
      </c>
      <c r="J7" s="199">
        <v>10</v>
      </c>
      <c r="K7" s="195" t="s">
        <v>759</v>
      </c>
      <c r="L7" s="196">
        <v>10</v>
      </c>
      <c r="S7" s="200"/>
      <c r="T7" s="196"/>
      <c r="U7" s="200"/>
      <c r="V7" s="196"/>
      <c r="W7" s="201">
        <f t="shared" si="1"/>
        <v>40</v>
      </c>
      <c r="X7" s="201">
        <f t="shared" si="0"/>
        <v>60</v>
      </c>
    </row>
    <row r="8" spans="1:24" s="34" customFormat="1" ht="24.75" customHeight="1" x14ac:dyDescent="0.3">
      <c r="A8" s="106"/>
      <c r="B8" s="107" t="s">
        <v>157</v>
      </c>
      <c r="C8" s="108" t="s">
        <v>222</v>
      </c>
      <c r="D8" s="125">
        <v>125</v>
      </c>
      <c r="E8" s="114" t="s">
        <v>281</v>
      </c>
      <c r="F8" s="110">
        <v>10.5</v>
      </c>
      <c r="G8" s="114" t="s">
        <v>314</v>
      </c>
      <c r="H8" s="110">
        <v>10.5</v>
      </c>
      <c r="I8" s="111"/>
      <c r="J8" s="110">
        <v>10.5</v>
      </c>
      <c r="K8" s="114">
        <v>603</v>
      </c>
      <c r="L8" s="110">
        <v>10.5</v>
      </c>
      <c r="M8" s="113" t="s">
        <v>398</v>
      </c>
      <c r="N8" s="196">
        <v>10</v>
      </c>
      <c r="O8" s="195" t="s">
        <v>733</v>
      </c>
      <c r="P8" s="199">
        <v>10</v>
      </c>
      <c r="Q8" s="195" t="s">
        <v>769</v>
      </c>
      <c r="R8" s="196">
        <v>13</v>
      </c>
      <c r="S8" s="200" t="s">
        <v>876</v>
      </c>
      <c r="T8" s="196">
        <v>20</v>
      </c>
      <c r="W8" s="201">
        <f t="shared" si="1"/>
        <v>95</v>
      </c>
      <c r="X8" s="201">
        <f>D8-W8</f>
        <v>30</v>
      </c>
    </row>
    <row r="9" spans="1:24" s="34" customFormat="1" ht="24.75" customHeight="1" x14ac:dyDescent="0.3">
      <c r="A9" s="106"/>
      <c r="B9" s="107" t="s">
        <v>158</v>
      </c>
      <c r="C9" s="107" t="s">
        <v>223</v>
      </c>
      <c r="D9" s="125">
        <v>85</v>
      </c>
      <c r="E9" s="114" t="s">
        <v>315</v>
      </c>
      <c r="F9" s="110">
        <v>15</v>
      </c>
      <c r="G9" s="113" t="s">
        <v>393</v>
      </c>
      <c r="H9" s="196">
        <v>15</v>
      </c>
      <c r="I9" s="195" t="s">
        <v>734</v>
      </c>
      <c r="J9" s="199">
        <v>7.5</v>
      </c>
      <c r="Q9" s="195"/>
      <c r="R9" s="196"/>
      <c r="S9" s="200"/>
      <c r="T9" s="196"/>
      <c r="U9" s="200"/>
      <c r="V9" s="196"/>
      <c r="W9" s="201">
        <f t="shared" si="1"/>
        <v>37.5</v>
      </c>
      <c r="X9" s="201">
        <f t="shared" si="0"/>
        <v>47.5</v>
      </c>
    </row>
    <row r="10" spans="1:24" s="34" customFormat="1" ht="24.75" customHeight="1" x14ac:dyDescent="0.3">
      <c r="A10" s="106"/>
      <c r="B10" s="107" t="s">
        <v>159</v>
      </c>
      <c r="C10" s="108" t="s">
        <v>224</v>
      </c>
      <c r="D10" s="125">
        <v>170</v>
      </c>
      <c r="E10" s="114" t="s">
        <v>282</v>
      </c>
      <c r="F10" s="110">
        <v>28.35</v>
      </c>
      <c r="G10" s="200" t="s">
        <v>835</v>
      </c>
      <c r="H10" s="196">
        <v>20</v>
      </c>
      <c r="I10" s="111"/>
      <c r="J10" s="110"/>
      <c r="K10" s="114"/>
      <c r="L10" s="110"/>
      <c r="M10" s="113"/>
      <c r="N10" s="196"/>
      <c r="O10" s="195"/>
      <c r="P10" s="199"/>
      <c r="Q10" s="195"/>
      <c r="R10" s="196"/>
      <c r="U10" s="200"/>
      <c r="V10" s="196"/>
      <c r="W10" s="201">
        <f t="shared" si="1"/>
        <v>48.35</v>
      </c>
      <c r="X10" s="201">
        <f t="shared" si="0"/>
        <v>121.65</v>
      </c>
    </row>
    <row r="11" spans="1:24" s="34" customFormat="1" ht="24.75" customHeight="1" x14ac:dyDescent="0.3">
      <c r="A11" s="175"/>
      <c r="B11" s="115" t="s">
        <v>160</v>
      </c>
      <c r="C11" s="115" t="s">
        <v>225</v>
      </c>
      <c r="D11" s="209">
        <v>125</v>
      </c>
      <c r="E11" s="210"/>
      <c r="F11" s="211">
        <v>10</v>
      </c>
      <c r="G11" s="210"/>
      <c r="H11" s="211">
        <v>10</v>
      </c>
      <c r="I11" s="212"/>
      <c r="J11" s="211">
        <f>10+10</f>
        <v>20</v>
      </c>
      <c r="K11" s="210">
        <v>604</v>
      </c>
      <c r="L11" s="211">
        <v>10</v>
      </c>
      <c r="M11" s="213" t="s">
        <v>357</v>
      </c>
      <c r="N11" s="214">
        <v>10</v>
      </c>
      <c r="O11" s="215" t="s">
        <v>695</v>
      </c>
      <c r="P11" s="216">
        <v>10</v>
      </c>
      <c r="Q11" s="215"/>
      <c r="R11" s="214"/>
      <c r="S11" s="217"/>
      <c r="T11" s="214"/>
      <c r="U11" s="217"/>
      <c r="V11" s="214"/>
      <c r="W11" s="201">
        <f t="shared" si="1"/>
        <v>70</v>
      </c>
      <c r="X11" s="218">
        <f t="shared" si="0"/>
        <v>55</v>
      </c>
    </row>
    <row r="12" spans="1:24" s="34" customFormat="1" ht="24.75" customHeight="1" x14ac:dyDescent="0.3">
      <c r="A12" s="106"/>
      <c r="B12" s="107" t="s">
        <v>161</v>
      </c>
      <c r="C12" s="108" t="s">
        <v>226</v>
      </c>
      <c r="D12" s="125">
        <v>320</v>
      </c>
      <c r="E12" s="114" t="s">
        <v>316</v>
      </c>
      <c r="F12" s="110">
        <v>53.34</v>
      </c>
      <c r="H12" s="110">
        <v>27</v>
      </c>
      <c r="I12" s="113" t="s">
        <v>366</v>
      </c>
      <c r="J12" s="196">
        <v>200</v>
      </c>
      <c r="K12" s="200" t="s">
        <v>880</v>
      </c>
      <c r="L12" s="196">
        <v>39.659999999999997</v>
      </c>
      <c r="O12" s="195"/>
      <c r="P12" s="199"/>
      <c r="Q12" s="195"/>
      <c r="R12" s="196"/>
      <c r="S12" s="200"/>
      <c r="T12" s="196"/>
      <c r="W12" s="201">
        <f t="shared" si="1"/>
        <v>320</v>
      </c>
      <c r="X12" s="201">
        <f t="shared" si="0"/>
        <v>0</v>
      </c>
    </row>
    <row r="13" spans="1:24" s="34" customFormat="1" ht="24.75" customHeight="1" x14ac:dyDescent="0.3">
      <c r="A13" s="106"/>
      <c r="B13" s="107" t="s">
        <v>162</v>
      </c>
      <c r="C13" s="108" t="s">
        <v>227</v>
      </c>
      <c r="D13" s="125">
        <v>125</v>
      </c>
      <c r="E13" s="114" t="s">
        <v>317</v>
      </c>
      <c r="F13" s="110">
        <v>31</v>
      </c>
      <c r="G13" s="114">
        <v>612</v>
      </c>
      <c r="H13" s="110">
        <v>12.5</v>
      </c>
      <c r="I13" s="113" t="s">
        <v>388</v>
      </c>
      <c r="J13" s="196">
        <v>15</v>
      </c>
      <c r="K13" s="195" t="s">
        <v>745</v>
      </c>
      <c r="L13" s="199">
        <v>12.5</v>
      </c>
      <c r="M13" s="200" t="s">
        <v>878</v>
      </c>
      <c r="N13" s="196">
        <v>20</v>
      </c>
      <c r="Q13" s="195"/>
      <c r="R13" s="196"/>
      <c r="S13" s="200"/>
      <c r="T13" s="196"/>
      <c r="W13" s="201">
        <f t="shared" si="1"/>
        <v>91</v>
      </c>
      <c r="X13" s="201">
        <f t="shared" si="0"/>
        <v>34</v>
      </c>
    </row>
    <row r="14" spans="1:24" s="34" customFormat="1" ht="24.75" customHeight="1" x14ac:dyDescent="0.3">
      <c r="A14" s="106"/>
      <c r="B14" s="107" t="s">
        <v>163</v>
      </c>
      <c r="C14" s="108" t="s">
        <v>228</v>
      </c>
      <c r="D14" s="125">
        <v>90</v>
      </c>
      <c r="E14" s="114"/>
      <c r="F14" s="110">
        <v>22.5</v>
      </c>
      <c r="G14" s="113" t="s">
        <v>391</v>
      </c>
      <c r="H14" s="196">
        <v>7.5</v>
      </c>
      <c r="I14" s="200" t="s">
        <v>838</v>
      </c>
      <c r="J14" s="196">
        <v>10</v>
      </c>
      <c r="K14" s="114"/>
      <c r="L14" s="110"/>
      <c r="O14" s="195"/>
      <c r="P14" s="199"/>
      <c r="Q14" s="195"/>
      <c r="R14" s="196"/>
      <c r="U14" s="200"/>
      <c r="V14" s="196"/>
      <c r="W14" s="201">
        <f t="shared" si="1"/>
        <v>40</v>
      </c>
      <c r="X14" s="201">
        <f t="shared" si="0"/>
        <v>50</v>
      </c>
    </row>
    <row r="15" spans="1:24" s="34" customFormat="1" ht="24.75" customHeight="1" x14ac:dyDescent="0.3">
      <c r="A15" s="106"/>
      <c r="B15" s="107" t="s">
        <v>164</v>
      </c>
      <c r="C15" s="108" t="s">
        <v>229</v>
      </c>
      <c r="D15" s="125">
        <v>340</v>
      </c>
      <c r="E15" s="114"/>
      <c r="F15" s="110">
        <v>60</v>
      </c>
      <c r="G15" s="195" t="s">
        <v>740</v>
      </c>
      <c r="H15" s="199">
        <v>60</v>
      </c>
      <c r="I15" s="111"/>
      <c r="K15" s="114"/>
      <c r="L15" s="110"/>
      <c r="M15" s="113"/>
      <c r="N15" s="196"/>
      <c r="Q15" s="195"/>
      <c r="R15" s="196"/>
      <c r="S15" s="200"/>
      <c r="T15" s="196"/>
      <c r="U15" s="200"/>
      <c r="V15" s="196"/>
      <c r="W15" s="201">
        <f t="shared" si="1"/>
        <v>120</v>
      </c>
      <c r="X15" s="201">
        <f t="shared" si="0"/>
        <v>220</v>
      </c>
    </row>
    <row r="16" spans="1:24" s="34" customFormat="1" ht="24.75" customHeight="1" x14ac:dyDescent="0.3">
      <c r="A16" s="106"/>
      <c r="B16" s="107" t="s">
        <v>165</v>
      </c>
      <c r="C16" s="108" t="s">
        <v>230</v>
      </c>
      <c r="D16" s="125">
        <v>150</v>
      </c>
      <c r="E16" s="114" t="s">
        <v>318</v>
      </c>
      <c r="F16" s="110">
        <v>23</v>
      </c>
      <c r="H16" s="110">
        <v>12.5</v>
      </c>
      <c r="I16" s="114">
        <v>606</v>
      </c>
      <c r="J16" s="110">
        <v>12.5</v>
      </c>
      <c r="K16" s="113" t="s">
        <v>394</v>
      </c>
      <c r="L16" s="196">
        <v>15</v>
      </c>
      <c r="M16" s="195" t="s">
        <v>768</v>
      </c>
      <c r="N16" s="196">
        <v>15</v>
      </c>
      <c r="O16" s="195"/>
      <c r="P16" s="199"/>
      <c r="S16" s="200"/>
      <c r="T16" s="196"/>
      <c r="U16" s="200"/>
      <c r="V16" s="196"/>
      <c r="W16" s="201">
        <f t="shared" si="1"/>
        <v>78</v>
      </c>
      <c r="X16" s="201">
        <f t="shared" si="0"/>
        <v>72</v>
      </c>
    </row>
    <row r="17" spans="1:24" s="34" customFormat="1" ht="24.75" customHeight="1" x14ac:dyDescent="0.3">
      <c r="A17" s="106"/>
      <c r="B17" s="107" t="s">
        <v>166</v>
      </c>
      <c r="C17" s="108" t="s">
        <v>231</v>
      </c>
      <c r="D17" s="125">
        <v>140</v>
      </c>
      <c r="E17" s="114" t="s">
        <v>319</v>
      </c>
      <c r="F17" s="110">
        <v>24</v>
      </c>
      <c r="G17" s="195" t="s">
        <v>742</v>
      </c>
      <c r="H17" s="199">
        <v>70</v>
      </c>
      <c r="I17" s="195" t="s">
        <v>758</v>
      </c>
      <c r="J17" s="196">
        <v>15</v>
      </c>
      <c r="K17" s="200" t="s">
        <v>843</v>
      </c>
      <c r="L17" s="196">
        <v>15</v>
      </c>
      <c r="M17" s="113"/>
      <c r="N17" s="196"/>
      <c r="U17" s="200"/>
      <c r="V17" s="196"/>
      <c r="W17" s="201">
        <f t="shared" si="1"/>
        <v>124</v>
      </c>
      <c r="X17" s="201">
        <f t="shared" si="0"/>
        <v>16</v>
      </c>
    </row>
    <row r="18" spans="1:24" s="221" customFormat="1" ht="24.75" customHeight="1" x14ac:dyDescent="0.3">
      <c r="A18" s="175"/>
      <c r="B18" s="115" t="s">
        <v>167</v>
      </c>
      <c r="C18" s="220" t="s">
        <v>232</v>
      </c>
      <c r="D18" s="209">
        <v>150</v>
      </c>
      <c r="E18" s="210" t="s">
        <v>283</v>
      </c>
      <c r="F18" s="211">
        <v>12.5</v>
      </c>
      <c r="G18" s="210" t="s">
        <v>404</v>
      </c>
      <c r="H18" s="212">
        <v>12.5</v>
      </c>
      <c r="I18" s="213" t="s">
        <v>372</v>
      </c>
      <c r="J18" s="211">
        <v>25</v>
      </c>
      <c r="K18" s="210" t="s">
        <v>359</v>
      </c>
      <c r="L18" s="211">
        <v>25</v>
      </c>
      <c r="M18" s="213" t="s">
        <v>697</v>
      </c>
      <c r="N18" s="214">
        <v>25</v>
      </c>
      <c r="O18" s="215" t="s">
        <v>788</v>
      </c>
      <c r="P18" s="214">
        <v>25</v>
      </c>
      <c r="S18" s="217"/>
      <c r="T18" s="214"/>
      <c r="U18" s="217"/>
      <c r="V18" s="214"/>
      <c r="W18" s="201">
        <f t="shared" si="1"/>
        <v>125</v>
      </c>
      <c r="X18" s="218">
        <f t="shared" si="0"/>
        <v>25</v>
      </c>
    </row>
    <row r="19" spans="1:24" s="34" customFormat="1" ht="24.75" customHeight="1" x14ac:dyDescent="0.3">
      <c r="A19" s="106"/>
      <c r="B19" s="107" t="s">
        <v>168</v>
      </c>
      <c r="C19" s="108" t="s">
        <v>233</v>
      </c>
      <c r="D19" s="125">
        <v>275</v>
      </c>
      <c r="E19" s="114" t="s">
        <v>284</v>
      </c>
      <c r="F19" s="110">
        <v>30</v>
      </c>
      <c r="G19" s="114"/>
      <c r="H19" s="110">
        <v>50</v>
      </c>
      <c r="I19" s="114">
        <v>613</v>
      </c>
      <c r="J19" s="110">
        <v>30</v>
      </c>
      <c r="K19" s="113" t="s">
        <v>399</v>
      </c>
      <c r="L19" s="196">
        <v>30</v>
      </c>
      <c r="M19" s="195" t="s">
        <v>765</v>
      </c>
      <c r="N19" s="199">
        <v>40</v>
      </c>
      <c r="O19" s="200" t="s">
        <v>836</v>
      </c>
      <c r="P19" s="196">
        <v>30</v>
      </c>
      <c r="Q19" s="195"/>
      <c r="R19" s="196"/>
      <c r="U19" s="200"/>
      <c r="V19" s="196"/>
      <c r="W19" s="201">
        <f t="shared" si="1"/>
        <v>210</v>
      </c>
      <c r="X19" s="201">
        <f t="shared" si="0"/>
        <v>65</v>
      </c>
    </row>
    <row r="20" spans="1:24" s="34" customFormat="1" ht="24.75" customHeight="1" x14ac:dyDescent="0.3">
      <c r="A20" s="106"/>
      <c r="B20" s="107" t="s">
        <v>169</v>
      </c>
      <c r="C20" s="108" t="s">
        <v>234</v>
      </c>
      <c r="D20" s="125">
        <v>120</v>
      </c>
      <c r="E20" s="114" t="s">
        <v>320</v>
      </c>
      <c r="F20" s="110">
        <v>20</v>
      </c>
      <c r="I20" s="111"/>
      <c r="J20" s="110"/>
      <c r="K20" s="114"/>
      <c r="L20" s="110"/>
      <c r="M20" s="113"/>
      <c r="N20" s="196"/>
      <c r="O20" s="195"/>
      <c r="P20" s="199"/>
      <c r="Q20" s="195"/>
      <c r="R20" s="196"/>
      <c r="S20" s="200"/>
      <c r="T20" s="196"/>
      <c r="U20" s="200"/>
      <c r="V20" s="196"/>
      <c r="W20" s="201">
        <f t="shared" si="1"/>
        <v>20</v>
      </c>
      <c r="X20" s="201">
        <f t="shared" si="0"/>
        <v>100</v>
      </c>
    </row>
    <row r="21" spans="1:24" s="34" customFormat="1" ht="24.75" customHeight="1" x14ac:dyDescent="0.3">
      <c r="A21" s="106"/>
      <c r="B21" s="107" t="s">
        <v>170</v>
      </c>
      <c r="C21" s="108" t="s">
        <v>235</v>
      </c>
      <c r="D21" s="125">
        <v>250</v>
      </c>
      <c r="E21" s="114" t="s">
        <v>285</v>
      </c>
      <c r="F21" s="110">
        <v>20.86</v>
      </c>
      <c r="G21" s="114" t="s">
        <v>321</v>
      </c>
      <c r="H21" s="110">
        <v>20.86</v>
      </c>
      <c r="I21" s="111"/>
      <c r="J21" s="110">
        <v>20.85</v>
      </c>
      <c r="K21" s="114">
        <v>614</v>
      </c>
      <c r="L21" s="110">
        <v>20.86</v>
      </c>
      <c r="M21" s="113" t="s">
        <v>396</v>
      </c>
      <c r="N21" s="196">
        <v>20.86</v>
      </c>
      <c r="O21" s="195" t="s">
        <v>736</v>
      </c>
      <c r="P21" s="199">
        <v>20.86</v>
      </c>
      <c r="Q21" s="195" t="s">
        <v>771</v>
      </c>
      <c r="R21" s="196">
        <v>20.86</v>
      </c>
      <c r="S21" s="200" t="s">
        <v>844</v>
      </c>
      <c r="T21" s="196">
        <v>21</v>
      </c>
      <c r="U21" s="200" t="s">
        <v>883</v>
      </c>
      <c r="V21" s="196">
        <v>25</v>
      </c>
      <c r="W21" s="201">
        <f t="shared" si="1"/>
        <v>192.01</v>
      </c>
      <c r="X21" s="201">
        <f t="shared" si="0"/>
        <v>57.990000000000009</v>
      </c>
    </row>
    <row r="22" spans="1:24" s="34" customFormat="1" ht="24.75" customHeight="1" x14ac:dyDescent="0.3">
      <c r="A22" s="106"/>
      <c r="B22" s="107" t="s">
        <v>171</v>
      </c>
      <c r="C22" s="108" t="s">
        <v>236</v>
      </c>
      <c r="D22" s="125">
        <v>170</v>
      </c>
      <c r="E22" s="114" t="s">
        <v>322</v>
      </c>
      <c r="F22" s="110">
        <v>28.34</v>
      </c>
      <c r="G22" s="111"/>
      <c r="H22" s="110">
        <v>14.17</v>
      </c>
      <c r="I22" s="114">
        <v>609</v>
      </c>
      <c r="J22" s="110">
        <v>14.2</v>
      </c>
      <c r="K22" s="113" t="s">
        <v>395</v>
      </c>
      <c r="L22" s="196">
        <v>14</v>
      </c>
      <c r="M22" s="195" t="s">
        <v>762</v>
      </c>
      <c r="N22" s="196">
        <v>20</v>
      </c>
      <c r="O22" s="200" t="s">
        <v>840</v>
      </c>
      <c r="P22" s="196">
        <v>15</v>
      </c>
      <c r="Q22" s="200" t="s">
        <v>881</v>
      </c>
      <c r="R22" s="196">
        <v>15</v>
      </c>
      <c r="W22" s="201">
        <f t="shared" si="1"/>
        <v>120.71</v>
      </c>
      <c r="X22" s="201">
        <f t="shared" si="0"/>
        <v>49.290000000000006</v>
      </c>
    </row>
    <row r="23" spans="1:24" s="34" customFormat="1" ht="24.75" customHeight="1" x14ac:dyDescent="0.3">
      <c r="A23" s="106"/>
      <c r="B23" s="107" t="s">
        <v>172</v>
      </c>
      <c r="C23" s="108" t="s">
        <v>237</v>
      </c>
      <c r="D23" s="125">
        <v>175</v>
      </c>
      <c r="E23" s="114" t="s">
        <v>323</v>
      </c>
      <c r="F23" s="110">
        <v>28.84</v>
      </c>
      <c r="G23" s="111"/>
      <c r="H23" s="110">
        <v>10.42</v>
      </c>
      <c r="I23" s="113" t="s">
        <v>401</v>
      </c>
      <c r="J23" s="196">
        <v>20</v>
      </c>
      <c r="K23" s="195" t="s">
        <v>739</v>
      </c>
      <c r="L23" s="199">
        <v>10</v>
      </c>
      <c r="M23" s="195" t="s">
        <v>767</v>
      </c>
      <c r="N23" s="196">
        <v>10</v>
      </c>
      <c r="S23" s="200"/>
      <c r="T23" s="196"/>
      <c r="U23" s="200"/>
      <c r="V23" s="196"/>
      <c r="W23" s="201">
        <f t="shared" si="1"/>
        <v>79.259999999999991</v>
      </c>
      <c r="X23" s="201">
        <f t="shared" si="0"/>
        <v>95.740000000000009</v>
      </c>
    </row>
    <row r="24" spans="1:24" s="34" customFormat="1" ht="24.75" customHeight="1" x14ac:dyDescent="0.3">
      <c r="A24" s="117"/>
      <c r="B24" s="107" t="s">
        <v>173</v>
      </c>
      <c r="C24" s="108" t="s">
        <v>238</v>
      </c>
      <c r="D24" s="125">
        <v>150</v>
      </c>
      <c r="E24" s="114" t="s">
        <v>324</v>
      </c>
      <c r="F24" s="110">
        <v>25</v>
      </c>
      <c r="G24" s="114">
        <v>610</v>
      </c>
      <c r="H24" s="110">
        <v>25</v>
      </c>
      <c r="I24" s="113" t="s">
        <v>389</v>
      </c>
      <c r="J24" s="196">
        <v>25</v>
      </c>
      <c r="K24" s="200" t="s">
        <v>849</v>
      </c>
      <c r="L24" s="196">
        <v>25</v>
      </c>
      <c r="M24" s="200" t="s">
        <v>893</v>
      </c>
      <c r="N24" s="196">
        <v>25</v>
      </c>
      <c r="O24" s="195"/>
      <c r="P24" s="199"/>
      <c r="Q24" s="195"/>
      <c r="R24" s="196"/>
      <c r="W24" s="201">
        <f t="shared" si="1"/>
        <v>125</v>
      </c>
      <c r="X24" s="201">
        <f t="shared" si="0"/>
        <v>25</v>
      </c>
    </row>
    <row r="25" spans="1:24" s="34" customFormat="1" ht="24.75" customHeight="1" x14ac:dyDescent="0.3">
      <c r="A25" s="118"/>
      <c r="B25" s="107" t="s">
        <v>174</v>
      </c>
      <c r="C25" s="108" t="s">
        <v>239</v>
      </c>
      <c r="D25" s="125">
        <v>100</v>
      </c>
      <c r="E25" s="114" t="s">
        <v>286</v>
      </c>
      <c r="F25" s="110">
        <v>10</v>
      </c>
      <c r="G25" s="114" t="s">
        <v>325</v>
      </c>
      <c r="H25" s="110">
        <v>20</v>
      </c>
      <c r="I25" s="114">
        <v>601</v>
      </c>
      <c r="J25" s="110">
        <v>10</v>
      </c>
      <c r="K25" s="113" t="s">
        <v>400</v>
      </c>
      <c r="L25" s="196">
        <v>10</v>
      </c>
      <c r="M25" s="195" t="s">
        <v>741</v>
      </c>
      <c r="N25" s="199">
        <v>10</v>
      </c>
      <c r="O25" s="195" t="s">
        <v>760</v>
      </c>
      <c r="P25" s="196">
        <v>10</v>
      </c>
      <c r="Q25" s="200" t="s">
        <v>845</v>
      </c>
      <c r="R25" s="196">
        <v>10</v>
      </c>
      <c r="S25" s="200" t="s">
        <v>884</v>
      </c>
      <c r="T25" s="196">
        <v>10</v>
      </c>
      <c r="W25" s="201">
        <f t="shared" si="1"/>
        <v>90</v>
      </c>
      <c r="X25" s="201">
        <f t="shared" si="0"/>
        <v>10</v>
      </c>
    </row>
    <row r="26" spans="1:24" s="34" customFormat="1" ht="24.75" customHeight="1" x14ac:dyDescent="0.3">
      <c r="A26" s="109"/>
      <c r="B26" s="107" t="s">
        <v>175</v>
      </c>
      <c r="C26" s="108" t="s">
        <v>240</v>
      </c>
      <c r="D26" s="125">
        <v>150</v>
      </c>
      <c r="E26" s="114"/>
      <c r="F26" s="110">
        <v>37.5</v>
      </c>
      <c r="G26" s="114">
        <v>607</v>
      </c>
      <c r="H26" s="110">
        <v>18.75</v>
      </c>
      <c r="I26" s="113" t="s">
        <v>392</v>
      </c>
      <c r="J26" s="196">
        <v>18.75</v>
      </c>
      <c r="K26" s="195" t="s">
        <v>770</v>
      </c>
      <c r="L26" s="196">
        <v>18.75</v>
      </c>
      <c r="O26" s="195"/>
      <c r="P26" s="199"/>
      <c r="S26" s="200"/>
      <c r="T26" s="196"/>
      <c r="U26" s="200"/>
      <c r="V26" s="196"/>
      <c r="W26" s="201">
        <f t="shared" si="1"/>
        <v>93.75</v>
      </c>
      <c r="X26" s="201">
        <f t="shared" si="0"/>
        <v>56.25</v>
      </c>
    </row>
    <row r="27" spans="1:24" s="34" customFormat="1" ht="24.75" customHeight="1" x14ac:dyDescent="0.3">
      <c r="A27" s="119"/>
      <c r="B27" s="107" t="s">
        <v>176</v>
      </c>
      <c r="C27" s="108" t="s">
        <v>241</v>
      </c>
      <c r="D27" s="125">
        <v>300</v>
      </c>
      <c r="E27" s="114"/>
      <c r="F27" s="111"/>
      <c r="G27" s="114"/>
      <c r="H27" s="111"/>
      <c r="I27" s="111"/>
      <c r="J27" s="110"/>
      <c r="K27" s="114"/>
      <c r="L27" s="110"/>
      <c r="M27" s="113"/>
      <c r="N27" s="196"/>
      <c r="O27" s="195"/>
      <c r="P27" s="199"/>
      <c r="Q27" s="195"/>
      <c r="R27" s="196"/>
      <c r="S27" s="200"/>
      <c r="T27" s="196"/>
      <c r="U27" s="200"/>
      <c r="V27" s="196"/>
      <c r="W27" s="201">
        <f t="shared" si="1"/>
        <v>0</v>
      </c>
      <c r="X27" s="201">
        <f t="shared" si="0"/>
        <v>300</v>
      </c>
    </row>
    <row r="28" spans="1:24" s="34" customFormat="1" ht="24.75" customHeight="1" x14ac:dyDescent="0.3">
      <c r="A28" s="109"/>
      <c r="B28" s="107" t="s">
        <v>177</v>
      </c>
      <c r="C28" s="108" t="s">
        <v>242</v>
      </c>
      <c r="D28" s="125">
        <v>100</v>
      </c>
      <c r="E28" s="114" t="s">
        <v>287</v>
      </c>
      <c r="F28" s="110">
        <v>15</v>
      </c>
      <c r="G28" s="114" t="s">
        <v>326</v>
      </c>
      <c r="H28" s="110">
        <v>15</v>
      </c>
      <c r="I28" s="111"/>
      <c r="J28" s="110">
        <v>15</v>
      </c>
      <c r="K28" s="114">
        <v>608</v>
      </c>
      <c r="L28" s="110">
        <v>15</v>
      </c>
      <c r="M28" s="195" t="s">
        <v>766</v>
      </c>
      <c r="N28" s="196">
        <v>30</v>
      </c>
      <c r="O28" s="200" t="s">
        <v>842</v>
      </c>
      <c r="P28" s="196">
        <v>10</v>
      </c>
      <c r="U28" s="200"/>
      <c r="V28" s="196"/>
      <c r="W28" s="201">
        <f t="shared" si="1"/>
        <v>100</v>
      </c>
      <c r="X28" s="201">
        <f t="shared" si="0"/>
        <v>0</v>
      </c>
    </row>
    <row r="29" spans="1:24" s="34" customFormat="1" ht="24.75" customHeight="1" x14ac:dyDescent="0.3">
      <c r="A29" s="109"/>
      <c r="B29" s="107" t="s">
        <v>178</v>
      </c>
      <c r="C29" s="108" t="s">
        <v>243</v>
      </c>
      <c r="D29" s="125">
        <v>255</v>
      </c>
      <c r="E29" s="114" t="s">
        <v>288</v>
      </c>
      <c r="F29" s="110">
        <v>22</v>
      </c>
      <c r="G29" s="114"/>
      <c r="H29" s="110">
        <v>30</v>
      </c>
      <c r="I29" s="114"/>
      <c r="J29" s="110">
        <v>20</v>
      </c>
      <c r="K29" s="195" t="s">
        <v>761</v>
      </c>
      <c r="L29" s="196">
        <v>10</v>
      </c>
      <c r="M29" s="200" t="s">
        <v>877</v>
      </c>
      <c r="N29" s="196">
        <v>15</v>
      </c>
      <c r="O29" s="195"/>
      <c r="P29" s="199"/>
      <c r="S29" s="200"/>
      <c r="T29" s="196"/>
      <c r="W29" s="201">
        <f t="shared" si="1"/>
        <v>97</v>
      </c>
      <c r="X29" s="201">
        <f t="shared" si="0"/>
        <v>158</v>
      </c>
    </row>
    <row r="30" spans="1:24" s="79" customFormat="1" ht="24.75" customHeight="1" x14ac:dyDescent="0.3">
      <c r="A30" s="135"/>
      <c r="B30" s="107" t="s">
        <v>179</v>
      </c>
      <c r="C30" s="108" t="s">
        <v>244</v>
      </c>
      <c r="D30" s="125">
        <f>180+35</f>
        <v>215</v>
      </c>
      <c r="E30" s="114" t="s">
        <v>327</v>
      </c>
      <c r="F30" s="110">
        <v>15</v>
      </c>
      <c r="G30" s="113" t="s">
        <v>371</v>
      </c>
      <c r="H30" s="202">
        <v>15</v>
      </c>
      <c r="I30" s="111"/>
      <c r="J30" s="110"/>
      <c r="K30" s="114"/>
      <c r="L30" s="110"/>
      <c r="O30" s="197"/>
      <c r="P30" s="203"/>
      <c r="Q30" s="197"/>
      <c r="R30" s="202"/>
      <c r="S30" s="204"/>
      <c r="T30" s="202"/>
      <c r="U30" s="204"/>
      <c r="V30" s="202"/>
      <c r="W30" s="201">
        <f t="shared" si="1"/>
        <v>30</v>
      </c>
      <c r="X30" s="205">
        <f t="shared" si="0"/>
        <v>185</v>
      </c>
    </row>
    <row r="31" spans="1:24" s="34" customFormat="1" ht="24.75" customHeight="1" x14ac:dyDescent="0.3">
      <c r="A31" s="109"/>
      <c r="B31" s="107" t="s">
        <v>180</v>
      </c>
      <c r="C31" s="108" t="s">
        <v>245</v>
      </c>
      <c r="D31" s="125">
        <v>150</v>
      </c>
      <c r="E31" s="114" t="s">
        <v>289</v>
      </c>
      <c r="F31" s="110">
        <v>12.5</v>
      </c>
      <c r="G31" s="114" t="s">
        <v>328</v>
      </c>
      <c r="H31" s="110">
        <v>15</v>
      </c>
      <c r="I31" s="111"/>
      <c r="J31" s="110">
        <v>15</v>
      </c>
      <c r="K31" s="114"/>
      <c r="L31" s="110">
        <v>30</v>
      </c>
      <c r="M31" s="113" t="s">
        <v>383</v>
      </c>
      <c r="N31" s="196">
        <v>15</v>
      </c>
      <c r="O31" s="195" t="s">
        <v>751</v>
      </c>
      <c r="P31" s="199">
        <v>12.5</v>
      </c>
      <c r="Q31" s="200" t="s">
        <v>891</v>
      </c>
      <c r="R31" s="196">
        <v>20</v>
      </c>
      <c r="S31" s="200"/>
      <c r="T31" s="196"/>
      <c r="W31" s="201">
        <f t="shared" si="1"/>
        <v>120</v>
      </c>
      <c r="X31" s="201">
        <f t="shared" si="0"/>
        <v>30</v>
      </c>
    </row>
    <row r="32" spans="1:24" s="34" customFormat="1" ht="24.75" customHeight="1" x14ac:dyDescent="0.3">
      <c r="A32" s="109"/>
      <c r="B32" s="107" t="s">
        <v>181</v>
      </c>
      <c r="C32" s="108"/>
      <c r="D32" s="125">
        <v>300</v>
      </c>
      <c r="E32" s="114" t="s">
        <v>290</v>
      </c>
      <c r="F32" s="110">
        <v>75</v>
      </c>
      <c r="G32" s="114" t="s">
        <v>329</v>
      </c>
      <c r="H32" s="110">
        <v>25</v>
      </c>
      <c r="I32" s="111"/>
      <c r="J32" s="110">
        <v>25</v>
      </c>
      <c r="K32" s="195" t="s">
        <v>750</v>
      </c>
      <c r="L32" s="199">
        <v>50</v>
      </c>
      <c r="M32" s="113"/>
      <c r="N32" s="196"/>
      <c r="Q32" s="195"/>
      <c r="R32" s="196"/>
      <c r="S32" s="200"/>
      <c r="T32" s="196"/>
      <c r="U32" s="200"/>
      <c r="V32" s="196"/>
      <c r="W32" s="201">
        <f t="shared" si="1"/>
        <v>175</v>
      </c>
      <c r="X32" s="201">
        <f t="shared" si="0"/>
        <v>125</v>
      </c>
    </row>
    <row r="33" spans="1:24" s="34" customFormat="1" ht="24.75" customHeight="1" x14ac:dyDescent="0.3">
      <c r="A33" s="109"/>
      <c r="B33" s="107" t="s">
        <v>182</v>
      </c>
      <c r="C33" s="108" t="s">
        <v>246</v>
      </c>
      <c r="D33" s="125">
        <v>320</v>
      </c>
      <c r="E33" s="114"/>
      <c r="F33" s="111"/>
      <c r="G33" s="114"/>
      <c r="H33" s="111"/>
      <c r="I33" s="111"/>
      <c r="J33" s="110"/>
      <c r="K33" s="114"/>
      <c r="L33" s="110"/>
      <c r="M33" s="113"/>
      <c r="N33" s="196"/>
      <c r="O33" s="195"/>
      <c r="P33" s="199"/>
      <c r="Q33" s="195"/>
      <c r="R33" s="196"/>
      <c r="S33" s="200"/>
      <c r="T33" s="196"/>
      <c r="U33" s="200"/>
      <c r="V33" s="196"/>
      <c r="W33" s="201">
        <f t="shared" si="1"/>
        <v>0</v>
      </c>
      <c r="X33" s="201">
        <f t="shared" si="0"/>
        <v>320</v>
      </c>
    </row>
    <row r="34" spans="1:24" s="34" customFormat="1" ht="24.75" customHeight="1" x14ac:dyDescent="0.3">
      <c r="A34" s="109"/>
      <c r="B34" s="107" t="s">
        <v>183</v>
      </c>
      <c r="C34" s="108"/>
      <c r="D34" s="125">
        <v>250</v>
      </c>
      <c r="E34" s="114" t="s">
        <v>330</v>
      </c>
      <c r="F34" s="110">
        <v>20.83</v>
      </c>
      <c r="H34" s="110">
        <v>41.66</v>
      </c>
      <c r="I34" s="113" t="s">
        <v>732</v>
      </c>
      <c r="J34" s="196">
        <v>41.66</v>
      </c>
      <c r="K34" s="200" t="s">
        <v>858</v>
      </c>
      <c r="L34" s="196">
        <v>145.85</v>
      </c>
      <c r="O34" s="195"/>
      <c r="P34" s="199"/>
      <c r="Q34" s="195"/>
      <c r="R34" s="196"/>
      <c r="U34" s="200"/>
      <c r="V34" s="196"/>
      <c r="W34" s="201">
        <f t="shared" si="1"/>
        <v>250</v>
      </c>
      <c r="X34" s="201">
        <f t="shared" si="0"/>
        <v>0</v>
      </c>
    </row>
    <row r="35" spans="1:24" s="34" customFormat="1" ht="24.75" customHeight="1" x14ac:dyDescent="0.3">
      <c r="A35" s="109"/>
      <c r="B35" s="107" t="s">
        <v>184</v>
      </c>
      <c r="C35" s="108" t="s">
        <v>247</v>
      </c>
      <c r="D35" s="125">
        <v>125</v>
      </c>
      <c r="E35" s="114" t="s">
        <v>331</v>
      </c>
      <c r="F35" s="110">
        <v>21.5</v>
      </c>
      <c r="G35" s="111"/>
      <c r="H35" s="110">
        <v>21.5</v>
      </c>
      <c r="I35" s="195" t="s">
        <v>775</v>
      </c>
      <c r="J35" s="196">
        <v>21.5</v>
      </c>
      <c r="K35" s="114"/>
      <c r="L35" s="110"/>
      <c r="M35" s="113"/>
      <c r="N35" s="196"/>
      <c r="O35" s="195"/>
      <c r="P35" s="199"/>
      <c r="S35" s="200"/>
      <c r="T35" s="196"/>
      <c r="U35" s="200"/>
      <c r="V35" s="196"/>
      <c r="W35" s="201">
        <f t="shared" si="1"/>
        <v>64.5</v>
      </c>
      <c r="X35" s="201">
        <f t="shared" si="0"/>
        <v>60.5</v>
      </c>
    </row>
    <row r="36" spans="1:24" s="34" customFormat="1" ht="24.75" customHeight="1" x14ac:dyDescent="0.3">
      <c r="A36" s="109"/>
      <c r="B36" s="107" t="s">
        <v>185</v>
      </c>
      <c r="C36" s="108" t="s">
        <v>248</v>
      </c>
      <c r="D36" s="125">
        <v>320</v>
      </c>
      <c r="E36" s="114" t="s">
        <v>291</v>
      </c>
      <c r="F36" s="110">
        <v>28</v>
      </c>
      <c r="G36" s="114" t="s">
        <v>332</v>
      </c>
      <c r="H36" s="110">
        <v>28</v>
      </c>
      <c r="I36" s="111"/>
      <c r="J36" s="110">
        <v>28</v>
      </c>
      <c r="K36" s="113" t="s">
        <v>402</v>
      </c>
      <c r="L36" s="196">
        <v>56</v>
      </c>
      <c r="M36" s="195" t="s">
        <v>789</v>
      </c>
      <c r="N36" s="196">
        <v>124</v>
      </c>
      <c r="O36" s="195"/>
      <c r="P36" s="199"/>
      <c r="S36" s="200"/>
      <c r="T36" s="196"/>
      <c r="U36" s="200"/>
      <c r="V36" s="196"/>
      <c r="W36" s="201">
        <f t="shared" si="1"/>
        <v>264</v>
      </c>
      <c r="X36" s="201">
        <f t="shared" si="0"/>
        <v>56</v>
      </c>
    </row>
    <row r="37" spans="1:24" s="34" customFormat="1" ht="24.75" customHeight="1" x14ac:dyDescent="0.3">
      <c r="A37" s="109"/>
      <c r="B37" s="107" t="s">
        <v>186</v>
      </c>
      <c r="C37" s="108" t="s">
        <v>249</v>
      </c>
      <c r="D37" s="125">
        <v>125</v>
      </c>
      <c r="E37" s="114" t="s">
        <v>333</v>
      </c>
      <c r="F37" s="110">
        <v>15</v>
      </c>
      <c r="I37" s="111"/>
      <c r="J37" s="110"/>
      <c r="K37" s="114"/>
      <c r="L37" s="110">
        <v>15</v>
      </c>
      <c r="M37" s="113" t="s">
        <v>360</v>
      </c>
      <c r="N37" s="196">
        <v>15</v>
      </c>
      <c r="O37" s="195" t="s">
        <v>730</v>
      </c>
      <c r="P37" s="199">
        <v>15</v>
      </c>
      <c r="Q37" s="195"/>
      <c r="R37" s="196"/>
      <c r="S37" s="200"/>
      <c r="T37" s="196"/>
      <c r="U37" s="200"/>
      <c r="V37" s="196"/>
      <c r="W37" s="201">
        <f t="shared" si="1"/>
        <v>60</v>
      </c>
      <c r="X37" s="201">
        <f t="shared" ref="X37:X68" si="2">D37-W37</f>
        <v>65</v>
      </c>
    </row>
    <row r="38" spans="1:24" s="34" customFormat="1" ht="24.75" customHeight="1" x14ac:dyDescent="0.3">
      <c r="A38" s="109"/>
      <c r="B38" s="107" t="s">
        <v>187</v>
      </c>
      <c r="C38" s="108" t="s">
        <v>250</v>
      </c>
      <c r="D38" s="125">
        <v>475</v>
      </c>
      <c r="E38" s="114"/>
      <c r="F38" s="111">
        <v>20</v>
      </c>
      <c r="G38" s="114" t="s">
        <v>334</v>
      </c>
      <c r="H38" s="110">
        <v>40</v>
      </c>
      <c r="I38" s="111" t="s">
        <v>290</v>
      </c>
      <c r="J38" s="110">
        <v>40</v>
      </c>
      <c r="K38" s="114"/>
      <c r="L38" s="110">
        <v>40</v>
      </c>
      <c r="M38" s="113" t="s">
        <v>361</v>
      </c>
      <c r="N38" s="196">
        <v>40</v>
      </c>
      <c r="O38" s="195"/>
      <c r="P38" s="199"/>
      <c r="Q38" s="195"/>
      <c r="R38" s="196"/>
      <c r="S38" s="200"/>
      <c r="T38" s="196"/>
      <c r="U38" s="200"/>
      <c r="V38" s="196"/>
      <c r="W38" s="201">
        <f t="shared" si="1"/>
        <v>180</v>
      </c>
      <c r="X38" s="201">
        <f t="shared" si="2"/>
        <v>295</v>
      </c>
    </row>
    <row r="39" spans="1:24" s="34" customFormat="1" ht="24.75" customHeight="1" x14ac:dyDescent="0.3">
      <c r="A39" s="109"/>
      <c r="B39" s="107" t="s">
        <v>188</v>
      </c>
      <c r="C39" s="108" t="s">
        <v>251</v>
      </c>
      <c r="D39" s="125">
        <v>90</v>
      </c>
      <c r="E39" s="114"/>
      <c r="F39" s="111"/>
      <c r="G39" s="114" t="s">
        <v>335</v>
      </c>
      <c r="H39" s="110">
        <v>15</v>
      </c>
      <c r="I39" s="111"/>
      <c r="J39" s="110">
        <v>7.5</v>
      </c>
      <c r="K39" s="114"/>
      <c r="L39" s="110">
        <v>7.5</v>
      </c>
      <c r="M39" s="113" t="s">
        <v>386</v>
      </c>
      <c r="N39" s="196">
        <v>7.5</v>
      </c>
      <c r="O39" s="195" t="s">
        <v>754</v>
      </c>
      <c r="P39" s="199">
        <v>7</v>
      </c>
      <c r="Q39" s="195" t="s">
        <v>782</v>
      </c>
      <c r="R39" s="196">
        <v>5</v>
      </c>
      <c r="S39" s="200" t="s">
        <v>848</v>
      </c>
      <c r="T39" s="196">
        <v>10</v>
      </c>
      <c r="U39" s="200" t="s">
        <v>896</v>
      </c>
      <c r="V39" s="196">
        <v>10</v>
      </c>
      <c r="W39" s="201">
        <f t="shared" si="1"/>
        <v>69.5</v>
      </c>
      <c r="X39" s="201">
        <f t="shared" si="2"/>
        <v>20.5</v>
      </c>
    </row>
    <row r="40" spans="1:24" s="34" customFormat="1" ht="24.75" customHeight="1" x14ac:dyDescent="0.3">
      <c r="A40" s="109"/>
      <c r="B40" s="107" t="s">
        <v>189</v>
      </c>
      <c r="C40" s="108" t="s">
        <v>252</v>
      </c>
      <c r="D40" s="125">
        <v>125</v>
      </c>
      <c r="E40" s="114" t="s">
        <v>292</v>
      </c>
      <c r="F40" s="110">
        <v>10.42</v>
      </c>
      <c r="G40" s="114" t="s">
        <v>150</v>
      </c>
      <c r="H40" s="110">
        <v>20</v>
      </c>
      <c r="I40" s="111"/>
      <c r="J40" s="110">
        <v>94.58</v>
      </c>
      <c r="K40" s="114"/>
      <c r="M40" s="113"/>
      <c r="N40" s="196"/>
      <c r="O40" s="195"/>
      <c r="P40" s="199"/>
      <c r="Q40" s="195"/>
      <c r="R40" s="196"/>
      <c r="S40" s="200"/>
      <c r="T40" s="196"/>
      <c r="U40" s="200"/>
      <c r="V40" s="196"/>
      <c r="W40" s="201">
        <f t="shared" si="1"/>
        <v>125</v>
      </c>
      <c r="X40" s="201">
        <f t="shared" si="2"/>
        <v>0</v>
      </c>
    </row>
    <row r="41" spans="1:24" s="34" customFormat="1" ht="24.75" customHeight="1" x14ac:dyDescent="0.3">
      <c r="A41" s="109"/>
      <c r="B41" s="107" t="s">
        <v>190</v>
      </c>
      <c r="C41" s="108" t="s">
        <v>253</v>
      </c>
      <c r="D41" s="125">
        <v>170</v>
      </c>
      <c r="E41" s="114"/>
      <c r="F41" s="111"/>
      <c r="G41" s="114" t="s">
        <v>336</v>
      </c>
      <c r="H41" s="110">
        <v>30</v>
      </c>
      <c r="I41" s="113" t="s">
        <v>387</v>
      </c>
      <c r="J41" s="196">
        <v>25</v>
      </c>
      <c r="K41" s="195" t="s">
        <v>773</v>
      </c>
      <c r="L41" s="196">
        <v>15</v>
      </c>
      <c r="M41" s="200" t="s">
        <v>889</v>
      </c>
      <c r="N41" s="196">
        <v>15</v>
      </c>
      <c r="O41" s="195"/>
      <c r="P41" s="199"/>
      <c r="S41" s="200"/>
      <c r="T41" s="196"/>
      <c r="W41" s="201">
        <f t="shared" si="1"/>
        <v>85</v>
      </c>
      <c r="X41" s="201">
        <f t="shared" si="2"/>
        <v>85</v>
      </c>
    </row>
    <row r="42" spans="1:24" s="34" customFormat="1" ht="24.75" customHeight="1" x14ac:dyDescent="0.3">
      <c r="A42" s="109"/>
      <c r="B42" s="107" t="s">
        <v>191</v>
      </c>
      <c r="C42" s="108" t="s">
        <v>254</v>
      </c>
      <c r="D42" s="125">
        <v>225</v>
      </c>
      <c r="E42" s="114" t="s">
        <v>293</v>
      </c>
      <c r="F42" s="110">
        <v>19</v>
      </c>
      <c r="G42" s="114" t="s">
        <v>337</v>
      </c>
      <c r="H42" s="110">
        <v>20</v>
      </c>
      <c r="I42" s="111"/>
      <c r="J42" s="110">
        <v>20</v>
      </c>
      <c r="K42" s="195" t="s">
        <v>776</v>
      </c>
      <c r="L42" s="196">
        <v>50</v>
      </c>
      <c r="M42" s="200" t="s">
        <v>856</v>
      </c>
      <c r="N42" s="196">
        <v>20</v>
      </c>
      <c r="O42" s="195"/>
      <c r="P42" s="199"/>
      <c r="U42" s="200"/>
      <c r="V42" s="196"/>
      <c r="W42" s="201">
        <f t="shared" si="1"/>
        <v>129</v>
      </c>
      <c r="X42" s="201">
        <f t="shared" si="2"/>
        <v>96</v>
      </c>
    </row>
    <row r="43" spans="1:24" s="34" customFormat="1" ht="24.75" customHeight="1" x14ac:dyDescent="0.3">
      <c r="A43" s="109"/>
      <c r="B43" s="107" t="s">
        <v>192</v>
      </c>
      <c r="C43" s="108"/>
      <c r="D43" s="125">
        <v>290</v>
      </c>
      <c r="E43" s="114" t="s">
        <v>294</v>
      </c>
      <c r="F43" s="110">
        <v>25</v>
      </c>
      <c r="G43" s="114"/>
      <c r="H43" s="110">
        <v>50</v>
      </c>
      <c r="I43" s="111"/>
      <c r="J43" s="110">
        <v>25</v>
      </c>
      <c r="K43" s="113" t="s">
        <v>380</v>
      </c>
      <c r="L43" s="196">
        <v>25</v>
      </c>
      <c r="M43" s="200" t="s">
        <v>894</v>
      </c>
      <c r="N43" s="196">
        <v>25</v>
      </c>
      <c r="O43" s="195"/>
      <c r="P43" s="199"/>
      <c r="Q43" s="195"/>
      <c r="R43" s="196"/>
      <c r="S43" s="200"/>
      <c r="T43" s="196"/>
      <c r="W43" s="201">
        <f t="shared" si="1"/>
        <v>150</v>
      </c>
      <c r="X43" s="201">
        <f t="shared" si="2"/>
        <v>140</v>
      </c>
    </row>
    <row r="44" spans="1:24" s="34" customFormat="1" ht="24.75" customHeight="1" x14ac:dyDescent="0.3">
      <c r="A44" s="109"/>
      <c r="B44" s="107" t="s">
        <v>193</v>
      </c>
      <c r="C44" s="108" t="s">
        <v>255</v>
      </c>
      <c r="D44" s="125">
        <v>150</v>
      </c>
      <c r="E44" s="114" t="s">
        <v>295</v>
      </c>
      <c r="F44" s="110">
        <v>12.5</v>
      </c>
      <c r="G44" s="114" t="s">
        <v>338</v>
      </c>
      <c r="H44" s="110">
        <v>12.5</v>
      </c>
      <c r="I44" s="195" t="s">
        <v>764</v>
      </c>
      <c r="J44" s="196">
        <v>50</v>
      </c>
      <c r="K44" s="200" t="s">
        <v>841</v>
      </c>
      <c r="L44" s="196">
        <v>15</v>
      </c>
      <c r="M44" s="113"/>
      <c r="N44" s="196"/>
      <c r="O44" s="195"/>
      <c r="P44" s="199"/>
      <c r="U44" s="200"/>
      <c r="V44" s="196"/>
      <c r="W44" s="201">
        <f t="shared" si="1"/>
        <v>90</v>
      </c>
      <c r="X44" s="201">
        <f t="shared" si="2"/>
        <v>60</v>
      </c>
    </row>
    <row r="45" spans="1:24" s="34" customFormat="1" ht="24.75" customHeight="1" x14ac:dyDescent="0.3">
      <c r="A45" s="109"/>
      <c r="B45" s="107" t="s">
        <v>194</v>
      </c>
      <c r="C45" s="108" t="s">
        <v>256</v>
      </c>
      <c r="D45" s="125">
        <v>255</v>
      </c>
      <c r="E45" s="114" t="s">
        <v>296</v>
      </c>
      <c r="F45" s="110">
        <v>21.25</v>
      </c>
      <c r="G45" s="114" t="s">
        <v>339</v>
      </c>
      <c r="H45" s="110">
        <v>20</v>
      </c>
      <c r="I45" s="113" t="s">
        <v>385</v>
      </c>
      <c r="J45" s="196">
        <v>20</v>
      </c>
      <c r="K45" s="114"/>
      <c r="L45" s="110"/>
      <c r="O45" s="195"/>
      <c r="P45" s="199"/>
      <c r="Q45" s="195"/>
      <c r="R45" s="196"/>
      <c r="S45" s="200"/>
      <c r="T45" s="196"/>
      <c r="U45" s="200"/>
      <c r="V45" s="196"/>
      <c r="W45" s="201">
        <f t="shared" si="1"/>
        <v>61.25</v>
      </c>
      <c r="X45" s="201">
        <f t="shared" si="2"/>
        <v>193.75</v>
      </c>
    </row>
    <row r="46" spans="1:24" s="34" customFormat="1" ht="24.75" customHeight="1" x14ac:dyDescent="0.3">
      <c r="A46" s="109"/>
      <c r="B46" s="107" t="s">
        <v>195</v>
      </c>
      <c r="C46" s="108" t="s">
        <v>257</v>
      </c>
      <c r="D46" s="125">
        <v>300</v>
      </c>
      <c r="E46" s="114" t="s">
        <v>297</v>
      </c>
      <c r="F46" s="110">
        <v>25</v>
      </c>
      <c r="G46" s="114" t="s">
        <v>340</v>
      </c>
      <c r="H46" s="110">
        <v>25</v>
      </c>
      <c r="I46" s="111"/>
      <c r="J46" s="110">
        <v>50</v>
      </c>
      <c r="K46" s="113" t="s">
        <v>381</v>
      </c>
      <c r="L46" s="196">
        <v>25</v>
      </c>
      <c r="M46" s="200" t="s">
        <v>895</v>
      </c>
      <c r="N46" s="196">
        <v>25</v>
      </c>
      <c r="O46" s="195"/>
      <c r="P46" s="199"/>
      <c r="Q46" s="195"/>
      <c r="R46" s="196"/>
      <c r="S46" s="200"/>
      <c r="T46" s="196"/>
      <c r="W46" s="201">
        <f t="shared" si="1"/>
        <v>150</v>
      </c>
      <c r="X46" s="201">
        <f t="shared" si="2"/>
        <v>150</v>
      </c>
    </row>
    <row r="47" spans="1:24" s="34" customFormat="1" ht="24.75" customHeight="1" x14ac:dyDescent="0.3">
      <c r="A47" s="109"/>
      <c r="B47" s="107" t="s">
        <v>196</v>
      </c>
      <c r="C47" s="108" t="s">
        <v>258</v>
      </c>
      <c r="D47" s="125">
        <v>160</v>
      </c>
      <c r="E47" s="114" t="s">
        <v>341</v>
      </c>
      <c r="F47" s="110">
        <v>15</v>
      </c>
      <c r="G47" s="111"/>
      <c r="H47" s="110">
        <v>15</v>
      </c>
      <c r="I47" s="114"/>
      <c r="J47" s="110"/>
      <c r="M47" s="113"/>
      <c r="N47" s="196"/>
      <c r="O47" s="195"/>
      <c r="P47" s="199"/>
      <c r="Q47" s="195"/>
      <c r="R47" s="196"/>
      <c r="S47" s="200"/>
      <c r="T47" s="196"/>
      <c r="U47" s="200"/>
      <c r="V47" s="196"/>
      <c r="W47" s="201">
        <f t="shared" si="1"/>
        <v>30</v>
      </c>
      <c r="X47" s="201">
        <f t="shared" si="2"/>
        <v>130</v>
      </c>
    </row>
    <row r="48" spans="1:24" s="34" customFormat="1" ht="24.75" customHeight="1" x14ac:dyDescent="0.3">
      <c r="A48" s="109"/>
      <c r="B48" s="107" t="s">
        <v>197</v>
      </c>
      <c r="C48" s="108" t="s">
        <v>259</v>
      </c>
      <c r="D48" s="125">
        <v>255</v>
      </c>
      <c r="E48" s="114" t="s">
        <v>89</v>
      </c>
      <c r="F48" s="110">
        <v>21.25</v>
      </c>
      <c r="G48" s="114" t="s">
        <v>342</v>
      </c>
      <c r="H48" s="110">
        <v>21.25</v>
      </c>
      <c r="I48" s="111" t="s">
        <v>356</v>
      </c>
      <c r="J48" s="110">
        <v>21.25</v>
      </c>
      <c r="K48" s="113" t="s">
        <v>369</v>
      </c>
      <c r="L48" s="123">
        <v>21.25</v>
      </c>
      <c r="M48" s="113" t="s">
        <v>376</v>
      </c>
      <c r="N48" s="196">
        <v>21.25</v>
      </c>
      <c r="O48" s="195" t="s">
        <v>747</v>
      </c>
      <c r="P48" s="199">
        <v>21.25</v>
      </c>
      <c r="Q48" s="195" t="s">
        <v>780</v>
      </c>
      <c r="R48" s="196">
        <v>21.25</v>
      </c>
      <c r="S48" s="200" t="s">
        <v>888</v>
      </c>
      <c r="T48" s="196">
        <v>42.5</v>
      </c>
      <c r="W48" s="201">
        <f t="shared" si="1"/>
        <v>191.25</v>
      </c>
      <c r="X48" s="201">
        <f t="shared" si="2"/>
        <v>63.75</v>
      </c>
    </row>
    <row r="49" spans="1:24" s="34" customFormat="1" ht="24.75" customHeight="1" x14ac:dyDescent="0.3">
      <c r="A49" s="109"/>
      <c r="B49" s="107" t="s">
        <v>198</v>
      </c>
      <c r="C49" s="108" t="s">
        <v>260</v>
      </c>
      <c r="D49" s="125">
        <v>280</v>
      </c>
      <c r="E49" s="114" t="s">
        <v>298</v>
      </c>
      <c r="F49" s="110">
        <v>23.33</v>
      </c>
      <c r="G49" s="114" t="s">
        <v>343</v>
      </c>
      <c r="H49" s="110">
        <v>25</v>
      </c>
      <c r="I49" s="111"/>
      <c r="J49" s="110">
        <v>25</v>
      </c>
      <c r="K49" s="114"/>
      <c r="L49" s="110">
        <v>25</v>
      </c>
      <c r="M49" s="113" t="s">
        <v>379</v>
      </c>
      <c r="N49" s="196">
        <v>25</v>
      </c>
      <c r="O49" s="195" t="s">
        <v>749</v>
      </c>
      <c r="P49" s="199">
        <v>25</v>
      </c>
      <c r="Q49" s="195" t="s">
        <v>777</v>
      </c>
      <c r="R49" s="196">
        <v>25</v>
      </c>
      <c r="S49" s="200" t="s">
        <v>887</v>
      </c>
      <c r="T49" s="196">
        <v>25</v>
      </c>
      <c r="W49" s="201">
        <f t="shared" si="1"/>
        <v>198.32999999999998</v>
      </c>
      <c r="X49" s="201">
        <f t="shared" si="2"/>
        <v>81.670000000000016</v>
      </c>
    </row>
    <row r="50" spans="1:24" s="34" customFormat="1" ht="24.75" customHeight="1" x14ac:dyDescent="0.3">
      <c r="A50" s="109"/>
      <c r="B50" s="107" t="s">
        <v>199</v>
      </c>
      <c r="C50" s="108" t="s">
        <v>261</v>
      </c>
      <c r="D50" s="125">
        <v>225</v>
      </c>
      <c r="E50" s="114" t="s">
        <v>299</v>
      </c>
      <c r="F50" s="110">
        <v>20</v>
      </c>
      <c r="G50" s="114" t="s">
        <v>344</v>
      </c>
      <c r="H50" s="110">
        <v>25</v>
      </c>
      <c r="I50" s="111"/>
      <c r="J50" s="110">
        <v>25</v>
      </c>
      <c r="K50" s="114"/>
      <c r="L50" s="110">
        <v>30</v>
      </c>
      <c r="M50" s="113"/>
      <c r="N50" s="196"/>
      <c r="O50" s="195" t="s">
        <v>752</v>
      </c>
      <c r="P50" s="199">
        <v>15</v>
      </c>
      <c r="Q50" s="195" t="s">
        <v>781</v>
      </c>
      <c r="R50" s="196">
        <v>25</v>
      </c>
      <c r="S50" s="200" t="s">
        <v>855</v>
      </c>
      <c r="T50" s="196">
        <v>15</v>
      </c>
      <c r="U50" s="200"/>
      <c r="V50" s="196"/>
      <c r="W50" s="201">
        <f t="shared" si="1"/>
        <v>155</v>
      </c>
      <c r="X50" s="201">
        <f t="shared" si="2"/>
        <v>70</v>
      </c>
    </row>
    <row r="51" spans="1:24" s="34" customFormat="1" ht="24.75" customHeight="1" x14ac:dyDescent="0.3">
      <c r="A51" s="109"/>
      <c r="B51" s="107" t="s">
        <v>200</v>
      </c>
      <c r="C51" s="108" t="s">
        <v>262</v>
      </c>
      <c r="D51" s="125">
        <v>160</v>
      </c>
      <c r="E51" s="114" t="s">
        <v>300</v>
      </c>
      <c r="F51" s="110">
        <v>14</v>
      </c>
      <c r="G51" s="114"/>
      <c r="H51" s="110">
        <v>20</v>
      </c>
      <c r="I51" s="111"/>
      <c r="J51" s="110"/>
      <c r="K51" s="114"/>
      <c r="M51" s="113"/>
      <c r="N51" s="196"/>
      <c r="O51" s="195"/>
      <c r="P51" s="199"/>
      <c r="Q51" s="195"/>
      <c r="R51" s="196"/>
      <c r="S51" s="200"/>
      <c r="T51" s="196"/>
      <c r="U51" s="200"/>
      <c r="V51" s="196"/>
      <c r="W51" s="201">
        <f t="shared" si="1"/>
        <v>34</v>
      </c>
      <c r="X51" s="201">
        <f t="shared" si="2"/>
        <v>126</v>
      </c>
    </row>
    <row r="52" spans="1:24" s="34" customFormat="1" ht="24.75" customHeight="1" x14ac:dyDescent="0.3">
      <c r="A52" s="109"/>
      <c r="B52" s="107" t="s">
        <v>201</v>
      </c>
      <c r="C52" s="108" t="s">
        <v>263</v>
      </c>
      <c r="D52" s="125">
        <v>175</v>
      </c>
      <c r="E52" s="114" t="s">
        <v>301</v>
      </c>
      <c r="F52" s="110">
        <v>15</v>
      </c>
      <c r="G52" s="114" t="s">
        <v>345</v>
      </c>
      <c r="H52" s="110">
        <v>15</v>
      </c>
      <c r="I52" s="111"/>
      <c r="J52" s="110">
        <v>15</v>
      </c>
      <c r="K52" s="114"/>
      <c r="L52" s="110">
        <v>15</v>
      </c>
      <c r="M52" s="113" t="s">
        <v>378</v>
      </c>
      <c r="N52" s="196">
        <v>15</v>
      </c>
      <c r="O52" s="195" t="s">
        <v>748</v>
      </c>
      <c r="P52" s="199">
        <v>15</v>
      </c>
      <c r="Q52" s="195" t="s">
        <v>778</v>
      </c>
      <c r="R52" s="196">
        <v>15</v>
      </c>
      <c r="S52" s="200" t="s">
        <v>854</v>
      </c>
      <c r="T52" s="196">
        <v>15</v>
      </c>
      <c r="U52" s="200" t="s">
        <v>890</v>
      </c>
      <c r="V52" s="196">
        <v>15</v>
      </c>
      <c r="W52" s="201">
        <f t="shared" si="1"/>
        <v>135</v>
      </c>
      <c r="X52" s="201">
        <f t="shared" si="2"/>
        <v>40</v>
      </c>
    </row>
    <row r="53" spans="1:24" s="34" customFormat="1" ht="24.75" customHeight="1" x14ac:dyDescent="0.3">
      <c r="A53" s="109"/>
      <c r="B53" s="107" t="s">
        <v>202</v>
      </c>
      <c r="C53" s="108" t="s">
        <v>264</v>
      </c>
      <c r="D53" s="125">
        <v>125</v>
      </c>
      <c r="E53" s="114"/>
      <c r="F53" s="111"/>
      <c r="G53" s="114"/>
      <c r="H53" s="111"/>
      <c r="I53" s="111"/>
      <c r="J53" s="110"/>
      <c r="K53" s="114"/>
      <c r="L53" s="110"/>
      <c r="M53" s="113"/>
      <c r="N53" s="196"/>
      <c r="O53" s="195"/>
      <c r="P53" s="199"/>
      <c r="Q53" s="195"/>
      <c r="R53" s="196"/>
      <c r="S53" s="200"/>
      <c r="T53" s="196"/>
      <c r="U53" s="200"/>
      <c r="V53" s="196"/>
      <c r="W53" s="201">
        <f t="shared" si="1"/>
        <v>0</v>
      </c>
      <c r="X53" s="201">
        <f t="shared" si="2"/>
        <v>125</v>
      </c>
    </row>
    <row r="54" spans="1:24" s="34" customFormat="1" ht="24.75" customHeight="1" x14ac:dyDescent="0.3">
      <c r="A54" s="109"/>
      <c r="B54" s="107" t="s">
        <v>203</v>
      </c>
      <c r="C54" s="108" t="s">
        <v>265</v>
      </c>
      <c r="D54" s="125">
        <v>300</v>
      </c>
      <c r="E54" s="114" t="s">
        <v>302</v>
      </c>
      <c r="F54" s="110">
        <v>25</v>
      </c>
      <c r="G54" s="114" t="s">
        <v>346</v>
      </c>
      <c r="H54" s="110">
        <v>25</v>
      </c>
      <c r="I54" s="111"/>
      <c r="J54" s="110">
        <v>25</v>
      </c>
      <c r="K54" s="114"/>
      <c r="L54" s="110">
        <v>25</v>
      </c>
      <c r="M54" s="200" t="s">
        <v>850</v>
      </c>
      <c r="N54" s="196">
        <v>25</v>
      </c>
      <c r="O54" s="200" t="s">
        <v>898</v>
      </c>
      <c r="P54" s="196">
        <v>25</v>
      </c>
      <c r="Q54" s="195"/>
      <c r="R54" s="196"/>
      <c r="W54" s="201">
        <f t="shared" si="1"/>
        <v>150</v>
      </c>
      <c r="X54" s="201">
        <f t="shared" si="2"/>
        <v>150</v>
      </c>
    </row>
    <row r="55" spans="1:24" s="34" customFormat="1" ht="24.75" customHeight="1" x14ac:dyDescent="0.3">
      <c r="A55" s="109"/>
      <c r="B55" s="107" t="s">
        <v>204</v>
      </c>
      <c r="C55" s="108" t="s">
        <v>266</v>
      </c>
      <c r="D55" s="125">
        <v>255</v>
      </c>
      <c r="E55" s="114" t="s">
        <v>347</v>
      </c>
      <c r="F55" s="110">
        <v>25</v>
      </c>
      <c r="G55" s="111"/>
      <c r="H55" s="110">
        <v>25</v>
      </c>
      <c r="I55" s="114"/>
      <c r="J55" s="110">
        <v>25</v>
      </c>
      <c r="K55" s="113" t="s">
        <v>731</v>
      </c>
      <c r="L55" s="196">
        <v>50</v>
      </c>
      <c r="O55" s="195"/>
      <c r="P55" s="199"/>
      <c r="Q55" s="195"/>
      <c r="R55" s="196"/>
      <c r="S55" s="200"/>
      <c r="T55" s="196"/>
      <c r="U55" s="200"/>
      <c r="V55" s="196"/>
      <c r="W55" s="201">
        <f t="shared" si="1"/>
        <v>125</v>
      </c>
      <c r="X55" s="201">
        <f t="shared" si="2"/>
        <v>130</v>
      </c>
    </row>
    <row r="56" spans="1:24" s="34" customFormat="1" ht="24.75" customHeight="1" x14ac:dyDescent="0.3">
      <c r="A56" s="109"/>
      <c r="B56" s="107" t="s">
        <v>205</v>
      </c>
      <c r="C56" s="108" t="s">
        <v>267</v>
      </c>
      <c r="D56" s="125">
        <v>100</v>
      </c>
      <c r="E56" s="114" t="s">
        <v>303</v>
      </c>
      <c r="F56" s="110">
        <v>10</v>
      </c>
      <c r="G56" s="114" t="s">
        <v>348</v>
      </c>
      <c r="H56" s="110">
        <v>10</v>
      </c>
      <c r="I56" s="111">
        <v>10</v>
      </c>
      <c r="J56" s="110">
        <v>10</v>
      </c>
      <c r="K56" s="114">
        <v>660</v>
      </c>
      <c r="L56" s="110">
        <v>10</v>
      </c>
      <c r="M56" s="113" t="s">
        <v>367</v>
      </c>
      <c r="N56" s="196">
        <v>10</v>
      </c>
      <c r="O56" s="195" t="s">
        <v>746</v>
      </c>
      <c r="P56" s="199">
        <v>10</v>
      </c>
      <c r="Q56" s="195">
        <v>1063</v>
      </c>
      <c r="R56" s="196">
        <v>10</v>
      </c>
      <c r="S56" s="200" t="s">
        <v>857</v>
      </c>
      <c r="T56" s="196">
        <v>10</v>
      </c>
      <c r="U56" s="200" t="s">
        <v>886</v>
      </c>
      <c r="V56" s="196">
        <v>10</v>
      </c>
      <c r="W56" s="201">
        <f t="shared" si="1"/>
        <v>90</v>
      </c>
      <c r="X56" s="201">
        <f t="shared" si="2"/>
        <v>10</v>
      </c>
    </row>
    <row r="57" spans="1:24" s="34" customFormat="1" ht="24.75" customHeight="1" x14ac:dyDescent="0.3">
      <c r="A57" s="109"/>
      <c r="B57" s="107" t="s">
        <v>206</v>
      </c>
      <c r="C57" s="108" t="s">
        <v>268</v>
      </c>
      <c r="D57" s="125">
        <v>210</v>
      </c>
      <c r="E57" s="114" t="s">
        <v>304</v>
      </c>
      <c r="F57" s="110">
        <v>20</v>
      </c>
      <c r="G57" s="114" t="s">
        <v>349</v>
      </c>
      <c r="H57" s="110">
        <v>20</v>
      </c>
      <c r="I57" s="111"/>
      <c r="J57" s="110">
        <v>20</v>
      </c>
      <c r="K57" s="113" t="s">
        <v>377</v>
      </c>
      <c r="L57" s="196">
        <v>150</v>
      </c>
      <c r="O57" s="195"/>
      <c r="P57" s="199"/>
      <c r="Q57" s="195"/>
      <c r="R57" s="196"/>
      <c r="S57" s="200"/>
      <c r="T57" s="196"/>
      <c r="U57" s="200"/>
      <c r="V57" s="196"/>
      <c r="W57" s="201">
        <f t="shared" si="1"/>
        <v>210</v>
      </c>
      <c r="X57" s="201">
        <f t="shared" si="2"/>
        <v>0</v>
      </c>
    </row>
    <row r="58" spans="1:24" s="34" customFormat="1" ht="24.75" customHeight="1" x14ac:dyDescent="0.3">
      <c r="A58" s="109"/>
      <c r="B58" s="107" t="s">
        <v>207</v>
      </c>
      <c r="C58" s="108" t="s">
        <v>269</v>
      </c>
      <c r="D58" s="125">
        <v>195</v>
      </c>
      <c r="E58" s="114" t="s">
        <v>305</v>
      </c>
      <c r="F58" s="110">
        <v>32.5</v>
      </c>
      <c r="G58" s="114"/>
      <c r="H58" s="110">
        <v>32.5</v>
      </c>
      <c r="I58" s="111"/>
      <c r="J58" s="110">
        <v>32.5</v>
      </c>
      <c r="K58" s="114"/>
      <c r="L58" s="110">
        <v>32.5</v>
      </c>
      <c r="M58" s="113" t="s">
        <v>368</v>
      </c>
      <c r="N58" s="196">
        <v>32.5</v>
      </c>
      <c r="O58" s="195"/>
      <c r="P58" s="199"/>
      <c r="Q58" s="195"/>
      <c r="R58" s="196"/>
      <c r="S58" s="200"/>
      <c r="T58" s="196"/>
      <c r="U58" s="200"/>
      <c r="V58" s="196"/>
      <c r="W58" s="201">
        <f t="shared" si="1"/>
        <v>162.5</v>
      </c>
      <c r="X58" s="201">
        <f t="shared" si="2"/>
        <v>32.5</v>
      </c>
    </row>
    <row r="59" spans="1:24" s="34" customFormat="1" ht="24.75" customHeight="1" x14ac:dyDescent="0.3">
      <c r="A59" s="109"/>
      <c r="B59" s="107" t="s">
        <v>208</v>
      </c>
      <c r="C59" s="108" t="s">
        <v>270</v>
      </c>
      <c r="D59" s="125">
        <v>280</v>
      </c>
      <c r="E59" s="114" t="s">
        <v>306</v>
      </c>
      <c r="F59" s="110">
        <v>24</v>
      </c>
      <c r="G59" s="114" t="s">
        <v>350</v>
      </c>
      <c r="H59" s="110">
        <v>25</v>
      </c>
      <c r="I59" s="111"/>
      <c r="J59" s="110">
        <v>25</v>
      </c>
      <c r="K59" s="114"/>
      <c r="L59" s="110">
        <v>25</v>
      </c>
      <c r="M59" s="113" t="s">
        <v>403</v>
      </c>
      <c r="N59" s="196">
        <v>20</v>
      </c>
      <c r="O59" s="195" t="s">
        <v>774</v>
      </c>
      <c r="P59" s="196">
        <v>30</v>
      </c>
      <c r="Q59" s="200" t="s">
        <v>847</v>
      </c>
      <c r="R59" s="196">
        <v>20</v>
      </c>
      <c r="U59" s="200"/>
      <c r="V59" s="196"/>
      <c r="W59" s="201">
        <f t="shared" si="1"/>
        <v>169</v>
      </c>
      <c r="X59" s="201">
        <f t="shared" si="2"/>
        <v>111</v>
      </c>
    </row>
    <row r="60" spans="1:24" s="34" customFormat="1" ht="24.75" customHeight="1" x14ac:dyDescent="0.3">
      <c r="A60" s="109"/>
      <c r="B60" s="107" t="s">
        <v>209</v>
      </c>
      <c r="C60" s="108" t="s">
        <v>271</v>
      </c>
      <c r="D60" s="125">
        <v>190</v>
      </c>
      <c r="E60" s="114" t="s">
        <v>307</v>
      </c>
      <c r="F60" s="110">
        <v>10</v>
      </c>
      <c r="G60" s="114" t="s">
        <v>351</v>
      </c>
      <c r="H60" s="110">
        <v>20</v>
      </c>
      <c r="J60" s="110">
        <v>20</v>
      </c>
      <c r="K60" s="113" t="s">
        <v>370</v>
      </c>
      <c r="L60" s="196">
        <v>20</v>
      </c>
      <c r="M60" s="200" t="s">
        <v>834</v>
      </c>
      <c r="N60" s="196">
        <v>20</v>
      </c>
      <c r="Q60" s="195"/>
      <c r="R60" s="196"/>
      <c r="U60" s="200"/>
      <c r="V60" s="196"/>
      <c r="W60" s="201">
        <f t="shared" si="1"/>
        <v>90</v>
      </c>
      <c r="X60" s="201">
        <f t="shared" si="2"/>
        <v>100</v>
      </c>
    </row>
    <row r="61" spans="1:24" s="34" customFormat="1" ht="24.75" customHeight="1" x14ac:dyDescent="0.3">
      <c r="A61" s="109"/>
      <c r="B61" s="107" t="s">
        <v>210</v>
      </c>
      <c r="C61" s="108" t="s">
        <v>272</v>
      </c>
      <c r="D61" s="125">
        <v>150</v>
      </c>
      <c r="E61" s="114" t="s">
        <v>308</v>
      </c>
      <c r="F61" s="110">
        <v>12.5</v>
      </c>
      <c r="G61" s="113" t="s">
        <v>374</v>
      </c>
      <c r="H61" s="196">
        <v>25</v>
      </c>
      <c r="I61" s="200" t="s">
        <v>851</v>
      </c>
      <c r="J61" s="196">
        <v>40</v>
      </c>
      <c r="K61" s="200"/>
      <c r="L61" s="110"/>
      <c r="O61" s="195"/>
      <c r="P61" s="199"/>
      <c r="Q61" s="195"/>
      <c r="R61" s="196"/>
      <c r="V61" s="196"/>
      <c r="W61" s="201">
        <f t="shared" si="1"/>
        <v>77.5</v>
      </c>
      <c r="X61" s="201">
        <f t="shared" si="2"/>
        <v>72.5</v>
      </c>
    </row>
    <row r="62" spans="1:24" s="34" customFormat="1" ht="24.75" customHeight="1" x14ac:dyDescent="0.3">
      <c r="A62" s="109"/>
      <c r="B62" s="107" t="s">
        <v>211</v>
      </c>
      <c r="C62" s="108" t="s">
        <v>273</v>
      </c>
      <c r="D62" s="125">
        <v>260</v>
      </c>
      <c r="E62" s="114" t="s">
        <v>352</v>
      </c>
      <c r="F62" s="110">
        <v>20</v>
      </c>
      <c r="G62" s="111"/>
      <c r="H62" s="110">
        <v>10</v>
      </c>
      <c r="I62" s="114"/>
      <c r="J62" s="110">
        <v>20</v>
      </c>
      <c r="M62" s="113"/>
      <c r="N62" s="196"/>
      <c r="O62" s="195"/>
      <c r="P62" s="199"/>
      <c r="Q62" s="195"/>
      <c r="R62" s="196"/>
      <c r="S62" s="200"/>
      <c r="T62" s="196"/>
      <c r="U62" s="200"/>
      <c r="V62" s="196"/>
      <c r="W62" s="201">
        <f t="shared" si="1"/>
        <v>50</v>
      </c>
      <c r="X62" s="201">
        <f t="shared" si="2"/>
        <v>210</v>
      </c>
    </row>
    <row r="63" spans="1:24" s="34" customFormat="1" ht="24.75" customHeight="1" x14ac:dyDescent="0.3">
      <c r="A63" s="109"/>
      <c r="B63" s="107" t="s">
        <v>212</v>
      </c>
      <c r="C63" s="108" t="s">
        <v>274</v>
      </c>
      <c r="D63" s="125">
        <v>100</v>
      </c>
      <c r="E63" s="114" t="s">
        <v>309</v>
      </c>
      <c r="F63" s="110">
        <v>12</v>
      </c>
      <c r="G63" s="114"/>
      <c r="H63" s="110">
        <v>12</v>
      </c>
      <c r="I63" s="113" t="s">
        <v>373</v>
      </c>
      <c r="J63" s="196">
        <v>12</v>
      </c>
      <c r="K63" s="195" t="s">
        <v>779</v>
      </c>
      <c r="L63" s="196">
        <v>12</v>
      </c>
      <c r="O63" s="195"/>
      <c r="P63" s="199"/>
      <c r="S63" s="200"/>
      <c r="T63" s="196"/>
      <c r="U63" s="200"/>
      <c r="V63" s="196"/>
      <c r="W63" s="201">
        <f t="shared" si="1"/>
        <v>48</v>
      </c>
      <c r="X63" s="201">
        <f t="shared" si="2"/>
        <v>52</v>
      </c>
    </row>
    <row r="64" spans="1:24" s="34" customFormat="1" ht="24.75" customHeight="1" x14ac:dyDescent="0.3">
      <c r="A64" s="109"/>
      <c r="B64" s="107" t="s">
        <v>213</v>
      </c>
      <c r="C64" s="108"/>
      <c r="D64" s="125">
        <v>225</v>
      </c>
      <c r="E64" s="114" t="s">
        <v>310</v>
      </c>
      <c r="F64" s="110">
        <v>18.75</v>
      </c>
      <c r="G64" s="114" t="s">
        <v>353</v>
      </c>
      <c r="H64" s="110">
        <v>18.75</v>
      </c>
      <c r="I64" s="111"/>
      <c r="J64" s="110">
        <v>18.75</v>
      </c>
      <c r="K64" s="114"/>
      <c r="L64" s="110">
        <v>18.75</v>
      </c>
      <c r="M64" s="113" t="s">
        <v>382</v>
      </c>
      <c r="N64" s="196">
        <v>18.75</v>
      </c>
      <c r="O64" s="195" t="s">
        <v>744</v>
      </c>
      <c r="P64" s="199">
        <v>15</v>
      </c>
      <c r="Q64" s="195" t="s">
        <v>772</v>
      </c>
      <c r="R64" s="196">
        <v>20</v>
      </c>
      <c r="S64" s="200" t="s">
        <v>892</v>
      </c>
      <c r="T64" s="196">
        <v>26.25</v>
      </c>
      <c r="W64" s="201">
        <f t="shared" si="1"/>
        <v>155</v>
      </c>
      <c r="X64" s="201">
        <f t="shared" si="2"/>
        <v>70</v>
      </c>
    </row>
    <row r="65" spans="1:24" s="34" customFormat="1" ht="24.75" customHeight="1" x14ac:dyDescent="0.3">
      <c r="A65" s="109"/>
      <c r="B65" s="107" t="s">
        <v>214</v>
      </c>
      <c r="C65" s="108" t="s">
        <v>275</v>
      </c>
      <c r="D65" s="125">
        <v>200</v>
      </c>
      <c r="E65" s="111"/>
      <c r="F65" s="110">
        <v>20</v>
      </c>
      <c r="G65" s="114"/>
      <c r="H65" s="110">
        <v>30</v>
      </c>
      <c r="I65" s="195" t="s">
        <v>753</v>
      </c>
      <c r="J65" s="199">
        <v>20</v>
      </c>
      <c r="K65" s="200" t="s">
        <v>853</v>
      </c>
      <c r="L65" s="196">
        <v>30</v>
      </c>
      <c r="M65" s="195"/>
      <c r="N65" s="196"/>
      <c r="U65" s="200"/>
      <c r="V65" s="196"/>
      <c r="W65" s="201">
        <f t="shared" si="1"/>
        <v>100</v>
      </c>
      <c r="X65" s="201">
        <f t="shared" si="2"/>
        <v>100</v>
      </c>
    </row>
    <row r="66" spans="1:24" s="221" customFormat="1" ht="24.75" customHeight="1" x14ac:dyDescent="0.3">
      <c r="A66" s="219"/>
      <c r="B66" s="115" t="s">
        <v>215</v>
      </c>
      <c r="C66" s="220" t="s">
        <v>276</v>
      </c>
      <c r="D66" s="209">
        <v>175</v>
      </c>
      <c r="E66" s="210"/>
      <c r="F66" s="211">
        <v>21.87</v>
      </c>
      <c r="G66" s="210"/>
      <c r="H66" s="212">
        <v>21.87</v>
      </c>
      <c r="I66" s="212"/>
      <c r="J66" s="211">
        <v>21.87</v>
      </c>
      <c r="K66" s="210" t="s">
        <v>358</v>
      </c>
      <c r="L66" s="211">
        <v>21.87</v>
      </c>
      <c r="M66" s="213"/>
      <c r="N66" s="214"/>
      <c r="O66" s="215"/>
      <c r="P66" s="216"/>
      <c r="Q66" s="215"/>
      <c r="R66" s="214"/>
      <c r="S66" s="217"/>
      <c r="T66" s="214"/>
      <c r="U66" s="217"/>
      <c r="V66" s="214"/>
      <c r="W66" s="201">
        <f t="shared" si="1"/>
        <v>87.48</v>
      </c>
      <c r="X66" s="218">
        <f t="shared" si="2"/>
        <v>87.52</v>
      </c>
    </row>
    <row r="67" spans="1:24" s="34" customFormat="1" ht="24.75" customHeight="1" x14ac:dyDescent="0.3">
      <c r="A67" s="109"/>
      <c r="B67" s="107" t="s">
        <v>216</v>
      </c>
      <c r="C67" s="108" t="s">
        <v>277</v>
      </c>
      <c r="D67" s="125">
        <v>250</v>
      </c>
      <c r="E67" s="114" t="s">
        <v>375</v>
      </c>
      <c r="F67" s="110">
        <v>80</v>
      </c>
      <c r="G67" s="114"/>
      <c r="H67" s="110">
        <v>15</v>
      </c>
      <c r="I67" s="113" t="s">
        <v>384</v>
      </c>
      <c r="J67" s="196">
        <v>15</v>
      </c>
      <c r="K67" s="195" t="s">
        <v>735</v>
      </c>
      <c r="L67" s="199">
        <v>15</v>
      </c>
      <c r="M67" s="195" t="s">
        <v>783</v>
      </c>
      <c r="N67" s="196">
        <v>15</v>
      </c>
      <c r="O67" s="200" t="s">
        <v>852</v>
      </c>
      <c r="P67" s="196">
        <v>15</v>
      </c>
      <c r="Q67" s="200" t="s">
        <v>897</v>
      </c>
      <c r="R67" s="196">
        <v>15</v>
      </c>
      <c r="W67" s="201">
        <f t="shared" si="1"/>
        <v>170</v>
      </c>
      <c r="X67" s="201">
        <f t="shared" si="2"/>
        <v>80</v>
      </c>
    </row>
    <row r="68" spans="1:24" s="34" customFormat="1" ht="24.75" customHeight="1" x14ac:dyDescent="0.3">
      <c r="A68" s="109">
        <v>47</v>
      </c>
      <c r="B68" s="107" t="s">
        <v>217</v>
      </c>
      <c r="C68" s="108" t="s">
        <v>278</v>
      </c>
      <c r="D68" s="125">
        <v>210</v>
      </c>
      <c r="E68" s="114" t="s">
        <v>311</v>
      </c>
      <c r="F68" s="110">
        <v>20</v>
      </c>
      <c r="G68" s="195" t="s">
        <v>696</v>
      </c>
      <c r="H68" s="199">
        <v>21.87</v>
      </c>
      <c r="I68" s="200"/>
      <c r="J68" s="196"/>
      <c r="K68" s="114"/>
      <c r="L68" s="110"/>
      <c r="M68" s="113"/>
      <c r="N68" s="196"/>
      <c r="Q68" s="195"/>
      <c r="R68" s="196"/>
      <c r="S68" s="200"/>
      <c r="T68" s="196"/>
      <c r="W68" s="201">
        <f t="shared" si="1"/>
        <v>41.870000000000005</v>
      </c>
      <c r="X68" s="201">
        <f t="shared" si="2"/>
        <v>168.13</v>
      </c>
    </row>
    <row r="69" spans="1:24" s="34" customFormat="1" ht="24.75" customHeight="1" x14ac:dyDescent="0.3">
      <c r="A69" s="109"/>
      <c r="B69" s="139" t="s">
        <v>218</v>
      </c>
      <c r="C69" s="120"/>
      <c r="D69" s="126">
        <v>85</v>
      </c>
      <c r="E69" s="114"/>
      <c r="F69" s="110"/>
      <c r="G69" s="195" t="s">
        <v>755</v>
      </c>
      <c r="H69" s="199">
        <v>14.16</v>
      </c>
      <c r="I69" s="200" t="s">
        <v>885</v>
      </c>
      <c r="J69" s="196">
        <v>28</v>
      </c>
      <c r="K69" s="114"/>
      <c r="L69" s="111"/>
      <c r="M69" s="114"/>
      <c r="N69" s="196"/>
      <c r="Q69" s="195"/>
      <c r="R69" s="196"/>
      <c r="S69" s="200"/>
      <c r="T69" s="196"/>
      <c r="W69" s="201">
        <f t="shared" si="1"/>
        <v>42.16</v>
      </c>
      <c r="X69" s="201">
        <f t="shared" ref="X69" si="3">D69-W69</f>
        <v>42.84</v>
      </c>
    </row>
    <row r="70" spans="1:24" ht="24.75" customHeight="1" x14ac:dyDescent="0.25">
      <c r="A70" s="146"/>
      <c r="B70" s="146"/>
      <c r="C70" s="146"/>
      <c r="D70" s="147"/>
      <c r="E70" s="148"/>
      <c r="F70" s="146"/>
      <c r="G70" s="148"/>
      <c r="H70" s="146"/>
      <c r="I70" s="146"/>
      <c r="J70" s="146"/>
      <c r="K70" s="146"/>
      <c r="L70" s="146"/>
      <c r="M70" s="195"/>
      <c r="N70" s="196"/>
      <c r="O70" s="195"/>
      <c r="P70" s="196"/>
      <c r="Q70" s="195"/>
      <c r="R70" s="196"/>
      <c r="S70" s="200"/>
      <c r="T70" s="196"/>
      <c r="U70" s="200"/>
      <c r="V70" s="196"/>
      <c r="W70" s="201">
        <f t="shared" ref="W70:W71" si="4">F70+H70+J70+L70+N70+P70+R70+T70+V70</f>
        <v>0</v>
      </c>
      <c r="X70" s="206"/>
    </row>
    <row r="71" spans="1:24" ht="17.25" customHeight="1" x14ac:dyDescent="0.25">
      <c r="A71" s="146"/>
      <c r="B71" s="146"/>
      <c r="C71" s="146"/>
      <c r="D71" s="147"/>
      <c r="E71" s="148"/>
      <c r="F71" s="146"/>
      <c r="G71" s="148"/>
      <c r="H71" s="146"/>
      <c r="I71" s="146"/>
      <c r="J71" s="146"/>
      <c r="K71" s="146"/>
      <c r="L71" s="146"/>
      <c r="M71" s="195"/>
      <c r="N71" s="196"/>
      <c r="O71" s="195"/>
      <c r="P71" s="196"/>
      <c r="Q71" s="195"/>
      <c r="R71" s="196"/>
      <c r="S71" s="200"/>
      <c r="T71" s="196"/>
      <c r="U71" s="200"/>
      <c r="V71" s="196"/>
      <c r="W71" s="201">
        <f t="shared" si="4"/>
        <v>0</v>
      </c>
      <c r="X71" s="206"/>
    </row>
    <row r="72" spans="1:24" ht="17.25" customHeight="1" x14ac:dyDescent="0.25">
      <c r="A72" s="146"/>
      <c r="B72" s="146"/>
      <c r="C72" s="146"/>
      <c r="D72" s="149">
        <f>SUM(D5:D71)</f>
        <v>12830</v>
      </c>
      <c r="E72" s="148"/>
      <c r="F72" s="150">
        <f>SUM(F5:F71)</f>
        <v>1350.3799999999999</v>
      </c>
      <c r="G72" s="148"/>
      <c r="H72" s="150">
        <f>SUM(H5:H71)</f>
        <v>1329.26</v>
      </c>
      <c r="I72" s="146"/>
      <c r="J72" s="150">
        <f>SUM(J5:J71)</f>
        <v>1412.4099999999999</v>
      </c>
      <c r="K72" s="146"/>
      <c r="L72" s="150">
        <f>SUM(L5:L71)</f>
        <v>1299.4899999999998</v>
      </c>
      <c r="M72" s="195"/>
      <c r="N72" s="196">
        <f>SUM(N5:N71)</f>
        <v>771.86</v>
      </c>
      <c r="O72" s="195"/>
      <c r="P72" s="196">
        <f>SUM(P5:P71)</f>
        <v>368.61</v>
      </c>
      <c r="Q72" s="195"/>
      <c r="R72" s="196">
        <f>SUM(R5:R71)</f>
        <v>267.11</v>
      </c>
      <c r="S72" s="200"/>
      <c r="T72" s="196">
        <f>SUM(T5:T71)</f>
        <v>226.75</v>
      </c>
      <c r="U72" s="200"/>
      <c r="V72" s="196">
        <f>SUM(V5:V71)</f>
        <v>80</v>
      </c>
      <c r="W72" s="201">
        <f>SUM(W5:W71)</f>
        <v>7105.869999999999</v>
      </c>
      <c r="X72" s="201">
        <f>SUM(X5:X71)</f>
        <v>5724.130000000001</v>
      </c>
    </row>
  </sheetData>
  <mergeCells count="2">
    <mergeCell ref="A2:X2"/>
    <mergeCell ref="A3:X3"/>
  </mergeCells>
  <phoneticPr fontId="19" type="noConversion"/>
  <hyperlinks>
    <hyperlink ref="B1" location="RESUMEN!A1" display="REGRESAR"/>
  </hyperlinks>
  <pageMargins left="0" right="0" top="0.74803149606299213" bottom="0" header="0.31496062992125984" footer="0.31496062992125984"/>
  <pageSetup scale="41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AB30"/>
  <sheetViews>
    <sheetView topLeftCell="A8" zoomScale="59" zoomScaleNormal="59" workbookViewId="0">
      <selection activeCell="B26" sqref="B26"/>
    </sheetView>
  </sheetViews>
  <sheetFormatPr baseColWidth="10" defaultRowHeight="15" x14ac:dyDescent="0.25"/>
  <cols>
    <col min="1" max="1" width="5.85546875" customWidth="1"/>
    <col min="3" max="3" width="33.42578125" customWidth="1"/>
    <col min="5" max="5" width="13.42578125" customWidth="1"/>
    <col min="6" max="6" width="18.28515625" style="174" customWidth="1"/>
    <col min="7" max="7" width="13.42578125" customWidth="1"/>
    <col min="8" max="8" width="15.140625" customWidth="1"/>
    <col min="10" max="10" width="14.140625" customWidth="1"/>
    <col min="12" max="12" width="13.42578125" customWidth="1"/>
    <col min="14" max="14" width="14.140625" customWidth="1"/>
    <col min="16" max="16" width="13.85546875" customWidth="1"/>
    <col min="18" max="18" width="13.5703125" customWidth="1"/>
    <col min="19" max="19" width="11.42578125" style="159"/>
    <col min="20" max="20" width="13.42578125" style="154" customWidth="1"/>
    <col min="21" max="21" width="11.42578125" style="18"/>
    <col min="22" max="22" width="13.5703125" style="52" customWidth="1"/>
    <col min="23" max="26" width="11.42578125" style="18"/>
    <col min="27" max="28" width="13.42578125" customWidth="1"/>
  </cols>
  <sheetData>
    <row r="1" spans="1:28" x14ac:dyDescent="0.25">
      <c r="C1" s="354" t="s">
        <v>1413</v>
      </c>
    </row>
    <row r="2" spans="1:28" x14ac:dyDescent="0.25">
      <c r="A2" s="482" t="s">
        <v>1145</v>
      </c>
      <c r="B2" s="482"/>
      <c r="C2" s="482"/>
      <c r="D2" s="482"/>
      <c r="E2" s="482" t="s">
        <v>1145</v>
      </c>
      <c r="F2" s="482"/>
      <c r="G2" s="482"/>
      <c r="H2" s="482"/>
      <c r="I2" s="482"/>
      <c r="J2" s="482"/>
      <c r="K2" s="482"/>
      <c r="L2" s="482"/>
      <c r="M2" s="482"/>
      <c r="N2" s="482"/>
      <c r="O2" s="482"/>
      <c r="P2" s="284"/>
      <c r="Q2" s="284"/>
      <c r="R2" s="284"/>
      <c r="S2" s="331"/>
      <c r="T2" s="336"/>
      <c r="U2" s="326"/>
      <c r="V2" s="336"/>
      <c r="W2" s="326"/>
      <c r="X2" s="326"/>
      <c r="Y2" s="326"/>
      <c r="Z2" s="326"/>
      <c r="AA2" s="285"/>
      <c r="AB2" s="285"/>
    </row>
    <row r="3" spans="1:28" ht="18" x14ac:dyDescent="0.25">
      <c r="A3" s="483" t="s">
        <v>1146</v>
      </c>
      <c r="B3" s="483"/>
      <c r="C3" s="483"/>
      <c r="D3" s="483"/>
      <c r="E3" s="483" t="s">
        <v>1146</v>
      </c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286"/>
      <c r="Q3" s="286"/>
      <c r="R3" s="286"/>
      <c r="S3" s="332"/>
      <c r="T3" s="337"/>
      <c r="U3" s="327"/>
      <c r="V3" s="337"/>
      <c r="W3" s="327"/>
      <c r="X3" s="327"/>
      <c r="Y3" s="327"/>
      <c r="Z3" s="327"/>
      <c r="AA3" s="287"/>
      <c r="AB3" s="287"/>
    </row>
    <row r="4" spans="1:28" ht="15" customHeight="1" x14ac:dyDescent="0.25">
      <c r="A4" s="480" t="s">
        <v>1147</v>
      </c>
      <c r="B4" s="481"/>
      <c r="C4" s="481"/>
      <c r="D4" s="481"/>
      <c r="E4" s="481"/>
      <c r="F4" s="481"/>
      <c r="G4" s="288"/>
      <c r="H4" s="288"/>
      <c r="I4" s="478"/>
      <c r="J4" s="478"/>
      <c r="K4" s="478"/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8"/>
      <c r="X4" s="478"/>
      <c r="Y4" s="478"/>
      <c r="Z4" s="478"/>
      <c r="AA4" s="478"/>
      <c r="AB4" s="479"/>
    </row>
    <row r="5" spans="1:28" ht="27" x14ac:dyDescent="0.25">
      <c r="A5" s="289" t="s">
        <v>1148</v>
      </c>
      <c r="B5" s="290" t="s">
        <v>13</v>
      </c>
      <c r="C5" s="290" t="s">
        <v>1149</v>
      </c>
      <c r="D5" s="290" t="s">
        <v>16</v>
      </c>
      <c r="E5" s="290" t="s">
        <v>1150</v>
      </c>
      <c r="F5" s="290" t="s">
        <v>1151</v>
      </c>
      <c r="G5" s="290" t="s">
        <v>1152</v>
      </c>
      <c r="H5" s="290" t="s">
        <v>1153</v>
      </c>
      <c r="I5" s="290" t="s">
        <v>602</v>
      </c>
      <c r="J5" s="291">
        <v>43191</v>
      </c>
      <c r="K5" s="290" t="s">
        <v>602</v>
      </c>
      <c r="L5" s="291">
        <v>43221</v>
      </c>
      <c r="M5" s="290" t="s">
        <v>602</v>
      </c>
      <c r="N5" s="291">
        <v>43252</v>
      </c>
      <c r="O5" s="290" t="s">
        <v>602</v>
      </c>
      <c r="P5" s="291">
        <v>43282</v>
      </c>
      <c r="Q5" s="290" t="s">
        <v>602</v>
      </c>
      <c r="R5" s="291">
        <v>43313</v>
      </c>
      <c r="S5" s="291" t="s">
        <v>602</v>
      </c>
      <c r="T5" s="338">
        <v>43344</v>
      </c>
      <c r="U5" s="291" t="s">
        <v>602</v>
      </c>
      <c r="V5" s="338">
        <v>43374</v>
      </c>
      <c r="W5" s="291" t="s">
        <v>602</v>
      </c>
      <c r="X5" s="291">
        <v>43405</v>
      </c>
      <c r="Y5" s="291" t="s">
        <v>602</v>
      </c>
      <c r="Z5" s="291">
        <v>43435</v>
      </c>
      <c r="AA5" s="290" t="s">
        <v>1154</v>
      </c>
      <c r="AB5" s="292" t="s">
        <v>88</v>
      </c>
    </row>
    <row r="6" spans="1:28" x14ac:dyDescent="0.25">
      <c r="A6" s="293" t="s">
        <v>1155</v>
      </c>
      <c r="B6" s="294" t="s">
        <v>1156</v>
      </c>
      <c r="C6" s="295" t="s">
        <v>1157</v>
      </c>
      <c r="D6" s="293" t="s">
        <v>1158</v>
      </c>
      <c r="E6" s="295" t="s">
        <v>1159</v>
      </c>
      <c r="F6" s="296" t="s">
        <v>1160</v>
      </c>
      <c r="G6" s="296" t="s">
        <v>1161</v>
      </c>
      <c r="H6" s="296" t="s">
        <v>1162</v>
      </c>
      <c r="I6" s="293" t="s">
        <v>1163</v>
      </c>
      <c r="J6" s="293" t="s">
        <v>1164</v>
      </c>
      <c r="K6" s="293" t="s">
        <v>1165</v>
      </c>
      <c r="L6" s="293" t="s">
        <v>1166</v>
      </c>
      <c r="M6" s="293" t="s">
        <v>1167</v>
      </c>
      <c r="N6" s="293" t="s">
        <v>1168</v>
      </c>
      <c r="O6" s="293" t="s">
        <v>1169</v>
      </c>
      <c r="P6" s="293" t="s">
        <v>1168</v>
      </c>
      <c r="Q6" s="293" t="s">
        <v>1169</v>
      </c>
      <c r="R6" s="293"/>
      <c r="S6" s="295"/>
      <c r="T6" s="339"/>
      <c r="U6" s="293"/>
      <c r="V6" s="339"/>
      <c r="W6" s="293"/>
      <c r="X6" s="293"/>
      <c r="Y6" s="293"/>
      <c r="Z6" s="293"/>
      <c r="AA6" s="297" t="s">
        <v>1170</v>
      </c>
      <c r="AB6" s="297" t="s">
        <v>1171</v>
      </c>
    </row>
    <row r="7" spans="1:28" s="298" customFormat="1" ht="30" x14ac:dyDescent="0.25">
      <c r="A7" s="312">
        <v>1</v>
      </c>
      <c r="B7" s="313">
        <v>43179</v>
      </c>
      <c r="C7" s="314" t="s">
        <v>1172</v>
      </c>
      <c r="D7" s="312" t="s">
        <v>1173</v>
      </c>
      <c r="E7" s="314" t="s">
        <v>10</v>
      </c>
      <c r="F7" s="315">
        <v>206.6</v>
      </c>
      <c r="G7" s="316">
        <f>F7*13%</f>
        <v>26.858000000000001</v>
      </c>
      <c r="H7" s="316">
        <f>F7-G7</f>
        <v>179.74199999999999</v>
      </c>
      <c r="I7" s="317" t="s">
        <v>1174</v>
      </c>
      <c r="J7" s="317">
        <v>35</v>
      </c>
      <c r="K7" s="312" t="s">
        <v>1175</v>
      </c>
      <c r="L7" s="317">
        <v>35</v>
      </c>
      <c r="M7" s="312" t="s">
        <v>1176</v>
      </c>
      <c r="N7" s="317">
        <v>35</v>
      </c>
      <c r="O7" s="312" t="s">
        <v>1177</v>
      </c>
      <c r="P7" s="317">
        <v>35</v>
      </c>
      <c r="Q7" s="312" t="s">
        <v>338</v>
      </c>
      <c r="R7" s="317">
        <v>66.599999999999994</v>
      </c>
      <c r="S7" s="333"/>
      <c r="T7" s="340"/>
      <c r="U7" s="312"/>
      <c r="V7" s="317"/>
      <c r="W7" s="312"/>
      <c r="X7" s="312"/>
      <c r="Y7" s="312"/>
      <c r="Z7" s="312"/>
      <c r="AA7" s="316">
        <f>J7+L7+N7+P7+R7</f>
        <v>206.6</v>
      </c>
      <c r="AB7" s="316">
        <f>F7-AA7</f>
        <v>0</v>
      </c>
    </row>
    <row r="8" spans="1:28" s="298" customFormat="1" ht="30" x14ac:dyDescent="0.25">
      <c r="A8" s="299">
        <v>3</v>
      </c>
      <c r="B8" s="300">
        <v>43175</v>
      </c>
      <c r="C8" s="301" t="s">
        <v>1178</v>
      </c>
      <c r="D8" s="299" t="s">
        <v>1179</v>
      </c>
      <c r="E8" s="301" t="s">
        <v>10</v>
      </c>
      <c r="F8" s="305">
        <v>115</v>
      </c>
      <c r="G8" s="302">
        <f t="shared" ref="G8:G27" si="0">F8*13%</f>
        <v>14.950000000000001</v>
      </c>
      <c r="H8" s="302">
        <f t="shared" ref="H8:H27" si="1">F8-G8</f>
        <v>100.05</v>
      </c>
      <c r="I8" s="299" t="s">
        <v>1180</v>
      </c>
      <c r="J8" s="303">
        <v>20</v>
      </c>
      <c r="K8" s="299" t="s">
        <v>1181</v>
      </c>
      <c r="L8" s="303">
        <v>75</v>
      </c>
      <c r="M8" s="299"/>
      <c r="N8" s="299"/>
      <c r="O8" s="304"/>
      <c r="P8" s="304"/>
      <c r="Q8" s="299"/>
      <c r="R8" s="299"/>
      <c r="S8" s="301"/>
      <c r="T8" s="303"/>
      <c r="U8" s="299"/>
      <c r="V8" s="303"/>
      <c r="W8" s="299"/>
      <c r="X8" s="299"/>
      <c r="Y8" s="299"/>
      <c r="Z8" s="299"/>
      <c r="AA8" s="302">
        <f t="shared" ref="AA8:AA26" si="2">J8+L8+N8+P8+R8</f>
        <v>95</v>
      </c>
      <c r="AB8" s="302">
        <f>F8-AA8</f>
        <v>20</v>
      </c>
    </row>
    <row r="9" spans="1:28" s="298" customFormat="1" ht="30" x14ac:dyDescent="0.25">
      <c r="A9" s="299">
        <v>4</v>
      </c>
      <c r="B9" s="300">
        <v>43175</v>
      </c>
      <c r="C9" s="301" t="s">
        <v>1182</v>
      </c>
      <c r="D9" s="299" t="s">
        <v>1183</v>
      </c>
      <c r="E9" s="301" t="s">
        <v>10</v>
      </c>
      <c r="F9" s="305">
        <v>90</v>
      </c>
      <c r="G9" s="302">
        <f t="shared" si="0"/>
        <v>11.700000000000001</v>
      </c>
      <c r="H9" s="302">
        <f t="shared" si="1"/>
        <v>78.3</v>
      </c>
      <c r="I9" s="299"/>
      <c r="J9" s="299"/>
      <c r="K9" s="299"/>
      <c r="L9" s="299"/>
      <c r="M9" s="299"/>
      <c r="N9" s="299"/>
      <c r="O9" s="299"/>
      <c r="P9" s="299"/>
      <c r="Q9" s="299"/>
      <c r="R9" s="299" t="s">
        <v>1184</v>
      </c>
      <c r="S9" s="301"/>
      <c r="T9" s="303"/>
      <c r="U9" s="299"/>
      <c r="V9" s="303"/>
      <c r="W9" s="299"/>
      <c r="X9" s="299"/>
      <c r="Y9" s="299"/>
      <c r="Z9" s="299"/>
      <c r="AA9" s="302"/>
      <c r="AB9" s="302"/>
    </row>
    <row r="10" spans="1:28" s="298" customFormat="1" ht="30" x14ac:dyDescent="0.25">
      <c r="A10" s="312">
        <v>5</v>
      </c>
      <c r="B10" s="313">
        <v>43175</v>
      </c>
      <c r="C10" s="314" t="s">
        <v>1185</v>
      </c>
      <c r="D10" s="312" t="s">
        <v>1186</v>
      </c>
      <c r="E10" s="314" t="s">
        <v>10</v>
      </c>
      <c r="F10" s="315">
        <v>150</v>
      </c>
      <c r="G10" s="316">
        <f t="shared" si="0"/>
        <v>19.5</v>
      </c>
      <c r="H10" s="316">
        <f t="shared" si="1"/>
        <v>130.5</v>
      </c>
      <c r="I10" s="312" t="s">
        <v>296</v>
      </c>
      <c r="J10" s="317">
        <v>40</v>
      </c>
      <c r="K10" s="312" t="s">
        <v>1187</v>
      </c>
      <c r="L10" s="317">
        <v>40</v>
      </c>
      <c r="M10" s="312" t="s">
        <v>1188</v>
      </c>
      <c r="N10" s="317">
        <v>40</v>
      </c>
      <c r="O10" s="312" t="s">
        <v>1188</v>
      </c>
      <c r="P10" s="317">
        <v>30</v>
      </c>
      <c r="Q10" s="318"/>
      <c r="R10" s="318"/>
      <c r="S10" s="333"/>
      <c r="T10" s="340"/>
      <c r="U10" s="342"/>
      <c r="V10" s="317"/>
      <c r="W10" s="312"/>
      <c r="X10" s="312"/>
      <c r="Y10" s="312"/>
      <c r="Z10" s="312"/>
      <c r="AA10" s="316">
        <f t="shared" si="2"/>
        <v>150</v>
      </c>
      <c r="AB10" s="316">
        <f t="shared" ref="AB10:AB27" si="3">F10-AA10</f>
        <v>0</v>
      </c>
    </row>
    <row r="11" spans="1:28" s="298" customFormat="1" ht="30" x14ac:dyDescent="0.25">
      <c r="A11" s="319">
        <v>6</v>
      </c>
      <c r="B11" s="320">
        <v>43175</v>
      </c>
      <c r="C11" s="321" t="s">
        <v>1189</v>
      </c>
      <c r="D11" s="319" t="s">
        <v>1190</v>
      </c>
      <c r="E11" s="321" t="s">
        <v>10</v>
      </c>
      <c r="F11" s="322">
        <v>125</v>
      </c>
      <c r="G11" s="323">
        <f t="shared" si="0"/>
        <v>16.25</v>
      </c>
      <c r="H11" s="323">
        <f t="shared" si="1"/>
        <v>108.75</v>
      </c>
      <c r="I11" s="319" t="s">
        <v>1191</v>
      </c>
      <c r="J11" s="324">
        <v>10</v>
      </c>
      <c r="K11" s="319"/>
      <c r="L11" s="319"/>
      <c r="M11" s="319"/>
      <c r="N11" s="319"/>
      <c r="O11" s="319"/>
      <c r="P11" s="319"/>
      <c r="Q11" s="325"/>
      <c r="R11" s="325"/>
      <c r="S11" s="321"/>
      <c r="T11" s="324"/>
      <c r="U11" s="343"/>
      <c r="V11" s="324"/>
      <c r="W11" s="319"/>
      <c r="X11" s="319"/>
      <c r="Y11" s="319"/>
      <c r="Z11" s="319"/>
      <c r="AA11" s="323">
        <f t="shared" si="2"/>
        <v>10</v>
      </c>
      <c r="AB11" s="323">
        <f t="shared" si="3"/>
        <v>115</v>
      </c>
    </row>
    <row r="12" spans="1:28" s="298" customFormat="1" ht="30" x14ac:dyDescent="0.25">
      <c r="A12" s="299">
        <v>7</v>
      </c>
      <c r="B12" s="300">
        <v>43175</v>
      </c>
      <c r="C12" s="301" t="s">
        <v>1192</v>
      </c>
      <c r="D12" s="299" t="s">
        <v>1193</v>
      </c>
      <c r="E12" s="301" t="s">
        <v>561</v>
      </c>
      <c r="F12" s="305">
        <v>140</v>
      </c>
      <c r="G12" s="302">
        <f t="shared" si="0"/>
        <v>18.2</v>
      </c>
      <c r="H12" s="302">
        <f t="shared" si="1"/>
        <v>121.8</v>
      </c>
      <c r="I12" s="299" t="s">
        <v>303</v>
      </c>
      <c r="J12" s="303">
        <v>17.5</v>
      </c>
      <c r="K12" s="299" t="s">
        <v>1194</v>
      </c>
      <c r="L12" s="303">
        <v>17.5</v>
      </c>
      <c r="M12" s="299" t="s">
        <v>1195</v>
      </c>
      <c r="N12" s="303">
        <v>17.5</v>
      </c>
      <c r="O12" s="299" t="s">
        <v>1196</v>
      </c>
      <c r="P12" s="303">
        <v>17.5</v>
      </c>
      <c r="Q12" s="304"/>
      <c r="R12" s="304"/>
      <c r="S12" s="301"/>
      <c r="T12" s="303"/>
      <c r="U12" s="344"/>
      <c r="V12" s="303"/>
      <c r="W12" s="299"/>
      <c r="X12" s="299"/>
      <c r="Y12" s="299"/>
      <c r="Z12" s="299"/>
      <c r="AA12" s="302">
        <f t="shared" si="2"/>
        <v>70</v>
      </c>
      <c r="AB12" s="302">
        <f t="shared" si="3"/>
        <v>70</v>
      </c>
    </row>
    <row r="13" spans="1:28" s="298" customFormat="1" ht="30" x14ac:dyDescent="0.25">
      <c r="A13" s="299">
        <v>9</v>
      </c>
      <c r="B13" s="300">
        <v>43171</v>
      </c>
      <c r="C13" s="301" t="s">
        <v>1197</v>
      </c>
      <c r="D13" s="299" t="s">
        <v>1198</v>
      </c>
      <c r="E13" s="301" t="s">
        <v>561</v>
      </c>
      <c r="F13" s="305">
        <v>116.6</v>
      </c>
      <c r="G13" s="302">
        <f t="shared" si="0"/>
        <v>15.157999999999999</v>
      </c>
      <c r="H13" s="302">
        <f t="shared" si="1"/>
        <v>101.44199999999999</v>
      </c>
      <c r="I13" s="299" t="s">
        <v>1199</v>
      </c>
      <c r="J13" s="303">
        <v>15</v>
      </c>
      <c r="K13" s="299" t="s">
        <v>1200</v>
      </c>
      <c r="L13" s="303">
        <v>15</v>
      </c>
      <c r="M13" s="299" t="s">
        <v>1201</v>
      </c>
      <c r="N13" s="303">
        <v>7.5</v>
      </c>
      <c r="O13" s="299" t="s">
        <v>1202</v>
      </c>
      <c r="P13" s="303">
        <v>7.5</v>
      </c>
      <c r="Q13" s="304"/>
      <c r="R13" s="304"/>
      <c r="S13" s="301"/>
      <c r="T13" s="303"/>
      <c r="U13" s="344"/>
      <c r="V13" s="303"/>
      <c r="W13" s="344"/>
      <c r="X13" s="344"/>
      <c r="Y13" s="299"/>
      <c r="Z13" s="299"/>
      <c r="AA13" s="302">
        <f t="shared" si="2"/>
        <v>45</v>
      </c>
      <c r="AB13" s="302">
        <f t="shared" si="3"/>
        <v>71.599999999999994</v>
      </c>
    </row>
    <row r="14" spans="1:28" s="298" customFormat="1" ht="30" x14ac:dyDescent="0.25">
      <c r="A14" s="312">
        <v>10</v>
      </c>
      <c r="B14" s="313">
        <v>43171</v>
      </c>
      <c r="C14" s="314" t="s">
        <v>1203</v>
      </c>
      <c r="D14" s="312" t="s">
        <v>1204</v>
      </c>
      <c r="E14" s="314" t="s">
        <v>10</v>
      </c>
      <c r="F14" s="315">
        <v>130</v>
      </c>
      <c r="G14" s="316">
        <f t="shared" si="0"/>
        <v>16.900000000000002</v>
      </c>
      <c r="H14" s="316">
        <f t="shared" si="1"/>
        <v>113.1</v>
      </c>
      <c r="I14" s="312" t="s">
        <v>1205</v>
      </c>
      <c r="J14" s="317">
        <v>44</v>
      </c>
      <c r="K14" s="312" t="s">
        <v>1206</v>
      </c>
      <c r="L14" s="317">
        <v>20</v>
      </c>
      <c r="M14" s="312" t="s">
        <v>1207</v>
      </c>
      <c r="N14" s="317">
        <v>20</v>
      </c>
      <c r="O14" s="312" t="s">
        <v>1208</v>
      </c>
      <c r="P14" s="317">
        <v>46</v>
      </c>
      <c r="Q14" s="318"/>
      <c r="R14" s="318"/>
      <c r="S14" s="314"/>
      <c r="T14" s="317"/>
      <c r="U14" s="312"/>
      <c r="V14" s="317"/>
      <c r="W14" s="312"/>
      <c r="X14" s="312"/>
      <c r="Y14" s="312"/>
      <c r="Z14" s="312"/>
      <c r="AA14" s="316">
        <f t="shared" si="2"/>
        <v>130</v>
      </c>
      <c r="AB14" s="316">
        <f t="shared" si="3"/>
        <v>0</v>
      </c>
    </row>
    <row r="15" spans="1:28" s="298" customFormat="1" ht="30" x14ac:dyDescent="0.25">
      <c r="A15" s="299">
        <v>11</v>
      </c>
      <c r="B15" s="300">
        <v>43171</v>
      </c>
      <c r="C15" s="301" t="s">
        <v>1209</v>
      </c>
      <c r="D15" s="299" t="s">
        <v>1210</v>
      </c>
      <c r="E15" s="301" t="s">
        <v>10</v>
      </c>
      <c r="F15" s="305">
        <v>80</v>
      </c>
      <c r="G15" s="302">
        <f t="shared" si="0"/>
        <v>10.4</v>
      </c>
      <c r="H15" s="302">
        <f t="shared" si="1"/>
        <v>69.599999999999994</v>
      </c>
      <c r="I15" s="299" t="s">
        <v>294</v>
      </c>
      <c r="J15" s="303">
        <v>20</v>
      </c>
      <c r="K15" s="304"/>
      <c r="L15" s="304"/>
      <c r="M15" s="299"/>
      <c r="N15" s="299"/>
      <c r="O15" s="299"/>
      <c r="P15" s="299"/>
      <c r="Q15" s="299"/>
      <c r="R15" s="299"/>
      <c r="S15" s="301"/>
      <c r="T15" s="303"/>
      <c r="U15" s="299"/>
      <c r="V15" s="303"/>
      <c r="W15" s="299"/>
      <c r="X15" s="299"/>
      <c r="Y15" s="299"/>
      <c r="Z15" s="299"/>
      <c r="AA15" s="302">
        <f t="shared" si="2"/>
        <v>20</v>
      </c>
      <c r="AB15" s="302">
        <f t="shared" si="3"/>
        <v>60</v>
      </c>
    </row>
    <row r="16" spans="1:28" s="298" customFormat="1" ht="30" x14ac:dyDescent="0.25">
      <c r="A16" s="312">
        <v>12</v>
      </c>
      <c r="B16" s="313">
        <v>43171</v>
      </c>
      <c r="C16" s="314" t="s">
        <v>1211</v>
      </c>
      <c r="D16" s="312" t="s">
        <v>1212</v>
      </c>
      <c r="E16" s="314" t="s">
        <v>561</v>
      </c>
      <c r="F16" s="315">
        <v>140</v>
      </c>
      <c r="G16" s="316">
        <f t="shared" si="0"/>
        <v>18.2</v>
      </c>
      <c r="H16" s="316">
        <f t="shared" si="1"/>
        <v>121.8</v>
      </c>
      <c r="I16" s="312" t="s">
        <v>297</v>
      </c>
      <c r="J16" s="317">
        <v>140</v>
      </c>
      <c r="K16" s="318"/>
      <c r="L16" s="318"/>
      <c r="M16" s="312"/>
      <c r="N16" s="312"/>
      <c r="O16" s="312"/>
      <c r="P16" s="312"/>
      <c r="Q16" s="312"/>
      <c r="R16" s="312"/>
      <c r="S16" s="314"/>
      <c r="T16" s="317"/>
      <c r="U16" s="312"/>
      <c r="V16" s="317"/>
      <c r="W16" s="312"/>
      <c r="X16" s="312"/>
      <c r="Y16" s="312"/>
      <c r="Z16" s="312"/>
      <c r="AA16" s="316">
        <f t="shared" si="2"/>
        <v>140</v>
      </c>
      <c r="AB16" s="316">
        <f t="shared" si="3"/>
        <v>0</v>
      </c>
    </row>
    <row r="17" spans="1:28" s="298" customFormat="1" ht="30" x14ac:dyDescent="0.25">
      <c r="A17" s="312">
        <v>14</v>
      </c>
      <c r="B17" s="313">
        <v>43171</v>
      </c>
      <c r="C17" s="314" t="s">
        <v>1213</v>
      </c>
      <c r="D17" s="312" t="s">
        <v>1214</v>
      </c>
      <c r="E17" s="314" t="s">
        <v>561</v>
      </c>
      <c r="F17" s="315">
        <v>81.599999999999994</v>
      </c>
      <c r="G17" s="316">
        <f t="shared" si="0"/>
        <v>10.607999999999999</v>
      </c>
      <c r="H17" s="316">
        <f t="shared" si="1"/>
        <v>70.99199999999999</v>
      </c>
      <c r="I17" s="312" t="s">
        <v>1215</v>
      </c>
      <c r="J17" s="317">
        <v>10.199999999999999</v>
      </c>
      <c r="K17" s="312" t="s">
        <v>1216</v>
      </c>
      <c r="L17" s="317">
        <v>10.199999999999999</v>
      </c>
      <c r="M17" s="312" t="s">
        <v>1217</v>
      </c>
      <c r="N17" s="317">
        <v>10.199999999999999</v>
      </c>
      <c r="O17" s="312" t="s">
        <v>1218</v>
      </c>
      <c r="P17" s="317">
        <v>10.199999999999999</v>
      </c>
      <c r="Q17" s="312" t="s">
        <v>1219</v>
      </c>
      <c r="R17" s="317">
        <v>40.799999999999997</v>
      </c>
      <c r="S17" s="314"/>
      <c r="T17" s="317"/>
      <c r="U17" s="342"/>
      <c r="V17" s="317"/>
      <c r="W17" s="312"/>
      <c r="X17" s="312"/>
      <c r="Y17" s="312"/>
      <c r="Z17" s="312"/>
      <c r="AA17" s="316">
        <f t="shared" si="2"/>
        <v>81.599999999999994</v>
      </c>
      <c r="AB17" s="316">
        <f t="shared" si="3"/>
        <v>0</v>
      </c>
    </row>
    <row r="18" spans="1:28" s="298" customFormat="1" ht="30" x14ac:dyDescent="0.25">
      <c r="A18" s="312">
        <v>15</v>
      </c>
      <c r="B18" s="313">
        <v>43171</v>
      </c>
      <c r="C18" s="314" t="s">
        <v>1220</v>
      </c>
      <c r="D18" s="312" t="s">
        <v>1221</v>
      </c>
      <c r="E18" s="314" t="s">
        <v>561</v>
      </c>
      <c r="F18" s="315">
        <v>80</v>
      </c>
      <c r="G18" s="316">
        <f t="shared" si="0"/>
        <v>10.4</v>
      </c>
      <c r="H18" s="316">
        <f t="shared" si="1"/>
        <v>69.599999999999994</v>
      </c>
      <c r="I18" s="312" t="s">
        <v>1222</v>
      </c>
      <c r="J18" s="317">
        <v>80</v>
      </c>
      <c r="K18" s="312"/>
      <c r="L18" s="312"/>
      <c r="M18" s="312"/>
      <c r="N18" s="312"/>
      <c r="O18" s="312"/>
      <c r="P18" s="312"/>
      <c r="Q18" s="312"/>
      <c r="R18" s="312"/>
      <c r="S18" s="314"/>
      <c r="T18" s="317"/>
      <c r="U18" s="342"/>
      <c r="V18" s="317"/>
      <c r="W18" s="312"/>
      <c r="X18" s="312"/>
      <c r="Y18" s="312"/>
      <c r="Z18" s="312"/>
      <c r="AA18" s="316">
        <f t="shared" si="2"/>
        <v>80</v>
      </c>
      <c r="AB18" s="316">
        <f t="shared" si="3"/>
        <v>0</v>
      </c>
    </row>
    <row r="19" spans="1:28" s="298" customFormat="1" ht="30" x14ac:dyDescent="0.25">
      <c r="A19" s="299">
        <v>16</v>
      </c>
      <c r="B19" s="300">
        <v>43171</v>
      </c>
      <c r="C19" s="301" t="s">
        <v>1223</v>
      </c>
      <c r="D19" s="299" t="s">
        <v>1224</v>
      </c>
      <c r="E19" s="301" t="s">
        <v>561</v>
      </c>
      <c r="F19" s="305">
        <v>100</v>
      </c>
      <c r="G19" s="302">
        <f t="shared" si="0"/>
        <v>13</v>
      </c>
      <c r="H19" s="302">
        <f t="shared" si="1"/>
        <v>87</v>
      </c>
      <c r="I19" s="299" t="s">
        <v>1225</v>
      </c>
      <c r="J19" s="303">
        <v>15</v>
      </c>
      <c r="K19" s="299" t="s">
        <v>1226</v>
      </c>
      <c r="L19" s="303">
        <v>50</v>
      </c>
      <c r="M19" s="299"/>
      <c r="N19" s="299"/>
      <c r="O19" s="299"/>
      <c r="P19" s="299"/>
      <c r="Q19" s="299"/>
      <c r="R19" s="299"/>
      <c r="S19" s="301"/>
      <c r="T19" s="303"/>
      <c r="U19" s="344"/>
      <c r="V19" s="303"/>
      <c r="W19" s="299"/>
      <c r="X19" s="299"/>
      <c r="Y19" s="299"/>
      <c r="Z19" s="299"/>
      <c r="AA19" s="302">
        <f t="shared" si="2"/>
        <v>65</v>
      </c>
      <c r="AB19" s="302">
        <f t="shared" si="3"/>
        <v>35</v>
      </c>
    </row>
    <row r="20" spans="1:28" s="298" customFormat="1" ht="30" x14ac:dyDescent="0.25">
      <c r="A20" s="299">
        <v>17</v>
      </c>
      <c r="B20" s="300">
        <v>43171</v>
      </c>
      <c r="C20" s="301" t="s">
        <v>1227</v>
      </c>
      <c r="D20" s="299" t="s">
        <v>1228</v>
      </c>
      <c r="E20" s="301" t="s">
        <v>561</v>
      </c>
      <c r="F20" s="305">
        <v>80</v>
      </c>
      <c r="G20" s="302">
        <f t="shared" si="0"/>
        <v>10.4</v>
      </c>
      <c r="H20" s="302">
        <f t="shared" si="1"/>
        <v>69.599999999999994</v>
      </c>
      <c r="I20" s="299" t="s">
        <v>1229</v>
      </c>
      <c r="J20" s="303">
        <v>10</v>
      </c>
      <c r="K20" s="299" t="s">
        <v>1230</v>
      </c>
      <c r="L20" s="303">
        <v>10</v>
      </c>
      <c r="M20" s="299" t="s">
        <v>1231</v>
      </c>
      <c r="N20" s="303">
        <v>10</v>
      </c>
      <c r="O20" s="299"/>
      <c r="P20" s="299"/>
      <c r="Q20" s="304"/>
      <c r="R20" s="304"/>
      <c r="S20" s="301"/>
      <c r="T20" s="303"/>
      <c r="U20" s="299"/>
      <c r="V20" s="303"/>
      <c r="W20" s="299"/>
      <c r="X20" s="299"/>
      <c r="Y20" s="299"/>
      <c r="Z20" s="299"/>
      <c r="AA20" s="302">
        <f t="shared" si="2"/>
        <v>30</v>
      </c>
      <c r="AB20" s="302">
        <f t="shared" si="3"/>
        <v>50</v>
      </c>
    </row>
    <row r="21" spans="1:28" s="298" customFormat="1" ht="30" x14ac:dyDescent="0.25">
      <c r="A21" s="319">
        <v>18</v>
      </c>
      <c r="B21" s="320">
        <v>43171</v>
      </c>
      <c r="C21" s="321" t="s">
        <v>1232</v>
      </c>
      <c r="D21" s="319" t="s">
        <v>1233</v>
      </c>
      <c r="E21" s="321" t="s">
        <v>561</v>
      </c>
      <c r="F21" s="322">
        <v>355</v>
      </c>
      <c r="G21" s="323">
        <f t="shared" si="0"/>
        <v>46.15</v>
      </c>
      <c r="H21" s="323">
        <f t="shared" si="1"/>
        <v>308.85000000000002</v>
      </c>
      <c r="I21" s="319" t="s">
        <v>1234</v>
      </c>
      <c r="J21" s="324">
        <v>45</v>
      </c>
      <c r="K21" s="325"/>
      <c r="L21" s="325"/>
      <c r="M21" s="319"/>
      <c r="N21" s="319"/>
      <c r="O21" s="319"/>
      <c r="P21" s="319"/>
      <c r="Q21" s="319"/>
      <c r="R21" s="319"/>
      <c r="S21" s="321"/>
      <c r="T21" s="324"/>
      <c r="U21" s="319"/>
      <c r="V21" s="324"/>
      <c r="W21" s="319"/>
      <c r="X21" s="319"/>
      <c r="Y21" s="319"/>
      <c r="Z21" s="319"/>
      <c r="AA21" s="323">
        <f t="shared" si="2"/>
        <v>45</v>
      </c>
      <c r="AB21" s="323">
        <f t="shared" si="3"/>
        <v>310</v>
      </c>
    </row>
    <row r="22" spans="1:28" s="298" customFormat="1" ht="30" x14ac:dyDescent="0.25">
      <c r="A22" s="319">
        <v>19</v>
      </c>
      <c r="B22" s="320">
        <v>43222</v>
      </c>
      <c r="C22" s="321" t="s">
        <v>1235</v>
      </c>
      <c r="D22" s="319" t="s">
        <v>1236</v>
      </c>
      <c r="E22" s="321" t="s">
        <v>84</v>
      </c>
      <c r="F22" s="322">
        <v>330</v>
      </c>
      <c r="G22" s="323">
        <f t="shared" si="0"/>
        <v>42.9</v>
      </c>
      <c r="H22" s="323">
        <f t="shared" si="1"/>
        <v>287.10000000000002</v>
      </c>
      <c r="I22" s="319" t="s">
        <v>1237</v>
      </c>
      <c r="J22" s="324">
        <v>20</v>
      </c>
      <c r="K22" s="319" t="s">
        <v>299</v>
      </c>
      <c r="L22" s="324">
        <v>20</v>
      </c>
      <c r="M22" s="319" t="s">
        <v>1238</v>
      </c>
      <c r="N22" s="324">
        <v>40</v>
      </c>
      <c r="O22" s="319" t="s">
        <v>1239</v>
      </c>
      <c r="P22" s="324">
        <v>50</v>
      </c>
      <c r="Q22" s="319" t="s">
        <v>323</v>
      </c>
      <c r="R22" s="324">
        <v>100</v>
      </c>
      <c r="S22" s="321" t="s">
        <v>1378</v>
      </c>
      <c r="T22" s="324">
        <v>100</v>
      </c>
      <c r="U22" s="343"/>
      <c r="V22" s="324"/>
      <c r="W22" s="343"/>
      <c r="X22" s="343"/>
      <c r="Y22" s="343"/>
      <c r="Z22" s="319"/>
      <c r="AA22" s="323">
        <f>J22+L22+N22+P22+R22+T22</f>
        <v>330</v>
      </c>
      <c r="AB22" s="323">
        <f t="shared" si="3"/>
        <v>0</v>
      </c>
    </row>
    <row r="23" spans="1:28" s="298" customFormat="1" ht="30" x14ac:dyDescent="0.25">
      <c r="A23" s="299">
        <v>20</v>
      </c>
      <c r="B23" s="300">
        <v>43222</v>
      </c>
      <c r="C23" s="301" t="s">
        <v>1240</v>
      </c>
      <c r="D23" s="299" t="s">
        <v>1241</v>
      </c>
      <c r="E23" s="301" t="s">
        <v>10</v>
      </c>
      <c r="F23" s="305">
        <v>141.6</v>
      </c>
      <c r="G23" s="302">
        <f t="shared" si="0"/>
        <v>18.408000000000001</v>
      </c>
      <c r="H23" s="302">
        <f t="shared" si="1"/>
        <v>123.19199999999999</v>
      </c>
      <c r="I23" s="299" t="s">
        <v>1242</v>
      </c>
      <c r="J23" s="303">
        <v>30</v>
      </c>
      <c r="K23" s="299" t="s">
        <v>1243</v>
      </c>
      <c r="L23" s="303">
        <v>30</v>
      </c>
      <c r="M23" s="299" t="s">
        <v>1244</v>
      </c>
      <c r="N23" s="303">
        <v>30</v>
      </c>
      <c r="O23" s="299" t="s">
        <v>1245</v>
      </c>
      <c r="P23" s="303">
        <v>25</v>
      </c>
      <c r="Q23" s="304"/>
      <c r="R23" s="304"/>
      <c r="S23" s="334"/>
      <c r="T23" s="341"/>
      <c r="U23" s="344"/>
      <c r="V23" s="303"/>
      <c r="W23" s="299"/>
      <c r="X23" s="299"/>
      <c r="Y23" s="299"/>
      <c r="Z23" s="299"/>
      <c r="AA23" s="302">
        <f t="shared" si="2"/>
        <v>115</v>
      </c>
      <c r="AB23" s="302">
        <f t="shared" si="3"/>
        <v>26.599999999999994</v>
      </c>
    </row>
    <row r="24" spans="1:28" s="298" customFormat="1" ht="30" x14ac:dyDescent="0.25">
      <c r="A24" s="299">
        <v>21</v>
      </c>
      <c r="B24" s="300">
        <v>43222</v>
      </c>
      <c r="C24" s="301" t="s">
        <v>1246</v>
      </c>
      <c r="D24" s="299" t="s">
        <v>1247</v>
      </c>
      <c r="E24" s="301" t="s">
        <v>561</v>
      </c>
      <c r="F24" s="305">
        <v>96.6</v>
      </c>
      <c r="G24" s="302">
        <f t="shared" si="0"/>
        <v>12.558</v>
      </c>
      <c r="H24" s="302">
        <f t="shared" si="1"/>
        <v>84.042000000000002</v>
      </c>
      <c r="I24" s="299" t="s">
        <v>1248</v>
      </c>
      <c r="J24" s="303">
        <v>10</v>
      </c>
      <c r="K24" s="299" t="s">
        <v>1249</v>
      </c>
      <c r="L24" s="303">
        <v>10</v>
      </c>
      <c r="M24" s="299" t="s">
        <v>1250</v>
      </c>
      <c r="N24" s="303">
        <v>10</v>
      </c>
      <c r="O24" s="304"/>
      <c r="P24" s="304"/>
      <c r="Q24" s="304"/>
      <c r="R24" s="304"/>
      <c r="S24" s="301"/>
      <c r="T24" s="303"/>
      <c r="U24" s="299"/>
      <c r="V24" s="303"/>
      <c r="W24" s="299"/>
      <c r="X24" s="299"/>
      <c r="Y24" s="299"/>
      <c r="Z24" s="299"/>
      <c r="AA24" s="302">
        <f t="shared" si="2"/>
        <v>30</v>
      </c>
      <c r="AB24" s="302">
        <f t="shared" si="3"/>
        <v>66.599999999999994</v>
      </c>
    </row>
    <row r="25" spans="1:28" s="298" customFormat="1" ht="30" x14ac:dyDescent="0.25">
      <c r="A25" s="312">
        <v>22</v>
      </c>
      <c r="B25" s="313">
        <v>43171</v>
      </c>
      <c r="C25" s="314" t="s">
        <v>1251</v>
      </c>
      <c r="D25" s="312" t="s">
        <v>1252</v>
      </c>
      <c r="E25" s="314" t="s">
        <v>561</v>
      </c>
      <c r="F25" s="315">
        <v>80</v>
      </c>
      <c r="G25" s="316">
        <f t="shared" si="0"/>
        <v>10.4</v>
      </c>
      <c r="H25" s="316">
        <f t="shared" si="1"/>
        <v>69.599999999999994</v>
      </c>
      <c r="I25" s="312" t="s">
        <v>1253</v>
      </c>
      <c r="J25" s="317">
        <v>10</v>
      </c>
      <c r="K25" s="312" t="s">
        <v>1254</v>
      </c>
      <c r="L25" s="317">
        <v>20</v>
      </c>
      <c r="M25" s="312" t="s">
        <v>1255</v>
      </c>
      <c r="N25" s="317">
        <v>10</v>
      </c>
      <c r="O25" s="312" t="s">
        <v>1256</v>
      </c>
      <c r="P25" s="317">
        <v>40</v>
      </c>
      <c r="Q25" s="318"/>
      <c r="R25" s="318"/>
      <c r="S25" s="333"/>
      <c r="T25" s="340"/>
      <c r="U25" s="312"/>
      <c r="V25" s="317"/>
      <c r="W25" s="312"/>
      <c r="X25" s="312"/>
      <c r="Y25" s="312"/>
      <c r="Z25" s="312"/>
      <c r="AA25" s="316">
        <f t="shared" si="2"/>
        <v>80</v>
      </c>
      <c r="AB25" s="316">
        <f t="shared" si="3"/>
        <v>0</v>
      </c>
    </row>
    <row r="26" spans="1:28" s="298" customFormat="1" ht="30" x14ac:dyDescent="0.25">
      <c r="A26" s="299">
        <v>23</v>
      </c>
      <c r="B26" s="300">
        <v>43171</v>
      </c>
      <c r="C26" s="301" t="s">
        <v>1257</v>
      </c>
      <c r="D26" s="299" t="s">
        <v>1258</v>
      </c>
      <c r="E26" s="301" t="s">
        <v>561</v>
      </c>
      <c r="F26" s="305">
        <v>365</v>
      </c>
      <c r="G26" s="302">
        <f t="shared" si="0"/>
        <v>47.45</v>
      </c>
      <c r="H26" s="302">
        <f t="shared" si="1"/>
        <v>317.55</v>
      </c>
      <c r="I26" s="299" t="s">
        <v>1259</v>
      </c>
      <c r="J26" s="303">
        <v>100</v>
      </c>
      <c r="K26" s="299" t="s">
        <v>291</v>
      </c>
      <c r="L26" s="303">
        <v>100</v>
      </c>
      <c r="M26" s="299" t="s">
        <v>1260</v>
      </c>
      <c r="N26" s="303">
        <v>50</v>
      </c>
      <c r="O26" s="299" t="s">
        <v>341</v>
      </c>
      <c r="P26" s="303">
        <v>65</v>
      </c>
      <c r="Q26" s="299"/>
      <c r="R26" s="299"/>
      <c r="S26" s="334"/>
      <c r="T26" s="341"/>
      <c r="U26" s="299"/>
      <c r="V26" s="303"/>
      <c r="W26" s="299"/>
      <c r="X26" s="299"/>
      <c r="Y26" s="299"/>
      <c r="Z26" s="299"/>
      <c r="AA26" s="302">
        <f t="shared" si="2"/>
        <v>315</v>
      </c>
      <c r="AB26" s="302">
        <f t="shared" si="3"/>
        <v>50</v>
      </c>
    </row>
    <row r="27" spans="1:28" s="298" customFormat="1" ht="30" x14ac:dyDescent="0.25">
      <c r="A27" s="299">
        <v>24</v>
      </c>
      <c r="B27" s="300">
        <v>43171</v>
      </c>
      <c r="C27" s="301" t="s">
        <v>1261</v>
      </c>
      <c r="D27" s="299" t="s">
        <v>1262</v>
      </c>
      <c r="E27" s="301" t="s">
        <v>1263</v>
      </c>
      <c r="F27" s="305">
        <v>140</v>
      </c>
      <c r="G27" s="302">
        <f t="shared" si="0"/>
        <v>18.2</v>
      </c>
      <c r="H27" s="302">
        <f t="shared" si="1"/>
        <v>121.8</v>
      </c>
      <c r="I27" s="299" t="s">
        <v>1264</v>
      </c>
      <c r="J27" s="303">
        <v>20</v>
      </c>
      <c r="K27" s="299" t="s">
        <v>307</v>
      </c>
      <c r="L27" s="303">
        <v>20</v>
      </c>
      <c r="M27" s="299" t="s">
        <v>1265</v>
      </c>
      <c r="N27" s="303">
        <v>20</v>
      </c>
      <c r="O27" s="299" t="s">
        <v>1266</v>
      </c>
      <c r="P27" s="303">
        <v>20</v>
      </c>
      <c r="Q27" s="299" t="s">
        <v>1267</v>
      </c>
      <c r="R27" s="303">
        <v>20</v>
      </c>
      <c r="S27" s="301" t="s">
        <v>1268</v>
      </c>
      <c r="T27" s="303">
        <v>20</v>
      </c>
      <c r="U27" s="344" t="s">
        <v>1379</v>
      </c>
      <c r="V27" s="303">
        <v>20</v>
      </c>
      <c r="W27" s="299"/>
      <c r="X27" s="299"/>
      <c r="Y27" s="299"/>
      <c r="Z27" s="299"/>
      <c r="AA27" s="302">
        <f>J27+L27+N27+P27+R27+T27+V27</f>
        <v>140</v>
      </c>
      <c r="AB27" s="302">
        <f t="shared" si="3"/>
        <v>0</v>
      </c>
    </row>
    <row r="28" spans="1:28" ht="18.75" customHeight="1" x14ac:dyDescent="0.25">
      <c r="A28" s="306">
        <v>18</v>
      </c>
      <c r="B28" s="307">
        <v>43171</v>
      </c>
      <c r="C28" s="308" t="s">
        <v>1269</v>
      </c>
      <c r="D28" s="308" t="s">
        <v>1270</v>
      </c>
      <c r="E28" s="308" t="s">
        <v>507</v>
      </c>
      <c r="F28" s="309">
        <v>345</v>
      </c>
      <c r="G28" s="310">
        <f>F28/16</f>
        <v>21.5625</v>
      </c>
      <c r="H28" s="311">
        <f>F28/8</f>
        <v>43.125</v>
      </c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35"/>
      <c r="T28" s="311"/>
      <c r="U28" s="345"/>
      <c r="V28" s="185"/>
      <c r="W28" s="345"/>
      <c r="X28" s="345"/>
      <c r="Y28" s="345"/>
      <c r="Z28" s="345"/>
      <c r="AA28" s="306"/>
      <c r="AB28" s="306"/>
    </row>
    <row r="29" spans="1:28" x14ac:dyDescent="0.25">
      <c r="A29" s="306"/>
      <c r="B29" s="306"/>
      <c r="C29" s="306"/>
      <c r="D29" s="306"/>
      <c r="E29" s="306"/>
      <c r="F29" s="353">
        <f>SUM(F7:F28)</f>
        <v>3488</v>
      </c>
      <c r="G29" s="353">
        <f t="shared" ref="G29:W29" si="4">SUM(G7:G28)</f>
        <v>430.15249999999997</v>
      </c>
      <c r="H29" s="353">
        <f t="shared" si="4"/>
        <v>2777.5349999999999</v>
      </c>
      <c r="I29" s="353">
        <f t="shared" si="4"/>
        <v>0</v>
      </c>
      <c r="J29" s="353">
        <f t="shared" si="4"/>
        <v>691.7</v>
      </c>
      <c r="K29" s="353">
        <f t="shared" si="4"/>
        <v>0</v>
      </c>
      <c r="L29" s="353">
        <f t="shared" si="4"/>
        <v>472.7</v>
      </c>
      <c r="M29" s="353">
        <f t="shared" si="4"/>
        <v>0</v>
      </c>
      <c r="N29" s="353">
        <f t="shared" si="4"/>
        <v>300.2</v>
      </c>
      <c r="O29" s="353">
        <f t="shared" si="4"/>
        <v>0</v>
      </c>
      <c r="P29" s="353">
        <f t="shared" si="4"/>
        <v>346.2</v>
      </c>
      <c r="Q29" s="353">
        <f t="shared" si="4"/>
        <v>0</v>
      </c>
      <c r="R29" s="353">
        <f t="shared" si="4"/>
        <v>227.39999999999998</v>
      </c>
      <c r="S29" s="353">
        <f t="shared" si="4"/>
        <v>0</v>
      </c>
      <c r="T29" s="353">
        <f t="shared" si="4"/>
        <v>120</v>
      </c>
      <c r="U29" s="353">
        <f t="shared" si="4"/>
        <v>0</v>
      </c>
      <c r="V29" s="353">
        <f t="shared" si="4"/>
        <v>20</v>
      </c>
      <c r="W29" s="353">
        <f t="shared" si="4"/>
        <v>0</v>
      </c>
      <c r="X29" s="353">
        <f t="shared" ref="X29" si="5">SUM(X7:X28)</f>
        <v>0</v>
      </c>
      <c r="Y29" s="353">
        <f t="shared" ref="Y29" si="6">SUM(Y7:Y28)</f>
        <v>0</v>
      </c>
      <c r="Z29" s="353">
        <f t="shared" ref="Z29" si="7">SUM(Z7:Z28)</f>
        <v>0</v>
      </c>
      <c r="AA29" s="310">
        <f>SUM(AA7:AA28)</f>
        <v>2178.1999999999998</v>
      </c>
      <c r="AB29" s="310">
        <f>SUM(AB7:AB28)</f>
        <v>874.80000000000007</v>
      </c>
    </row>
    <row r="30" spans="1:28" x14ac:dyDescent="0.25">
      <c r="F30" s="354" t="s">
        <v>1413</v>
      </c>
    </row>
  </sheetData>
  <mergeCells count="9">
    <mergeCell ref="I4:AB4"/>
    <mergeCell ref="A4:D4"/>
    <mergeCell ref="E4:F4"/>
    <mergeCell ref="A2:D2"/>
    <mergeCell ref="E2:H2"/>
    <mergeCell ref="I2:O2"/>
    <mergeCell ref="A3:D3"/>
    <mergeCell ref="E3:H3"/>
    <mergeCell ref="I3:O3"/>
  </mergeCells>
  <hyperlinks>
    <hyperlink ref="C1" location="RESUMEN!A1" display="REGRESAR"/>
    <hyperlink ref="F30" location="RESUMEN!A1" display="REGRESAR"/>
  </hyperlinks>
  <pageMargins left="0.7" right="0.7" top="0.75" bottom="0.75" header="0.3" footer="0.3"/>
  <pageSetup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R13"/>
  <sheetViews>
    <sheetView zoomScale="89" zoomScaleNormal="89" workbookViewId="0">
      <selection activeCell="B2" sqref="B2:R13"/>
    </sheetView>
  </sheetViews>
  <sheetFormatPr baseColWidth="10" defaultRowHeight="15" x14ac:dyDescent="0.25"/>
  <cols>
    <col min="1" max="1" width="4.42578125" customWidth="1"/>
    <col min="4" max="4" width="43.28515625" customWidth="1"/>
    <col min="5" max="5" width="13" customWidth="1"/>
    <col min="6" max="6" width="11.85546875" customWidth="1"/>
    <col min="7" max="7" width="11.42578125" customWidth="1"/>
  </cols>
  <sheetData>
    <row r="1" spans="1:18" x14ac:dyDescent="0.25">
      <c r="D1" s="354" t="s">
        <v>1413</v>
      </c>
    </row>
    <row r="2" spans="1:18" ht="20.25" x14ac:dyDescent="0.25">
      <c r="B2" s="468" t="s">
        <v>22</v>
      </c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9"/>
    </row>
    <row r="3" spans="1:18" ht="32.1" customHeight="1" x14ac:dyDescent="0.25">
      <c r="B3" s="472" t="s">
        <v>828</v>
      </c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2"/>
      <c r="R3" s="473"/>
    </row>
    <row r="4" spans="1:18" ht="27" x14ac:dyDescent="0.25"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141</v>
      </c>
      <c r="J4" s="2" t="s">
        <v>20</v>
      </c>
      <c r="K4" s="2" t="s">
        <v>142</v>
      </c>
      <c r="L4" s="2" t="s">
        <v>20</v>
      </c>
      <c r="M4" s="2" t="s">
        <v>143</v>
      </c>
      <c r="N4" s="2" t="s">
        <v>20</v>
      </c>
      <c r="O4" s="2" t="s">
        <v>144</v>
      </c>
      <c r="P4" s="2" t="s">
        <v>20</v>
      </c>
      <c r="Q4" s="2" t="s">
        <v>72</v>
      </c>
      <c r="R4" s="2" t="s">
        <v>73</v>
      </c>
    </row>
    <row r="5" spans="1:18" ht="27" x14ac:dyDescent="0.25">
      <c r="A5">
        <v>9</v>
      </c>
      <c r="B5" s="4">
        <v>43503</v>
      </c>
      <c r="C5" s="5" t="s">
        <v>813</v>
      </c>
      <c r="D5" s="6" t="s">
        <v>814</v>
      </c>
      <c r="E5" s="7" t="s">
        <v>815</v>
      </c>
      <c r="F5" s="6" t="s">
        <v>31</v>
      </c>
      <c r="G5" s="23">
        <v>180</v>
      </c>
      <c r="H5" s="24">
        <v>15</v>
      </c>
      <c r="I5" s="28"/>
      <c r="J5" s="2"/>
      <c r="K5" s="28"/>
      <c r="L5" s="2"/>
      <c r="M5" s="2"/>
      <c r="N5" s="2"/>
      <c r="O5" s="2"/>
      <c r="P5" s="2"/>
      <c r="Q5" s="27">
        <f t="shared" ref="Q5:Q12" si="0">I5+K5+M5+O5</f>
        <v>0</v>
      </c>
      <c r="R5" s="27">
        <f t="shared" ref="R5:R12" si="1">G5-Q5</f>
        <v>180</v>
      </c>
    </row>
    <row r="6" spans="1:18" ht="27" x14ac:dyDescent="0.25">
      <c r="B6" s="4">
        <v>43503</v>
      </c>
      <c r="C6" s="5" t="s">
        <v>813</v>
      </c>
      <c r="D6" s="6" t="s">
        <v>816</v>
      </c>
      <c r="E6" s="7" t="s">
        <v>817</v>
      </c>
      <c r="F6" s="6" t="s">
        <v>31</v>
      </c>
      <c r="G6" s="23">
        <v>180</v>
      </c>
      <c r="H6" s="24">
        <v>15</v>
      </c>
      <c r="I6" s="28"/>
      <c r="J6" s="2"/>
      <c r="K6" s="28"/>
      <c r="L6" s="2"/>
      <c r="M6" s="2"/>
      <c r="N6" s="2"/>
      <c r="O6" s="2"/>
      <c r="P6" s="2"/>
      <c r="Q6" s="27">
        <f t="shared" si="0"/>
        <v>0</v>
      </c>
      <c r="R6" s="27">
        <f t="shared" si="1"/>
        <v>180</v>
      </c>
    </row>
    <row r="7" spans="1:18" ht="27" x14ac:dyDescent="0.25">
      <c r="B7" s="4">
        <v>43503</v>
      </c>
      <c r="C7" s="5" t="s">
        <v>813</v>
      </c>
      <c r="D7" s="6" t="s">
        <v>818</v>
      </c>
      <c r="E7" s="7" t="s">
        <v>819</v>
      </c>
      <c r="F7" s="6" t="s">
        <v>84</v>
      </c>
      <c r="G7" s="23">
        <v>330</v>
      </c>
      <c r="H7" s="24">
        <v>18</v>
      </c>
      <c r="I7" s="28"/>
      <c r="J7" s="2"/>
      <c r="K7" s="28"/>
      <c r="L7" s="2"/>
      <c r="M7" s="2"/>
      <c r="N7" s="2"/>
      <c r="O7" s="2"/>
      <c r="P7" s="2"/>
      <c r="Q7" s="27">
        <f t="shared" si="0"/>
        <v>0</v>
      </c>
      <c r="R7" s="27">
        <f t="shared" si="1"/>
        <v>330</v>
      </c>
    </row>
    <row r="8" spans="1:18" ht="27" x14ac:dyDescent="0.25">
      <c r="B8" s="4">
        <v>43503</v>
      </c>
      <c r="C8" s="5" t="s">
        <v>813</v>
      </c>
      <c r="D8" s="6" t="s">
        <v>820</v>
      </c>
      <c r="E8" s="7" t="s">
        <v>821</v>
      </c>
      <c r="F8" s="6" t="s">
        <v>31</v>
      </c>
      <c r="G8" s="23">
        <v>180</v>
      </c>
      <c r="H8" s="24">
        <v>18</v>
      </c>
      <c r="I8" s="28"/>
      <c r="J8" s="2"/>
      <c r="K8" s="28"/>
      <c r="L8" s="2"/>
      <c r="M8" s="2"/>
      <c r="N8" s="2"/>
      <c r="O8" s="2"/>
      <c r="P8" s="2"/>
      <c r="Q8" s="27">
        <f t="shared" si="0"/>
        <v>0</v>
      </c>
      <c r="R8" s="27">
        <f t="shared" si="1"/>
        <v>180</v>
      </c>
    </row>
    <row r="9" spans="1:18" ht="27" x14ac:dyDescent="0.25">
      <c r="B9" s="4">
        <v>43503</v>
      </c>
      <c r="C9" s="5" t="s">
        <v>813</v>
      </c>
      <c r="D9" s="6" t="s">
        <v>822</v>
      </c>
      <c r="E9" s="7" t="s">
        <v>823</v>
      </c>
      <c r="F9" s="6" t="s">
        <v>106</v>
      </c>
      <c r="G9" s="23">
        <v>100</v>
      </c>
      <c r="H9" s="24">
        <v>33.33</v>
      </c>
      <c r="I9" s="28"/>
      <c r="J9" s="2"/>
      <c r="K9" s="28"/>
      <c r="L9" s="2"/>
      <c r="M9" s="2"/>
      <c r="N9" s="2"/>
      <c r="O9" s="2"/>
      <c r="P9" s="2"/>
      <c r="Q9" s="27">
        <f t="shared" si="0"/>
        <v>0</v>
      </c>
      <c r="R9" s="27">
        <f t="shared" si="1"/>
        <v>100</v>
      </c>
    </row>
    <row r="10" spans="1:18" ht="27" x14ac:dyDescent="0.25">
      <c r="B10" s="4">
        <v>43503</v>
      </c>
      <c r="C10" s="5" t="s">
        <v>813</v>
      </c>
      <c r="D10" s="6" t="s">
        <v>824</v>
      </c>
      <c r="E10" s="7" t="s">
        <v>825</v>
      </c>
      <c r="F10" s="6" t="s">
        <v>31</v>
      </c>
      <c r="G10" s="23">
        <v>230</v>
      </c>
      <c r="H10" s="24">
        <v>19.170000000000002</v>
      </c>
      <c r="I10" s="28"/>
      <c r="J10" s="2"/>
      <c r="K10" s="28"/>
      <c r="L10" s="2"/>
      <c r="M10" s="2"/>
      <c r="N10" s="2"/>
      <c r="O10" s="2"/>
      <c r="P10" s="2"/>
      <c r="Q10" s="27">
        <f t="shared" si="0"/>
        <v>0</v>
      </c>
      <c r="R10" s="27">
        <f t="shared" si="1"/>
        <v>230</v>
      </c>
    </row>
    <row r="11" spans="1:18" ht="27" x14ac:dyDescent="0.25">
      <c r="B11" s="4">
        <v>43503</v>
      </c>
      <c r="C11" s="5" t="s">
        <v>813</v>
      </c>
      <c r="D11" s="6" t="s">
        <v>826</v>
      </c>
      <c r="E11" s="7" t="s">
        <v>827</v>
      </c>
      <c r="F11" s="6" t="s">
        <v>31</v>
      </c>
      <c r="G11" s="23">
        <v>255</v>
      </c>
      <c r="H11" s="24">
        <v>21.25</v>
      </c>
      <c r="I11" s="28"/>
      <c r="J11" s="2"/>
      <c r="K11" s="28"/>
      <c r="L11" s="2"/>
      <c r="M11" s="2"/>
      <c r="N11" s="2"/>
      <c r="O11" s="2"/>
      <c r="P11" s="2"/>
      <c r="Q11" s="27">
        <f t="shared" si="0"/>
        <v>0</v>
      </c>
      <c r="R11" s="27">
        <f t="shared" si="1"/>
        <v>255</v>
      </c>
    </row>
    <row r="12" spans="1:18" x14ac:dyDescent="0.25">
      <c r="B12" s="4"/>
      <c r="C12" s="5"/>
      <c r="D12" s="6"/>
      <c r="E12" s="7"/>
      <c r="F12" s="6"/>
      <c r="G12" s="23"/>
      <c r="H12" s="24"/>
      <c r="I12" s="28"/>
      <c r="J12" s="2"/>
      <c r="K12" s="28"/>
      <c r="L12" s="2"/>
      <c r="M12" s="2"/>
      <c r="N12" s="2"/>
      <c r="O12" s="2"/>
      <c r="P12" s="2"/>
      <c r="Q12" s="27">
        <f t="shared" si="0"/>
        <v>0</v>
      </c>
      <c r="R12" s="27">
        <f t="shared" si="1"/>
        <v>0</v>
      </c>
    </row>
    <row r="13" spans="1:18" x14ac:dyDescent="0.25">
      <c r="B13" s="21"/>
      <c r="C13" s="22"/>
      <c r="D13" s="128"/>
      <c r="E13" s="129"/>
      <c r="F13" s="128"/>
      <c r="G13" s="130">
        <f>SUM(G5:G12)</f>
        <v>1455</v>
      </c>
      <c r="H13" s="131">
        <f>SUM(H5:H12)</f>
        <v>139.75</v>
      </c>
      <c r="I13" s="132">
        <f>SUM(I5:I12)</f>
        <v>0</v>
      </c>
      <c r="J13" s="133"/>
      <c r="K13" s="132">
        <f>SUM(K5:K12)</f>
        <v>0</v>
      </c>
      <c r="L13" s="133"/>
      <c r="M13" s="133"/>
      <c r="N13" s="133"/>
      <c r="O13" s="133"/>
      <c r="P13" s="133"/>
      <c r="Q13" s="134">
        <f>SUM(Q5:Q12)</f>
        <v>0</v>
      </c>
      <c r="R13" s="134">
        <f>SUM(R5:R12)</f>
        <v>1455</v>
      </c>
    </row>
  </sheetData>
  <mergeCells count="2">
    <mergeCell ref="B2:R2"/>
    <mergeCell ref="B3:R3"/>
  </mergeCells>
  <phoneticPr fontId="19" type="noConversion"/>
  <hyperlinks>
    <hyperlink ref="D1" location="RESUMEN!A1" display="REGRESAR"/>
  </hyperlinks>
  <pageMargins left="0.7" right="0.7" top="0.75" bottom="0.75" header="0.3" footer="0.3"/>
  <pageSetup scale="49" orientation="landscape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"/>
  <sheetViews>
    <sheetView workbookViewId="0">
      <selection activeCell="K19" sqref="K19"/>
    </sheetView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A1:Q27"/>
  <sheetViews>
    <sheetView zoomScale="86" zoomScaleNormal="86" workbookViewId="0">
      <selection activeCell="A3" sqref="A3:Q3"/>
    </sheetView>
  </sheetViews>
  <sheetFormatPr baseColWidth="10" defaultRowHeight="15" x14ac:dyDescent="0.25"/>
  <cols>
    <col min="2" max="2" width="10.85546875" style="18"/>
    <col min="3" max="3" width="37.85546875" customWidth="1"/>
    <col min="4" max="4" width="10.85546875" style="18"/>
    <col min="11" max="11" width="10.85546875" style="159"/>
  </cols>
  <sheetData>
    <row r="1" spans="1:17" x14ac:dyDescent="0.25">
      <c r="C1" s="354" t="s">
        <v>1413</v>
      </c>
    </row>
    <row r="2" spans="1:17" ht="23.25" customHeight="1" x14ac:dyDescent="0.25">
      <c r="A2" s="457" t="s">
        <v>22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8"/>
    </row>
    <row r="3" spans="1:17" ht="19.5" customHeight="1" x14ac:dyDescent="0.25">
      <c r="A3" s="459" t="s">
        <v>428</v>
      </c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60"/>
    </row>
    <row r="4" spans="1:17" ht="27" x14ac:dyDescent="0.25">
      <c r="A4" s="46" t="s">
        <v>13</v>
      </c>
      <c r="B4" s="46" t="s">
        <v>81</v>
      </c>
      <c r="C4" s="46" t="s">
        <v>15</v>
      </c>
      <c r="D4" s="46" t="s">
        <v>16</v>
      </c>
      <c r="E4" s="46" t="s">
        <v>17</v>
      </c>
      <c r="F4" s="46" t="s">
        <v>18</v>
      </c>
      <c r="G4" s="2" t="s">
        <v>19</v>
      </c>
      <c r="H4" s="2" t="s">
        <v>141</v>
      </c>
      <c r="I4" s="2" t="s">
        <v>20</v>
      </c>
      <c r="J4" s="2" t="s">
        <v>142</v>
      </c>
      <c r="K4" s="2" t="s">
        <v>20</v>
      </c>
      <c r="L4" s="2" t="s">
        <v>143</v>
      </c>
      <c r="M4" s="2" t="s">
        <v>20</v>
      </c>
      <c r="N4" s="2" t="s">
        <v>144</v>
      </c>
      <c r="O4" s="2" t="s">
        <v>20</v>
      </c>
      <c r="P4" s="2" t="s">
        <v>72</v>
      </c>
      <c r="Q4" s="2" t="s">
        <v>73</v>
      </c>
    </row>
    <row r="5" spans="1:17" ht="26.25" customHeight="1" x14ac:dyDescent="0.25">
      <c r="A5" s="106">
        <v>43439</v>
      </c>
      <c r="B5" s="106" t="s">
        <v>429</v>
      </c>
      <c r="C5" s="107" t="s">
        <v>430</v>
      </c>
      <c r="D5" s="108" t="s">
        <v>431</v>
      </c>
      <c r="E5" s="107" t="s">
        <v>11</v>
      </c>
      <c r="F5" s="125">
        <v>200</v>
      </c>
      <c r="G5" s="136">
        <v>200</v>
      </c>
      <c r="H5" s="137">
        <v>200</v>
      </c>
      <c r="I5" s="138"/>
      <c r="J5" s="137"/>
      <c r="K5" s="140"/>
      <c r="L5" s="137"/>
      <c r="M5" s="140"/>
      <c r="N5" s="137"/>
      <c r="O5" s="139"/>
      <c r="P5" s="137">
        <f t="shared" ref="P5:P25" si="0">H5+J5+L5+N5</f>
        <v>200</v>
      </c>
      <c r="Q5" s="137">
        <f t="shared" ref="Q5:Q13" si="1">F5-P5</f>
        <v>0</v>
      </c>
    </row>
    <row r="6" spans="1:17" ht="26.25" customHeight="1" x14ac:dyDescent="0.25">
      <c r="A6" s="106">
        <v>43440</v>
      </c>
      <c r="B6" s="106" t="s">
        <v>429</v>
      </c>
      <c r="C6" s="107" t="s">
        <v>432</v>
      </c>
      <c r="D6" s="108" t="s">
        <v>433</v>
      </c>
      <c r="E6" s="107" t="s">
        <v>419</v>
      </c>
      <c r="F6" s="125">
        <v>125</v>
      </c>
      <c r="G6" s="136">
        <v>10.42</v>
      </c>
      <c r="H6" s="137">
        <v>10.42</v>
      </c>
      <c r="I6" s="140" t="s">
        <v>787</v>
      </c>
      <c r="J6" s="137">
        <v>10.42</v>
      </c>
      <c r="K6" s="140" t="s">
        <v>869</v>
      </c>
      <c r="L6" s="306"/>
      <c r="M6" s="306"/>
      <c r="N6" s="137"/>
      <c r="O6" s="139"/>
      <c r="P6" s="137">
        <f t="shared" si="0"/>
        <v>20.84</v>
      </c>
      <c r="Q6" s="137">
        <f t="shared" si="1"/>
        <v>104.16</v>
      </c>
    </row>
    <row r="7" spans="1:17" ht="26.25" customHeight="1" x14ac:dyDescent="0.25">
      <c r="A7" s="106">
        <v>43440</v>
      </c>
      <c r="B7" s="106" t="s">
        <v>429</v>
      </c>
      <c r="C7" s="107" t="s">
        <v>434</v>
      </c>
      <c r="D7" s="108" t="s">
        <v>435</v>
      </c>
      <c r="E7" s="107" t="s">
        <v>419</v>
      </c>
      <c r="F7" s="125">
        <v>355</v>
      </c>
      <c r="G7" s="136">
        <v>29.58</v>
      </c>
      <c r="H7" s="137">
        <v>29.58</v>
      </c>
      <c r="I7" s="140" t="s">
        <v>787</v>
      </c>
      <c r="J7" s="137">
        <v>29.58</v>
      </c>
      <c r="K7" s="140" t="s">
        <v>869</v>
      </c>
      <c r="L7" s="306"/>
      <c r="M7" s="306"/>
      <c r="N7" s="137"/>
      <c r="O7" s="139"/>
      <c r="P7" s="137">
        <f t="shared" si="0"/>
        <v>59.16</v>
      </c>
      <c r="Q7" s="137">
        <f t="shared" si="1"/>
        <v>295.84000000000003</v>
      </c>
    </row>
    <row r="8" spans="1:17" ht="26.25" customHeight="1" x14ac:dyDescent="0.25">
      <c r="A8" s="106">
        <v>43440</v>
      </c>
      <c r="B8" s="106" t="s">
        <v>429</v>
      </c>
      <c r="C8" s="107" t="s">
        <v>436</v>
      </c>
      <c r="D8" s="108" t="s">
        <v>437</v>
      </c>
      <c r="E8" s="107" t="s">
        <v>419</v>
      </c>
      <c r="F8" s="125">
        <v>325</v>
      </c>
      <c r="G8" s="141">
        <v>27.08</v>
      </c>
      <c r="H8" s="137">
        <v>27.08</v>
      </c>
      <c r="I8" s="140" t="s">
        <v>787</v>
      </c>
      <c r="J8" s="137">
        <v>27.08</v>
      </c>
      <c r="K8" s="140" t="s">
        <v>869</v>
      </c>
      <c r="L8" s="306"/>
      <c r="M8" s="306"/>
      <c r="N8" s="137"/>
      <c r="O8" s="139"/>
      <c r="P8" s="137">
        <f t="shared" si="0"/>
        <v>54.16</v>
      </c>
      <c r="Q8" s="137">
        <f t="shared" si="1"/>
        <v>270.84000000000003</v>
      </c>
    </row>
    <row r="9" spans="1:17" ht="26.25" customHeight="1" x14ac:dyDescent="0.25">
      <c r="A9" s="106">
        <v>43439</v>
      </c>
      <c r="B9" s="106" t="s">
        <v>429</v>
      </c>
      <c r="C9" s="107" t="s">
        <v>438</v>
      </c>
      <c r="D9" s="108" t="s">
        <v>439</v>
      </c>
      <c r="E9" s="107" t="s">
        <v>419</v>
      </c>
      <c r="F9" s="125">
        <v>150</v>
      </c>
      <c r="G9" s="141">
        <v>12.5</v>
      </c>
      <c r="H9" s="137">
        <v>12.5</v>
      </c>
      <c r="I9" s="140" t="s">
        <v>787</v>
      </c>
      <c r="J9" s="137">
        <v>12.5</v>
      </c>
      <c r="K9" s="140" t="s">
        <v>869</v>
      </c>
      <c r="L9" s="306"/>
      <c r="M9" s="306"/>
      <c r="N9" s="137"/>
      <c r="O9" s="139"/>
      <c r="P9" s="137">
        <f t="shared" si="0"/>
        <v>25</v>
      </c>
      <c r="Q9" s="137">
        <f t="shared" si="1"/>
        <v>125</v>
      </c>
    </row>
    <row r="10" spans="1:17" ht="26.25" customHeight="1" x14ac:dyDescent="0.25">
      <c r="A10" s="106">
        <v>43439</v>
      </c>
      <c r="B10" s="106" t="s">
        <v>429</v>
      </c>
      <c r="C10" s="107" t="s">
        <v>440</v>
      </c>
      <c r="D10" s="108" t="s">
        <v>441</v>
      </c>
      <c r="E10" s="107" t="s">
        <v>419</v>
      </c>
      <c r="F10" s="125">
        <v>295</v>
      </c>
      <c r="G10" s="141">
        <v>18.75</v>
      </c>
      <c r="H10" s="137">
        <v>18.75</v>
      </c>
      <c r="I10" s="140" t="s">
        <v>787</v>
      </c>
      <c r="J10" s="137">
        <v>18.75</v>
      </c>
      <c r="K10" s="140" t="s">
        <v>869</v>
      </c>
      <c r="L10" s="306"/>
      <c r="M10" s="306"/>
      <c r="N10" s="137"/>
      <c r="O10" s="139"/>
      <c r="P10" s="137">
        <f t="shared" si="0"/>
        <v>37.5</v>
      </c>
      <c r="Q10" s="137">
        <f t="shared" si="1"/>
        <v>257.5</v>
      </c>
    </row>
    <row r="11" spans="1:17" ht="26.25" customHeight="1" x14ac:dyDescent="0.25">
      <c r="A11" s="106">
        <v>43439</v>
      </c>
      <c r="B11" s="106" t="s">
        <v>429</v>
      </c>
      <c r="C11" s="107" t="s">
        <v>442</v>
      </c>
      <c r="D11" s="108" t="s">
        <v>443</v>
      </c>
      <c r="E11" s="107"/>
      <c r="F11" s="125">
        <v>90</v>
      </c>
      <c r="G11" s="141"/>
      <c r="H11" s="137">
        <v>82.5</v>
      </c>
      <c r="I11" s="140"/>
      <c r="J11" s="137">
        <v>7.5</v>
      </c>
      <c r="K11" s="140" t="s">
        <v>787</v>
      </c>
      <c r="L11" s="137"/>
      <c r="M11" s="140"/>
      <c r="N11" s="137"/>
      <c r="O11" s="139"/>
      <c r="P11" s="137">
        <f t="shared" si="0"/>
        <v>90</v>
      </c>
      <c r="Q11" s="137">
        <f t="shared" si="1"/>
        <v>0</v>
      </c>
    </row>
    <row r="12" spans="1:17" ht="26.25" customHeight="1" x14ac:dyDescent="0.25">
      <c r="A12" s="106">
        <v>43102</v>
      </c>
      <c r="B12" s="106" t="s">
        <v>429</v>
      </c>
      <c r="C12" s="107" t="s">
        <v>444</v>
      </c>
      <c r="D12" s="108" t="s">
        <v>445</v>
      </c>
      <c r="E12" s="107" t="s">
        <v>419</v>
      </c>
      <c r="F12" s="125">
        <v>330</v>
      </c>
      <c r="G12" s="141">
        <v>27.5</v>
      </c>
      <c r="H12" s="137">
        <v>27.5</v>
      </c>
      <c r="I12" s="140" t="s">
        <v>787</v>
      </c>
      <c r="J12" s="137">
        <v>27.5</v>
      </c>
      <c r="K12" s="140" t="s">
        <v>869</v>
      </c>
      <c r="L12" s="306"/>
      <c r="M12" s="306"/>
      <c r="N12" s="137"/>
      <c r="O12" s="139"/>
      <c r="P12" s="137">
        <f t="shared" si="0"/>
        <v>55</v>
      </c>
      <c r="Q12" s="137">
        <f t="shared" si="1"/>
        <v>275</v>
      </c>
    </row>
    <row r="13" spans="1:17" s="426" customFormat="1" ht="26.25" customHeight="1" x14ac:dyDescent="0.25">
      <c r="A13" s="106">
        <v>43493</v>
      </c>
      <c r="B13" s="106" t="s">
        <v>784</v>
      </c>
      <c r="C13" s="107" t="s">
        <v>785</v>
      </c>
      <c r="D13" s="108"/>
      <c r="E13" s="107" t="s">
        <v>419</v>
      </c>
      <c r="F13" s="125">
        <v>430</v>
      </c>
      <c r="G13" s="125">
        <v>25</v>
      </c>
      <c r="H13" s="137">
        <v>130</v>
      </c>
      <c r="I13" s="140" t="s">
        <v>1078</v>
      </c>
      <c r="J13" s="137">
        <v>25</v>
      </c>
      <c r="K13" s="140" t="s">
        <v>786</v>
      </c>
      <c r="L13" s="137"/>
      <c r="M13" s="140"/>
      <c r="N13" s="137"/>
      <c r="O13" s="139"/>
      <c r="P13" s="137">
        <f t="shared" si="0"/>
        <v>155</v>
      </c>
      <c r="Q13" s="137">
        <f t="shared" si="1"/>
        <v>275</v>
      </c>
    </row>
    <row r="14" spans="1:17" ht="26.25" customHeight="1" x14ac:dyDescent="0.25">
      <c r="A14" s="106"/>
      <c r="B14" s="106" t="s">
        <v>429</v>
      </c>
      <c r="C14" s="107" t="s">
        <v>870</v>
      </c>
      <c r="D14" s="108"/>
      <c r="E14" s="107"/>
      <c r="F14" s="125"/>
      <c r="G14" s="141"/>
      <c r="H14" s="137">
        <v>15</v>
      </c>
      <c r="I14" s="140" t="s">
        <v>869</v>
      </c>
      <c r="J14" s="137"/>
      <c r="K14" s="140"/>
      <c r="L14" s="306"/>
      <c r="M14" s="306"/>
      <c r="N14" s="137"/>
      <c r="O14" s="139"/>
      <c r="P14" s="137">
        <f t="shared" si="0"/>
        <v>15</v>
      </c>
      <c r="Q14" s="137">
        <f>F14-P14</f>
        <v>-15</v>
      </c>
    </row>
    <row r="15" spans="1:17" ht="26.25" customHeight="1" x14ac:dyDescent="0.25">
      <c r="A15" s="106">
        <v>43516</v>
      </c>
      <c r="B15" s="106" t="s">
        <v>429</v>
      </c>
      <c r="C15" s="107" t="s">
        <v>871</v>
      </c>
      <c r="D15" s="108" t="s">
        <v>947</v>
      </c>
      <c r="E15" s="107">
        <v>12</v>
      </c>
      <c r="F15" s="125">
        <v>300</v>
      </c>
      <c r="G15" s="141">
        <v>16.670000000000002</v>
      </c>
      <c r="H15" s="137">
        <v>100</v>
      </c>
      <c r="I15" s="140" t="s">
        <v>872</v>
      </c>
      <c r="J15" s="137"/>
      <c r="K15" s="140"/>
      <c r="L15" s="306"/>
      <c r="M15" s="306"/>
      <c r="N15" s="137"/>
      <c r="O15" s="139"/>
      <c r="P15" s="137">
        <f t="shared" si="0"/>
        <v>100</v>
      </c>
      <c r="Q15" s="137">
        <f>F15-P15</f>
        <v>200</v>
      </c>
    </row>
    <row r="16" spans="1:17" ht="26.25" customHeight="1" x14ac:dyDescent="0.25">
      <c r="A16" s="171">
        <v>43516</v>
      </c>
      <c r="B16" s="143" t="s">
        <v>873</v>
      </c>
      <c r="C16" s="143" t="s">
        <v>874</v>
      </c>
      <c r="D16" s="143"/>
      <c r="E16" s="143" t="s">
        <v>419</v>
      </c>
      <c r="F16" s="145">
        <v>200</v>
      </c>
      <c r="G16" s="145">
        <v>14.58</v>
      </c>
      <c r="H16" s="116">
        <v>25</v>
      </c>
      <c r="I16" s="105" t="s">
        <v>875</v>
      </c>
      <c r="J16" s="116"/>
      <c r="K16" s="105"/>
      <c r="L16" s="306"/>
      <c r="M16" s="306"/>
      <c r="N16" s="116"/>
      <c r="O16" s="143"/>
      <c r="P16" s="137">
        <f t="shared" si="0"/>
        <v>25</v>
      </c>
      <c r="Q16" s="137">
        <f>F16-P16</f>
        <v>175</v>
      </c>
    </row>
    <row r="17" spans="1:17" ht="26.25" customHeight="1" x14ac:dyDescent="0.25">
      <c r="A17" s="171">
        <v>43517</v>
      </c>
      <c r="B17" s="143" t="s">
        <v>429</v>
      </c>
      <c r="C17" s="143" t="s">
        <v>432</v>
      </c>
      <c r="D17" s="143" t="s">
        <v>942</v>
      </c>
      <c r="E17" s="143" t="s">
        <v>419</v>
      </c>
      <c r="F17" s="145">
        <v>260</v>
      </c>
      <c r="G17" s="145">
        <v>21.67</v>
      </c>
      <c r="H17" s="116"/>
      <c r="I17" s="105"/>
      <c r="J17" s="116"/>
      <c r="K17" s="105"/>
      <c r="L17" s="116"/>
      <c r="M17" s="105"/>
      <c r="N17" s="116"/>
      <c r="O17" s="143"/>
      <c r="P17" s="137">
        <f t="shared" si="0"/>
        <v>0</v>
      </c>
      <c r="Q17" s="137">
        <f t="shared" ref="Q17:Q25" si="2">F17-P17</f>
        <v>260</v>
      </c>
    </row>
    <row r="18" spans="1:17" ht="26.25" customHeight="1" x14ac:dyDescent="0.25">
      <c r="A18" s="171">
        <v>43517</v>
      </c>
      <c r="B18" s="143" t="s">
        <v>429</v>
      </c>
      <c r="C18" s="143" t="s">
        <v>943</v>
      </c>
      <c r="D18" s="143" t="s">
        <v>944</v>
      </c>
      <c r="E18" s="143" t="s">
        <v>411</v>
      </c>
      <c r="F18" s="145">
        <v>100</v>
      </c>
      <c r="G18" s="145">
        <v>10</v>
      </c>
      <c r="H18" s="116"/>
      <c r="I18" s="105"/>
      <c r="J18" s="116"/>
      <c r="K18" s="105"/>
      <c r="L18" s="116"/>
      <c r="M18" s="105"/>
      <c r="N18" s="116"/>
      <c r="O18" s="143"/>
      <c r="P18" s="137">
        <f t="shared" si="0"/>
        <v>0</v>
      </c>
      <c r="Q18" s="137">
        <f t="shared" si="2"/>
        <v>100</v>
      </c>
    </row>
    <row r="19" spans="1:17" ht="26.25" customHeight="1" x14ac:dyDescent="0.25">
      <c r="A19" s="171">
        <v>43517</v>
      </c>
      <c r="B19" s="143" t="s">
        <v>429</v>
      </c>
      <c r="C19" s="143" t="s">
        <v>945</v>
      </c>
      <c r="D19" s="143" t="s">
        <v>946</v>
      </c>
      <c r="E19" s="143" t="s">
        <v>419</v>
      </c>
      <c r="F19" s="145">
        <v>255</v>
      </c>
      <c r="G19" s="145">
        <v>21.25</v>
      </c>
      <c r="H19" s="116"/>
      <c r="I19" s="105"/>
      <c r="J19" s="116"/>
      <c r="K19" s="105"/>
      <c r="L19" s="116"/>
      <c r="M19" s="105"/>
      <c r="N19" s="116"/>
      <c r="O19" s="143"/>
      <c r="P19" s="137">
        <f t="shared" si="0"/>
        <v>0</v>
      </c>
      <c r="Q19" s="137">
        <f t="shared" si="2"/>
        <v>255</v>
      </c>
    </row>
    <row r="20" spans="1:17" ht="26.25" customHeight="1" x14ac:dyDescent="0.25">
      <c r="A20" s="171">
        <v>40230</v>
      </c>
      <c r="B20" s="143" t="s">
        <v>429</v>
      </c>
      <c r="C20" s="143" t="s">
        <v>948</v>
      </c>
      <c r="D20" s="143" t="s">
        <v>949</v>
      </c>
      <c r="E20" s="143" t="s">
        <v>419</v>
      </c>
      <c r="F20" s="145">
        <v>100</v>
      </c>
      <c r="G20" s="145">
        <v>8.33</v>
      </c>
      <c r="H20" s="116"/>
      <c r="I20" s="105"/>
      <c r="J20" s="116"/>
      <c r="K20" s="105"/>
      <c r="L20" s="116"/>
      <c r="M20" s="105"/>
      <c r="N20" s="116"/>
      <c r="O20" s="143"/>
      <c r="P20" s="137">
        <f t="shared" si="0"/>
        <v>0</v>
      </c>
      <c r="Q20" s="137">
        <f t="shared" si="2"/>
        <v>100</v>
      </c>
    </row>
    <row r="21" spans="1:17" ht="26.25" customHeight="1" x14ac:dyDescent="0.25">
      <c r="A21" s="171">
        <v>43517</v>
      </c>
      <c r="B21" s="143" t="s">
        <v>429</v>
      </c>
      <c r="C21" s="143" t="s">
        <v>950</v>
      </c>
      <c r="D21" s="143" t="s">
        <v>951</v>
      </c>
      <c r="E21" s="143" t="s">
        <v>419</v>
      </c>
      <c r="F21" s="145">
        <v>175</v>
      </c>
      <c r="G21" s="145">
        <v>14.58</v>
      </c>
      <c r="H21" s="116"/>
      <c r="I21" s="105"/>
      <c r="J21" s="116"/>
      <c r="K21" s="105"/>
      <c r="L21" s="116"/>
      <c r="M21" s="105"/>
      <c r="N21" s="116"/>
      <c r="O21" s="143"/>
      <c r="P21" s="137">
        <f t="shared" si="0"/>
        <v>0</v>
      </c>
      <c r="Q21" s="137">
        <f t="shared" si="2"/>
        <v>175</v>
      </c>
    </row>
    <row r="22" spans="1:17" ht="26.25" customHeight="1" x14ac:dyDescent="0.25">
      <c r="A22" s="171"/>
      <c r="B22" s="143"/>
      <c r="C22" s="143"/>
      <c r="D22" s="143"/>
      <c r="E22" s="143"/>
      <c r="F22" s="145"/>
      <c r="G22" s="145"/>
      <c r="H22" s="116"/>
      <c r="I22" s="105"/>
      <c r="J22" s="116"/>
      <c r="K22" s="105"/>
      <c r="L22" s="116"/>
      <c r="M22" s="105"/>
      <c r="N22" s="116"/>
      <c r="O22" s="143"/>
      <c r="P22" s="137">
        <f t="shared" si="0"/>
        <v>0</v>
      </c>
      <c r="Q22" s="137">
        <f t="shared" si="2"/>
        <v>0</v>
      </c>
    </row>
    <row r="23" spans="1:17" ht="26.25" customHeight="1" x14ac:dyDescent="0.25">
      <c r="A23" s="171"/>
      <c r="B23" s="143"/>
      <c r="C23" s="143"/>
      <c r="D23" s="143"/>
      <c r="E23" s="143"/>
      <c r="F23" s="145"/>
      <c r="G23" s="145"/>
      <c r="H23" s="116"/>
      <c r="I23" s="105"/>
      <c r="J23" s="116"/>
      <c r="K23" s="105"/>
      <c r="L23" s="116"/>
      <c r="M23" s="105"/>
      <c r="N23" s="116"/>
      <c r="O23" s="143"/>
      <c r="P23" s="137">
        <f t="shared" si="0"/>
        <v>0</v>
      </c>
      <c r="Q23" s="137">
        <f t="shared" si="2"/>
        <v>0</v>
      </c>
    </row>
    <row r="24" spans="1:17" ht="26.25" customHeight="1" x14ac:dyDescent="0.25">
      <c r="A24" s="171"/>
      <c r="B24" s="143"/>
      <c r="C24" s="143"/>
      <c r="D24" s="143"/>
      <c r="E24" s="143"/>
      <c r="F24" s="145"/>
      <c r="G24" s="145"/>
      <c r="H24" s="116"/>
      <c r="I24" s="105"/>
      <c r="J24" s="116"/>
      <c r="K24" s="105"/>
      <c r="L24" s="116"/>
      <c r="M24" s="105"/>
      <c r="N24" s="116"/>
      <c r="O24" s="143"/>
      <c r="P24" s="137">
        <f t="shared" si="0"/>
        <v>0</v>
      </c>
      <c r="Q24" s="137">
        <f t="shared" si="2"/>
        <v>0</v>
      </c>
    </row>
    <row r="25" spans="1:17" ht="26.25" customHeight="1" x14ac:dyDescent="0.25">
      <c r="A25" s="171"/>
      <c r="B25" s="143"/>
      <c r="C25" s="143"/>
      <c r="D25" s="143"/>
      <c r="E25" s="143"/>
      <c r="F25" s="145"/>
      <c r="G25" s="145"/>
      <c r="H25" s="116"/>
      <c r="I25" s="105"/>
      <c r="J25" s="116"/>
      <c r="K25" s="105"/>
      <c r="L25" s="116"/>
      <c r="M25" s="105"/>
      <c r="N25" s="116"/>
      <c r="O25" s="143"/>
      <c r="P25" s="137">
        <f t="shared" si="0"/>
        <v>0</v>
      </c>
      <c r="Q25" s="137">
        <f t="shared" si="2"/>
        <v>0</v>
      </c>
    </row>
    <row r="26" spans="1:17" ht="21" customHeight="1" x14ac:dyDescent="0.25">
      <c r="A26" s="119"/>
      <c r="B26" s="142"/>
      <c r="C26" s="119"/>
      <c r="D26" s="142"/>
      <c r="E26" s="119"/>
      <c r="F26" s="144">
        <f>SUM(F5:F25)</f>
        <v>3690</v>
      </c>
      <c r="G26" s="144">
        <f>SUM(G5:G25)</f>
        <v>457.90999999999997</v>
      </c>
      <c r="H26" s="145">
        <f>SUM(H5:H25)</f>
        <v>678.32999999999993</v>
      </c>
      <c r="I26" s="142"/>
      <c r="J26" s="145">
        <f>SUM(J5:J25)</f>
        <v>158.32999999999998</v>
      </c>
      <c r="K26" s="166"/>
      <c r="L26" s="145"/>
      <c r="M26" s="166"/>
      <c r="N26" s="145"/>
      <c r="O26" s="142"/>
      <c r="P26" s="145">
        <f>SUM(P5:P16)</f>
        <v>836.66</v>
      </c>
      <c r="Q26" s="145">
        <f>SUM(Q5:Q16)</f>
        <v>1963.3400000000001</v>
      </c>
    </row>
    <row r="27" spans="1:17" x14ac:dyDescent="0.25">
      <c r="A27" s="121"/>
      <c r="B27" s="176"/>
      <c r="C27" s="121"/>
      <c r="D27" s="176"/>
      <c r="E27" s="121"/>
      <c r="F27" s="121"/>
      <c r="G27" s="121"/>
      <c r="H27" s="121"/>
      <c r="I27" s="121"/>
      <c r="J27" s="121"/>
      <c r="K27" s="122"/>
      <c r="L27" s="121"/>
      <c r="M27" s="121"/>
      <c r="N27" s="121"/>
      <c r="O27" s="121"/>
      <c r="P27" s="121"/>
      <c r="Q27" s="121"/>
    </row>
  </sheetData>
  <mergeCells count="2">
    <mergeCell ref="A2:Q2"/>
    <mergeCell ref="A3:Q3"/>
  </mergeCells>
  <phoneticPr fontId="19" type="noConversion"/>
  <hyperlinks>
    <hyperlink ref="C1" location="RESUMEN!A1" display="REGRESAR"/>
  </hyperlinks>
  <pageMargins left="0" right="0" top="0.74803149606299213" bottom="0.74803149606299213" header="0.31496062992125984" footer="0.31496062992125984"/>
  <pageSetup scale="57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B1:AL18"/>
  <sheetViews>
    <sheetView zoomScale="75" zoomScaleNormal="75" workbookViewId="0">
      <selection activeCell="D1" sqref="D1"/>
    </sheetView>
  </sheetViews>
  <sheetFormatPr baseColWidth="10" defaultRowHeight="15" x14ac:dyDescent="0.25"/>
  <cols>
    <col min="1" max="1" width="2.140625" customWidth="1"/>
    <col min="2" max="2" width="10.7109375" customWidth="1"/>
    <col min="4" max="4" width="23.42578125" style="159" customWidth="1"/>
    <col min="7" max="7" width="13" customWidth="1"/>
    <col min="10" max="10" width="11.42578125" customWidth="1"/>
    <col min="12" max="12" width="11.42578125" style="159"/>
  </cols>
  <sheetData>
    <row r="1" spans="2:38" x14ac:dyDescent="0.25">
      <c r="D1" s="356" t="s">
        <v>1413</v>
      </c>
    </row>
    <row r="2" spans="2:38" s="10" customFormat="1" ht="31.5" customHeight="1" x14ac:dyDescent="0.3">
      <c r="B2" s="461" t="s">
        <v>22</v>
      </c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  <c r="T2" s="461"/>
      <c r="U2" s="461"/>
      <c r="V2" s="462"/>
    </row>
    <row r="3" spans="2:38" s="1" customFormat="1" ht="24.75" customHeight="1" x14ac:dyDescent="0.25">
      <c r="B3" s="463" t="s">
        <v>78</v>
      </c>
      <c r="C3" s="463"/>
      <c r="D3" s="463"/>
      <c r="E3" s="463"/>
      <c r="F3" s="463"/>
      <c r="G3" s="463"/>
      <c r="H3" s="463"/>
      <c r="I3" s="463"/>
      <c r="J3" s="463"/>
      <c r="K3" s="463"/>
      <c r="L3" s="463"/>
      <c r="M3" s="463"/>
      <c r="N3" s="463"/>
      <c r="O3" s="463"/>
      <c r="P3" s="463"/>
      <c r="Q3" s="463"/>
      <c r="R3" s="463"/>
      <c r="S3" s="463"/>
      <c r="T3" s="463"/>
      <c r="U3" s="463"/>
      <c r="V3" s="464"/>
    </row>
    <row r="4" spans="2:38" s="3" customFormat="1" ht="27" x14ac:dyDescent="0.25">
      <c r="B4" s="2" t="s">
        <v>13</v>
      </c>
      <c r="C4" s="2" t="s">
        <v>79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141</v>
      </c>
      <c r="J4" s="2" t="s">
        <v>20</v>
      </c>
      <c r="K4" s="2" t="s">
        <v>142</v>
      </c>
      <c r="L4" s="2" t="s">
        <v>20</v>
      </c>
      <c r="M4" s="2" t="s">
        <v>143</v>
      </c>
      <c r="N4" s="2" t="s">
        <v>20</v>
      </c>
      <c r="O4" s="2" t="s">
        <v>144</v>
      </c>
      <c r="P4" s="2" t="s">
        <v>20</v>
      </c>
      <c r="Q4" s="2" t="s">
        <v>151</v>
      </c>
      <c r="R4" s="2" t="s">
        <v>20</v>
      </c>
      <c r="S4" s="2" t="s">
        <v>72</v>
      </c>
      <c r="T4" s="2" t="s">
        <v>73</v>
      </c>
      <c r="U4" s="2" t="s">
        <v>24</v>
      </c>
      <c r="V4" s="2" t="s">
        <v>20</v>
      </c>
    </row>
    <row r="5" spans="2:38" s="34" customFormat="1" ht="32.25" customHeight="1" x14ac:dyDescent="0.3">
      <c r="B5" s="11">
        <v>43262</v>
      </c>
      <c r="C5" s="39" t="s">
        <v>145</v>
      </c>
      <c r="D5" s="30" t="s">
        <v>149</v>
      </c>
      <c r="E5" s="31"/>
      <c r="F5" s="30" t="s">
        <v>148</v>
      </c>
      <c r="G5" s="93">
        <v>300</v>
      </c>
      <c r="H5" s="102">
        <v>49.16</v>
      </c>
      <c r="I5" s="55">
        <v>50</v>
      </c>
      <c r="J5" s="13" t="s">
        <v>1085</v>
      </c>
      <c r="K5" s="55">
        <v>50</v>
      </c>
      <c r="L5" s="251" t="s">
        <v>1089</v>
      </c>
      <c r="M5" s="50"/>
      <c r="N5" s="53"/>
      <c r="O5" s="54"/>
      <c r="P5" s="53"/>
      <c r="Q5" s="54"/>
      <c r="R5" s="53"/>
      <c r="S5" s="54"/>
      <c r="T5" s="53"/>
      <c r="U5" s="57">
        <f>I5+K5+M5+O5+S5+Q5</f>
        <v>100</v>
      </c>
      <c r="V5" s="57">
        <f>G5-U5</f>
        <v>200</v>
      </c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</row>
    <row r="6" spans="2:38" s="34" customFormat="1" ht="28.5" customHeight="1" x14ac:dyDescent="0.3">
      <c r="B6" s="11">
        <v>43409</v>
      </c>
      <c r="C6" s="43" t="s">
        <v>145</v>
      </c>
      <c r="D6" s="13" t="s">
        <v>146</v>
      </c>
      <c r="E6" s="12" t="s">
        <v>147</v>
      </c>
      <c r="F6" s="13" t="s">
        <v>85</v>
      </c>
      <c r="G6" s="91">
        <v>450</v>
      </c>
      <c r="H6" s="92">
        <v>43.75</v>
      </c>
      <c r="I6" s="19">
        <v>100</v>
      </c>
      <c r="J6" s="58"/>
      <c r="K6" s="50"/>
      <c r="L6" s="58"/>
      <c r="M6" s="50"/>
      <c r="N6" s="53"/>
      <c r="O6" s="54"/>
      <c r="P6" s="53"/>
      <c r="Q6" s="54"/>
      <c r="R6" s="53"/>
      <c r="S6" s="54"/>
      <c r="T6" s="53"/>
      <c r="U6" s="57">
        <f>I6+K6+M6+O6+S6+Q6</f>
        <v>100</v>
      </c>
      <c r="V6" s="57">
        <f>G6-U6</f>
        <v>350</v>
      </c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</row>
    <row r="7" spans="2:38" s="34" customFormat="1" ht="28.5" customHeight="1" x14ac:dyDescent="0.3">
      <c r="B7" s="11">
        <v>43442</v>
      </c>
      <c r="C7" s="43" t="s">
        <v>145</v>
      </c>
      <c r="D7" s="13" t="s">
        <v>152</v>
      </c>
      <c r="E7" s="12" t="s">
        <v>153</v>
      </c>
      <c r="F7" s="13" t="s">
        <v>84</v>
      </c>
      <c r="G7" s="91">
        <v>255</v>
      </c>
      <c r="H7" s="92">
        <v>25.5</v>
      </c>
      <c r="I7" s="19">
        <v>27.5</v>
      </c>
      <c r="J7" s="58" t="s">
        <v>1085</v>
      </c>
      <c r="K7" s="50">
        <v>27.5</v>
      </c>
      <c r="L7" s="58" t="s">
        <v>1090</v>
      </c>
      <c r="M7" s="50"/>
      <c r="N7" s="53"/>
      <c r="O7" s="54"/>
      <c r="P7" s="53"/>
      <c r="Q7" s="54"/>
      <c r="R7" s="53"/>
      <c r="S7" s="54"/>
      <c r="T7" s="53"/>
      <c r="U7" s="57"/>
      <c r="V7" s="57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</row>
    <row r="8" spans="2:38" s="34" customFormat="1" ht="28.5" customHeight="1" x14ac:dyDescent="0.3">
      <c r="B8" s="11"/>
      <c r="C8" s="43" t="s">
        <v>145</v>
      </c>
      <c r="D8" s="13" t="s">
        <v>1084</v>
      </c>
      <c r="E8" s="12"/>
      <c r="F8" s="13"/>
      <c r="G8" s="91"/>
      <c r="H8" s="92"/>
      <c r="I8" s="19">
        <v>18</v>
      </c>
      <c r="J8" s="58" t="s">
        <v>1085</v>
      </c>
      <c r="K8" s="50">
        <v>18</v>
      </c>
      <c r="L8" s="58" t="s">
        <v>1089</v>
      </c>
      <c r="M8" s="50"/>
      <c r="N8" s="53"/>
      <c r="O8" s="54"/>
      <c r="P8" s="53"/>
      <c r="Q8" s="54"/>
      <c r="R8" s="53"/>
      <c r="S8" s="54"/>
      <c r="T8" s="53"/>
      <c r="U8" s="57"/>
      <c r="V8" s="57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</row>
    <row r="9" spans="2:38" s="34" customFormat="1" ht="28.5" customHeight="1" x14ac:dyDescent="0.3">
      <c r="B9" s="11"/>
      <c r="C9" s="39" t="s">
        <v>145</v>
      </c>
      <c r="D9" s="44" t="s">
        <v>1086</v>
      </c>
      <c r="E9" s="31"/>
      <c r="F9" s="30"/>
      <c r="G9" s="37"/>
      <c r="H9" s="54"/>
      <c r="I9" s="54">
        <v>12</v>
      </c>
      <c r="J9" s="40" t="s">
        <v>1087</v>
      </c>
      <c r="K9" s="54">
        <v>12</v>
      </c>
      <c r="L9" s="40" t="s">
        <v>1088</v>
      </c>
      <c r="M9" s="54"/>
      <c r="N9" s="53"/>
      <c r="O9" s="54"/>
      <c r="P9" s="53"/>
      <c r="Q9" s="54"/>
      <c r="R9" s="53"/>
      <c r="S9" s="54"/>
      <c r="T9" s="53"/>
      <c r="U9" s="57">
        <f>I9+K9+M9+O9+S9+Q9</f>
        <v>24</v>
      </c>
      <c r="V9" s="57">
        <f>G9-U9</f>
        <v>-24</v>
      </c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</row>
    <row r="10" spans="2:38" s="66" customFormat="1" ht="28.5" customHeight="1" x14ac:dyDescent="0.25">
      <c r="B10" s="89"/>
      <c r="C10" s="60"/>
      <c r="D10" s="44"/>
      <c r="E10" s="90"/>
      <c r="F10" s="90"/>
      <c r="G10" s="62">
        <f>SUM(G5:G9)</f>
        <v>1005</v>
      </c>
      <c r="H10" s="63">
        <f>SUM(H5:H9)</f>
        <v>118.41</v>
      </c>
      <c r="I10" s="63">
        <f>SUM(I5:I9)</f>
        <v>207.5</v>
      </c>
      <c r="J10" s="64"/>
      <c r="K10" s="63">
        <f>SUM(K5:K9)</f>
        <v>107.5</v>
      </c>
      <c r="L10" s="64"/>
      <c r="M10" s="63"/>
      <c r="N10" s="64"/>
      <c r="O10" s="63"/>
      <c r="P10" s="64"/>
      <c r="Q10" s="63"/>
      <c r="R10" s="64"/>
      <c r="S10" s="63"/>
      <c r="T10" s="64"/>
      <c r="U10" s="65">
        <f>SUM(U5:U9)</f>
        <v>224</v>
      </c>
      <c r="V10" s="65">
        <f>SUM(V5:V9)</f>
        <v>526</v>
      </c>
    </row>
    <row r="11" spans="2:38" x14ac:dyDescent="0.25">
      <c r="D11" s="352"/>
      <c r="E11" s="45"/>
      <c r="F11" s="45"/>
      <c r="G11" s="18"/>
      <c r="H11" s="18"/>
      <c r="I11" s="18"/>
      <c r="J11" s="18"/>
      <c r="K11" s="18"/>
      <c r="L11" s="165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2:38" x14ac:dyDescent="0.25">
      <c r="G12" s="18"/>
      <c r="H12" s="18"/>
      <c r="I12" s="18"/>
      <c r="J12" s="18"/>
      <c r="K12" s="18"/>
      <c r="L12" s="165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</row>
    <row r="13" spans="2:38" x14ac:dyDescent="0.25">
      <c r="G13" s="18"/>
      <c r="H13" s="18"/>
      <c r="I13" s="18"/>
      <c r="J13" s="18"/>
      <c r="K13" s="18"/>
      <c r="L13" s="165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</row>
    <row r="14" spans="2:38" x14ac:dyDescent="0.25">
      <c r="G14" s="18"/>
      <c r="H14" s="18"/>
      <c r="I14" s="18"/>
      <c r="J14" s="18"/>
      <c r="K14" s="18"/>
      <c r="L14" s="165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</row>
    <row r="15" spans="2:38" x14ac:dyDescent="0.25">
      <c r="G15" s="18"/>
      <c r="H15" s="18"/>
      <c r="I15" s="18"/>
      <c r="J15" s="18"/>
      <c r="K15" s="18"/>
      <c r="L15" s="165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</row>
    <row r="16" spans="2:38" x14ac:dyDescent="0.25">
      <c r="G16" s="18"/>
      <c r="H16" s="18"/>
      <c r="I16" s="18"/>
      <c r="J16" s="18"/>
      <c r="K16" s="18"/>
      <c r="L16" s="165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</row>
    <row r="17" spans="7:38" x14ac:dyDescent="0.25">
      <c r="G17" s="18"/>
      <c r="H17" s="18"/>
      <c r="I17" s="18"/>
      <c r="J17" s="18"/>
      <c r="K17" s="18"/>
      <c r="L17" s="165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</row>
    <row r="18" spans="7:38" x14ac:dyDescent="0.25">
      <c r="G18" s="18"/>
      <c r="H18" s="18"/>
      <c r="I18" s="18"/>
      <c r="J18" s="18"/>
      <c r="K18" s="18"/>
      <c r="L18" s="165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</sheetData>
  <mergeCells count="2">
    <mergeCell ref="B2:V2"/>
    <mergeCell ref="B3:V3"/>
  </mergeCells>
  <hyperlinks>
    <hyperlink ref="D1" location="RESUMEN!A1" display="REGRESAR"/>
  </hyperlinks>
  <pageMargins left="0" right="0" top="0.74803149606299213" bottom="0.74803149606299213" header="0.31496062992125984" footer="0.31496062992125984"/>
  <pageSetup scale="54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499984740745262"/>
  </sheetPr>
  <dimension ref="A1:Z54"/>
  <sheetViews>
    <sheetView zoomScale="77" zoomScaleNormal="77" workbookViewId="0">
      <selection activeCell="C1" sqref="C1"/>
    </sheetView>
  </sheetViews>
  <sheetFormatPr baseColWidth="10" defaultRowHeight="15" x14ac:dyDescent="0.25"/>
  <cols>
    <col min="1" max="1" width="12.140625" style="18" bestFit="1" customWidth="1"/>
    <col min="2" max="2" width="11.42578125" style="18"/>
    <col min="3" max="3" width="38.42578125" style="165" customWidth="1"/>
    <col min="4" max="4" width="11.42578125" style="18" customWidth="1"/>
    <col min="5" max="5" width="12.28515625" style="165" customWidth="1"/>
    <col min="6" max="7" width="11.42578125" style="18"/>
    <col min="8" max="8" width="9.28515625" style="165" customWidth="1"/>
    <col min="9" max="9" width="11.42578125" style="52"/>
    <col min="10" max="10" width="11.42578125" style="165"/>
    <col min="11" max="11" width="11.42578125" style="52"/>
    <col min="12" max="13" width="11.42578125" style="18"/>
    <col min="14" max="14" width="11.42578125" style="165"/>
    <col min="15" max="15" width="11.42578125" style="18"/>
    <col min="16" max="16" width="11.42578125" style="165"/>
    <col min="17" max="17" width="11.42578125" style="52"/>
    <col min="18" max="18" width="11.42578125" style="165"/>
    <col min="19" max="19" width="11.42578125" style="52"/>
    <col min="20" max="20" width="11.42578125" style="165"/>
    <col min="21" max="21" width="11.42578125" style="18"/>
    <col min="22" max="23" width="11.42578125" style="165"/>
    <col min="24" max="24" width="11.42578125" style="52"/>
    <col min="25" max="26" width="11.42578125" style="20"/>
  </cols>
  <sheetData>
    <row r="1" spans="1:26" x14ac:dyDescent="0.25">
      <c r="C1" s="357" t="s">
        <v>1413</v>
      </c>
    </row>
    <row r="2" spans="1:26" ht="20.25" x14ac:dyDescent="0.25">
      <c r="A2" s="465" t="s">
        <v>22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465"/>
      <c r="S2" s="465"/>
      <c r="T2" s="465"/>
      <c r="U2" s="465"/>
      <c r="V2" s="465"/>
      <c r="W2" s="465"/>
      <c r="X2" s="465"/>
      <c r="Y2" s="465"/>
      <c r="Z2" s="465"/>
    </row>
    <row r="3" spans="1:26" s="162" customFormat="1" ht="22.5" customHeight="1" x14ac:dyDescent="0.25">
      <c r="A3" s="466" t="s">
        <v>514</v>
      </c>
      <c r="B3" s="466"/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</row>
    <row r="4" spans="1:26" ht="34.5" customHeight="1" x14ac:dyDescent="0.25">
      <c r="A4" s="46" t="s">
        <v>13</v>
      </c>
      <c r="B4" s="46" t="s">
        <v>81</v>
      </c>
      <c r="C4" s="46" t="s">
        <v>15</v>
      </c>
      <c r="D4" s="46" t="s">
        <v>16</v>
      </c>
      <c r="E4" s="46" t="s">
        <v>17</v>
      </c>
      <c r="F4" s="46" t="s">
        <v>18</v>
      </c>
      <c r="G4" s="2" t="s">
        <v>19</v>
      </c>
      <c r="H4" s="2" t="s">
        <v>20</v>
      </c>
      <c r="I4" s="28" t="s">
        <v>141</v>
      </c>
      <c r="J4" s="2" t="s">
        <v>20</v>
      </c>
      <c r="K4" s="28" t="s">
        <v>142</v>
      </c>
      <c r="L4" s="2" t="s">
        <v>20</v>
      </c>
      <c r="M4" s="28" t="s">
        <v>143</v>
      </c>
      <c r="N4" s="2" t="s">
        <v>20</v>
      </c>
      <c r="O4" s="28" t="s">
        <v>144</v>
      </c>
      <c r="P4" s="2" t="s">
        <v>20</v>
      </c>
      <c r="Q4" s="28" t="s">
        <v>151</v>
      </c>
      <c r="R4" s="2" t="s">
        <v>20</v>
      </c>
      <c r="S4" s="28" t="s">
        <v>354</v>
      </c>
      <c r="T4" s="2" t="s">
        <v>20</v>
      </c>
      <c r="U4" s="28" t="s">
        <v>355</v>
      </c>
      <c r="V4" s="2" t="s">
        <v>20</v>
      </c>
      <c r="W4" s="28" t="s">
        <v>620</v>
      </c>
      <c r="X4" s="2" t="s">
        <v>20</v>
      </c>
      <c r="Y4" s="2" t="s">
        <v>72</v>
      </c>
      <c r="Z4" s="2" t="s">
        <v>73</v>
      </c>
    </row>
    <row r="5" spans="1:26" s="238" customFormat="1" ht="24.75" customHeight="1" x14ac:dyDescent="0.25">
      <c r="A5" s="240">
        <v>43273</v>
      </c>
      <c r="B5" s="240" t="s">
        <v>539</v>
      </c>
      <c r="C5" s="241" t="s">
        <v>515</v>
      </c>
      <c r="D5" s="243" t="s">
        <v>540</v>
      </c>
      <c r="E5" s="115" t="s">
        <v>561</v>
      </c>
      <c r="F5" s="252">
        <v>185</v>
      </c>
      <c r="G5" s="223">
        <f>F5/8</f>
        <v>23.125</v>
      </c>
      <c r="H5" s="223" t="s">
        <v>567</v>
      </c>
      <c r="I5" s="224">
        <v>23.12</v>
      </c>
      <c r="J5" s="115" t="s">
        <v>568</v>
      </c>
      <c r="K5" s="224">
        <v>23.12</v>
      </c>
      <c r="L5" s="220" t="s">
        <v>569</v>
      </c>
      <c r="M5" s="224">
        <v>23.1</v>
      </c>
      <c r="N5" s="115" t="s">
        <v>570</v>
      </c>
      <c r="O5" s="224">
        <v>23.12</v>
      </c>
      <c r="P5" s="115"/>
      <c r="Q5" s="224"/>
      <c r="R5" s="115" t="s">
        <v>1035</v>
      </c>
      <c r="S5" s="224">
        <v>23.12</v>
      </c>
      <c r="T5" s="115" t="s">
        <v>1075</v>
      </c>
      <c r="U5" s="220">
        <v>23.12</v>
      </c>
      <c r="V5" s="115"/>
      <c r="W5" s="115"/>
      <c r="X5" s="224"/>
      <c r="Y5" s="253">
        <f>I5+K5+M5+O5+Q5+S5+U5+X5</f>
        <v>138.70000000000002</v>
      </c>
      <c r="Z5" s="253">
        <f>F5-Y5</f>
        <v>46.299999999999983</v>
      </c>
    </row>
    <row r="6" spans="1:26" ht="24.75" customHeight="1" x14ac:dyDescent="0.25">
      <c r="A6" s="29">
        <v>43289</v>
      </c>
      <c r="B6" s="29" t="s">
        <v>539</v>
      </c>
      <c r="C6" s="44" t="s">
        <v>516</v>
      </c>
      <c r="D6" s="31" t="s">
        <v>541</v>
      </c>
      <c r="E6" s="107" t="s">
        <v>148</v>
      </c>
      <c r="F6" s="161">
        <v>365</v>
      </c>
      <c r="G6" s="155">
        <f>F6/6</f>
        <v>60.833333333333336</v>
      </c>
      <c r="H6" s="107" t="s">
        <v>571</v>
      </c>
      <c r="I6" s="137">
        <v>60.83</v>
      </c>
      <c r="J6" s="107" t="s">
        <v>335</v>
      </c>
      <c r="K6" s="137">
        <v>60.83</v>
      </c>
      <c r="L6" s="108" t="s">
        <v>572</v>
      </c>
      <c r="M6" s="137">
        <v>60.83</v>
      </c>
      <c r="N6" s="107"/>
      <c r="O6" s="137">
        <v>60.83</v>
      </c>
      <c r="P6" s="107"/>
      <c r="Q6" s="137">
        <v>60.83</v>
      </c>
      <c r="R6" s="107"/>
      <c r="S6" s="137"/>
      <c r="T6" s="107"/>
      <c r="U6" s="108"/>
      <c r="V6" s="107"/>
      <c r="W6" s="107"/>
      <c r="X6" s="137"/>
      <c r="Y6" s="57">
        <f t="shared" ref="Y6:Y53" si="0">I6+K6+M6+O6+Q6+S6+U6+X6</f>
        <v>304.14999999999998</v>
      </c>
      <c r="Z6" s="57">
        <f t="shared" ref="Z6:Z53" si="1">F6-Y6</f>
        <v>60.850000000000023</v>
      </c>
    </row>
    <row r="7" spans="1:26" s="238" customFormat="1" ht="24.75" customHeight="1" x14ac:dyDescent="0.25">
      <c r="A7" s="240">
        <v>43309</v>
      </c>
      <c r="B7" s="240" t="s">
        <v>539</v>
      </c>
      <c r="C7" s="241" t="s">
        <v>517</v>
      </c>
      <c r="D7" s="243" t="s">
        <v>542</v>
      </c>
      <c r="E7" s="115" t="s">
        <v>148</v>
      </c>
      <c r="F7" s="252">
        <v>680</v>
      </c>
      <c r="G7" s="223"/>
      <c r="H7" s="115" t="s">
        <v>573</v>
      </c>
      <c r="I7" s="224">
        <v>136</v>
      </c>
      <c r="J7" s="220" t="s">
        <v>574</v>
      </c>
      <c r="K7" s="224">
        <v>136</v>
      </c>
      <c r="L7" s="115" t="s">
        <v>575</v>
      </c>
      <c r="M7" s="262">
        <v>136</v>
      </c>
      <c r="N7" s="115" t="s">
        <v>1073</v>
      </c>
      <c r="O7" s="224">
        <v>44.28</v>
      </c>
      <c r="R7" s="115"/>
      <c r="S7" s="224"/>
      <c r="T7" s="115"/>
      <c r="U7" s="220"/>
      <c r="V7" s="115"/>
      <c r="W7" s="115"/>
      <c r="X7" s="224"/>
      <c r="Y7" s="57">
        <f t="shared" si="0"/>
        <v>452.28</v>
      </c>
      <c r="Z7" s="253">
        <f t="shared" si="1"/>
        <v>227.72000000000003</v>
      </c>
    </row>
    <row r="8" spans="1:26" ht="24.75" customHeight="1" x14ac:dyDescent="0.25">
      <c r="A8" s="29">
        <v>43253</v>
      </c>
      <c r="B8" s="29" t="s">
        <v>539</v>
      </c>
      <c r="C8" s="30" t="s">
        <v>846</v>
      </c>
      <c r="D8" s="31"/>
      <c r="E8" s="107" t="s">
        <v>148</v>
      </c>
      <c r="F8" s="161">
        <v>330</v>
      </c>
      <c r="G8" s="137"/>
      <c r="H8" s="107" t="s">
        <v>290</v>
      </c>
      <c r="I8" s="137">
        <v>50</v>
      </c>
      <c r="J8" s="107" t="s">
        <v>573</v>
      </c>
      <c r="K8" s="137">
        <v>25</v>
      </c>
      <c r="L8" s="108" t="s">
        <v>576</v>
      </c>
      <c r="M8" s="137">
        <v>25</v>
      </c>
      <c r="N8" s="107" t="s">
        <v>1045</v>
      </c>
      <c r="O8" s="137">
        <v>26.5</v>
      </c>
      <c r="R8" s="107"/>
      <c r="S8" s="137"/>
      <c r="T8" s="107"/>
      <c r="U8" s="108"/>
      <c r="V8" s="107"/>
      <c r="W8" s="107"/>
      <c r="X8" s="137"/>
      <c r="Y8" s="57">
        <f t="shared" si="0"/>
        <v>126.5</v>
      </c>
      <c r="Z8" s="57">
        <f t="shared" si="1"/>
        <v>203.5</v>
      </c>
    </row>
    <row r="9" spans="1:26" s="238" customFormat="1" ht="24.75" customHeight="1" x14ac:dyDescent="0.25">
      <c r="A9" s="240">
        <v>43302</v>
      </c>
      <c r="B9" s="240" t="s">
        <v>539</v>
      </c>
      <c r="C9" s="242" t="s">
        <v>518</v>
      </c>
      <c r="D9" s="243" t="s">
        <v>543</v>
      </c>
      <c r="E9" s="115" t="s">
        <v>148</v>
      </c>
      <c r="F9" s="252">
        <v>125</v>
      </c>
      <c r="G9" s="224"/>
      <c r="H9" s="115" t="s">
        <v>577</v>
      </c>
      <c r="I9" s="224">
        <v>15</v>
      </c>
      <c r="J9" s="220" t="s">
        <v>578</v>
      </c>
      <c r="K9" s="224">
        <v>15</v>
      </c>
      <c r="L9" s="115" t="s">
        <v>579</v>
      </c>
      <c r="M9" s="224">
        <v>15</v>
      </c>
      <c r="N9" s="115" t="s">
        <v>1045</v>
      </c>
      <c r="O9" s="224">
        <v>15</v>
      </c>
      <c r="R9" s="115"/>
      <c r="S9" s="224"/>
      <c r="T9" s="115"/>
      <c r="U9" s="220"/>
      <c r="V9" s="115"/>
      <c r="W9" s="115"/>
      <c r="X9" s="224"/>
      <c r="Y9" s="57">
        <f t="shared" si="0"/>
        <v>60</v>
      </c>
      <c r="Z9" s="253">
        <f t="shared" si="1"/>
        <v>65</v>
      </c>
    </row>
    <row r="10" spans="1:26" ht="24.75" customHeight="1" x14ac:dyDescent="0.25">
      <c r="A10" s="29">
        <v>43308</v>
      </c>
      <c r="B10" s="29" t="s">
        <v>539</v>
      </c>
      <c r="C10" s="30" t="s">
        <v>519</v>
      </c>
      <c r="D10" s="31" t="s">
        <v>544</v>
      </c>
      <c r="E10" s="107" t="s">
        <v>148</v>
      </c>
      <c r="F10" s="161">
        <v>300</v>
      </c>
      <c r="G10" s="137"/>
      <c r="H10" s="107" t="s">
        <v>580</v>
      </c>
      <c r="I10" s="137">
        <v>50</v>
      </c>
      <c r="J10" s="108" t="s">
        <v>581</v>
      </c>
      <c r="K10" s="137">
        <v>50</v>
      </c>
      <c r="N10" s="107"/>
      <c r="O10" s="137"/>
      <c r="P10" s="107"/>
      <c r="Q10" s="137"/>
      <c r="R10" s="183"/>
      <c r="S10" s="137"/>
      <c r="T10" s="107"/>
      <c r="U10" s="153"/>
      <c r="V10" s="183"/>
      <c r="W10" s="183"/>
      <c r="X10" s="137"/>
      <c r="Y10" s="57">
        <f t="shared" si="0"/>
        <v>100</v>
      </c>
      <c r="Z10" s="57">
        <f t="shared" si="1"/>
        <v>200</v>
      </c>
    </row>
    <row r="11" spans="1:26" ht="24.75" customHeight="1" x14ac:dyDescent="0.25">
      <c r="A11" s="29">
        <v>43287</v>
      </c>
      <c r="B11" s="29" t="s">
        <v>539</v>
      </c>
      <c r="C11" s="30" t="s">
        <v>520</v>
      </c>
      <c r="D11" s="31" t="s">
        <v>545</v>
      </c>
      <c r="E11" s="107" t="s">
        <v>562</v>
      </c>
      <c r="F11" s="161">
        <v>270</v>
      </c>
      <c r="G11" s="137"/>
      <c r="H11" s="107" t="s">
        <v>582</v>
      </c>
      <c r="I11" s="137">
        <v>25</v>
      </c>
      <c r="J11" s="107" t="s">
        <v>333</v>
      </c>
      <c r="K11" s="137">
        <v>25</v>
      </c>
      <c r="L11" s="108" t="s">
        <v>583</v>
      </c>
      <c r="M11" s="137">
        <v>180</v>
      </c>
      <c r="N11" s="107"/>
      <c r="O11" s="137"/>
      <c r="P11" s="107"/>
      <c r="Q11" s="137"/>
      <c r="R11" s="107"/>
      <c r="S11" s="137"/>
      <c r="T11" s="107"/>
      <c r="U11" s="108"/>
      <c r="V11" s="107"/>
      <c r="W11" s="107"/>
      <c r="X11" s="137"/>
      <c r="Y11" s="57">
        <f t="shared" si="0"/>
        <v>230</v>
      </c>
      <c r="Z11" s="57">
        <f t="shared" si="1"/>
        <v>40</v>
      </c>
    </row>
    <row r="12" spans="1:26" ht="24.75" customHeight="1" x14ac:dyDescent="0.25">
      <c r="A12" s="29">
        <v>43287</v>
      </c>
      <c r="B12" s="29" t="s">
        <v>539</v>
      </c>
      <c r="C12" s="30" t="s">
        <v>521</v>
      </c>
      <c r="D12" s="31" t="s">
        <v>546</v>
      </c>
      <c r="E12" s="107" t="s">
        <v>563</v>
      </c>
      <c r="F12" s="161">
        <v>1090</v>
      </c>
      <c r="G12" s="137"/>
      <c r="H12" s="108" t="s">
        <v>584</v>
      </c>
      <c r="I12" s="137">
        <v>250</v>
      </c>
      <c r="J12" s="107"/>
      <c r="K12" s="137"/>
      <c r="N12" s="107"/>
      <c r="O12" s="137"/>
      <c r="P12" s="107"/>
      <c r="Q12" s="137"/>
      <c r="R12" s="107"/>
      <c r="S12" s="137"/>
      <c r="T12" s="107"/>
      <c r="U12" s="108"/>
      <c r="V12" s="107"/>
      <c r="W12" s="107"/>
      <c r="X12" s="137"/>
      <c r="Y12" s="57">
        <f t="shared" si="0"/>
        <v>250</v>
      </c>
      <c r="Z12" s="57">
        <f t="shared" si="1"/>
        <v>840</v>
      </c>
    </row>
    <row r="13" spans="1:26" ht="24.75" customHeight="1" x14ac:dyDescent="0.25">
      <c r="A13" s="29">
        <v>43287</v>
      </c>
      <c r="B13" s="29" t="s">
        <v>539</v>
      </c>
      <c r="C13" s="30" t="s">
        <v>522</v>
      </c>
      <c r="D13" s="31" t="s">
        <v>547</v>
      </c>
      <c r="E13" s="107" t="s">
        <v>148</v>
      </c>
      <c r="F13" s="161">
        <v>85</v>
      </c>
      <c r="G13" s="137"/>
      <c r="H13" s="107" t="s">
        <v>585</v>
      </c>
      <c r="I13" s="137">
        <v>14.17</v>
      </c>
      <c r="J13" s="107" t="s">
        <v>586</v>
      </c>
      <c r="K13" s="137">
        <v>14.17</v>
      </c>
      <c r="L13" s="108" t="s">
        <v>587</v>
      </c>
      <c r="M13" s="137">
        <v>14.17</v>
      </c>
      <c r="N13" s="107"/>
      <c r="O13" s="137"/>
      <c r="P13" s="107"/>
      <c r="Q13" s="137"/>
      <c r="R13" s="107"/>
      <c r="S13" s="137"/>
      <c r="T13" s="107"/>
      <c r="U13" s="108"/>
      <c r="V13" s="107"/>
      <c r="W13" s="107"/>
      <c r="X13" s="137"/>
      <c r="Y13" s="57">
        <f t="shared" si="0"/>
        <v>42.51</v>
      </c>
      <c r="Z13" s="57">
        <f t="shared" si="1"/>
        <v>42.49</v>
      </c>
    </row>
    <row r="14" spans="1:26" ht="24.75" customHeight="1" x14ac:dyDescent="0.25">
      <c r="A14" s="29">
        <v>43287</v>
      </c>
      <c r="B14" s="29" t="s">
        <v>539</v>
      </c>
      <c r="C14" s="30" t="s">
        <v>523</v>
      </c>
      <c r="D14" s="31" t="s">
        <v>548</v>
      </c>
      <c r="E14" s="107" t="s">
        <v>564</v>
      </c>
      <c r="F14" s="161">
        <v>220</v>
      </c>
      <c r="G14" s="137"/>
      <c r="H14" s="107" t="s">
        <v>588</v>
      </c>
      <c r="I14" s="137">
        <v>110</v>
      </c>
      <c r="J14" s="107" t="s">
        <v>589</v>
      </c>
      <c r="K14" s="137">
        <v>110</v>
      </c>
      <c r="L14" s="108"/>
      <c r="M14" s="108"/>
      <c r="N14" s="107"/>
      <c r="O14" s="137"/>
      <c r="P14" s="107"/>
      <c r="Q14" s="137"/>
      <c r="R14" s="107"/>
      <c r="S14" s="137"/>
      <c r="T14" s="107"/>
      <c r="U14" s="108"/>
      <c r="V14" s="107"/>
      <c r="W14" s="107"/>
      <c r="X14" s="137"/>
      <c r="Y14" s="57">
        <f t="shared" si="0"/>
        <v>220</v>
      </c>
      <c r="Z14" s="57">
        <f t="shared" si="1"/>
        <v>0</v>
      </c>
    </row>
    <row r="15" spans="1:26" ht="24.75" customHeight="1" x14ac:dyDescent="0.25">
      <c r="A15" s="29">
        <v>43287</v>
      </c>
      <c r="B15" s="29" t="s">
        <v>539</v>
      </c>
      <c r="C15" s="30" t="s">
        <v>524</v>
      </c>
      <c r="D15" s="31" t="s">
        <v>549</v>
      </c>
      <c r="E15" s="107" t="s">
        <v>562</v>
      </c>
      <c r="F15" s="161">
        <v>75</v>
      </c>
      <c r="G15" s="137"/>
      <c r="H15" s="107" t="s">
        <v>590</v>
      </c>
      <c r="I15" s="137">
        <v>25</v>
      </c>
      <c r="J15" s="107" t="s">
        <v>333</v>
      </c>
      <c r="K15" s="137">
        <v>25</v>
      </c>
      <c r="L15" s="108" t="s">
        <v>591</v>
      </c>
      <c r="M15" s="137">
        <v>25</v>
      </c>
      <c r="N15" s="107"/>
      <c r="O15" s="137"/>
      <c r="P15" s="107"/>
      <c r="Q15" s="137"/>
      <c r="R15" s="107"/>
      <c r="S15" s="137"/>
      <c r="T15" s="107"/>
      <c r="U15" s="108"/>
      <c r="V15" s="107"/>
      <c r="W15" s="107"/>
      <c r="X15" s="137"/>
      <c r="Y15" s="57">
        <f t="shared" si="0"/>
        <v>75</v>
      </c>
      <c r="Z15" s="57">
        <f t="shared" si="1"/>
        <v>0</v>
      </c>
    </row>
    <row r="16" spans="1:26" ht="24.75" customHeight="1" x14ac:dyDescent="0.25">
      <c r="A16" s="29">
        <v>43287</v>
      </c>
      <c r="B16" s="160" t="s">
        <v>539</v>
      </c>
      <c r="C16" s="30" t="s">
        <v>525</v>
      </c>
      <c r="D16" s="31" t="s">
        <v>550</v>
      </c>
      <c r="E16" s="107" t="s">
        <v>561</v>
      </c>
      <c r="F16" s="161">
        <v>165</v>
      </c>
      <c r="G16" s="137"/>
      <c r="H16" s="107" t="s">
        <v>592</v>
      </c>
      <c r="I16" s="137">
        <v>20.63</v>
      </c>
      <c r="J16" s="107" t="s">
        <v>336</v>
      </c>
      <c r="K16" s="137">
        <v>20.63</v>
      </c>
      <c r="L16" s="108" t="s">
        <v>593</v>
      </c>
      <c r="M16" s="137">
        <v>20.63</v>
      </c>
      <c r="N16" s="107" t="s">
        <v>1069</v>
      </c>
      <c r="O16" s="137">
        <v>22.5</v>
      </c>
      <c r="P16" s="107"/>
      <c r="Q16" s="137"/>
      <c r="R16" s="107"/>
      <c r="S16" s="137"/>
      <c r="T16" s="107"/>
      <c r="U16" s="108"/>
      <c r="V16" s="107"/>
      <c r="W16" s="107"/>
      <c r="X16" s="137"/>
      <c r="Y16" s="57">
        <f t="shared" si="0"/>
        <v>84.39</v>
      </c>
      <c r="Z16" s="57">
        <f t="shared" si="1"/>
        <v>80.61</v>
      </c>
    </row>
    <row r="17" spans="1:26" s="238" customFormat="1" ht="24.75" customHeight="1" x14ac:dyDescent="0.25">
      <c r="A17" s="240">
        <v>43287</v>
      </c>
      <c r="B17" s="240" t="s">
        <v>539</v>
      </c>
      <c r="C17" s="242" t="s">
        <v>526</v>
      </c>
      <c r="D17" s="243" t="s">
        <v>551</v>
      </c>
      <c r="E17" s="115" t="s">
        <v>565</v>
      </c>
      <c r="F17" s="252">
        <v>265</v>
      </c>
      <c r="G17" s="224"/>
      <c r="H17" s="115" t="s">
        <v>594</v>
      </c>
      <c r="I17" s="224">
        <v>26.5</v>
      </c>
      <c r="J17" s="115" t="s">
        <v>577</v>
      </c>
      <c r="K17" s="224">
        <v>26.5</v>
      </c>
      <c r="L17" s="220" t="s">
        <v>595</v>
      </c>
      <c r="M17" s="224">
        <v>26.5</v>
      </c>
      <c r="N17" s="115" t="s">
        <v>596</v>
      </c>
      <c r="O17" s="224">
        <v>26.5</v>
      </c>
      <c r="P17" s="115" t="s">
        <v>1041</v>
      </c>
      <c r="Q17" s="224">
        <v>26.5</v>
      </c>
      <c r="R17" s="115" t="s">
        <v>1045</v>
      </c>
      <c r="S17" s="224">
        <v>26.5</v>
      </c>
      <c r="T17" s="223"/>
      <c r="U17" s="220"/>
      <c r="V17" s="115"/>
      <c r="W17" s="115"/>
      <c r="X17" s="224"/>
      <c r="Y17" s="57">
        <f t="shared" si="0"/>
        <v>159</v>
      </c>
      <c r="Z17" s="253">
        <f t="shared" si="1"/>
        <v>106</v>
      </c>
    </row>
    <row r="18" spans="1:26" s="238" customFormat="1" ht="24.75" customHeight="1" x14ac:dyDescent="0.25">
      <c r="A18" s="240">
        <v>43294</v>
      </c>
      <c r="B18" s="240" t="s">
        <v>539</v>
      </c>
      <c r="C18" s="242" t="s">
        <v>527</v>
      </c>
      <c r="D18" s="243" t="s">
        <v>552</v>
      </c>
      <c r="E18" s="115" t="s">
        <v>565</v>
      </c>
      <c r="F18" s="252">
        <v>400</v>
      </c>
      <c r="G18" s="224"/>
      <c r="H18" s="115" t="s">
        <v>336</v>
      </c>
      <c r="I18" s="224">
        <v>40</v>
      </c>
      <c r="J18" s="220" t="s">
        <v>597</v>
      </c>
      <c r="K18" s="224">
        <v>40</v>
      </c>
      <c r="L18" s="115" t="s">
        <v>1033</v>
      </c>
      <c r="M18" s="224">
        <v>40</v>
      </c>
      <c r="N18" s="115" t="s">
        <v>1074</v>
      </c>
      <c r="O18" s="224">
        <v>40</v>
      </c>
      <c r="T18" s="115"/>
      <c r="U18" s="220"/>
      <c r="V18" s="115"/>
      <c r="W18" s="115"/>
      <c r="X18" s="224"/>
      <c r="Y18" s="57">
        <f t="shared" si="0"/>
        <v>160</v>
      </c>
      <c r="Z18" s="253">
        <f t="shared" si="1"/>
        <v>240</v>
      </c>
    </row>
    <row r="19" spans="1:26" s="238" customFormat="1" ht="24.75" customHeight="1" x14ac:dyDescent="0.25">
      <c r="A19" s="240">
        <v>43294</v>
      </c>
      <c r="B19" s="240" t="s">
        <v>539</v>
      </c>
      <c r="C19" s="242" t="s">
        <v>528</v>
      </c>
      <c r="D19" s="243" t="s">
        <v>553</v>
      </c>
      <c r="E19" s="115" t="s">
        <v>565</v>
      </c>
      <c r="F19" s="252">
        <v>284</v>
      </c>
      <c r="G19" s="224"/>
      <c r="H19" s="115" t="s">
        <v>598</v>
      </c>
      <c r="I19" s="224">
        <v>18.5</v>
      </c>
      <c r="J19" s="115" t="s">
        <v>599</v>
      </c>
      <c r="K19" s="224">
        <v>28.4</v>
      </c>
      <c r="L19" s="220" t="s">
        <v>600</v>
      </c>
      <c r="M19" s="224">
        <v>28.4</v>
      </c>
      <c r="N19" s="115" t="s">
        <v>601</v>
      </c>
      <c r="O19" s="224">
        <v>28.4</v>
      </c>
      <c r="P19" s="115" t="s">
        <v>602</v>
      </c>
      <c r="Q19" s="224">
        <v>28.4</v>
      </c>
      <c r="R19" s="115" t="s">
        <v>1041</v>
      </c>
      <c r="S19" s="224">
        <v>20.83</v>
      </c>
      <c r="T19" s="115" t="s">
        <v>1045</v>
      </c>
      <c r="U19" s="224">
        <v>28.4</v>
      </c>
      <c r="V19" s="115"/>
      <c r="W19" s="115"/>
      <c r="X19" s="224"/>
      <c r="Y19" s="57">
        <f t="shared" si="0"/>
        <v>181.33</v>
      </c>
      <c r="Z19" s="253">
        <f t="shared" si="1"/>
        <v>102.66999999999999</v>
      </c>
    </row>
    <row r="20" spans="1:26" s="238" customFormat="1" ht="24.75" customHeight="1" x14ac:dyDescent="0.25">
      <c r="A20" s="240">
        <v>43294</v>
      </c>
      <c r="B20" s="240" t="s">
        <v>539</v>
      </c>
      <c r="C20" s="242" t="s">
        <v>529</v>
      </c>
      <c r="D20" s="243" t="s">
        <v>554</v>
      </c>
      <c r="E20" s="115" t="s">
        <v>148</v>
      </c>
      <c r="F20" s="252">
        <v>200</v>
      </c>
      <c r="G20" s="224"/>
      <c r="H20" s="115" t="s">
        <v>330</v>
      </c>
      <c r="I20" s="224">
        <v>33</v>
      </c>
      <c r="J20" s="220" t="s">
        <v>603</v>
      </c>
      <c r="K20" s="224">
        <v>33</v>
      </c>
      <c r="L20" s="115" t="s">
        <v>1041</v>
      </c>
      <c r="M20" s="224">
        <v>33</v>
      </c>
      <c r="N20" s="115" t="s">
        <v>1045</v>
      </c>
      <c r="O20" s="224">
        <v>33</v>
      </c>
      <c r="R20" s="115"/>
      <c r="S20" s="224"/>
      <c r="T20" s="115"/>
      <c r="U20" s="224"/>
      <c r="V20" s="115"/>
      <c r="W20" s="115"/>
      <c r="X20" s="224"/>
      <c r="Y20" s="57">
        <f t="shared" si="0"/>
        <v>132</v>
      </c>
      <c r="Z20" s="253">
        <f t="shared" si="1"/>
        <v>68</v>
      </c>
    </row>
    <row r="21" spans="1:26" s="238" customFormat="1" ht="24.75" customHeight="1" x14ac:dyDescent="0.25">
      <c r="A21" s="240">
        <v>43294</v>
      </c>
      <c r="B21" s="240" t="s">
        <v>539</v>
      </c>
      <c r="C21" s="242" t="s">
        <v>530</v>
      </c>
      <c r="D21" s="243" t="s">
        <v>555</v>
      </c>
      <c r="E21" s="115" t="s">
        <v>565</v>
      </c>
      <c r="F21" s="252">
        <v>196</v>
      </c>
      <c r="G21" s="224"/>
      <c r="H21" s="115" t="s">
        <v>336</v>
      </c>
      <c r="I21" s="224">
        <v>19.600000000000001</v>
      </c>
      <c r="J21" s="220" t="s">
        <v>604</v>
      </c>
      <c r="K21" s="224">
        <v>19.600000000000001</v>
      </c>
      <c r="L21" s="115" t="s">
        <v>605</v>
      </c>
      <c r="M21" s="224">
        <v>19.600000000000001</v>
      </c>
      <c r="N21" s="115" t="s">
        <v>1038</v>
      </c>
      <c r="O21" s="224">
        <v>19.600000000000001</v>
      </c>
      <c r="P21" s="115" t="s">
        <v>1074</v>
      </c>
      <c r="Q21" s="224">
        <v>19.600000000000001</v>
      </c>
      <c r="V21" s="115"/>
      <c r="W21" s="115"/>
      <c r="X21" s="224"/>
      <c r="Y21" s="57">
        <f t="shared" si="0"/>
        <v>98</v>
      </c>
      <c r="Z21" s="253">
        <f t="shared" si="1"/>
        <v>98</v>
      </c>
    </row>
    <row r="22" spans="1:26" s="238" customFormat="1" ht="24.75" customHeight="1" x14ac:dyDescent="0.25">
      <c r="A22" s="240">
        <v>43294</v>
      </c>
      <c r="B22" s="240" t="s">
        <v>539</v>
      </c>
      <c r="C22" s="242" t="s">
        <v>531</v>
      </c>
      <c r="D22" s="243" t="s">
        <v>556</v>
      </c>
      <c r="E22" s="115" t="s">
        <v>565</v>
      </c>
      <c r="F22" s="252">
        <v>495</v>
      </c>
      <c r="G22" s="224"/>
      <c r="H22" s="115" t="s">
        <v>330</v>
      </c>
      <c r="I22" s="224">
        <v>49.5</v>
      </c>
      <c r="J22" s="220" t="s">
        <v>606</v>
      </c>
      <c r="K22" s="224">
        <v>49.5</v>
      </c>
      <c r="L22" s="115" t="s">
        <v>607</v>
      </c>
      <c r="M22" s="224">
        <v>49.5</v>
      </c>
      <c r="N22" s="115" t="s">
        <v>1045</v>
      </c>
      <c r="O22" s="224">
        <v>49.5</v>
      </c>
      <c r="P22" s="115" t="s">
        <v>1041</v>
      </c>
      <c r="Q22" s="224">
        <v>74.5</v>
      </c>
      <c r="R22" s="115" t="s">
        <v>1045</v>
      </c>
      <c r="S22" s="224">
        <v>49.5</v>
      </c>
      <c r="V22" s="115"/>
      <c r="W22" s="115"/>
      <c r="X22" s="224"/>
      <c r="Y22" s="57">
        <f t="shared" si="0"/>
        <v>322</v>
      </c>
      <c r="Z22" s="253">
        <f t="shared" si="1"/>
        <v>173</v>
      </c>
    </row>
    <row r="23" spans="1:26" ht="24.75" customHeight="1" x14ac:dyDescent="0.25">
      <c r="A23" s="29">
        <v>43294</v>
      </c>
      <c r="B23" s="29" t="s">
        <v>539</v>
      </c>
      <c r="C23" s="30" t="s">
        <v>532</v>
      </c>
      <c r="D23" s="31" t="s">
        <v>557</v>
      </c>
      <c r="E23" s="107" t="s">
        <v>562</v>
      </c>
      <c r="F23" s="161">
        <v>150</v>
      </c>
      <c r="G23" s="137"/>
      <c r="H23" s="107" t="s">
        <v>330</v>
      </c>
      <c r="I23" s="137">
        <v>50</v>
      </c>
      <c r="J23" s="108" t="s">
        <v>608</v>
      </c>
      <c r="K23" s="137">
        <v>50</v>
      </c>
      <c r="L23" s="107" t="s">
        <v>609</v>
      </c>
      <c r="M23" s="137">
        <v>50</v>
      </c>
      <c r="P23" s="107"/>
      <c r="Q23" s="137"/>
      <c r="R23" s="107"/>
      <c r="S23" s="137"/>
      <c r="T23" s="107"/>
      <c r="U23" s="137"/>
      <c r="V23" s="107"/>
      <c r="W23" s="107"/>
      <c r="X23" s="137"/>
      <c r="Y23" s="57">
        <f t="shared" si="0"/>
        <v>150</v>
      </c>
      <c r="Z23" s="57">
        <f t="shared" si="1"/>
        <v>0</v>
      </c>
    </row>
    <row r="24" spans="1:26" s="238" customFormat="1" ht="24.75" customHeight="1" x14ac:dyDescent="0.25">
      <c r="A24" s="240">
        <v>43294</v>
      </c>
      <c r="B24" s="240" t="s">
        <v>539</v>
      </c>
      <c r="C24" s="242" t="s">
        <v>533</v>
      </c>
      <c r="D24" s="243" t="s">
        <v>558</v>
      </c>
      <c r="E24" s="115" t="s">
        <v>565</v>
      </c>
      <c r="F24" s="252">
        <v>380</v>
      </c>
      <c r="G24" s="224"/>
      <c r="H24" s="220" t="s">
        <v>610</v>
      </c>
      <c r="I24" s="224">
        <v>38</v>
      </c>
      <c r="J24" s="115" t="s">
        <v>611</v>
      </c>
      <c r="K24" s="224">
        <v>38</v>
      </c>
      <c r="L24" s="115" t="s">
        <v>353</v>
      </c>
      <c r="M24" s="224">
        <v>38</v>
      </c>
      <c r="N24" s="115" t="s">
        <v>612</v>
      </c>
      <c r="O24" s="224">
        <v>228</v>
      </c>
      <c r="P24" s="115" t="s">
        <v>353</v>
      </c>
      <c r="Q24" s="224">
        <v>38</v>
      </c>
      <c r="R24" s="115" t="s">
        <v>612</v>
      </c>
      <c r="S24" s="115" t="s">
        <v>1065</v>
      </c>
      <c r="T24" s="224">
        <v>38</v>
      </c>
      <c r="Y24" s="57" t="e">
        <f t="shared" si="0"/>
        <v>#VALUE!</v>
      </c>
      <c r="Z24" s="253" t="e">
        <f t="shared" si="1"/>
        <v>#VALUE!</v>
      </c>
    </row>
    <row r="25" spans="1:26" s="238" customFormat="1" ht="24.75" customHeight="1" x14ac:dyDescent="0.25">
      <c r="A25" s="240">
        <v>43294</v>
      </c>
      <c r="B25" s="240" t="s">
        <v>539</v>
      </c>
      <c r="C25" s="242" t="s">
        <v>534</v>
      </c>
      <c r="D25" s="243" t="s">
        <v>559</v>
      </c>
      <c r="E25" s="115" t="s">
        <v>566</v>
      </c>
      <c r="F25" s="252">
        <v>325</v>
      </c>
      <c r="G25" s="224"/>
      <c r="H25" s="115" t="s">
        <v>330</v>
      </c>
      <c r="I25" s="224">
        <v>29.55</v>
      </c>
      <c r="J25" s="220" t="s">
        <v>613</v>
      </c>
      <c r="K25" s="224">
        <v>29.55</v>
      </c>
      <c r="L25" s="115" t="s">
        <v>614</v>
      </c>
      <c r="M25" s="224">
        <v>29.55</v>
      </c>
      <c r="N25" s="115" t="s">
        <v>1041</v>
      </c>
      <c r="O25" s="224">
        <v>29.55</v>
      </c>
      <c r="P25" s="115" t="s">
        <v>1045</v>
      </c>
      <c r="Q25" s="224">
        <v>29.55</v>
      </c>
      <c r="T25" s="115"/>
      <c r="U25" s="224"/>
      <c r="V25" s="115"/>
      <c r="W25" s="115"/>
      <c r="X25" s="224"/>
      <c r="Y25" s="57">
        <f t="shared" si="0"/>
        <v>147.75</v>
      </c>
      <c r="Z25" s="253">
        <f t="shared" si="1"/>
        <v>177.25</v>
      </c>
    </row>
    <row r="26" spans="1:26" ht="24.75" customHeight="1" x14ac:dyDescent="0.25">
      <c r="A26" s="29">
        <v>43294</v>
      </c>
      <c r="B26" s="29" t="s">
        <v>539</v>
      </c>
      <c r="C26" s="30" t="s">
        <v>535</v>
      </c>
      <c r="D26" s="31"/>
      <c r="E26" s="107" t="s">
        <v>561</v>
      </c>
      <c r="F26" s="161">
        <v>130</v>
      </c>
      <c r="G26" s="137"/>
      <c r="H26" s="107" t="s">
        <v>330</v>
      </c>
      <c r="I26" s="137">
        <v>26.9</v>
      </c>
      <c r="J26" s="108" t="s">
        <v>615</v>
      </c>
      <c r="K26" s="137">
        <v>26.9</v>
      </c>
      <c r="N26" s="107"/>
      <c r="O26" s="108"/>
      <c r="P26" s="107"/>
      <c r="Q26" s="137"/>
      <c r="R26" s="107"/>
      <c r="S26" s="137"/>
      <c r="T26" s="107"/>
      <c r="U26" s="137"/>
      <c r="V26" s="107"/>
      <c r="W26" s="107"/>
      <c r="X26" s="137"/>
      <c r="Y26" s="57">
        <f t="shared" si="0"/>
        <v>53.8</v>
      </c>
      <c r="Z26" s="57">
        <f t="shared" si="1"/>
        <v>76.2</v>
      </c>
    </row>
    <row r="27" spans="1:26" ht="24.75" customHeight="1" x14ac:dyDescent="0.25">
      <c r="A27" s="29">
        <v>43277</v>
      </c>
      <c r="B27" s="29" t="s">
        <v>539</v>
      </c>
      <c r="C27" s="30" t="s">
        <v>536</v>
      </c>
      <c r="D27" s="31"/>
      <c r="E27" s="107" t="s">
        <v>565</v>
      </c>
      <c r="F27" s="161">
        <v>245</v>
      </c>
      <c r="G27" s="137"/>
      <c r="H27" s="107" t="s">
        <v>616</v>
      </c>
      <c r="I27" s="137">
        <v>70</v>
      </c>
      <c r="J27" s="108" t="s">
        <v>617</v>
      </c>
      <c r="K27" s="137">
        <v>100</v>
      </c>
      <c r="N27" s="107"/>
      <c r="O27" s="108"/>
      <c r="P27" s="107"/>
      <c r="Q27" s="137"/>
      <c r="R27" s="107"/>
      <c r="S27" s="137"/>
      <c r="T27" s="107"/>
      <c r="U27" s="137"/>
      <c r="V27" s="107"/>
      <c r="W27" s="107"/>
      <c r="X27" s="137"/>
      <c r="Y27" s="57">
        <f t="shared" si="0"/>
        <v>170</v>
      </c>
      <c r="Z27" s="57">
        <f t="shared" si="1"/>
        <v>75</v>
      </c>
    </row>
    <row r="28" spans="1:26" ht="24.75" customHeight="1" x14ac:dyDescent="0.25">
      <c r="A28" s="29">
        <v>43270</v>
      </c>
      <c r="B28" s="160" t="s">
        <v>539</v>
      </c>
      <c r="C28" s="30" t="s">
        <v>537</v>
      </c>
      <c r="D28" s="31" t="s">
        <v>560</v>
      </c>
      <c r="E28" s="107" t="s">
        <v>148</v>
      </c>
      <c r="F28" s="161">
        <v>150</v>
      </c>
      <c r="G28" s="137"/>
      <c r="H28" s="107" t="s">
        <v>618</v>
      </c>
      <c r="I28" s="137">
        <v>25</v>
      </c>
      <c r="J28" s="108" t="s">
        <v>619</v>
      </c>
      <c r="K28" s="137">
        <v>50</v>
      </c>
      <c r="N28" s="107"/>
      <c r="O28" s="108"/>
      <c r="P28" s="107"/>
      <c r="Q28" s="137"/>
      <c r="R28" s="107"/>
      <c r="S28" s="137"/>
      <c r="T28" s="107"/>
      <c r="U28" s="137"/>
      <c r="V28" s="107"/>
      <c r="W28" s="107"/>
      <c r="X28" s="137"/>
      <c r="Y28" s="57">
        <f t="shared" si="0"/>
        <v>75</v>
      </c>
      <c r="Z28" s="57">
        <f t="shared" si="1"/>
        <v>75</v>
      </c>
    </row>
    <row r="29" spans="1:26" s="238" customFormat="1" ht="24.75" customHeight="1" x14ac:dyDescent="0.25">
      <c r="A29" s="240">
        <v>43433</v>
      </c>
      <c r="B29" s="240" t="s">
        <v>539</v>
      </c>
      <c r="C29" s="242" t="s">
        <v>538</v>
      </c>
      <c r="D29" s="243" t="s">
        <v>550</v>
      </c>
      <c r="E29" s="115" t="s">
        <v>561</v>
      </c>
      <c r="F29" s="252"/>
      <c r="G29" s="224"/>
      <c r="H29" s="259" t="s">
        <v>1053</v>
      </c>
      <c r="I29" s="260">
        <v>20.63</v>
      </c>
      <c r="J29" s="259" t="s">
        <v>1069</v>
      </c>
      <c r="K29" s="260">
        <v>22.5</v>
      </c>
      <c r="L29" s="260"/>
      <c r="M29" s="261"/>
      <c r="N29" s="259"/>
      <c r="O29" s="261"/>
      <c r="P29" s="259"/>
      <c r="Q29" s="260"/>
      <c r="R29" s="254"/>
      <c r="S29" s="255"/>
      <c r="T29" s="259"/>
      <c r="U29" s="260"/>
      <c r="V29" s="254"/>
      <c r="W29" s="254"/>
      <c r="X29" s="255"/>
      <c r="Y29" s="57">
        <f t="shared" si="0"/>
        <v>43.129999999999995</v>
      </c>
      <c r="Z29" s="253">
        <f t="shared" si="1"/>
        <v>-43.129999999999995</v>
      </c>
    </row>
    <row r="30" spans="1:26" s="238" customFormat="1" ht="27" x14ac:dyDescent="0.25">
      <c r="A30" s="175">
        <v>43427</v>
      </c>
      <c r="B30" s="226" t="s">
        <v>539</v>
      </c>
      <c r="C30" s="115" t="s">
        <v>1036</v>
      </c>
      <c r="D30" s="220" t="s">
        <v>1056</v>
      </c>
      <c r="E30" s="115" t="s">
        <v>561</v>
      </c>
      <c r="F30" s="252">
        <v>150</v>
      </c>
      <c r="G30" s="252">
        <v>18.75</v>
      </c>
      <c r="H30" s="223" t="s">
        <v>1034</v>
      </c>
      <c r="I30" s="224">
        <v>30</v>
      </c>
      <c r="J30" s="223" t="s">
        <v>1075</v>
      </c>
      <c r="K30" s="224">
        <v>30</v>
      </c>
      <c r="L30" s="224"/>
      <c r="M30" s="226"/>
      <c r="N30" s="223"/>
      <c r="O30" s="226"/>
      <c r="P30" s="223"/>
      <c r="Q30" s="224"/>
      <c r="R30" s="254"/>
      <c r="S30" s="255"/>
      <c r="T30" s="223"/>
      <c r="U30" s="224"/>
      <c r="V30" s="254"/>
      <c r="W30" s="254"/>
      <c r="X30" s="255"/>
      <c r="Y30" s="57">
        <f t="shared" si="0"/>
        <v>60</v>
      </c>
      <c r="Z30" s="253">
        <f t="shared" si="1"/>
        <v>90</v>
      </c>
    </row>
    <row r="31" spans="1:26" s="238" customFormat="1" ht="30.75" customHeight="1" x14ac:dyDescent="0.25">
      <c r="A31" s="175"/>
      <c r="B31" s="226"/>
      <c r="C31" s="115" t="s">
        <v>1037</v>
      </c>
      <c r="D31" s="220"/>
      <c r="E31" s="115"/>
      <c r="F31" s="222"/>
      <c r="G31" s="222"/>
      <c r="H31" s="223" t="s">
        <v>1034</v>
      </c>
      <c r="I31" s="224">
        <v>30</v>
      </c>
      <c r="J31" s="223" t="s">
        <v>1075</v>
      </c>
      <c r="K31" s="224">
        <v>30</v>
      </c>
      <c r="L31" s="224"/>
      <c r="M31" s="226"/>
      <c r="N31" s="223"/>
      <c r="O31" s="226"/>
      <c r="P31" s="223"/>
      <c r="Q31" s="224"/>
      <c r="R31" s="254"/>
      <c r="S31" s="255"/>
      <c r="T31" s="223"/>
      <c r="U31" s="224"/>
      <c r="V31" s="254"/>
      <c r="W31" s="254"/>
      <c r="X31" s="255"/>
      <c r="Y31" s="57">
        <f t="shared" si="0"/>
        <v>60</v>
      </c>
      <c r="Z31" s="253">
        <f t="shared" si="1"/>
        <v>-60</v>
      </c>
    </row>
    <row r="32" spans="1:26" s="238" customFormat="1" ht="27" x14ac:dyDescent="0.25">
      <c r="A32" s="175">
        <v>43529</v>
      </c>
      <c r="B32" s="226" t="s">
        <v>539</v>
      </c>
      <c r="C32" s="115" t="s">
        <v>1039</v>
      </c>
      <c r="D32" s="220" t="s">
        <v>1058</v>
      </c>
      <c r="E32" s="115" t="s">
        <v>565</v>
      </c>
      <c r="F32" s="222">
        <v>160</v>
      </c>
      <c r="G32" s="222">
        <v>16</v>
      </c>
      <c r="H32" s="223" t="s">
        <v>1040</v>
      </c>
      <c r="I32" s="224">
        <v>16</v>
      </c>
      <c r="J32" s="223" t="s">
        <v>1045</v>
      </c>
      <c r="K32" s="224">
        <v>16</v>
      </c>
      <c r="L32" s="224"/>
      <c r="M32" s="226"/>
      <c r="N32" s="223"/>
      <c r="O32" s="226"/>
      <c r="P32" s="223"/>
      <c r="Q32" s="224"/>
      <c r="R32" s="254"/>
      <c r="S32" s="255"/>
      <c r="T32" s="223"/>
      <c r="U32" s="224"/>
      <c r="V32" s="254"/>
      <c r="W32" s="254"/>
      <c r="X32" s="255"/>
      <c r="Y32" s="57">
        <f t="shared" si="0"/>
        <v>32</v>
      </c>
      <c r="Z32" s="253">
        <f t="shared" si="1"/>
        <v>128</v>
      </c>
    </row>
    <row r="33" spans="1:26" s="238" customFormat="1" ht="27" x14ac:dyDescent="0.25">
      <c r="A33" s="175">
        <v>43131</v>
      </c>
      <c r="B33" s="226" t="s">
        <v>539</v>
      </c>
      <c r="C33" s="115" t="s">
        <v>1042</v>
      </c>
      <c r="D33" s="220" t="s">
        <v>1059</v>
      </c>
      <c r="E33" s="115" t="s">
        <v>561</v>
      </c>
      <c r="F33" s="222">
        <v>80</v>
      </c>
      <c r="G33" s="222">
        <v>10</v>
      </c>
      <c r="H33" s="223" t="s">
        <v>1041</v>
      </c>
      <c r="I33" s="224">
        <v>25</v>
      </c>
      <c r="J33" s="223" t="s">
        <v>1045</v>
      </c>
      <c r="K33" s="224">
        <v>25</v>
      </c>
      <c r="L33" s="224"/>
      <c r="M33" s="226"/>
      <c r="N33" s="223"/>
      <c r="O33" s="226"/>
      <c r="P33" s="223"/>
      <c r="Q33" s="224"/>
      <c r="R33" s="254"/>
      <c r="S33" s="255"/>
      <c r="T33" s="223"/>
      <c r="U33" s="224"/>
      <c r="V33" s="254"/>
      <c r="W33" s="254"/>
      <c r="X33" s="255"/>
      <c r="Y33" s="57">
        <f t="shared" si="0"/>
        <v>50</v>
      </c>
      <c r="Z33" s="253">
        <f t="shared" si="1"/>
        <v>30</v>
      </c>
    </row>
    <row r="34" spans="1:26" ht="24.75" customHeight="1" x14ac:dyDescent="0.25">
      <c r="A34" s="106">
        <v>43502</v>
      </c>
      <c r="B34" s="139" t="s">
        <v>539</v>
      </c>
      <c r="C34" s="115" t="s">
        <v>1043</v>
      </c>
      <c r="D34" s="108" t="s">
        <v>1100</v>
      </c>
      <c r="E34" s="107" t="s">
        <v>562</v>
      </c>
      <c r="F34" s="153">
        <v>85</v>
      </c>
      <c r="G34" s="153">
        <v>28.33</v>
      </c>
      <c r="H34" s="155" t="s">
        <v>1041</v>
      </c>
      <c r="I34" s="137">
        <v>38.44</v>
      </c>
      <c r="J34" s="155" t="s">
        <v>1045</v>
      </c>
      <c r="K34" s="137">
        <v>38.44</v>
      </c>
      <c r="L34" s="137"/>
      <c r="M34" s="139"/>
      <c r="N34" s="155"/>
      <c r="O34" s="139"/>
      <c r="P34" s="155"/>
      <c r="Q34" s="137"/>
      <c r="R34" s="184"/>
      <c r="S34" s="185"/>
      <c r="T34" s="155"/>
      <c r="U34" s="137"/>
      <c r="V34" s="184"/>
      <c r="W34" s="184"/>
      <c r="X34" s="185"/>
      <c r="Y34" s="57">
        <f t="shared" si="0"/>
        <v>76.88</v>
      </c>
      <c r="Z34" s="57">
        <f t="shared" si="1"/>
        <v>8.1200000000000045</v>
      </c>
    </row>
    <row r="35" spans="1:26" s="238" customFormat="1" ht="22.5" customHeight="1" x14ac:dyDescent="0.25">
      <c r="A35" s="175">
        <v>43434</v>
      </c>
      <c r="B35" s="256" t="s">
        <v>539</v>
      </c>
      <c r="C35" s="186" t="s">
        <v>1044</v>
      </c>
      <c r="D35" s="256" t="s">
        <v>1057</v>
      </c>
      <c r="E35" s="186" t="s">
        <v>566</v>
      </c>
      <c r="F35" s="257"/>
      <c r="G35" s="257">
        <v>22.62</v>
      </c>
      <c r="H35" s="258" t="s">
        <v>1041</v>
      </c>
      <c r="I35" s="257">
        <v>22.62</v>
      </c>
      <c r="J35" s="258"/>
      <c r="K35" s="257"/>
      <c r="L35" s="257"/>
      <c r="M35" s="256"/>
      <c r="N35" s="258"/>
      <c r="O35" s="256"/>
      <c r="P35" s="186"/>
      <c r="Q35" s="257"/>
      <c r="R35" s="254"/>
      <c r="S35" s="255"/>
      <c r="T35" s="186"/>
      <c r="U35" s="256"/>
      <c r="V35" s="254"/>
      <c r="W35" s="254"/>
      <c r="X35" s="255"/>
      <c r="Y35" s="57">
        <f t="shared" si="0"/>
        <v>22.62</v>
      </c>
      <c r="Z35" s="253">
        <f t="shared" si="1"/>
        <v>-22.62</v>
      </c>
    </row>
    <row r="36" spans="1:26" s="238" customFormat="1" ht="25.5" customHeight="1" x14ac:dyDescent="0.25">
      <c r="A36" s="175">
        <v>43131</v>
      </c>
      <c r="B36" s="256" t="s">
        <v>539</v>
      </c>
      <c r="C36" s="186" t="s">
        <v>1046</v>
      </c>
      <c r="D36" s="256" t="s">
        <v>1062</v>
      </c>
      <c r="E36" s="186" t="s">
        <v>565</v>
      </c>
      <c r="F36" s="257"/>
      <c r="G36" s="257">
        <v>37</v>
      </c>
      <c r="H36" s="258" t="s">
        <v>1045</v>
      </c>
      <c r="I36" s="257">
        <v>33</v>
      </c>
      <c r="J36" s="258"/>
      <c r="K36" s="257"/>
      <c r="L36" s="257"/>
      <c r="M36" s="256"/>
      <c r="N36" s="258"/>
      <c r="O36" s="256"/>
      <c r="P36" s="186"/>
      <c r="Q36" s="257"/>
      <c r="R36" s="254"/>
      <c r="S36" s="255"/>
      <c r="T36" s="186"/>
      <c r="U36" s="256"/>
      <c r="V36" s="254"/>
      <c r="W36" s="254"/>
      <c r="X36" s="255"/>
      <c r="Y36" s="57">
        <f t="shared" si="0"/>
        <v>33</v>
      </c>
      <c r="Z36" s="253">
        <f t="shared" si="1"/>
        <v>-33</v>
      </c>
    </row>
    <row r="37" spans="1:26" s="238" customFormat="1" ht="25.5" customHeight="1" x14ac:dyDescent="0.25">
      <c r="A37" s="175">
        <v>43143</v>
      </c>
      <c r="B37" s="256" t="s">
        <v>539</v>
      </c>
      <c r="C37" s="186" t="s">
        <v>1047</v>
      </c>
      <c r="D37" s="256" t="s">
        <v>1060</v>
      </c>
      <c r="E37" s="186" t="s">
        <v>1061</v>
      </c>
      <c r="F37" s="257"/>
      <c r="G37" s="257">
        <v>34.5</v>
      </c>
      <c r="H37" s="258" t="s">
        <v>1045</v>
      </c>
      <c r="I37" s="257">
        <v>34.5</v>
      </c>
      <c r="J37" s="258"/>
      <c r="K37" s="257"/>
      <c r="L37" s="257"/>
      <c r="M37" s="256"/>
      <c r="N37" s="258"/>
      <c r="O37" s="256"/>
      <c r="P37" s="186"/>
      <c r="Q37" s="257"/>
      <c r="R37" s="254"/>
      <c r="S37" s="255"/>
      <c r="T37" s="186"/>
      <c r="U37" s="256"/>
      <c r="V37" s="254"/>
      <c r="W37" s="254"/>
      <c r="X37" s="255"/>
      <c r="Y37" s="57">
        <f t="shared" si="0"/>
        <v>34.5</v>
      </c>
      <c r="Z37" s="253">
        <f t="shared" si="1"/>
        <v>-34.5</v>
      </c>
    </row>
    <row r="38" spans="1:26" s="238" customFormat="1" ht="25.5" customHeight="1" x14ac:dyDescent="0.25">
      <c r="A38" s="175"/>
      <c r="B38" s="256"/>
      <c r="C38" s="186" t="s">
        <v>1048</v>
      </c>
      <c r="D38" s="256"/>
      <c r="E38" s="186"/>
      <c r="F38" s="257"/>
      <c r="G38" s="257"/>
      <c r="H38" s="258" t="s">
        <v>1045</v>
      </c>
      <c r="I38" s="257">
        <v>31</v>
      </c>
      <c r="J38" s="258"/>
      <c r="K38" s="257"/>
      <c r="L38" s="257"/>
      <c r="M38" s="256"/>
      <c r="N38" s="258"/>
      <c r="O38" s="256"/>
      <c r="P38" s="186"/>
      <c r="Q38" s="257"/>
      <c r="R38" s="254"/>
      <c r="S38" s="255"/>
      <c r="T38" s="186"/>
      <c r="U38" s="256"/>
      <c r="V38" s="254"/>
      <c r="W38" s="254"/>
      <c r="X38" s="255"/>
      <c r="Y38" s="57">
        <f t="shared" si="0"/>
        <v>31</v>
      </c>
      <c r="Z38" s="253"/>
    </row>
    <row r="39" spans="1:26" s="238" customFormat="1" ht="25.5" customHeight="1" x14ac:dyDescent="0.25">
      <c r="A39" s="175">
        <v>43799</v>
      </c>
      <c r="B39" s="256" t="s">
        <v>539</v>
      </c>
      <c r="C39" s="186" t="s">
        <v>1049</v>
      </c>
      <c r="D39" s="256" t="s">
        <v>1103</v>
      </c>
      <c r="E39" s="186" t="s">
        <v>566</v>
      </c>
      <c r="F39" s="257"/>
      <c r="G39" s="257">
        <v>20.83</v>
      </c>
      <c r="H39" s="258" t="s">
        <v>1052</v>
      </c>
      <c r="I39" s="257">
        <v>20.83</v>
      </c>
      <c r="J39" s="258"/>
      <c r="K39" s="257"/>
      <c r="L39" s="257"/>
      <c r="M39" s="256"/>
      <c r="N39" s="258"/>
      <c r="O39" s="256"/>
      <c r="P39" s="186"/>
      <c r="Q39" s="257"/>
      <c r="R39" s="254"/>
      <c r="S39" s="255"/>
      <c r="T39" s="186"/>
      <c r="U39" s="256"/>
      <c r="V39" s="254"/>
      <c r="W39" s="254"/>
      <c r="X39" s="255"/>
      <c r="Y39" s="57">
        <f t="shared" si="0"/>
        <v>20.83</v>
      </c>
      <c r="Z39" s="253"/>
    </row>
    <row r="40" spans="1:26" s="238" customFormat="1" ht="25.5" customHeight="1" x14ac:dyDescent="0.25">
      <c r="A40" s="175">
        <v>43799</v>
      </c>
      <c r="B40" s="256" t="s">
        <v>539</v>
      </c>
      <c r="C40" s="186" t="s">
        <v>1050</v>
      </c>
      <c r="D40" s="256" t="s">
        <v>1102</v>
      </c>
      <c r="E40" s="186" t="s">
        <v>566</v>
      </c>
      <c r="F40" s="257"/>
      <c r="G40" s="257">
        <v>29.17</v>
      </c>
      <c r="H40" s="258" t="s">
        <v>1051</v>
      </c>
      <c r="I40" s="257">
        <v>29.17</v>
      </c>
      <c r="J40" s="258"/>
      <c r="K40" s="257"/>
      <c r="L40" s="257"/>
      <c r="M40" s="256"/>
      <c r="N40" s="258"/>
      <c r="O40" s="256"/>
      <c r="P40" s="186"/>
      <c r="Q40" s="257"/>
      <c r="R40" s="254"/>
      <c r="S40" s="255"/>
      <c r="T40" s="186"/>
      <c r="U40" s="256"/>
      <c r="V40" s="254"/>
      <c r="W40" s="254"/>
      <c r="X40" s="255"/>
      <c r="Y40" s="57">
        <f t="shared" si="0"/>
        <v>29.17</v>
      </c>
      <c r="Z40" s="253"/>
    </row>
    <row r="41" spans="1:26" s="238" customFormat="1" ht="25.5" customHeight="1" x14ac:dyDescent="0.25">
      <c r="A41" s="175"/>
      <c r="B41" s="256"/>
      <c r="C41" s="186" t="s">
        <v>1054</v>
      </c>
      <c r="D41" s="256"/>
      <c r="E41" s="186"/>
      <c r="F41" s="257"/>
      <c r="G41" s="257"/>
      <c r="H41" s="258" t="s">
        <v>1055</v>
      </c>
      <c r="I41" s="257">
        <v>44.28</v>
      </c>
      <c r="J41" s="258" t="s">
        <v>1073</v>
      </c>
      <c r="K41" s="257">
        <v>44.28</v>
      </c>
      <c r="L41" s="257"/>
      <c r="M41" s="256"/>
      <c r="N41" s="258"/>
      <c r="O41" s="256"/>
      <c r="P41" s="186"/>
      <c r="Q41" s="257"/>
      <c r="R41" s="254"/>
      <c r="S41" s="255"/>
      <c r="T41" s="186"/>
      <c r="U41" s="256"/>
      <c r="V41" s="254"/>
      <c r="W41" s="254"/>
      <c r="X41" s="255"/>
      <c r="Y41" s="57">
        <f t="shared" si="0"/>
        <v>88.56</v>
      </c>
      <c r="Z41" s="253"/>
    </row>
    <row r="42" spans="1:26" s="238" customFormat="1" ht="25.5" customHeight="1" x14ac:dyDescent="0.25">
      <c r="A42" s="175">
        <v>43131</v>
      </c>
      <c r="B42" s="256" t="s">
        <v>539</v>
      </c>
      <c r="C42" s="186" t="s">
        <v>1063</v>
      </c>
      <c r="D42" s="256" t="s">
        <v>1101</v>
      </c>
      <c r="E42" s="186" t="s">
        <v>565</v>
      </c>
      <c r="F42" s="257"/>
      <c r="G42" s="257">
        <v>25</v>
      </c>
      <c r="H42" s="258" t="s">
        <v>1064</v>
      </c>
      <c r="I42" s="257">
        <v>25</v>
      </c>
      <c r="J42" s="258"/>
      <c r="K42" s="257"/>
      <c r="L42" s="257"/>
      <c r="M42" s="256"/>
      <c r="N42" s="258"/>
      <c r="O42" s="256"/>
      <c r="P42" s="186"/>
      <c r="Q42" s="257"/>
      <c r="R42" s="254"/>
      <c r="S42" s="255"/>
      <c r="T42" s="186"/>
      <c r="U42" s="256"/>
      <c r="V42" s="254"/>
      <c r="W42" s="254"/>
      <c r="X42" s="255"/>
      <c r="Y42" s="253"/>
      <c r="Z42" s="253"/>
    </row>
    <row r="43" spans="1:26" s="238" customFormat="1" ht="25.5" customHeight="1" x14ac:dyDescent="0.25">
      <c r="A43" s="175">
        <v>43799</v>
      </c>
      <c r="B43" s="256" t="s">
        <v>539</v>
      </c>
      <c r="C43" s="186" t="s">
        <v>1098</v>
      </c>
      <c r="D43" s="256" t="s">
        <v>1099</v>
      </c>
      <c r="E43" s="186" t="s">
        <v>566</v>
      </c>
      <c r="F43" s="257"/>
      <c r="G43" s="257">
        <v>27.08</v>
      </c>
      <c r="H43" s="258" t="s">
        <v>1066</v>
      </c>
      <c r="I43" s="257">
        <v>27.08</v>
      </c>
      <c r="J43" s="258"/>
      <c r="K43" s="257"/>
      <c r="L43" s="257"/>
      <c r="M43" s="256"/>
      <c r="N43" s="258"/>
      <c r="O43" s="256"/>
      <c r="P43" s="186"/>
      <c r="Q43" s="257"/>
      <c r="R43" s="254"/>
      <c r="S43" s="255"/>
      <c r="T43" s="186"/>
      <c r="U43" s="256"/>
      <c r="V43" s="254"/>
      <c r="W43" s="254"/>
      <c r="X43" s="255"/>
      <c r="Y43" s="253"/>
      <c r="Z43" s="253"/>
    </row>
    <row r="44" spans="1:26" s="238" customFormat="1" ht="25.5" customHeight="1" x14ac:dyDescent="0.25">
      <c r="A44" s="175">
        <v>43799</v>
      </c>
      <c r="B44" s="256" t="s">
        <v>539</v>
      </c>
      <c r="C44" s="186" t="s">
        <v>1067</v>
      </c>
      <c r="D44" s="256" t="s">
        <v>1097</v>
      </c>
      <c r="E44" s="186" t="s">
        <v>566</v>
      </c>
      <c r="F44" s="257"/>
      <c r="G44" s="257">
        <v>34.17</v>
      </c>
      <c r="H44" s="258" t="s">
        <v>1068</v>
      </c>
      <c r="I44" s="257">
        <v>34.17</v>
      </c>
      <c r="J44" s="258"/>
      <c r="K44" s="257"/>
      <c r="L44" s="257"/>
      <c r="M44" s="256"/>
      <c r="N44" s="258"/>
      <c r="O44" s="256"/>
      <c r="P44" s="186"/>
      <c r="Q44" s="257"/>
      <c r="R44" s="254"/>
      <c r="S44" s="255"/>
      <c r="T44" s="186"/>
      <c r="U44" s="256"/>
      <c r="V44" s="254"/>
      <c r="W44" s="254"/>
      <c r="X44" s="255"/>
      <c r="Y44" s="253"/>
      <c r="Z44" s="253"/>
    </row>
    <row r="45" spans="1:26" s="238" customFormat="1" ht="25.5" customHeight="1" x14ac:dyDescent="0.25">
      <c r="A45" s="175">
        <v>43799</v>
      </c>
      <c r="B45" s="256" t="s">
        <v>539</v>
      </c>
      <c r="C45" s="186" t="s">
        <v>1070</v>
      </c>
      <c r="D45" s="256" t="s">
        <v>1096</v>
      </c>
      <c r="E45" s="186" t="s">
        <v>566</v>
      </c>
      <c r="F45" s="257"/>
      <c r="G45" s="257">
        <v>25</v>
      </c>
      <c r="H45" s="258" t="s">
        <v>1071</v>
      </c>
      <c r="I45" s="257">
        <v>30</v>
      </c>
      <c r="J45" s="258"/>
      <c r="K45" s="257"/>
      <c r="L45" s="257"/>
      <c r="M45" s="256"/>
      <c r="N45" s="258"/>
      <c r="O45" s="256"/>
      <c r="P45" s="186"/>
      <c r="Q45" s="257"/>
      <c r="R45" s="254"/>
      <c r="S45" s="255"/>
      <c r="T45" s="186"/>
      <c r="U45" s="256"/>
      <c r="V45" s="254"/>
      <c r="W45" s="254"/>
      <c r="X45" s="255"/>
      <c r="Y45" s="253"/>
      <c r="Z45" s="253"/>
    </row>
    <row r="46" spans="1:26" s="238" customFormat="1" ht="25.5" customHeight="1" x14ac:dyDescent="0.25">
      <c r="A46" s="175">
        <v>43799</v>
      </c>
      <c r="B46" s="256" t="s">
        <v>539</v>
      </c>
      <c r="C46" s="186" t="s">
        <v>1072</v>
      </c>
      <c r="D46" s="256" t="s">
        <v>1095</v>
      </c>
      <c r="E46" s="186" t="s">
        <v>566</v>
      </c>
      <c r="F46" s="257"/>
      <c r="G46" s="257">
        <v>31.25</v>
      </c>
      <c r="H46" s="258" t="s">
        <v>1071</v>
      </c>
      <c r="I46" s="257">
        <v>31.25</v>
      </c>
      <c r="J46" s="258"/>
      <c r="K46" s="257"/>
      <c r="L46" s="257"/>
      <c r="M46" s="256"/>
      <c r="N46" s="258"/>
      <c r="O46" s="256"/>
      <c r="P46" s="186"/>
      <c r="Q46" s="257"/>
      <c r="R46" s="254"/>
      <c r="S46" s="255"/>
      <c r="T46" s="186"/>
      <c r="U46" s="256"/>
      <c r="V46" s="254"/>
      <c r="W46" s="254"/>
      <c r="X46" s="255"/>
      <c r="Y46" s="253"/>
      <c r="Z46" s="253"/>
    </row>
    <row r="47" spans="1:26" s="238" customFormat="1" ht="25.5" customHeight="1" x14ac:dyDescent="0.25">
      <c r="A47" s="175"/>
      <c r="B47" s="256"/>
      <c r="C47" s="186" t="s">
        <v>1091</v>
      </c>
      <c r="D47" s="256"/>
      <c r="E47" s="186"/>
      <c r="F47" s="257"/>
      <c r="G47" s="257"/>
      <c r="H47" s="258" t="s">
        <v>1092</v>
      </c>
      <c r="I47" s="257">
        <v>17.5</v>
      </c>
      <c r="J47" s="258"/>
      <c r="K47" s="257"/>
      <c r="L47" s="257"/>
      <c r="M47" s="256"/>
      <c r="N47" s="258"/>
      <c r="O47" s="256"/>
      <c r="P47" s="186"/>
      <c r="Q47" s="257"/>
      <c r="R47" s="254"/>
      <c r="S47" s="255"/>
      <c r="T47" s="186"/>
      <c r="U47" s="256"/>
      <c r="V47" s="254"/>
      <c r="W47" s="254"/>
      <c r="X47" s="255"/>
      <c r="Y47" s="253"/>
      <c r="Z47" s="253"/>
    </row>
    <row r="48" spans="1:26" s="238" customFormat="1" ht="25.5" customHeight="1" x14ac:dyDescent="0.25">
      <c r="A48" s="175">
        <v>43799</v>
      </c>
      <c r="B48" s="256" t="s">
        <v>539</v>
      </c>
      <c r="C48" s="186" t="s">
        <v>1093</v>
      </c>
      <c r="D48" s="256" t="s">
        <v>1104</v>
      </c>
      <c r="E48" s="186" t="s">
        <v>566</v>
      </c>
      <c r="F48" s="257">
        <v>350</v>
      </c>
      <c r="G48" s="257">
        <v>29.17</v>
      </c>
      <c r="H48" s="258" t="s">
        <v>1092</v>
      </c>
      <c r="I48" s="257">
        <v>29.17</v>
      </c>
      <c r="J48" s="258"/>
      <c r="K48" s="257"/>
      <c r="L48" s="257"/>
      <c r="M48" s="256"/>
      <c r="N48" s="258"/>
      <c r="O48" s="256"/>
      <c r="P48" s="186"/>
      <c r="Q48" s="257"/>
      <c r="R48" s="254"/>
      <c r="S48" s="255"/>
      <c r="T48" s="186"/>
      <c r="U48" s="256"/>
      <c r="V48" s="254"/>
      <c r="W48" s="254"/>
      <c r="X48" s="255"/>
      <c r="Y48" s="253"/>
      <c r="Z48" s="253"/>
    </row>
    <row r="49" spans="1:26" ht="25.5" customHeight="1" x14ac:dyDescent="0.25">
      <c r="A49" s="106"/>
      <c r="B49" s="143"/>
      <c r="C49" s="188"/>
      <c r="D49" s="143"/>
      <c r="E49" s="105"/>
      <c r="F49" s="116"/>
      <c r="G49" s="116"/>
      <c r="H49" s="187"/>
      <c r="I49" s="116"/>
      <c r="J49" s="187"/>
      <c r="K49" s="116"/>
      <c r="L49" s="116"/>
      <c r="M49" s="143"/>
      <c r="N49" s="187"/>
      <c r="O49" s="143"/>
      <c r="P49" s="105"/>
      <c r="Q49" s="116"/>
      <c r="R49" s="184"/>
      <c r="S49" s="185"/>
      <c r="T49" s="105"/>
      <c r="U49" s="143"/>
      <c r="V49" s="184"/>
      <c r="W49" s="184"/>
      <c r="X49" s="185"/>
      <c r="Y49" s="57"/>
      <c r="Z49" s="57"/>
    </row>
    <row r="50" spans="1:26" ht="25.5" customHeight="1" x14ac:dyDescent="0.25">
      <c r="A50" s="106"/>
      <c r="B50" s="143"/>
      <c r="C50" s="188"/>
      <c r="D50" s="143"/>
      <c r="E50" s="105"/>
      <c r="F50" s="116"/>
      <c r="G50" s="116"/>
      <c r="H50" s="187"/>
      <c r="I50" s="116"/>
      <c r="J50" s="187"/>
      <c r="K50" s="116"/>
      <c r="L50" s="116"/>
      <c r="M50" s="143"/>
      <c r="N50" s="187"/>
      <c r="O50" s="143"/>
      <c r="P50" s="105"/>
      <c r="Q50" s="116"/>
      <c r="R50" s="184"/>
      <c r="S50" s="185"/>
      <c r="T50" s="105"/>
      <c r="U50" s="143"/>
      <c r="V50" s="184"/>
      <c r="W50" s="184"/>
      <c r="X50" s="185"/>
      <c r="Y50" s="57"/>
      <c r="Z50" s="57"/>
    </row>
    <row r="51" spans="1:26" ht="25.5" customHeight="1" x14ac:dyDescent="0.25">
      <c r="A51" s="106"/>
      <c r="B51" s="143"/>
      <c r="C51" s="188"/>
      <c r="D51" s="143"/>
      <c r="E51" s="105"/>
      <c r="F51" s="116"/>
      <c r="G51" s="116"/>
      <c r="H51" s="187"/>
      <c r="I51" s="116"/>
      <c r="J51" s="187"/>
      <c r="K51" s="116"/>
      <c r="L51" s="116"/>
      <c r="M51" s="143"/>
      <c r="N51" s="187"/>
      <c r="O51" s="143"/>
      <c r="P51" s="105"/>
      <c r="Q51" s="116"/>
      <c r="R51" s="184"/>
      <c r="S51" s="185"/>
      <c r="T51" s="105"/>
      <c r="U51" s="143"/>
      <c r="V51" s="184"/>
      <c r="W51" s="184"/>
      <c r="X51" s="185"/>
      <c r="Y51" s="57"/>
      <c r="Z51" s="57"/>
    </row>
    <row r="52" spans="1:26" ht="25.5" customHeight="1" x14ac:dyDescent="0.25">
      <c r="A52" s="106"/>
      <c r="B52" s="143"/>
      <c r="C52" s="188"/>
      <c r="D52" s="143"/>
      <c r="E52" s="105"/>
      <c r="F52" s="116"/>
      <c r="G52" s="116"/>
      <c r="H52" s="187"/>
      <c r="I52" s="116"/>
      <c r="J52" s="187"/>
      <c r="K52" s="116"/>
      <c r="L52" s="116"/>
      <c r="M52" s="143"/>
      <c r="N52" s="187"/>
      <c r="O52" s="143"/>
      <c r="P52" s="105"/>
      <c r="Q52" s="116"/>
      <c r="R52" s="184"/>
      <c r="S52" s="185"/>
      <c r="T52" s="105"/>
      <c r="U52" s="143"/>
      <c r="V52" s="184"/>
      <c r="W52" s="184"/>
      <c r="X52" s="185"/>
      <c r="Y52" s="57"/>
      <c r="Z52" s="57"/>
    </row>
    <row r="53" spans="1:26" ht="26.25" customHeight="1" x14ac:dyDescent="0.25">
      <c r="A53" s="143"/>
      <c r="B53" s="143"/>
      <c r="C53" s="105"/>
      <c r="D53" s="143"/>
      <c r="E53" s="105"/>
      <c r="F53" s="116"/>
      <c r="G53" s="116"/>
      <c r="H53" s="187"/>
      <c r="I53" s="116"/>
      <c r="J53" s="187"/>
      <c r="K53" s="116"/>
      <c r="L53" s="116"/>
      <c r="M53" s="143"/>
      <c r="N53" s="187"/>
      <c r="O53" s="143"/>
      <c r="P53" s="105"/>
      <c r="Q53" s="116"/>
      <c r="R53" s="184"/>
      <c r="S53" s="185"/>
      <c r="T53" s="105"/>
      <c r="U53" s="143"/>
      <c r="V53" s="184"/>
      <c r="W53" s="184"/>
      <c r="X53" s="185"/>
      <c r="Y53" s="57">
        <f t="shared" si="0"/>
        <v>0</v>
      </c>
      <c r="Z53" s="57">
        <f t="shared" si="1"/>
        <v>0</v>
      </c>
    </row>
    <row r="54" spans="1:26" x14ac:dyDescent="0.25">
      <c r="A54" s="143"/>
      <c r="B54" s="143"/>
      <c r="C54" s="105"/>
      <c r="D54" s="143"/>
      <c r="E54" s="105"/>
      <c r="F54" s="189">
        <f>SUM(F5:F53)</f>
        <v>7935</v>
      </c>
      <c r="G54" s="189">
        <f>SUM(G5:G53)</f>
        <v>472.82833333333338</v>
      </c>
      <c r="H54" s="187"/>
      <c r="I54" s="116">
        <f>SUM(I5:I53)</f>
        <v>1775.94</v>
      </c>
      <c r="J54" s="187"/>
      <c r="K54" s="116">
        <f>SUM(K5:K53)</f>
        <v>1202.4199999999998</v>
      </c>
      <c r="L54" s="116"/>
      <c r="M54" s="189">
        <f>SUM(M5:M53)</f>
        <v>814.28</v>
      </c>
      <c r="N54" s="187"/>
      <c r="O54" s="189">
        <f>SUM(O5:O53)</f>
        <v>646.78</v>
      </c>
      <c r="P54" s="190">
        <f>SUM(P5:P53)</f>
        <v>0</v>
      </c>
      <c r="Q54" s="116">
        <f>SUM(Q5:Q53)</f>
        <v>277.38</v>
      </c>
      <c r="R54" s="184"/>
      <c r="S54" s="185"/>
      <c r="T54" s="190">
        <f>SUM(T5:T53)</f>
        <v>38</v>
      </c>
      <c r="U54" s="189">
        <f>SUM(U5:U53)</f>
        <v>51.519999999999996</v>
      </c>
      <c r="V54" s="184"/>
      <c r="W54" s="184"/>
      <c r="X54" s="185"/>
      <c r="Y54" s="191"/>
      <c r="Z54" s="191"/>
    </row>
  </sheetData>
  <mergeCells count="2">
    <mergeCell ref="A2:Z2"/>
    <mergeCell ref="A3:Z3"/>
  </mergeCells>
  <hyperlinks>
    <hyperlink ref="C1" location="RESUMEN!A1" display="REGRESAR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B1:U15"/>
  <sheetViews>
    <sheetView topLeftCell="C1" zoomScale="71" zoomScaleNormal="71" workbookViewId="0">
      <pane xSplit="3" ySplit="4" topLeftCell="F5" activePane="bottomRight" state="frozen"/>
      <selection activeCell="C1" sqref="C1"/>
      <selection pane="topRight" activeCell="E1" sqref="E1"/>
      <selection pane="bottomLeft" activeCell="C5" sqref="C5"/>
      <selection pane="bottomRight" activeCell="J5" sqref="J5"/>
    </sheetView>
  </sheetViews>
  <sheetFormatPr baseColWidth="10" defaultRowHeight="15" x14ac:dyDescent="0.25"/>
  <cols>
    <col min="1" max="1" width="4.42578125" customWidth="1"/>
    <col min="2" max="2" width="12.140625" bestFit="1" customWidth="1"/>
    <col min="3" max="3" width="12.140625" customWidth="1"/>
    <col min="4" max="4" width="13.140625" customWidth="1"/>
    <col min="5" max="5" width="26.85546875" customWidth="1"/>
    <col min="8" max="9" width="11.42578125" bestFit="1" customWidth="1"/>
  </cols>
  <sheetData>
    <row r="1" spans="2:21" x14ac:dyDescent="0.25">
      <c r="E1" s="354" t="s">
        <v>1413</v>
      </c>
    </row>
    <row r="2" spans="2:21" s="10" customFormat="1" ht="31.5" customHeight="1" x14ac:dyDescent="0.3">
      <c r="B2" s="461" t="s">
        <v>22</v>
      </c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  <c r="T2" s="461"/>
      <c r="U2" s="462"/>
    </row>
    <row r="3" spans="2:21" s="1" customFormat="1" ht="24.75" customHeight="1" x14ac:dyDescent="0.25">
      <c r="B3" s="463" t="s">
        <v>78</v>
      </c>
      <c r="C3" s="463"/>
      <c r="D3" s="463"/>
      <c r="E3" s="463"/>
      <c r="F3" s="463"/>
      <c r="G3" s="463"/>
      <c r="H3" s="463"/>
      <c r="I3" s="463"/>
      <c r="J3" s="463"/>
      <c r="K3" s="463"/>
      <c r="L3" s="463"/>
      <c r="M3" s="463"/>
      <c r="N3" s="463"/>
      <c r="O3" s="463"/>
      <c r="P3" s="463"/>
      <c r="Q3" s="463"/>
      <c r="R3" s="463"/>
      <c r="S3" s="463"/>
      <c r="T3" s="463"/>
      <c r="U3" s="464"/>
    </row>
    <row r="4" spans="2:21" s="3" customFormat="1" ht="27" x14ac:dyDescent="0.25">
      <c r="B4" s="80" t="s">
        <v>13</v>
      </c>
      <c r="C4" s="85" t="s">
        <v>13</v>
      </c>
      <c r="D4" s="2" t="s">
        <v>79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141</v>
      </c>
      <c r="K4" s="2" t="s">
        <v>20</v>
      </c>
      <c r="L4" s="2" t="s">
        <v>142</v>
      </c>
      <c r="M4" s="2" t="s">
        <v>20</v>
      </c>
      <c r="N4" s="2" t="s">
        <v>143</v>
      </c>
      <c r="O4" s="2" t="s">
        <v>20</v>
      </c>
      <c r="P4" s="2" t="s">
        <v>144</v>
      </c>
      <c r="Q4" s="2" t="s">
        <v>20</v>
      </c>
      <c r="R4" s="2" t="s">
        <v>72</v>
      </c>
      <c r="S4" s="2" t="s">
        <v>73</v>
      </c>
      <c r="T4" s="2" t="s">
        <v>73</v>
      </c>
      <c r="U4" s="2" t="s">
        <v>20</v>
      </c>
    </row>
    <row r="5" spans="2:21" s="1" customFormat="1" ht="28.5" customHeight="1" x14ac:dyDescent="0.25">
      <c r="B5" s="81">
        <v>43420</v>
      </c>
      <c r="C5" s="29">
        <v>43420</v>
      </c>
      <c r="D5" s="43" t="s">
        <v>80</v>
      </c>
      <c r="E5" s="13" t="s">
        <v>25</v>
      </c>
      <c r="F5" s="12" t="s">
        <v>28</v>
      </c>
      <c r="G5" s="13" t="s">
        <v>10</v>
      </c>
      <c r="H5" s="91">
        <v>170</v>
      </c>
      <c r="I5" s="92">
        <v>28.37</v>
      </c>
      <c r="J5" s="8">
        <v>28.37</v>
      </c>
      <c r="K5" s="9"/>
      <c r="L5" s="8"/>
      <c r="M5" s="9"/>
      <c r="N5" s="8"/>
      <c r="O5" s="9"/>
      <c r="P5" s="8"/>
      <c r="Q5" s="9"/>
      <c r="R5" s="8"/>
      <c r="S5" s="9"/>
      <c r="T5" s="27">
        <f t="shared" ref="T5:T10" si="0">J5+L5+N5+P5+R5</f>
        <v>28.37</v>
      </c>
      <c r="U5" s="27">
        <f t="shared" ref="U5:U10" si="1">H5-T5</f>
        <v>141.63</v>
      </c>
    </row>
    <row r="6" spans="2:21" s="1" customFormat="1" ht="28.5" customHeight="1" x14ac:dyDescent="0.3">
      <c r="B6" s="81">
        <v>43412</v>
      </c>
      <c r="C6" s="29">
        <v>43412</v>
      </c>
      <c r="D6" s="43" t="s">
        <v>80</v>
      </c>
      <c r="E6" s="13" t="s">
        <v>26</v>
      </c>
      <c r="F6" s="12" t="s">
        <v>29</v>
      </c>
      <c r="G6" s="13" t="s">
        <v>31</v>
      </c>
      <c r="H6" s="91">
        <f>137.5*2</f>
        <v>275</v>
      </c>
      <c r="I6" s="92">
        <v>22.92</v>
      </c>
      <c r="J6" s="38"/>
      <c r="K6" s="9"/>
      <c r="L6" s="8"/>
      <c r="M6" s="9"/>
      <c r="N6" s="8"/>
      <c r="O6" s="9"/>
      <c r="P6" s="8"/>
      <c r="Q6" s="9"/>
      <c r="R6" s="8"/>
      <c r="S6" s="9"/>
      <c r="T6" s="27">
        <f t="shared" si="0"/>
        <v>0</v>
      </c>
      <c r="U6" s="27">
        <f t="shared" si="1"/>
        <v>275</v>
      </c>
    </row>
    <row r="7" spans="2:21" s="1" customFormat="1" ht="28.5" customHeight="1" x14ac:dyDescent="0.3">
      <c r="B7" s="81">
        <v>43416</v>
      </c>
      <c r="C7" s="29">
        <v>43416</v>
      </c>
      <c r="D7" s="43" t="s">
        <v>80</v>
      </c>
      <c r="E7" s="13" t="s">
        <v>27</v>
      </c>
      <c r="F7" s="12" t="s">
        <v>30</v>
      </c>
      <c r="G7" s="13" t="s">
        <v>31</v>
      </c>
      <c r="H7" s="91">
        <v>225</v>
      </c>
      <c r="I7" s="92">
        <v>18.75</v>
      </c>
      <c r="J7" s="38"/>
      <c r="K7" s="9"/>
      <c r="L7" s="8"/>
      <c r="M7" s="9"/>
      <c r="N7" s="8"/>
      <c r="O7" s="9"/>
      <c r="P7" s="8"/>
      <c r="Q7" s="9"/>
      <c r="R7" s="8"/>
      <c r="S7" s="9"/>
      <c r="T7" s="27">
        <f t="shared" si="0"/>
        <v>0</v>
      </c>
      <c r="U7" s="27">
        <f t="shared" si="1"/>
        <v>225</v>
      </c>
    </row>
    <row r="8" spans="2:21" s="34" customFormat="1" ht="28.5" customHeight="1" x14ac:dyDescent="0.3">
      <c r="B8" s="82"/>
      <c r="C8" s="86"/>
      <c r="D8" s="44"/>
      <c r="E8" s="30"/>
      <c r="F8" s="31"/>
      <c r="G8" s="30"/>
      <c r="H8" s="93"/>
      <c r="I8" s="94"/>
      <c r="J8" s="38"/>
      <c r="K8" s="33"/>
      <c r="L8" s="38"/>
      <c r="M8" s="33"/>
      <c r="N8" s="38"/>
      <c r="O8" s="33"/>
      <c r="P8" s="38"/>
      <c r="Q8" s="33"/>
      <c r="R8" s="38"/>
      <c r="S8" s="33"/>
      <c r="T8" s="27">
        <f t="shared" si="0"/>
        <v>0</v>
      </c>
      <c r="U8" s="27">
        <f t="shared" si="1"/>
        <v>0</v>
      </c>
    </row>
    <row r="9" spans="2:21" s="34" customFormat="1" ht="28.5" customHeight="1" x14ac:dyDescent="0.3">
      <c r="B9" s="83"/>
      <c r="C9" s="87"/>
      <c r="D9" s="39"/>
      <c r="E9" s="35"/>
      <c r="F9" s="36"/>
      <c r="G9" s="35"/>
      <c r="H9" s="95"/>
      <c r="I9" s="96"/>
      <c r="J9" s="38"/>
      <c r="K9" s="33"/>
      <c r="L9" s="38"/>
      <c r="M9" s="33"/>
      <c r="N9" s="38"/>
      <c r="O9" s="33"/>
      <c r="P9" s="38"/>
      <c r="Q9" s="33"/>
      <c r="R9" s="38"/>
      <c r="S9" s="33"/>
      <c r="T9" s="27">
        <f t="shared" si="0"/>
        <v>0</v>
      </c>
      <c r="U9" s="27">
        <f t="shared" si="1"/>
        <v>0</v>
      </c>
    </row>
    <row r="10" spans="2:21" s="34" customFormat="1" ht="28.5" customHeight="1" x14ac:dyDescent="0.3">
      <c r="B10" s="83"/>
      <c r="C10" s="87"/>
      <c r="D10" s="39"/>
      <c r="E10" s="35"/>
      <c r="F10" s="36"/>
      <c r="G10" s="35"/>
      <c r="H10" s="95"/>
      <c r="I10" s="96"/>
      <c r="J10" s="38"/>
      <c r="K10" s="33"/>
      <c r="L10" s="38"/>
      <c r="M10" s="33"/>
      <c r="N10" s="38"/>
      <c r="O10" s="33"/>
      <c r="P10" s="38"/>
      <c r="Q10" s="33"/>
      <c r="R10" s="38"/>
      <c r="S10" s="33"/>
      <c r="T10" s="27">
        <f t="shared" si="0"/>
        <v>0</v>
      </c>
      <c r="U10" s="27">
        <f t="shared" si="1"/>
        <v>0</v>
      </c>
    </row>
    <row r="11" spans="2:21" s="66" customFormat="1" ht="28.5" customHeight="1" x14ac:dyDescent="0.25">
      <c r="B11" s="84"/>
      <c r="C11" s="88"/>
      <c r="D11" s="60"/>
      <c r="E11" s="61"/>
      <c r="F11" s="61"/>
      <c r="G11" s="61"/>
      <c r="H11" s="62">
        <f>SUM(H5:H10)</f>
        <v>670</v>
      </c>
      <c r="I11" s="63">
        <f>SUM(I5:I10)</f>
        <v>70.040000000000006</v>
      </c>
      <c r="J11" s="63">
        <f>SUM(J5:J10)</f>
        <v>28.37</v>
      </c>
      <c r="K11" s="64"/>
      <c r="L11" s="63"/>
      <c r="M11" s="64"/>
      <c r="N11" s="63"/>
      <c r="O11" s="64"/>
      <c r="P11" s="63"/>
      <c r="Q11" s="64"/>
      <c r="R11" s="63"/>
      <c r="S11" s="64"/>
      <c r="T11" s="65">
        <f>SUM(T5:T10)</f>
        <v>28.37</v>
      </c>
      <c r="U11" s="65">
        <f>SUM(U5:U10)</f>
        <v>641.63</v>
      </c>
    </row>
    <row r="12" spans="2:21" s="34" customFormat="1" ht="14.25" x14ac:dyDescent="0.3"/>
    <row r="14" spans="2:21" x14ac:dyDescent="0.25">
      <c r="C14" t="s">
        <v>13</v>
      </c>
      <c r="D14" s="173">
        <v>43532</v>
      </c>
    </row>
    <row r="15" spans="2:21" x14ac:dyDescent="0.25">
      <c r="C15" s="467" t="s">
        <v>940</v>
      </c>
      <c r="D15" s="467"/>
      <c r="E15" s="467"/>
      <c r="F15" s="467"/>
      <c r="G15" s="467"/>
      <c r="H15" s="467"/>
      <c r="I15" s="467"/>
      <c r="J15" s="467"/>
      <c r="K15" s="467"/>
      <c r="L15" s="467"/>
      <c r="M15" s="467"/>
    </row>
  </sheetData>
  <mergeCells count="3">
    <mergeCell ref="B2:U2"/>
    <mergeCell ref="B3:U3"/>
    <mergeCell ref="C15:M15"/>
  </mergeCells>
  <phoneticPr fontId="19" type="noConversion"/>
  <hyperlinks>
    <hyperlink ref="E1" location="RESUMEN!A1" display="REGRESAR"/>
  </hyperlinks>
  <pageMargins left="0.11811023622047245" right="0.11811023622047245" top="0.74803149606299213" bottom="0.74803149606299213" header="0.31496062992125984" footer="0.31496062992125984"/>
  <pageSetup scale="51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B1:W14"/>
  <sheetViews>
    <sheetView topLeftCell="D1" zoomScale="80" zoomScaleNormal="80" workbookViewId="0">
      <pane xSplit="2" ySplit="4" topLeftCell="I5" activePane="bottomRight" state="frozen"/>
      <selection activeCell="D1" sqref="D1"/>
      <selection pane="topRight" activeCell="E1" sqref="E1"/>
      <selection pane="bottomLeft" activeCell="D5" sqref="D5"/>
      <selection pane="bottomRight" activeCell="R8" sqref="R8"/>
    </sheetView>
  </sheetViews>
  <sheetFormatPr baseColWidth="10" defaultRowHeight="15" x14ac:dyDescent="0.25"/>
  <cols>
    <col min="1" max="1" width="2.85546875" customWidth="1"/>
    <col min="2" max="2" width="12.28515625" customWidth="1"/>
    <col min="3" max="4" width="13.28515625" customWidth="1"/>
    <col min="5" max="5" width="34.28515625" customWidth="1"/>
  </cols>
  <sheetData>
    <row r="1" spans="2:23" x14ac:dyDescent="0.25">
      <c r="E1" s="354" t="s">
        <v>1413</v>
      </c>
    </row>
    <row r="2" spans="2:23" s="42" customFormat="1" ht="36" customHeight="1" x14ac:dyDescent="0.25">
      <c r="B2" s="457" t="s">
        <v>22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8"/>
    </row>
    <row r="3" spans="2:23" s="1" customFormat="1" ht="24.75" customHeight="1" x14ac:dyDescent="0.25">
      <c r="B3" s="463" t="s">
        <v>23</v>
      </c>
      <c r="C3" s="463"/>
      <c r="D3" s="463"/>
      <c r="E3" s="463"/>
      <c r="F3" s="463"/>
      <c r="G3" s="463"/>
      <c r="H3" s="463"/>
      <c r="I3" s="463"/>
      <c r="J3" s="463"/>
      <c r="K3" s="463"/>
      <c r="L3" s="463"/>
      <c r="M3" s="463"/>
      <c r="N3" s="463"/>
      <c r="O3" s="463"/>
      <c r="P3" s="463"/>
      <c r="Q3" s="463"/>
      <c r="R3" s="463"/>
      <c r="S3" s="463"/>
      <c r="T3" s="463"/>
      <c r="U3" s="463"/>
      <c r="V3" s="463"/>
      <c r="W3" s="464"/>
    </row>
    <row r="4" spans="2:23" s="3" customFormat="1" ht="27" x14ac:dyDescent="0.25">
      <c r="B4" s="2" t="s">
        <v>13</v>
      </c>
      <c r="C4" s="2" t="s">
        <v>14</v>
      </c>
      <c r="D4" s="2" t="s">
        <v>81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141</v>
      </c>
      <c r="K4" s="2" t="s">
        <v>20</v>
      </c>
      <c r="L4" s="2" t="s">
        <v>142</v>
      </c>
      <c r="M4" s="2" t="s">
        <v>20</v>
      </c>
      <c r="N4" s="2" t="s">
        <v>143</v>
      </c>
      <c r="O4" s="2" t="s">
        <v>20</v>
      </c>
      <c r="P4" s="2" t="s">
        <v>144</v>
      </c>
      <c r="Q4" s="2" t="s">
        <v>20</v>
      </c>
      <c r="R4" s="2" t="s">
        <v>151</v>
      </c>
      <c r="S4" s="2" t="s">
        <v>20</v>
      </c>
      <c r="T4" s="2" t="s">
        <v>354</v>
      </c>
      <c r="U4" s="2" t="s">
        <v>20</v>
      </c>
      <c r="V4" s="2" t="s">
        <v>72</v>
      </c>
      <c r="W4" s="2" t="s">
        <v>73</v>
      </c>
    </row>
    <row r="5" spans="2:23" s="1" customFormat="1" ht="28.5" customHeight="1" x14ac:dyDescent="0.25">
      <c r="B5" s="4">
        <v>43430</v>
      </c>
      <c r="C5" s="5" t="s">
        <v>21</v>
      </c>
      <c r="D5" s="5" t="s">
        <v>21</v>
      </c>
      <c r="E5" s="6" t="s">
        <v>0</v>
      </c>
      <c r="F5" s="7" t="s">
        <v>5</v>
      </c>
      <c r="G5" s="6" t="s">
        <v>10</v>
      </c>
      <c r="H5" s="23">
        <v>125</v>
      </c>
      <c r="I5" s="24">
        <v>20.83</v>
      </c>
      <c r="J5" s="28">
        <v>20.83</v>
      </c>
      <c r="K5" s="2" t="s">
        <v>624</v>
      </c>
      <c r="L5" s="28">
        <v>20.83</v>
      </c>
      <c r="M5" s="2" t="s">
        <v>936</v>
      </c>
      <c r="N5" s="28">
        <v>20.83</v>
      </c>
      <c r="O5" s="2" t="s">
        <v>1140</v>
      </c>
      <c r="P5" s="28">
        <v>20.83</v>
      </c>
      <c r="Q5" s="2" t="s">
        <v>1140</v>
      </c>
      <c r="R5" s="28"/>
      <c r="S5" s="2"/>
      <c r="T5" s="2"/>
      <c r="U5" s="2"/>
      <c r="V5" s="281">
        <f t="shared" ref="V5:V6" si="0">J5+L5+N5+P5+R5</f>
        <v>83.32</v>
      </c>
      <c r="W5" s="27">
        <f t="shared" ref="W5:W10" si="1">H5-V5</f>
        <v>41.680000000000007</v>
      </c>
    </row>
    <row r="6" spans="2:23" s="282" customFormat="1" ht="28.5" customHeight="1" x14ac:dyDescent="0.25">
      <c r="B6" s="273">
        <v>43430</v>
      </c>
      <c r="C6" s="274" t="s">
        <v>21</v>
      </c>
      <c r="D6" s="274" t="s">
        <v>21</v>
      </c>
      <c r="E6" s="275" t="s">
        <v>1</v>
      </c>
      <c r="F6" s="276" t="s">
        <v>6</v>
      </c>
      <c r="G6" s="275" t="s">
        <v>10</v>
      </c>
      <c r="H6" s="277">
        <v>125</v>
      </c>
      <c r="I6" s="278">
        <v>25</v>
      </c>
      <c r="J6" s="279">
        <v>25</v>
      </c>
      <c r="K6" s="280" t="s">
        <v>75</v>
      </c>
      <c r="L6" s="279">
        <v>25</v>
      </c>
      <c r="M6" s="280" t="s">
        <v>625</v>
      </c>
      <c r="N6" s="279">
        <v>25</v>
      </c>
      <c r="O6" s="280" t="s">
        <v>1141</v>
      </c>
      <c r="P6" s="28">
        <v>25</v>
      </c>
      <c r="Q6" s="2" t="s">
        <v>1141</v>
      </c>
      <c r="R6" s="28"/>
      <c r="S6" s="2"/>
      <c r="T6" s="280"/>
      <c r="U6" s="280"/>
      <c r="V6" s="281">
        <f t="shared" si="0"/>
        <v>100</v>
      </c>
      <c r="W6" s="281">
        <f t="shared" si="1"/>
        <v>25</v>
      </c>
    </row>
    <row r="7" spans="2:23" s="282" customFormat="1" ht="28.5" customHeight="1" x14ac:dyDescent="0.25">
      <c r="B7" s="273">
        <v>43430</v>
      </c>
      <c r="C7" s="274" t="s">
        <v>21</v>
      </c>
      <c r="D7" s="274" t="s">
        <v>21</v>
      </c>
      <c r="E7" s="275" t="s">
        <v>2</v>
      </c>
      <c r="F7" s="276" t="s">
        <v>7</v>
      </c>
      <c r="G7" s="275" t="s">
        <v>10</v>
      </c>
      <c r="H7" s="277">
        <v>180</v>
      </c>
      <c r="I7" s="278">
        <v>25</v>
      </c>
      <c r="J7" s="279">
        <v>50</v>
      </c>
      <c r="K7" s="280" t="s">
        <v>74</v>
      </c>
      <c r="L7" s="279">
        <v>40</v>
      </c>
      <c r="M7" s="280" t="s">
        <v>626</v>
      </c>
      <c r="N7" s="279">
        <v>30</v>
      </c>
      <c r="O7" s="280" t="s">
        <v>937</v>
      </c>
      <c r="P7" s="28">
        <v>30</v>
      </c>
      <c r="Q7" s="2" t="s">
        <v>1142</v>
      </c>
      <c r="R7" s="28">
        <v>30</v>
      </c>
      <c r="S7" s="2" t="s">
        <v>1631</v>
      </c>
      <c r="T7" s="280"/>
      <c r="U7" s="280"/>
      <c r="V7" s="281">
        <f>J7+L7+N7+P7+R7</f>
        <v>180</v>
      </c>
      <c r="W7" s="281">
        <f t="shared" si="1"/>
        <v>0</v>
      </c>
    </row>
    <row r="8" spans="2:23" s="282" customFormat="1" ht="28.5" customHeight="1" x14ac:dyDescent="0.25">
      <c r="B8" s="273">
        <v>43430</v>
      </c>
      <c r="C8" s="274" t="s">
        <v>21</v>
      </c>
      <c r="D8" s="274" t="s">
        <v>21</v>
      </c>
      <c r="E8" s="275" t="s">
        <v>3</v>
      </c>
      <c r="F8" s="276" t="s">
        <v>8</v>
      </c>
      <c r="G8" s="275" t="s">
        <v>10</v>
      </c>
      <c r="H8" s="277">
        <v>150</v>
      </c>
      <c r="I8" s="278">
        <v>25</v>
      </c>
      <c r="J8" s="279">
        <v>25</v>
      </c>
      <c r="K8" s="280" t="s">
        <v>77</v>
      </c>
      <c r="L8" s="279">
        <v>25</v>
      </c>
      <c r="M8" s="280" t="s">
        <v>938</v>
      </c>
      <c r="N8" s="279"/>
      <c r="O8" s="280"/>
      <c r="P8" s="28">
        <v>25</v>
      </c>
      <c r="Q8" s="2" t="s">
        <v>1630</v>
      </c>
      <c r="R8" s="280"/>
      <c r="S8" s="280"/>
      <c r="T8" s="280"/>
      <c r="U8" s="280"/>
      <c r="V8" s="281">
        <f t="shared" ref="V8:V10" si="2">J8+L8+N8+P8+R8</f>
        <v>75</v>
      </c>
      <c r="W8" s="281">
        <f t="shared" si="1"/>
        <v>75</v>
      </c>
    </row>
    <row r="9" spans="2:23" s="282" customFormat="1" ht="28.5" customHeight="1" x14ac:dyDescent="0.25">
      <c r="B9" s="273">
        <v>43430</v>
      </c>
      <c r="C9" s="274" t="s">
        <v>21</v>
      </c>
      <c r="D9" s="274" t="s">
        <v>21</v>
      </c>
      <c r="E9" s="275" t="s">
        <v>4</v>
      </c>
      <c r="F9" s="276" t="s">
        <v>9</v>
      </c>
      <c r="G9" s="275" t="s">
        <v>11</v>
      </c>
      <c r="H9" s="277">
        <v>95</v>
      </c>
      <c r="I9" s="278" t="s">
        <v>12</v>
      </c>
      <c r="J9" s="279">
        <v>80</v>
      </c>
      <c r="K9" s="280" t="s">
        <v>76</v>
      </c>
      <c r="L9" s="279">
        <v>15</v>
      </c>
      <c r="M9" s="280" t="s">
        <v>930</v>
      </c>
      <c r="N9" s="279"/>
      <c r="O9" s="280"/>
      <c r="P9" s="279"/>
      <c r="Q9" s="280"/>
      <c r="R9" s="280"/>
      <c r="S9" s="280"/>
      <c r="T9" s="280"/>
      <c r="U9" s="280"/>
      <c r="V9" s="281">
        <f t="shared" si="2"/>
        <v>95</v>
      </c>
      <c r="W9" s="281">
        <f t="shared" si="1"/>
        <v>0</v>
      </c>
    </row>
    <row r="10" spans="2:23" s="282" customFormat="1" ht="28.5" customHeight="1" x14ac:dyDescent="0.25">
      <c r="B10" s="273">
        <v>43430</v>
      </c>
      <c r="C10" s="274" t="s">
        <v>21</v>
      </c>
      <c r="D10" s="274" t="s">
        <v>21</v>
      </c>
      <c r="E10" s="275" t="s">
        <v>0</v>
      </c>
      <c r="F10" s="276" t="s">
        <v>5</v>
      </c>
      <c r="G10" s="275" t="s">
        <v>10</v>
      </c>
      <c r="H10" s="277">
        <v>125</v>
      </c>
      <c r="I10" s="278">
        <v>20.83</v>
      </c>
      <c r="J10" s="279">
        <v>20.83</v>
      </c>
      <c r="K10" s="280" t="s">
        <v>624</v>
      </c>
      <c r="L10" s="279">
        <v>20.83</v>
      </c>
      <c r="M10" s="280" t="s">
        <v>936</v>
      </c>
      <c r="N10" s="279">
        <v>20.83</v>
      </c>
      <c r="O10" s="280" t="s">
        <v>1140</v>
      </c>
      <c r="P10" s="279"/>
      <c r="Q10" s="280"/>
      <c r="R10" s="280"/>
      <c r="S10" s="280"/>
      <c r="T10" s="280"/>
      <c r="U10" s="280"/>
      <c r="V10" s="281">
        <f t="shared" si="2"/>
        <v>62.489999999999995</v>
      </c>
      <c r="W10" s="281">
        <f t="shared" si="1"/>
        <v>62.510000000000005</v>
      </c>
    </row>
    <row r="11" spans="2:23" s="26" customFormat="1" ht="28.5" customHeight="1" x14ac:dyDescent="0.25">
      <c r="B11" s="21"/>
      <c r="C11" s="22"/>
      <c r="D11" s="22"/>
      <c r="E11" s="128"/>
      <c r="F11" s="129"/>
      <c r="G11" s="128"/>
      <c r="H11" s="130">
        <f>SUM(H6:H10)</f>
        <v>675</v>
      </c>
      <c r="I11" s="131">
        <f>SUM(I5:I10)</f>
        <v>116.66</v>
      </c>
      <c r="J11" s="132">
        <f>SUM(J5:J10)</f>
        <v>221.65999999999997</v>
      </c>
      <c r="K11" s="133"/>
      <c r="L11" s="132">
        <f>SUM(L5:L10)</f>
        <v>146.66</v>
      </c>
      <c r="M11" s="133"/>
      <c r="N11" s="172">
        <f>SUM(N5:N10)</f>
        <v>96.66</v>
      </c>
      <c r="O11" s="133"/>
      <c r="P11" s="132">
        <f>SUM(P5:P10)</f>
        <v>100.83</v>
      </c>
      <c r="Q11" s="133"/>
      <c r="R11" s="133"/>
      <c r="S11" s="133"/>
      <c r="T11" s="133"/>
      <c r="U11" s="133"/>
      <c r="V11" s="134">
        <f>J11+L11+N11+P11</f>
        <v>565.80999999999995</v>
      </c>
      <c r="W11" s="134">
        <f>SUM(W6:W10)</f>
        <v>162.51</v>
      </c>
    </row>
    <row r="13" spans="2:23" x14ac:dyDescent="0.25">
      <c r="D13" t="s">
        <v>13</v>
      </c>
      <c r="E13" s="173">
        <v>43532</v>
      </c>
    </row>
    <row r="14" spans="2:23" x14ac:dyDescent="0.25">
      <c r="E14" s="174" t="s">
        <v>939</v>
      </c>
    </row>
  </sheetData>
  <mergeCells count="2">
    <mergeCell ref="B3:W3"/>
    <mergeCell ref="B2:W2"/>
  </mergeCells>
  <phoneticPr fontId="19" type="noConversion"/>
  <hyperlinks>
    <hyperlink ref="E1" location="RESUMEN!A1" display="REGRESAR"/>
  </hyperlinks>
  <pageMargins left="0" right="0" top="0.98425196850393704" bottom="0" header="0.31496062992125984" footer="0.31496062992125984"/>
  <pageSetup scale="57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T13"/>
  <sheetViews>
    <sheetView zoomScale="73" zoomScaleNormal="73" workbookViewId="0">
      <selection activeCell="F6" sqref="F6"/>
    </sheetView>
  </sheetViews>
  <sheetFormatPr baseColWidth="10" defaultRowHeight="15" x14ac:dyDescent="0.25"/>
  <cols>
    <col min="1" max="1" width="3.85546875" customWidth="1"/>
    <col min="4" max="4" width="41" customWidth="1"/>
    <col min="20" max="20" width="13.5703125" customWidth="1"/>
  </cols>
  <sheetData>
    <row r="1" spans="2:20" x14ac:dyDescent="0.25">
      <c r="D1" s="354" t="s">
        <v>1413</v>
      </c>
    </row>
    <row r="2" spans="2:20" ht="23.25" customHeight="1" x14ac:dyDescent="0.25">
      <c r="B2" s="457" t="s">
        <v>22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8"/>
    </row>
    <row r="3" spans="2:20" ht="22.5" customHeight="1" x14ac:dyDescent="0.25">
      <c r="B3" s="463" t="s">
        <v>114</v>
      </c>
      <c r="C3" s="463"/>
      <c r="D3" s="463"/>
      <c r="E3" s="463"/>
      <c r="F3" s="463"/>
      <c r="G3" s="463"/>
      <c r="H3" s="463"/>
      <c r="I3" s="463"/>
      <c r="J3" s="463"/>
      <c r="K3" s="463"/>
      <c r="L3" s="463"/>
      <c r="M3" s="463"/>
      <c r="N3" s="463"/>
      <c r="O3" s="463"/>
      <c r="P3" s="463"/>
      <c r="Q3" s="463"/>
      <c r="R3" s="463"/>
      <c r="S3" s="463"/>
      <c r="T3" s="464"/>
    </row>
    <row r="4" spans="2:20" ht="27" x14ac:dyDescent="0.25">
      <c r="B4" s="2" t="s">
        <v>13</v>
      </c>
      <c r="C4" s="2" t="s">
        <v>79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141</v>
      </c>
      <c r="J4" s="2" t="s">
        <v>20</v>
      </c>
      <c r="K4" s="2" t="s">
        <v>142</v>
      </c>
      <c r="L4" s="2" t="s">
        <v>20</v>
      </c>
      <c r="M4" s="2" t="s">
        <v>143</v>
      </c>
      <c r="N4" s="2" t="s">
        <v>20</v>
      </c>
      <c r="O4" s="2" t="s">
        <v>144</v>
      </c>
      <c r="P4" s="2" t="s">
        <v>20</v>
      </c>
      <c r="Q4" s="2" t="s">
        <v>72</v>
      </c>
      <c r="R4" s="2" t="s">
        <v>73</v>
      </c>
      <c r="S4" s="2" t="s">
        <v>73</v>
      </c>
      <c r="T4" s="2" t="s">
        <v>20</v>
      </c>
    </row>
    <row r="5" spans="2:20" ht="57" x14ac:dyDescent="0.3">
      <c r="B5" s="29">
        <v>43519</v>
      </c>
      <c r="C5" s="44" t="s">
        <v>979</v>
      </c>
      <c r="D5" s="30" t="s">
        <v>980</v>
      </c>
      <c r="E5" s="31" t="s">
        <v>981</v>
      </c>
      <c r="F5" s="30" t="s">
        <v>1629</v>
      </c>
      <c r="G5" s="93">
        <v>100</v>
      </c>
      <c r="H5" s="97">
        <f>G5/10</f>
        <v>10</v>
      </c>
      <c r="I5" s="68"/>
      <c r="J5" s="170"/>
      <c r="K5" s="68"/>
      <c r="L5" s="170"/>
      <c r="M5" s="68"/>
      <c r="N5" s="69"/>
      <c r="O5" s="68"/>
      <c r="P5" s="69"/>
      <c r="Q5" s="68"/>
      <c r="R5" s="69"/>
      <c r="S5" s="70">
        <f t="shared" ref="S5:S12" si="0">I5+K5+M5+O5+Q5</f>
        <v>0</v>
      </c>
      <c r="T5" s="70">
        <f t="shared" ref="T5:T12" si="1">G5-S5</f>
        <v>100</v>
      </c>
    </row>
    <row r="6" spans="2:20" ht="28.5" x14ac:dyDescent="0.3">
      <c r="B6" s="29">
        <v>43519</v>
      </c>
      <c r="C6" s="44" t="s">
        <v>979</v>
      </c>
      <c r="D6" s="30" t="s">
        <v>982</v>
      </c>
      <c r="E6" s="31" t="s">
        <v>983</v>
      </c>
      <c r="F6" s="30" t="s">
        <v>84</v>
      </c>
      <c r="G6" s="93">
        <v>100</v>
      </c>
      <c r="H6" s="97">
        <v>10</v>
      </c>
      <c r="I6" s="68">
        <v>10</v>
      </c>
      <c r="J6" s="170" t="s">
        <v>1271</v>
      </c>
      <c r="K6" s="68"/>
      <c r="L6" s="170"/>
      <c r="M6" s="68"/>
      <c r="N6" s="69"/>
      <c r="O6" s="68"/>
      <c r="P6" s="69"/>
      <c r="Q6" s="68"/>
      <c r="R6" s="69"/>
      <c r="S6" s="70">
        <f t="shared" si="0"/>
        <v>10</v>
      </c>
      <c r="T6" s="70">
        <f t="shared" si="1"/>
        <v>90</v>
      </c>
    </row>
    <row r="7" spans="2:20" ht="28.5" x14ac:dyDescent="0.3">
      <c r="B7" s="29">
        <v>43519</v>
      </c>
      <c r="C7" s="44" t="s">
        <v>979</v>
      </c>
      <c r="D7" s="30" t="s">
        <v>984</v>
      </c>
      <c r="E7" s="31" t="s">
        <v>985</v>
      </c>
      <c r="F7" s="30" t="s">
        <v>84</v>
      </c>
      <c r="G7" s="93">
        <v>200</v>
      </c>
      <c r="H7" s="97">
        <v>20</v>
      </c>
      <c r="I7" s="68">
        <v>20</v>
      </c>
      <c r="J7" s="170" t="s">
        <v>1271</v>
      </c>
      <c r="K7" s="68"/>
      <c r="L7" s="170"/>
      <c r="M7" s="68"/>
      <c r="N7" s="69"/>
      <c r="O7" s="68"/>
      <c r="P7" s="69"/>
      <c r="Q7" s="68"/>
      <c r="R7" s="69"/>
      <c r="S7" s="70">
        <f t="shared" si="0"/>
        <v>20</v>
      </c>
      <c r="T7" s="70">
        <f t="shared" si="1"/>
        <v>180</v>
      </c>
    </row>
    <row r="8" spans="2:20" ht="28.5" x14ac:dyDescent="0.3">
      <c r="B8" s="29">
        <v>43519</v>
      </c>
      <c r="C8" s="44" t="s">
        <v>979</v>
      </c>
      <c r="D8" s="30" t="s">
        <v>986</v>
      </c>
      <c r="E8" s="31" t="s">
        <v>987</v>
      </c>
      <c r="F8" s="30" t="s">
        <v>84</v>
      </c>
      <c r="G8" s="93">
        <v>125</v>
      </c>
      <c r="H8" s="94">
        <v>12.5</v>
      </c>
      <c r="I8" s="68">
        <v>12.5</v>
      </c>
      <c r="J8" s="170" t="s">
        <v>1271</v>
      </c>
      <c r="K8" s="68"/>
      <c r="L8" s="170"/>
      <c r="M8" s="68"/>
      <c r="N8" s="69"/>
      <c r="O8" s="68"/>
      <c r="P8" s="69"/>
      <c r="Q8" s="68"/>
      <c r="R8" s="69"/>
      <c r="S8" s="70">
        <f t="shared" si="0"/>
        <v>12.5</v>
      </c>
      <c r="T8" s="70">
        <f t="shared" si="1"/>
        <v>112.5</v>
      </c>
    </row>
    <row r="9" spans="2:20" ht="28.5" x14ac:dyDescent="0.3">
      <c r="B9" s="29">
        <v>43519</v>
      </c>
      <c r="C9" s="44" t="s">
        <v>979</v>
      </c>
      <c r="D9" s="30" t="s">
        <v>988</v>
      </c>
      <c r="E9" s="31" t="s">
        <v>989</v>
      </c>
      <c r="F9" s="30" t="s">
        <v>84</v>
      </c>
      <c r="G9" s="93">
        <v>125</v>
      </c>
      <c r="H9" s="98">
        <v>12.5</v>
      </c>
      <c r="I9" s="68">
        <v>12.5</v>
      </c>
      <c r="J9" s="170" t="s">
        <v>1271</v>
      </c>
      <c r="K9" s="68"/>
      <c r="L9" s="170"/>
      <c r="M9" s="68"/>
      <c r="N9" s="69"/>
      <c r="O9" s="68"/>
      <c r="P9" s="69"/>
      <c r="Q9" s="68"/>
      <c r="R9" s="69"/>
      <c r="S9" s="70">
        <f t="shared" si="0"/>
        <v>12.5</v>
      </c>
      <c r="T9" s="70">
        <f t="shared" si="1"/>
        <v>112.5</v>
      </c>
    </row>
    <row r="10" spans="2:20" ht="28.5" x14ac:dyDescent="0.3">
      <c r="B10" s="29">
        <v>43519</v>
      </c>
      <c r="C10" s="44" t="s">
        <v>979</v>
      </c>
      <c r="D10" s="30" t="s">
        <v>990</v>
      </c>
      <c r="E10" s="31" t="s">
        <v>991</v>
      </c>
      <c r="F10" s="30" t="s">
        <v>84</v>
      </c>
      <c r="G10" s="93">
        <v>240</v>
      </c>
      <c r="H10" s="98">
        <v>24</v>
      </c>
      <c r="I10" s="68">
        <v>24</v>
      </c>
      <c r="J10" s="170" t="s">
        <v>1271</v>
      </c>
      <c r="K10" s="68"/>
      <c r="L10" s="170"/>
      <c r="M10" s="68"/>
      <c r="N10" s="69"/>
      <c r="O10" s="68"/>
      <c r="P10" s="69"/>
      <c r="Q10" s="68"/>
      <c r="R10" s="69"/>
      <c r="S10" s="70">
        <f t="shared" si="0"/>
        <v>24</v>
      </c>
      <c r="T10" s="70">
        <f t="shared" si="1"/>
        <v>216</v>
      </c>
    </row>
    <row r="11" spans="2:20" ht="28.5" x14ac:dyDescent="0.3">
      <c r="B11" s="29">
        <v>43519</v>
      </c>
      <c r="C11" s="44" t="s">
        <v>979</v>
      </c>
      <c r="D11" s="30" t="s">
        <v>992</v>
      </c>
      <c r="E11" s="31" t="s">
        <v>993</v>
      </c>
      <c r="F11" s="30" t="s">
        <v>84</v>
      </c>
      <c r="G11" s="93">
        <v>275</v>
      </c>
      <c r="H11" s="98">
        <v>27.5</v>
      </c>
      <c r="I11" s="68">
        <v>27.5</v>
      </c>
      <c r="J11" s="170" t="s">
        <v>1271</v>
      </c>
      <c r="K11" s="68"/>
      <c r="L11" s="170"/>
      <c r="M11" s="68"/>
      <c r="N11" s="69"/>
      <c r="O11" s="68"/>
      <c r="P11" s="69"/>
      <c r="Q11" s="68"/>
      <c r="R11" s="69"/>
      <c r="S11" s="70">
        <f t="shared" si="0"/>
        <v>27.5</v>
      </c>
      <c r="T11" s="70">
        <f t="shared" si="1"/>
        <v>247.5</v>
      </c>
    </row>
    <row r="12" spans="2:20" ht="15.75" x14ac:dyDescent="0.3">
      <c r="B12" s="29"/>
      <c r="C12" s="44"/>
      <c r="D12" s="30"/>
      <c r="E12" s="31"/>
      <c r="F12" s="30"/>
      <c r="G12" s="93"/>
      <c r="H12" s="98"/>
      <c r="I12" s="68"/>
      <c r="J12" s="167"/>
      <c r="K12" s="68"/>
      <c r="L12" s="170"/>
      <c r="M12" s="68"/>
      <c r="N12" s="69"/>
      <c r="O12" s="68"/>
      <c r="P12" s="69"/>
      <c r="Q12" s="68"/>
      <c r="R12" s="69"/>
      <c r="S12" s="70">
        <f t="shared" si="0"/>
        <v>0</v>
      </c>
      <c r="T12" s="70">
        <f t="shared" si="1"/>
        <v>0</v>
      </c>
    </row>
    <row r="13" spans="2:20" x14ac:dyDescent="0.25">
      <c r="B13" s="60"/>
      <c r="C13" s="60"/>
      <c r="D13" s="61"/>
      <c r="E13" s="61"/>
      <c r="F13" s="61"/>
      <c r="G13" s="62">
        <f>SUM(G5:G12)</f>
        <v>1165</v>
      </c>
      <c r="H13" s="63">
        <f>SUM(H5:H12)</f>
        <v>116.5</v>
      </c>
      <c r="I13" s="63">
        <f>SUM(I5:I12)</f>
        <v>106.5</v>
      </c>
      <c r="J13" s="64"/>
      <c r="K13" s="63">
        <f>SUM(K5:K12)</f>
        <v>0</v>
      </c>
      <c r="L13" s="64"/>
      <c r="M13" s="63"/>
      <c r="N13" s="64"/>
      <c r="O13" s="63"/>
      <c r="P13" s="64"/>
      <c r="Q13" s="63"/>
      <c r="R13" s="64"/>
      <c r="S13" s="65">
        <f>SUM(S5:S12)</f>
        <v>106.5</v>
      </c>
      <c r="T13" s="65">
        <f>SUM(T5:T12)</f>
        <v>1058.5</v>
      </c>
    </row>
  </sheetData>
  <mergeCells count="2">
    <mergeCell ref="B2:T2"/>
    <mergeCell ref="B3:T3"/>
  </mergeCells>
  <hyperlinks>
    <hyperlink ref="D1" location="RESUMEN!A1" display="REGRESA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13</vt:i4>
      </vt:variant>
    </vt:vector>
  </HeadingPairs>
  <TitlesOfParts>
    <vt:vector size="49" baseType="lpstr">
      <vt:lpstr>RESUMEN</vt:lpstr>
      <vt:lpstr>GOB.</vt:lpstr>
      <vt:lpstr>MIG.</vt:lpstr>
      <vt:lpstr>CUL.</vt:lpstr>
      <vt:lpstr>CORR.</vt:lpstr>
      <vt:lpstr>CRUZ R</vt:lpstr>
      <vt:lpstr>ANDA</vt:lpstr>
      <vt:lpstr>ISNA</vt:lpstr>
      <vt:lpstr>FUNSAL</vt:lpstr>
      <vt:lpstr>S.PEDRO</vt:lpstr>
      <vt:lpstr>PROFA.</vt:lpstr>
      <vt:lpstr>MAXB.</vt:lpstr>
      <vt:lpstr>CODRE.</vt:lpstr>
      <vt:lpstr>RESU.</vt:lpstr>
      <vt:lpstr>LOPEZ</vt:lpstr>
      <vt:lpstr>COLMED.</vt:lpstr>
      <vt:lpstr>ROD.</vt:lpstr>
      <vt:lpstr>COP</vt:lpstr>
      <vt:lpstr>CHORY</vt:lpstr>
      <vt:lpstr>VESTA</vt:lpstr>
      <vt:lpstr>PLAST</vt:lpstr>
      <vt:lpstr>HILASAL</vt:lpstr>
      <vt:lpstr>KAPPA</vt:lpstr>
      <vt:lpstr>TIGO</vt:lpstr>
      <vt:lpstr>MULTI</vt:lpstr>
      <vt:lpstr>AGAPE</vt:lpstr>
      <vt:lpstr>UNO</vt:lpstr>
      <vt:lpstr>ACONT.</vt:lpstr>
      <vt:lpstr>VMT</vt:lpstr>
      <vt:lpstr>WAPAS</vt:lpstr>
      <vt:lpstr>SHER.</vt:lpstr>
      <vt:lpstr>EPA</vt:lpstr>
      <vt:lpstr>VITO</vt:lpstr>
      <vt:lpstr>RNPN</vt:lpstr>
      <vt:lpstr>AMANCO</vt:lpstr>
      <vt:lpstr>MEDICOM</vt:lpstr>
      <vt:lpstr>AGAPE!Área_de_impresión</vt:lpstr>
      <vt:lpstr>ANDA!Área_de_impresión</vt:lpstr>
      <vt:lpstr>COLMED.!Área_de_impresión</vt:lpstr>
      <vt:lpstr>CORR.!Área_de_impresión</vt:lpstr>
      <vt:lpstr>CUL.!Área_de_impresión</vt:lpstr>
      <vt:lpstr>EPA!Área_de_impresión</vt:lpstr>
      <vt:lpstr>ISNA!Área_de_impresión</vt:lpstr>
      <vt:lpstr>MIG.!Área_de_impresión</vt:lpstr>
      <vt:lpstr>RESU.!Área_de_impresión</vt:lpstr>
      <vt:lpstr>ROD.!Área_de_impresión</vt:lpstr>
      <vt:lpstr>SHER.!Área_de_impresión</vt:lpstr>
      <vt:lpstr>VMT!Área_de_impresión</vt:lpstr>
      <vt:lpstr>WAPAS!Área_de_impresión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lastPrinted>2019-05-03T17:57:51Z</cp:lastPrinted>
  <dcterms:created xsi:type="dcterms:W3CDTF">2019-01-08T19:26:33Z</dcterms:created>
  <dcterms:modified xsi:type="dcterms:W3CDTF">2019-05-08T00:01:18Z</dcterms:modified>
</cp:coreProperties>
</file>