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nso/Library/CloudStorage/OneDrive-UVa/Master/2Cuatri/TallerDeProyectos2/Costes/"/>
    </mc:Choice>
  </mc:AlternateContent>
  <xr:revisionPtr revIDLastSave="0" documentId="13_ncr:1_{37BC55C8-D24F-BD49-8BD7-98645C04CEA6}" xr6:coauthVersionLast="47" xr6:coauthVersionMax="47" xr10:uidLastSave="{00000000-0000-0000-0000-000000000000}"/>
  <bookViews>
    <workbookView xWindow="0" yWindow="500" windowWidth="33600" windowHeight="19340" xr2:uid="{4140EBA0-13DE-C54F-AEDB-87AD6CAD6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F12" i="1"/>
  <c r="E12" i="1"/>
  <c r="G12" i="1" s="1"/>
  <c r="A8" i="1"/>
  <c r="C8" i="1" s="1"/>
  <c r="D8" i="1" s="1"/>
  <c r="C6" i="1"/>
  <c r="D6" i="1" s="1"/>
  <c r="H7" i="1"/>
  <c r="H6" i="1"/>
  <c r="C4" i="1"/>
  <c r="D4" i="1" s="1"/>
  <c r="I12" i="1" l="1"/>
  <c r="E6" i="1"/>
  <c r="D16" i="1" s="1" a="1"/>
  <c r="D16" i="1" s="1"/>
  <c r="E8" i="1"/>
  <c r="E4" i="1"/>
  <c r="D13" i="1" s="1" a="1"/>
  <c r="D13" i="1" s="1"/>
  <c r="F13" i="1" l="1"/>
  <c r="H13" i="1" s="1"/>
  <c r="E13" i="1"/>
  <c r="G13" i="1" s="1"/>
  <c r="E16" i="1"/>
  <c r="G16" i="1" s="1"/>
  <c r="F16" i="1"/>
  <c r="H16" i="1" s="1"/>
  <c r="D15" i="1" a="1"/>
  <c r="D15" i="1" s="1"/>
  <c r="D14" i="1" a="1"/>
  <c r="D14" i="1" s="1"/>
  <c r="I13" i="1" l="1"/>
  <c r="E14" i="1"/>
  <c r="G14" i="1" s="1"/>
  <c r="F14" i="1"/>
  <c r="H14" i="1" s="1"/>
  <c r="E15" i="1"/>
  <c r="G15" i="1" s="1"/>
  <c r="F15" i="1"/>
  <c r="H15" i="1" s="1"/>
  <c r="I16" i="1"/>
  <c r="I14" i="1" l="1"/>
  <c r="I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<sst xmlns="http://schemas.openxmlformats.org/spreadsheetml/2006/main" count="37" uniqueCount="33">
  <si>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velocidad media (km/h):</t>
  </si>
  <si>
    <t>km entre ENB:</t>
  </si>
  <si>
    <t>minutos en cada ENB:</t>
  </si>
  <si>
    <t>minutos en un dia:</t>
  </si>
  <si>
    <t>Estimación</t>
  </si>
  <si>
    <t>Descripción</t>
  </si>
  <si>
    <t>Máximo de vehículos</t>
  </si>
  <si>
    <t>Media de vehículos</t>
  </si>
  <si>
    <t>Mitad de la media de vehículos</t>
  </si>
  <si>
    <t>Mínimo de vehículos</t>
  </si>
  <si>
    <t>km por tramo</t>
  </si>
  <si>
    <t>Tarifa</t>
  </si>
  <si>
    <t>Precio</t>
  </si>
  <si>
    <t>Detección</t>
  </si>
  <si>
    <t>Detección + Control</t>
  </si>
  <si>
    <t>Porcentaje de Usuarios</t>
  </si>
  <si>
    <t>Ingresos Totales</t>
  </si>
  <si>
    <t>Ingresos Tarfia Detección+Control</t>
  </si>
  <si>
    <t>Ingresos Tarfia Detección</t>
  </si>
  <si>
    <t>Clientes Totales</t>
  </si>
  <si>
    <t>Clientes Tarifa Detección</t>
  </si>
  <si>
    <t>Clientes Tarifa Fetección+Control</t>
  </si>
  <si>
    <t>Máximo vehículos reales</t>
  </si>
  <si>
    <t>Máximo (vehículos · km/año)</t>
  </si>
  <si>
    <t>Máximo (vehículos · tramo/año)</t>
  </si>
  <si>
    <t>Máximo (vehículos · tramo/día)</t>
  </si>
  <si>
    <t>Vehículos por ENB</t>
  </si>
  <si>
    <t>Mínimo (vehículos · km/año)</t>
  </si>
  <si>
    <t>Mínimo (vehículos · tramo/año)</t>
  </si>
  <si>
    <t>Mínimo (vehículos · tramo/día)</t>
  </si>
  <si>
    <t>Media (vehículos · km/año)</t>
  </si>
  <si>
    <t>Media (vehículos · tramo/año)</t>
  </si>
  <si>
    <t>Media (vehículos · tramo/día)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</si>
</sst>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4" fontId="0" fillId="0" borderId="0" xfId="1" applyFont="1"/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right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3" formatCode="#,##0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4E832-FA93-B24B-A69C-DBDD71D2CFC3}" name="Tabla1" displayName="Tabla1" ref="A3:E4" totalsRowShown="0" headerRowDxfId="13">
  <autoFilter ref="A3:E4" xr:uid="{A284E832-FA93-B24B-A69C-DBDD71D2CFC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7872CCD-25D3-3F4C-93F9-DFFEFE500455}" name="Máximo (vehículos · km/año)"/>
    <tableColumn id="2" xr3:uid="{E1C43FB2-2E71-484C-94D8-993DE78EB3CC}" name="km por tramo"/>
    <tableColumn id="3" xr3:uid="{D88CA379-9350-D748-A7AA-4D3846E8A97F}" name="Máximo (vehículos · tramo/año)">
      <calculatedColumnFormula>A4*B4</calculatedColumnFormula>
    </tableColumn>
    <tableColumn id="4" xr3:uid="{EB2F688D-A3CE-0F4A-BAC9-3B161784A169}" name="Máximo (vehículos · tramo/día)">
      <calculatedColumnFormula>C4/365</calculatedColumnFormula>
    </tableColumn>
    <tableColumn id="5" xr3:uid="{D625B1C3-0EA0-9F4A-98F5-56AE2F7EA3F2}" name="Vehículos por ENB" dataDxfId="12">
      <calculatedColumnFormula>D4*$H$6/$H$7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9F114B-8620-F84E-B7A7-516ED6714A81}" name="Tabla2" displayName="Tabla2" ref="A5:E6" totalsRowShown="0" headerRowDxfId="1">
  <autoFilter ref="A5:E6" xr:uid="{FC9F114B-8620-F84E-B7A7-516ED6714A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F447AC-5B2C-5244-BB73-6B35CB544CF2}" name="Mínimo (vehículos · km/año)" dataDxfId="11"/>
    <tableColumn id="2" xr3:uid="{237DAB7E-82C2-B748-98A0-C5093422335A}" name="km por tramo"/>
    <tableColumn id="3" xr3:uid="{A3901713-0B4D-A748-AE9E-B209FAD796AC}" name="Mínimo (vehículos · tramo/año)">
      <calculatedColumnFormula>A6*B6</calculatedColumnFormula>
    </tableColumn>
    <tableColumn id="4" xr3:uid="{AFCE4729-F397-A64D-BC85-387B4821D684}" name="Mínimo (vehículos · tramo/día)">
      <calculatedColumnFormula>C6/365</calculatedColumnFormula>
    </tableColumn>
    <tableColumn id="5" xr3:uid="{1D90FB9F-E7FF-504C-9A46-6124DEA46810}" name="Vehículos por ENB" dataDxfId="10">
      <calculatedColumnFormula>D6*$H$6/$H$7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D98718-11B3-BA47-9157-62FC05BB6148}" name="Tabla3" displayName="Tabla3" ref="A7:E8" totalsRowShown="0" headerRowDxfId="0">
  <autoFilter ref="A7:E8" xr:uid="{8ED98718-11B3-BA47-9157-62FC05BB614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FD6CAE-5F0E-DC4F-A384-F96B24ACA3C0}" name="Media (vehículos · km/año)">
      <calculatedColumnFormula>(A4+A6)/2</calculatedColumnFormula>
    </tableColumn>
    <tableColumn id="2" xr3:uid="{7CB5ABC8-213C-5C45-84E0-99A9A810F08C}" name="km por tramo"/>
    <tableColumn id="3" xr3:uid="{409040F8-9CDE-3C4A-B5CB-E82447CDFC17}" name="Media (vehículos · tramo/año)">
      <calculatedColumnFormula>A8*B8</calculatedColumnFormula>
    </tableColumn>
    <tableColumn id="4" xr3:uid="{0DB5A460-F345-E242-806F-55F8FBCAF47B}" name="Media (vehículos · tramo/día)">
      <calculatedColumnFormula>C8/365</calculatedColumnFormula>
    </tableColumn>
    <tableColumn id="5" xr3:uid="{BD36B578-7F95-064F-B396-8D5CDD9A6D01}" name="Vehículos por ENB" dataDxfId="9">
      <calculatedColumnFormula>D8*$H$6/$H$7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340350-BD30-A64F-A49C-DDFF12D08C62}" name="Tabla5" displayName="Tabla5" ref="C18:E20" totalsRowShown="0">
  <autoFilter ref="C18:E20" xr:uid="{D1340350-BD30-A64F-A49C-DDFF12D08C62}">
    <filterColumn colId="0" hiddenButton="1"/>
    <filterColumn colId="1" hiddenButton="1"/>
    <filterColumn colId="2" hiddenButton="1"/>
  </autoFilter>
  <tableColumns count="3">
    <tableColumn id="1" xr3:uid="{BE1A2666-F578-1F43-98F4-15C0E18082F7}" name="Tarifa" dataDxfId="8"/>
    <tableColumn id="2" xr3:uid="{EA02B0A9-4DE9-874E-BB3A-B3288EEBB3C5}" name="Precio"/>
    <tableColumn id="3" xr3:uid="{D18C93A6-8FBF-774E-8264-41F6BD195CE1}" name="Porcentaje de Usuario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B98F55-071D-8A4E-B96C-AD05BEDFBAAF}" name="Tabla6" displayName="Tabla6" ref="B11:I16" totalsRowShown="0" headerRowDxfId="7">
  <autoFilter ref="B11:I16" xr:uid="{65B98F55-071D-8A4E-B96C-AD05BEDFBA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9CD68-2F78-DF40-97A9-553C5DC55F6F}" name="Estimación" dataDxfId="4"/>
    <tableColumn id="2" xr3:uid="{EA9A9984-7B0E-8A40-B9AF-8569A02CD28C}" name="Descripción" dataDxfId="2"/>
    <tableColumn id="3" xr3:uid="{3ACD6F07-EC2C-1B4D-9D15-1248DFC6FD39}" name="Clientes Totales" dataDxfId="3"/>
    <tableColumn id="4" xr3:uid="{72FB2B1A-4511-E040-AF0E-9A63CEB643FE}" name="Clientes Tarifa Detección" dataDxfId="6">
      <calculatedColumnFormula>D12*($E$18/100)</calculatedColumnFormula>
    </tableColumn>
    <tableColumn id="5" xr3:uid="{28126AFB-2580-464F-8279-3694E0A1FAB4}" name="Clientes Tarifa Fetección+Control" dataDxfId="5">
      <calculatedColumnFormula>D12*$E$19/100</calculatedColumnFormula>
    </tableColumn>
    <tableColumn id="6" xr3:uid="{8B20B3E3-781A-3940-B189-A2BEA616DD2E}" name="Ingresos Tarfia Detección" dataCellStyle="Moneda">
      <calculatedColumnFormula>E12*$D$18</calculatedColumnFormula>
    </tableColumn>
    <tableColumn id="7" xr3:uid="{0EF64C48-0316-3A40-AE89-C2D3862B44AF}" name="Ingresos Tarfia Detección+Control" dataCellStyle="Moneda">
      <calculatedColumnFormula>F12*$D$19</calculatedColumnFormula>
    </tableColumn>
    <tableColumn id="8" xr3:uid="{80D26DD2-17CC-B346-A042-6235F0657724}" name="Ingresos Totales" dataCellStyle="Moneda">
      <calculatedColumnFormula>G12+H12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81D-1E0B-204B-A33B-7D78EE2B96EE}">
  <dimension ref="A3:J20"/>
  <sheetViews>
    <sheetView tabSelected="1" topLeftCell="A3" zoomScale="150" zoomScaleNormal="150" workbookViewId="0">
      <selection activeCell="F22" sqref="F22"/>
    </sheetView>
  </sheetViews>
  <sheetFormatPr baseColWidth="10" defaultRowHeight="16" x14ac:dyDescent="0.2"/>
  <cols>
    <col min="1" max="1" width="25.83203125" bestFit="1" customWidth="1"/>
    <col min="2" max="2" width="12.6640625" bestFit="1" customWidth="1"/>
    <col min="3" max="3" width="28.5" bestFit="1" customWidth="1"/>
    <col min="4" max="4" width="28" bestFit="1" customWidth="1"/>
    <col min="5" max="5" width="22.1640625" bestFit="1" customWidth="1"/>
    <col min="6" max="6" width="29.1640625" bestFit="1" customWidth="1"/>
    <col min="7" max="7" width="22.5" bestFit="1" customWidth="1"/>
    <col min="8" max="8" width="29.83203125" bestFit="1" customWidth="1"/>
    <col min="9" max="9" width="14.5" bestFit="1" customWidth="1"/>
  </cols>
  <sheetData>
    <row r="3" spans="1:10" ht="17" thickBot="1" x14ac:dyDescent="0.25">
      <c r="A3" s="3" t="s">
        <v>23</v>
      </c>
      <c r="B3" s="3" t="s">
        <v>10</v>
      </c>
      <c r="C3" s="3" t="s">
        <v>24</v>
      </c>
      <c r="D3" s="3" t="s">
        <v>25</v>
      </c>
      <c r="E3" s="3" t="s">
        <v>26</v>
      </c>
    </row>
    <row r="4" spans="1:10" x14ac:dyDescent="0.2">
      <c r="A4">
        <v>10593226</v>
      </c>
      <c r="B4">
        <v>10</v>
      </c>
      <c r="C4">
        <f>A4*B4</f>
        <v>105932260</v>
      </c>
      <c r="D4">
        <f>C4/365</f>
        <v>290225.36986301368</v>
      </c>
      <c r="E4" s="10">
        <f>D4*$H$6/$H$7</f>
        <v>1209.2723744292236</v>
      </c>
      <c r="G4" s="6" t="s">
        <v>0</v>
      </c>
      <c r="H4" s="7">
        <v>100</v>
      </c>
    </row>
    <row r="5" spans="1:10" x14ac:dyDescent="0.2">
      <c r="A5" s="3" t="s">
        <v>27</v>
      </c>
      <c r="B5" s="3" t="s">
        <v>10</v>
      </c>
      <c r="C5" s="3" t="s">
        <v>28</v>
      </c>
      <c r="D5" s="3" t="s">
        <v>29</v>
      </c>
      <c r="E5" s="3" t="s">
        <v>26</v>
      </c>
      <c r="G5" s="8" t="s">
        <v>1</v>
      </c>
      <c r="H5" s="9">
        <v>10</v>
      </c>
    </row>
    <row r="6" spans="1:10" x14ac:dyDescent="0.2">
      <c r="A6" s="1">
        <v>2406816</v>
      </c>
      <c r="B6">
        <v>10</v>
      </c>
      <c r="C6">
        <f>A6*B6</f>
        <v>24068160</v>
      </c>
      <c r="D6">
        <f>C6/365</f>
        <v>65940.164383561641</v>
      </c>
      <c r="E6" s="10">
        <f>D6*$H$6/$H$7</f>
        <v>274.75068493150684</v>
      </c>
      <c r="G6" s="8" t="s">
        <v>2</v>
      </c>
      <c r="H6" s="9">
        <f>(H5/H4)*60</f>
        <v>6</v>
      </c>
    </row>
    <row r="7" spans="1:10" ht="17" thickBot="1" x14ac:dyDescent="0.25">
      <c r="A7" s="3" t="s">
        <v>30</v>
      </c>
      <c r="B7" s="3" t="s">
        <v>10</v>
      </c>
      <c r="C7" s="3" t="s">
        <v>31</v>
      </c>
      <c r="D7" s="3" t="s">
        <v>32</v>
      </c>
      <c r="E7" s="3" t="s">
        <v>26</v>
      </c>
      <c r="G7" s="4" t="s">
        <v>3</v>
      </c>
      <c r="H7" s="5">
        <f>24*60</f>
        <v>1440</v>
      </c>
    </row>
    <row r="8" spans="1:10" x14ac:dyDescent="0.2">
      <c r="A8">
        <f>(A4+A6)/2</f>
        <v>6500021</v>
      </c>
      <c r="B8">
        <v>10</v>
      </c>
      <c r="C8">
        <f>A8*B8</f>
        <v>65000210</v>
      </c>
      <c r="D8">
        <f>C8/365</f>
        <v>178082.76712328766</v>
      </c>
      <c r="E8" s="10">
        <f>D8*$H$6/$H$7</f>
        <v>742.01152968036524</v>
      </c>
    </row>
    <row r="10" spans="1:10" x14ac:dyDescent="0.2">
      <c r="J10" s="2"/>
    </row>
    <row r="11" spans="1:10" x14ac:dyDescent="0.2">
      <c r="B11" s="3" t="s">
        <v>4</v>
      </c>
      <c r="C11" s="3" t="s">
        <v>5</v>
      </c>
      <c r="D11" s="3" t="s">
        <v>19</v>
      </c>
      <c r="E11" s="3" t="s">
        <v>20</v>
      </c>
      <c r="F11" s="3" t="s">
        <v>21</v>
      </c>
      <c r="G11" s="3" t="s">
        <v>18</v>
      </c>
      <c r="H11" s="3" t="s">
        <v>17</v>
      </c>
      <c r="I11" s="12" t="s">
        <v>16</v>
      </c>
    </row>
    <row r="12" spans="1:10" x14ac:dyDescent="0.2">
      <c r="B12" s="3">
        <v>1</v>
      </c>
      <c r="C12" s="13" t="s">
        <v>22</v>
      </c>
      <c r="D12" s="11">
        <v>30</v>
      </c>
      <c r="E12" s="11">
        <f>D12*($E$19/100)</f>
        <v>9</v>
      </c>
      <c r="F12" s="11">
        <f>D12*$E$20/100</f>
        <v>21</v>
      </c>
      <c r="G12" s="15">
        <f>E12*$D$19</f>
        <v>135</v>
      </c>
      <c r="H12" s="15">
        <f>F12*$D$20</f>
        <v>840</v>
      </c>
      <c r="I12" s="16">
        <f>G12+H12</f>
        <v>975</v>
      </c>
    </row>
    <row r="13" spans="1:10" x14ac:dyDescent="0.2">
      <c r="B13" s="3">
        <v>2</v>
      </c>
      <c r="C13" s="18" t="s">
        <v>6</v>
      </c>
      <c r="D13" s="17" cm="1">
        <f t="array" ref="D13">Tabla1[Vehículos por ENB]</f>
        <v>1209.2723744292236</v>
      </c>
      <c r="E13" s="17">
        <f>D13*($E$19/100)</f>
        <v>362.78171232876707</v>
      </c>
      <c r="F13" s="17">
        <f>D13*$E$20/100</f>
        <v>846.49066210045657</v>
      </c>
      <c r="G13" s="14">
        <f>E13*$D$19</f>
        <v>5441.7256849315063</v>
      </c>
      <c r="H13" s="14">
        <f>F13*$D$20</f>
        <v>33859.626484018263</v>
      </c>
      <c r="I13" s="14">
        <f>G13+H13</f>
        <v>39301.352168949772</v>
      </c>
    </row>
    <row r="14" spans="1:10" x14ac:dyDescent="0.2">
      <c r="B14" s="3">
        <v>3</v>
      </c>
      <c r="C14" s="18" t="s">
        <v>7</v>
      </c>
      <c r="D14" s="17" cm="1">
        <f t="array" ref="D14">Tabla3[Vehículos por ENB]</f>
        <v>742.01152968036524</v>
      </c>
      <c r="E14" s="17">
        <f t="shared" ref="E14:E16" si="0">D14*($E$19/100)</f>
        <v>222.60345890410957</v>
      </c>
      <c r="F14" s="17">
        <f t="shared" ref="F14:F16" si="1">D14*$E$20/100</f>
        <v>519.40807077625573</v>
      </c>
      <c r="G14" s="14">
        <f t="shared" ref="G14:G16" si="2">E14*$D$19</f>
        <v>3339.0518835616435</v>
      </c>
      <c r="H14" s="14">
        <f t="shared" ref="H14:H16" si="3">F14*$D$20</f>
        <v>20776.322831050231</v>
      </c>
      <c r="I14" s="14">
        <f t="shared" ref="I14:I16" si="4">G14+H14</f>
        <v>24115.374714611873</v>
      </c>
    </row>
    <row r="15" spans="1:10" x14ac:dyDescent="0.2">
      <c r="B15" s="3">
        <v>4</v>
      </c>
      <c r="C15" s="18" t="s">
        <v>8</v>
      </c>
      <c r="D15" s="17" cm="1">
        <f t="array" ref="D15">0.5*Tabla3[Vehículos por ENB]</f>
        <v>371.00576484018262</v>
      </c>
      <c r="E15" s="17">
        <f t="shared" si="0"/>
        <v>111.30172945205479</v>
      </c>
      <c r="F15" s="17">
        <f t="shared" si="1"/>
        <v>259.70403538812786</v>
      </c>
      <c r="G15" s="14">
        <f t="shared" si="2"/>
        <v>1669.5259417808218</v>
      </c>
      <c r="H15" s="14">
        <f t="shared" si="3"/>
        <v>10388.161415525115</v>
      </c>
      <c r="I15" s="14">
        <f t="shared" si="4"/>
        <v>12057.687357305937</v>
      </c>
    </row>
    <row r="16" spans="1:10" x14ac:dyDescent="0.2">
      <c r="B16" s="3">
        <v>5</v>
      </c>
      <c r="C16" s="18" t="s">
        <v>9</v>
      </c>
      <c r="D16" s="17" cm="1">
        <f t="array" ref="D16">Tabla2[Vehículos por ENB]</f>
        <v>274.75068493150684</v>
      </c>
      <c r="E16" s="17">
        <f t="shared" si="0"/>
        <v>82.425205479452046</v>
      </c>
      <c r="F16" s="17">
        <f t="shared" si="1"/>
        <v>192.32547945205479</v>
      </c>
      <c r="G16" s="14">
        <f t="shared" si="2"/>
        <v>1236.3780821917808</v>
      </c>
      <c r="H16" s="14">
        <f t="shared" si="3"/>
        <v>7693.0191780821915</v>
      </c>
      <c r="I16" s="14">
        <f t="shared" si="4"/>
        <v>8929.3972602739723</v>
      </c>
    </row>
    <row r="18" spans="3:5" x14ac:dyDescent="0.2">
      <c r="C18" s="3" t="s">
        <v>11</v>
      </c>
      <c r="D18" s="2" t="s">
        <v>12</v>
      </c>
      <c r="E18" s="2" t="s">
        <v>15</v>
      </c>
    </row>
    <row r="19" spans="3:5" x14ac:dyDescent="0.2">
      <c r="C19" s="13" t="s">
        <v>13</v>
      </c>
      <c r="D19" s="14">
        <v>15</v>
      </c>
      <c r="E19">
        <v>30</v>
      </c>
    </row>
    <row r="20" spans="3:5" x14ac:dyDescent="0.2">
      <c r="C20" s="13" t="s">
        <v>14</v>
      </c>
      <c r="D20" s="14">
        <v>40</v>
      </c>
      <c r="E20">
        <v>70</v>
      </c>
    </row>
  </sheetData>
  <phoneticPr fontId="2" type="noConversion"/>
  <pageMargins left="0.25" right="0.25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2023-05-23T09:36:06Z</dcterms:created>
  <dcterms:modified xsi:type="dcterms:W3CDTF">2023-05-31T08:00:20Z</dcterms:modified>
</cp:coreProperties>
</file>