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aes-my.sharepoint.com/personal/david_manso_estudiantes_uva_es/Documents/Master/2Cuatri/TallerDeProyectos2/Costes/"/>
    </mc:Choice>
  </mc:AlternateContent>
  <xr:revisionPtr revIDLastSave="0" documentId="8_{1E57F585-BE97-5E42-99D2-F1079B03D883}" xr6:coauthVersionLast="47" xr6:coauthVersionMax="47" xr10:uidLastSave="{00000000-0000-0000-0000-000000000000}"/>
  <bookViews>
    <workbookView xWindow="-20" yWindow="500" windowWidth="33600" windowHeight="19340" xr2:uid="{4140EBA0-13DE-C54F-AEDB-87AD6CAD6CF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C8" i="1" s="1"/>
  <c r="D8" i="1" s="1"/>
  <c r="C6" i="1"/>
  <c r="D6" i="1" s="1"/>
  <c r="H7" i="1"/>
  <c r="H6" i="1"/>
  <c r="C4" i="1"/>
  <c r="D4" i="1" s="1"/>
  <c r="E6" i="1" l="1"/>
  <c r="D15" i="1" s="1" a="1"/>
  <c r="D15" i="1" s="1"/>
  <c r="E8" i="1"/>
  <c r="E4" i="1"/>
  <c r="D12" i="1" s="1" a="1"/>
  <c r="D12" i="1" s="1"/>
  <c r="F12" i="1" l="1"/>
  <c r="H12" i="1" s="1"/>
  <c r="E12" i="1"/>
  <c r="G12" i="1" s="1"/>
  <c r="I12" i="1" s="1"/>
  <c r="E15" i="1"/>
  <c r="G15" i="1" s="1"/>
  <c r="F15" i="1"/>
  <c r="H15" i="1" s="1"/>
  <c r="D14" i="1" a="1"/>
  <c r="D14" i="1" s="1"/>
  <c r="D13" i="1" a="1"/>
  <c r="D13" i="1" s="1"/>
  <c r="E13" i="1" l="1"/>
  <c r="G13" i="1" s="1"/>
  <c r="F13" i="1"/>
  <c r="H13" i="1" s="1"/>
  <c r="I13" i="1" s="1"/>
  <c r="E14" i="1"/>
  <c r="G14" i="1" s="1"/>
  <c r="F14" i="1"/>
  <c r="H14" i="1" s="1"/>
  <c r="I15" i="1"/>
  <c r="I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<sst xmlns="http://schemas.openxmlformats.org/spreadsheetml/2006/main" count="36" uniqueCount="34">
  <si>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Maximo nº de vehiculos por tramo al año</t>
  </si>
  <si>
    <t>Maximo nº de vehiculos por km al año</t>
  </si>
  <si>
    <t>Maximo nº de vehiculos por km al dia</t>
  </si>
  <si>
    <t>Minimo nº de vehiculos por km al año</t>
  </si>
  <si>
    <t>Minimo nº de vehiculos por tramo al año</t>
  </si>
  <si>
    <t>Minimo nº de vehiculos por km al dia</t>
  </si>
  <si>
    <t>Minimo vehiculos simultaneos por ENB</t>
  </si>
  <si>
    <t>Media nº de vehiculos por km al año</t>
  </si>
  <si>
    <t>Media nº de vehiculos por tramo al año</t>
  </si>
  <si>
    <t>Media nº de vehiculos por km al dia</t>
  </si>
  <si>
    <t>Media vehiculos simultaneos por ENB</t>
  </si>
  <si>
    <t>velocidad media (km/h):</t>
  </si>
  <si>
    <t>km entre ENB:</t>
  </si>
  <si>
    <t>minutos en cada ENB:</t>
  </si>
  <si>
    <t>minutos en un dia:</t>
  </si>
  <si>
    <t>Maximo vehiculos simultaneos por ENB</t>
  </si>
  <si>
    <t>Estimación</t>
  </si>
  <si>
    <t>Descripción</t>
  </si>
  <si>
    <t>Máximo de vehículos</t>
  </si>
  <si>
    <t>Media de vehículos</t>
  </si>
  <si>
    <t>Mitad de la media de vehículos</t>
  </si>
  <si>
    <t>Mínimo de vehículos</t>
  </si>
  <si>
    <t>km por tramo</t>
  </si>
  <si>
    <t>Tarifa</t>
  </si>
  <si>
    <t>Precio</t>
  </si>
  <si>
    <t>Detección</t>
  </si>
  <si>
    <t>Detección + Control</t>
  </si>
  <si>
    <t>Porcentaje de Usuarios</t>
  </si>
  <si>
    <t>Ingresos Totales</t>
  </si>
  <si>
    <t>Ingresos Tarfia Detección+Control</t>
  </si>
  <si>
    <t>Ingresos Tarfia Detección</t>
  </si>
  <si>
    <t>Clientes Totales</t>
  </si>
  <si>
    <t>Clientes Tarifa Detección</t>
  </si>
  <si>
    <t>Clientes Tarifa Fetección+Control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</si>
</sst>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84E832-FA93-B24B-A69C-DBDD71D2CFC3}" name="Tabla1" displayName="Tabla1" ref="A3:E4" totalsRowShown="0" headerRowDxfId="11">
  <autoFilter ref="A3:E4" xr:uid="{A284E832-FA93-B24B-A69C-DBDD71D2CFC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7872CCD-25D3-3F4C-93F9-DFFEFE500455}" name="Maximo nº de vehiculos por km al año"/>
    <tableColumn id="2" xr3:uid="{E1C43FB2-2E71-484C-94D8-993DE78EB3CC}" name="km por tramo"/>
    <tableColumn id="3" xr3:uid="{D88CA379-9350-D748-A7AA-4D3846E8A97F}" name="Maximo nº de vehiculos por tramo al año">
      <calculatedColumnFormula>A4*B4</calculatedColumnFormula>
    </tableColumn>
    <tableColumn id="4" xr3:uid="{EB2F688D-A3CE-0F4A-BAC9-3B161784A169}" name="Maximo nº de vehiculos por km al dia">
      <calculatedColumnFormula>C4/365</calculatedColumnFormula>
    </tableColumn>
    <tableColumn id="5" xr3:uid="{D625B1C3-0EA0-9F4A-98F5-56AE2F7EA3F2}" name="Maximo vehiculos simultaneos por ENB" dataDxfId="8">
      <calculatedColumnFormula>D4*$H$6/$H$7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9F114B-8620-F84E-B7A7-516ED6714A81}" name="Tabla2" displayName="Tabla2" ref="A5:E6" totalsRowShown="0" headerRowDxfId="10">
  <autoFilter ref="A5:E6" xr:uid="{FC9F114B-8620-F84E-B7A7-516ED6714A8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7F447AC-5B2C-5244-BB73-6B35CB544CF2}" name="Minimo nº de vehiculos por km al año" dataDxfId="12"/>
    <tableColumn id="2" xr3:uid="{237DAB7E-82C2-B748-98A0-C5093422335A}" name="km por tramo"/>
    <tableColumn id="3" xr3:uid="{A3901713-0B4D-A748-AE9E-B209FAD796AC}" name="Minimo nº de vehiculos por tramo al año">
      <calculatedColumnFormula>A6*B6</calculatedColumnFormula>
    </tableColumn>
    <tableColumn id="4" xr3:uid="{AFCE4729-F397-A64D-BC85-387B4821D684}" name="Minimo nº de vehiculos por km al dia">
      <calculatedColumnFormula>C6/365</calculatedColumnFormula>
    </tableColumn>
    <tableColumn id="5" xr3:uid="{1D90FB9F-E7FF-504C-9A46-6124DEA46810}" name="Minimo vehiculos simultaneos por ENB" dataDxfId="7">
      <calculatedColumnFormula>D6*$H$6/$H$7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D98718-11B3-BA47-9157-62FC05BB6148}" name="Tabla3" displayName="Tabla3" ref="A7:E8" totalsRowShown="0" headerRowDxfId="9">
  <autoFilter ref="A7:E8" xr:uid="{8ED98718-11B3-BA47-9157-62FC05BB614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1FD6CAE-5F0E-DC4F-A384-F96B24ACA3C0}" name="Media nº de vehiculos por km al año">
      <calculatedColumnFormula>(A4+A6)/2</calculatedColumnFormula>
    </tableColumn>
    <tableColumn id="2" xr3:uid="{7CB5ABC8-213C-5C45-84E0-99A9A810F08C}" name="km por tramo"/>
    <tableColumn id="3" xr3:uid="{409040F8-9CDE-3C4A-B5CB-E82447CDFC17}" name="Media nº de vehiculos por tramo al año">
      <calculatedColumnFormula>A8*B8</calculatedColumnFormula>
    </tableColumn>
    <tableColumn id="4" xr3:uid="{0DB5A460-F345-E242-806F-55F8FBCAF47B}" name="Media nº de vehiculos por km al dia">
      <calculatedColumnFormula>C8/365</calculatedColumnFormula>
    </tableColumn>
    <tableColumn id="5" xr3:uid="{BD36B578-7F95-064F-B396-8D5CDD9A6D01}" name="Media vehiculos simultaneos por ENB" dataDxfId="6">
      <calculatedColumnFormula>D8*$H$6/$H$7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340350-BD30-A64F-A49C-DDFF12D08C62}" name="Tabla5" displayName="Tabla5" ref="C17:E19" totalsRowShown="0">
  <autoFilter ref="C17:E19" xr:uid="{D1340350-BD30-A64F-A49C-DDFF12D08C62}">
    <filterColumn colId="0" hiddenButton="1"/>
    <filterColumn colId="1" hiddenButton="1"/>
    <filterColumn colId="2" hiddenButton="1"/>
  </autoFilter>
  <tableColumns count="3">
    <tableColumn id="1" xr3:uid="{BE1A2666-F578-1F43-98F4-15C0E18082F7}" name="Tarifa" dataDxfId="5"/>
    <tableColumn id="2" xr3:uid="{EA02B0A9-4DE9-874E-BB3A-B3288EEBB3C5}" name="Precio"/>
    <tableColumn id="3" xr3:uid="{D18C93A6-8FBF-774E-8264-41F6BD195CE1}" name="Porcentaje de Usuario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B98F55-071D-8A4E-B96C-AD05BEDFBAAF}" name="Tabla6" displayName="Tabla6" ref="B11:I15" totalsRowShown="0" headerRowDxfId="0">
  <autoFilter ref="B11:I15" xr:uid="{65B98F55-071D-8A4E-B96C-AD05BEDFBA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199CD68-2F78-DF40-97A9-553C5DC55F6F}" name="Estimación" dataDxfId="4"/>
    <tableColumn id="2" xr3:uid="{EA9A9984-7B0E-8A40-B9AF-8569A02CD28C}" name="Descripción"/>
    <tableColumn id="3" xr3:uid="{3ACD6F07-EC2C-1B4D-9D15-1248DFC6FD39}" name="Clientes Totales" dataDxfId="3"/>
    <tableColumn id="4" xr3:uid="{72FB2B1A-4511-E040-AF0E-9A63CEB643FE}" name="Clientes Tarifa Detección" dataDxfId="2">
      <calculatedColumnFormula>D12*($E$18/100)</calculatedColumnFormula>
    </tableColumn>
    <tableColumn id="5" xr3:uid="{28126AFB-2580-464F-8279-3694E0A1FAB4}" name="Clientes Tarifa Fetección+Control" dataDxfId="1">
      <calculatedColumnFormula>D12*$E$19/100</calculatedColumnFormula>
    </tableColumn>
    <tableColumn id="6" xr3:uid="{8B20B3E3-781A-3940-B189-A2BEA616DD2E}" name="Ingresos Tarfia Detección" dataCellStyle="Moneda">
      <calculatedColumnFormula>E12*$D$18</calculatedColumnFormula>
    </tableColumn>
    <tableColumn id="7" xr3:uid="{0EF64C48-0316-3A40-AE89-C2D3862B44AF}" name="Ingresos Tarfia Detección+Control" dataCellStyle="Moneda">
      <calculatedColumnFormula>F12*$D$19</calculatedColumnFormula>
    </tableColumn>
    <tableColumn id="8" xr3:uid="{80D26DD2-17CC-B346-A042-6235F0657724}" name="Ingresos Totales" dataCellStyle="Moneda">
      <calculatedColumnFormula>G12+H12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881D-1E0B-204B-A33B-7D78EE2B96EE}">
  <dimension ref="A3:J19"/>
  <sheetViews>
    <sheetView tabSelected="1" view="pageLayout" zoomScaleNormal="150" workbookViewId="0">
      <selection activeCell="C24" sqref="C24"/>
    </sheetView>
  </sheetViews>
  <sheetFormatPr baseColWidth="10" defaultRowHeight="16" x14ac:dyDescent="0.2"/>
  <cols>
    <col min="1" max="1" width="33.6640625" bestFit="1" customWidth="1"/>
    <col min="2" max="2" width="11.83203125" bestFit="1" customWidth="1"/>
    <col min="3" max="3" width="36.1640625" bestFit="1" customWidth="1"/>
    <col min="4" max="4" width="33.1640625" bestFit="1" customWidth="1"/>
    <col min="5" max="5" width="34.5" bestFit="1" customWidth="1"/>
    <col min="6" max="6" width="28.83203125" customWidth="1"/>
    <col min="7" max="7" width="23" customWidth="1"/>
    <col min="8" max="8" width="29.6640625" customWidth="1"/>
    <col min="9" max="9" width="21" customWidth="1"/>
  </cols>
  <sheetData>
    <row r="3" spans="1:10" ht="17" thickBot="1" x14ac:dyDescent="0.25">
      <c r="A3" s="3" t="s">
        <v>1</v>
      </c>
      <c r="B3" s="3" t="s">
        <v>22</v>
      </c>
      <c r="C3" s="3" t="s">
        <v>0</v>
      </c>
      <c r="D3" s="3" t="s">
        <v>2</v>
      </c>
      <c r="E3" s="3" t="s">
        <v>15</v>
      </c>
    </row>
    <row r="4" spans="1:10" x14ac:dyDescent="0.2">
      <c r="A4">
        <v>10593226</v>
      </c>
      <c r="B4">
        <v>10</v>
      </c>
      <c r="C4">
        <f>A4*B4</f>
        <v>105932260</v>
      </c>
      <c r="D4">
        <f>C4/365</f>
        <v>290225.36986301368</v>
      </c>
      <c r="E4" s="10">
        <f>D4*$H$6/$H$7</f>
        <v>1209.2723744292236</v>
      </c>
      <c r="G4" s="6" t="s">
        <v>11</v>
      </c>
      <c r="H4" s="7">
        <v>100</v>
      </c>
    </row>
    <row r="5" spans="1:10" x14ac:dyDescent="0.2">
      <c r="A5" s="3" t="s">
        <v>3</v>
      </c>
      <c r="B5" s="3" t="s">
        <v>22</v>
      </c>
      <c r="C5" s="3" t="s">
        <v>4</v>
      </c>
      <c r="D5" s="3" t="s">
        <v>5</v>
      </c>
      <c r="E5" s="11" t="s">
        <v>6</v>
      </c>
      <c r="G5" s="8" t="s">
        <v>12</v>
      </c>
      <c r="H5" s="9">
        <v>10</v>
      </c>
    </row>
    <row r="6" spans="1:10" x14ac:dyDescent="0.2">
      <c r="A6" s="1">
        <v>2406816</v>
      </c>
      <c r="B6">
        <v>10</v>
      </c>
      <c r="C6">
        <f>A6*B6</f>
        <v>24068160</v>
      </c>
      <c r="D6">
        <f>C6/365</f>
        <v>65940.164383561641</v>
      </c>
      <c r="E6" s="10">
        <f>D6*$H$6/$H$7</f>
        <v>274.75068493150684</v>
      </c>
      <c r="G6" s="8" t="s">
        <v>13</v>
      </c>
      <c r="H6" s="9">
        <f>(H5/H4)*60</f>
        <v>6</v>
      </c>
    </row>
    <row r="7" spans="1:10" ht="17" thickBot="1" x14ac:dyDescent="0.25">
      <c r="A7" s="3" t="s">
        <v>7</v>
      </c>
      <c r="B7" s="3" t="s">
        <v>22</v>
      </c>
      <c r="C7" s="3" t="s">
        <v>8</v>
      </c>
      <c r="D7" s="3" t="s">
        <v>9</v>
      </c>
      <c r="E7" s="11" t="s">
        <v>10</v>
      </c>
      <c r="G7" s="4" t="s">
        <v>14</v>
      </c>
      <c r="H7" s="5">
        <f>24*60</f>
        <v>1440</v>
      </c>
    </row>
    <row r="8" spans="1:10" x14ac:dyDescent="0.2">
      <c r="A8">
        <f>(A4+A6)/2</f>
        <v>6500021</v>
      </c>
      <c r="B8">
        <v>10</v>
      </c>
      <c r="C8">
        <f>A8*B8</f>
        <v>65000210</v>
      </c>
      <c r="D8">
        <f>C8/365</f>
        <v>178082.76712328766</v>
      </c>
      <c r="E8" s="10">
        <f>D8*$H$6/$H$7</f>
        <v>742.01152968036524</v>
      </c>
    </row>
    <row r="10" spans="1:10" x14ac:dyDescent="0.2">
      <c r="J10" s="2"/>
    </row>
    <row r="11" spans="1:10" x14ac:dyDescent="0.2">
      <c r="B11" s="3" t="s">
        <v>16</v>
      </c>
      <c r="C11" s="3" t="s">
        <v>17</v>
      </c>
      <c r="D11" s="3" t="s">
        <v>31</v>
      </c>
      <c r="E11" s="3" t="s">
        <v>32</v>
      </c>
      <c r="F11" s="3" t="s">
        <v>33</v>
      </c>
      <c r="G11" s="3" t="s">
        <v>30</v>
      </c>
      <c r="H11" s="3" t="s">
        <v>29</v>
      </c>
      <c r="I11" s="12" t="s">
        <v>28</v>
      </c>
    </row>
    <row r="12" spans="1:10" x14ac:dyDescent="0.2">
      <c r="B12" s="3">
        <v>1</v>
      </c>
      <c r="C12" t="s">
        <v>18</v>
      </c>
      <c r="D12" s="10" cm="1">
        <f t="array" ref="D12">Tabla1[Maximo vehiculos simultaneos por ENB]</f>
        <v>1209.2723744292236</v>
      </c>
      <c r="E12" s="10">
        <f>D12*($E$18/100)</f>
        <v>725.56342465753414</v>
      </c>
      <c r="F12" s="10">
        <f>D12*$E$19/100</f>
        <v>483.70894977168945</v>
      </c>
      <c r="G12" s="15">
        <f>E12*$D$18</f>
        <v>3627.8171232876707</v>
      </c>
      <c r="H12" s="15">
        <f>F12*$D$19</f>
        <v>4837.0894977168946</v>
      </c>
      <c r="I12" s="15">
        <f>G12+H12</f>
        <v>8464.9066210045657</v>
      </c>
    </row>
    <row r="13" spans="1:10" x14ac:dyDescent="0.2">
      <c r="B13" s="3">
        <v>2</v>
      </c>
      <c r="C13" t="s">
        <v>19</v>
      </c>
      <c r="D13" s="10" cm="1">
        <f t="array" ref="D13">Tabla3[Media vehiculos simultaneos por ENB]</f>
        <v>742.01152968036524</v>
      </c>
      <c r="E13" s="10">
        <f t="shared" ref="E13:E15" si="0">D13*($E$18/100)</f>
        <v>445.20691780821915</v>
      </c>
      <c r="F13" s="10">
        <f t="shared" ref="F13:F15" si="1">D13*$E$19/100</f>
        <v>296.8046118721461</v>
      </c>
      <c r="G13" s="15">
        <f t="shared" ref="G13:G15" si="2">E13*$D$18</f>
        <v>2226.0345890410958</v>
      </c>
      <c r="H13" s="15">
        <f t="shared" ref="H13:H15" si="3">F13*$D$19</f>
        <v>2968.046118721461</v>
      </c>
      <c r="I13" s="15">
        <f t="shared" ref="I13:I15" si="4">G13+H13</f>
        <v>5194.0807077625568</v>
      </c>
    </row>
    <row r="14" spans="1:10" x14ac:dyDescent="0.2">
      <c r="B14" s="3">
        <v>3</v>
      </c>
      <c r="C14" t="s">
        <v>20</v>
      </c>
      <c r="D14" s="10" cm="1">
        <f t="array" ref="D14">0.5*Tabla3[Media vehiculos simultaneos por ENB]</f>
        <v>371.00576484018262</v>
      </c>
      <c r="E14" s="10">
        <f t="shared" si="0"/>
        <v>222.60345890410957</v>
      </c>
      <c r="F14" s="10">
        <f t="shared" si="1"/>
        <v>148.40230593607305</v>
      </c>
      <c r="G14" s="15">
        <f t="shared" si="2"/>
        <v>1113.0172945205479</v>
      </c>
      <c r="H14" s="15">
        <f t="shared" si="3"/>
        <v>1484.0230593607305</v>
      </c>
      <c r="I14" s="15">
        <f t="shared" si="4"/>
        <v>2597.0403538812784</v>
      </c>
    </row>
    <row r="15" spans="1:10" x14ac:dyDescent="0.2">
      <c r="B15" s="3">
        <v>4</v>
      </c>
      <c r="C15" t="s">
        <v>21</v>
      </c>
      <c r="D15" s="10" cm="1">
        <f t="array" ref="D15">Tabla2[Minimo vehiculos simultaneos por ENB]</f>
        <v>274.75068493150684</v>
      </c>
      <c r="E15" s="10">
        <f t="shared" si="0"/>
        <v>164.85041095890409</v>
      </c>
      <c r="F15" s="10">
        <f t="shared" si="1"/>
        <v>109.90027397260273</v>
      </c>
      <c r="G15" s="15">
        <f t="shared" si="2"/>
        <v>824.25205479452052</v>
      </c>
      <c r="H15" s="15">
        <f t="shared" si="3"/>
        <v>1099.0027397260274</v>
      </c>
      <c r="I15" s="15">
        <f t="shared" si="4"/>
        <v>1923.2547945205479</v>
      </c>
    </row>
    <row r="17" spans="3:5" x14ac:dyDescent="0.2">
      <c r="C17" s="13" t="s">
        <v>23</v>
      </c>
      <c r="D17" s="2" t="s">
        <v>24</v>
      </c>
      <c r="E17" s="2" t="s">
        <v>27</v>
      </c>
    </row>
    <row r="18" spans="3:5" x14ac:dyDescent="0.2">
      <c r="C18" s="14" t="s">
        <v>25</v>
      </c>
      <c r="D18" s="15">
        <v>5</v>
      </c>
      <c r="E18">
        <v>60</v>
      </c>
    </row>
    <row r="19" spans="3:5" x14ac:dyDescent="0.2">
      <c r="C19" s="14" t="s">
        <v>26</v>
      </c>
      <c r="D19" s="15">
        <v>10</v>
      </c>
      <c r="E19">
        <v>40</v>
      </c>
    </row>
  </sheetData>
  <phoneticPr fontId="2" type="noConversion"/>
  <pageMargins left="0.25" right="0.25" top="0.75" bottom="0.75" header="0.3" footer="0.3"/>
  <pageSetup paperSize="9" orientation="landscape" horizontalDpi="0" verticalDpi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2023-05-23T09:36:06Z</dcterms:created>
  <dcterms:modified xsi:type="dcterms:W3CDTF">2023-05-23T10:54:52Z</dcterms:modified>
</cp:coreProperties>
</file>