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SISTEMAS\Desktop\PERSONAS A SERVER\Sistema_Credito\SistemaCredito\Capa_Presentacion\"/>
    </mc:Choice>
  </mc:AlternateContent>
  <bookViews>
    <workbookView xWindow="-1125" yWindow="2025" windowWidth="9915" windowHeight="8940" tabRatio="937"/>
  </bookViews>
  <sheets>
    <sheet name="Cuestionario" sheetId="1" r:id="rId1"/>
    <sheet name="cant letra" sheetId="15" state="hidden" r:id="rId2"/>
    <sheet name="GARANTE HIPOTECARIO" sheetId="20" r:id="rId3"/>
  </sheets>
  <externalReferences>
    <externalReference r:id="rId4"/>
    <externalReference r:id="rId5"/>
    <externalReference r:id="rId6"/>
  </externalReferences>
  <definedNames>
    <definedName name="_2.13_RESUMEN_DE_ACTIVOS_Y_PASIVOS.">#REF!</definedName>
    <definedName name="_2.14_COMENTARIOS_TECNICOS_SOBRE_EL_USO_DE_LOS_RECURSOS.">#REF!</definedName>
    <definedName name="_2.8_SUPERFICIE_Y_TIPO_DE_CULTIVOS.">#REF!</definedName>
    <definedName name="_3.6_PROYECCION_DEL_DESARROLLO_DE_CULTIVOS.">#REF!</definedName>
    <definedName name="_3.7_PROYECCION_DE_LAS_VENTAS_Y_DE_LOS_COSTOS_DE_OPERACION.">#REF!</definedName>
    <definedName name="_3.8_PROYECCION_FINANCIERA.">#REF!</definedName>
    <definedName name="_4._VENTAS_Y_COSTOS_DE_OPERACION_ACTUALES__NUEVOS_PESOS_.">#REF!</definedName>
    <definedName name="_4.CONCLUSIONES_Y_DICTAMEN.">#REF!</definedName>
    <definedName name="_PAG2">#REF!</definedName>
    <definedName name="_PAG3">#REF!</definedName>
    <definedName name="_PAG7">#REF!</definedName>
    <definedName name="_req1">#REF!</definedName>
    <definedName name="_req2">#REF!</definedName>
    <definedName name="_Table1_In1" hidden="1">#REF!</definedName>
    <definedName name="_Table1_Out" hidden="1">#REF!</definedName>
    <definedName name="aa">{1,2,3,4;5,6,7,8;9,10,11,12;13,14,15,16}</definedName>
    <definedName name="ALFALFA_GMF_MN">{1,2,3,4;5,6,7,8;9,10,11,12;13,14,15,16}</definedName>
    <definedName name="ALGPVUSD">{1,2,3,4;5,6,7,8;9,10,11,12;13,14,15,16}</definedName>
    <definedName name="AREA_DE_IMPRE01">#REF!</definedName>
    <definedName name="AREA_DE_IMPRE02">#REF!</definedName>
    <definedName name="AREA_DE_IMPRE03">#REF!</definedName>
    <definedName name="AREA_DE_IMPRE04">#REF!</definedName>
    <definedName name="AREA_DE_IMPRE05">#REF!</definedName>
    <definedName name="AREA_DE_IMPRE06">#REF!</definedName>
    <definedName name="AREA_DE_IMPRE07">#REF!</definedName>
    <definedName name="AREA_DE_IMPRE08">#REF!</definedName>
    <definedName name="AREA_DE_IMPRE09">#REF!</definedName>
    <definedName name="AREA_DE_IMPRE10">#REF!</definedName>
    <definedName name="AREA_DE_IMPRE11">#REF!</definedName>
    <definedName name="AREA_DE_IMPRE12">#REF!</definedName>
    <definedName name="AREA_DE_IMPRESI">#REF!</definedName>
    <definedName name="_xlnm.Print_Area" localSheetId="0">Cuestionario!$A$1:$J$93</definedName>
    <definedName name="_xlnm.Print_Area">#REF!</definedName>
    <definedName name="ATACATE">{1,2,3,4;5,6,7,8;9,10,11,12;13,14,15,16}</definedName>
    <definedName name="banrural">{1,2,3,4;5,6,7,8;9,10,11,12;13,14,15,16}</definedName>
    <definedName name="BASE" hidden="1">{"TEXTO DEL AVALUO",#N/A,TRUE,"AVALUO";"CALCULOS Y DICTAMEN",#N/A,TRUE,"CONDOMINIO"}</definedName>
    <definedName name="base1">#REF!</definedName>
    <definedName name="baseava1.xlt" hidden="1">{"TEXTO DEL AVALUO",#N/A,TRUE,"AVALUO";"CALCULOS Y DICTAMEN",#N/A,TRUE,"CONDOMINIO"}</definedName>
    <definedName name="bb">{1,2,3,4;5,6,7,8;9,10,11,12;13,14,15,16}</definedName>
    <definedName name="CaLeCR">Cuestionario!#REF!</definedName>
    <definedName name="cc">{1,2,3,4;5,6,7,8;9,10,11,12;13,14,15,16}</definedName>
    <definedName name="ColSol">Cuestionario!$G$18</definedName>
    <definedName name="COMPARA.">[1]Tractor_SAGARPA!#REF!</definedName>
    <definedName name="CONCEPTOSDEINVERCION">#REF!</definedName>
    <definedName name="condom12" hidden="1">{"TEXTO DEL AVALUO",#N/A,FALSE,"AVALUO";"CALCULOS Y DICTAMEN",#N/A,FALSE,"CONDOMINIO"}</definedName>
    <definedName name="contador1">5</definedName>
    <definedName name="contador2">5</definedName>
    <definedName name="COSTOS_DE_OPERACION.">#REF!</definedName>
    <definedName name="datos">#REF!</definedName>
    <definedName name="DATOSGENERALES">#REF!</definedName>
    <definedName name="DatosInsc">Cuestionario!$J$49</definedName>
    <definedName name="DESCRIPCION_DE_LOS_ACTIVOS_DEL_RANCHO.">#REF!</definedName>
    <definedName name="DESCRIPCION_DE_LOS_PASIVOS_DEL_RANCHO.">#REF!</definedName>
    <definedName name="DomSol">Cuestionario!$C$18</definedName>
    <definedName name="EstSol">Cuestionario!$G$20</definedName>
    <definedName name="FeInCoAC">Cuestionario!$F$75</definedName>
    <definedName name="FeInCoFR">Cuestionario!#REF!</definedName>
    <definedName name="FeTeCoAc">Cuestionario!$I$75</definedName>
    <definedName name="FORM">#REF!</definedName>
    <definedName name="FORMATO">#REF!</definedName>
    <definedName name="FRESA">{1,2,3,4;5,6,7,8;9,10,11,12;13,14,15,16}</definedName>
    <definedName name="FRESITA">{1,2,3,4;5,6,7,8;9,10,11,12;13,14,15,16}</definedName>
    <definedName name="FRESOTA">{1,2,3,4;5,6,7,8;9,10,11,12;13,14,15,16}</definedName>
    <definedName name="hector">{1,2,3,4;5,6,7,8;9,10,11,12;13,14,15,16}</definedName>
    <definedName name="Héctor">{1,2,3,4;5,6,7,8;9,10,11,12;13,14,15,16}</definedName>
    <definedName name="Hérctor">{1,2,3,4;5,6,7,8;9,10,11,12;13,14,15,16}</definedName>
    <definedName name="HOJA1">#REF!</definedName>
    <definedName name="HOJA2">#REF!</definedName>
    <definedName name="ImLiCR">Cuestionario!#REF!</definedName>
    <definedName name="LABORES">[1]Tractor_SAGARPA!#REF!</definedName>
    <definedName name="Lista">{1,2,3,4;5,6,7,8;9,10,11,12;13,14,15,16}</definedName>
    <definedName name="Macías">{1,2,3,4;5,6,7,8;9,10,11,12;13,14,15,16}</definedName>
    <definedName name="maguey">{1,2,3,4;5,6,7,8;9,10,11,12;13,14,15,16}</definedName>
    <definedName name="MENU">[2]!MENU</definedName>
    <definedName name="mm">{1,2,3,4;5,6,7,8;9,10,11,12;13,14,15,16}</definedName>
    <definedName name="MontoAC">#REF!</definedName>
    <definedName name="MontoFR">#REF!</definedName>
    <definedName name="MontoTT">#REF!</definedName>
    <definedName name="MunSol">Cuestionario!$D$20</definedName>
    <definedName name="NoCoAC">Cuestionario!$C$75</definedName>
    <definedName name="NoCoFR">Cuestionario!#REF!</definedName>
    <definedName name="NomSolRP">#REF!</definedName>
    <definedName name="NUMERO" hidden="1">{#N/A,#N/A,FALSE,"AVALUO";#N/A,#N/A,FALSE,"CONDOMINIO";#N/A,#N/A,FALSE,"TDF"}</definedName>
    <definedName name="NumSol">Cuestionario!$J$18</definedName>
    <definedName name="O.I.">{1,2,3,4;5,6,7,8;9,10,11,12;13,14,15,16}</definedName>
    <definedName name="ok">{1,2,3,4;5,6,7,8;9,10,11,12;13,14,15,16}</definedName>
    <definedName name="ORALE">{1,2,3,4;5,6,7,8;9,10,11,12;13,14,15,16}</definedName>
    <definedName name="P.VALGOUSD">{1,2,3,4;5,6,7,8;9,10,11,12;13,14,15,16}</definedName>
    <definedName name="Play">656277505</definedName>
    <definedName name="PNRep">Cuestionario!#REF!</definedName>
    <definedName name="PobSol">Cuestionario!$B$20</definedName>
    <definedName name="PROG1">#REF!</definedName>
    <definedName name="PROG2">#REF!</definedName>
    <definedName name="PROGTRAB">#REF!</definedName>
    <definedName name="RANGO">#REF!,#REF!,#REF!,#REF!,#REF!,#REF!,#REF!,#REF!,#REF!,#REF!,#REF!,#REF!,#REF!,#REF!,#REF!,#REF!,#REF!,#REF!,#REF!,#REF!,#REF!</definedName>
    <definedName name="REQ">#REF!</definedName>
    <definedName name="RESUMENDEEVALUACION">#REF!</definedName>
    <definedName name="se">{1,2,3,4;5,6,7,8;9,10,11,12;13,14,15,16}</definedName>
    <definedName name="Solicitante">#REF!</definedName>
    <definedName name="ss">{1,2,3,4;5,6,7,8;9,10,11,12;13,14,15,16}</definedName>
    <definedName name="TaInCoAc">Cuestionario!$G$78</definedName>
    <definedName name="Talacho">{1,2,3,4;5,6,7,8;9,10,11,12;13,14,15,16}</definedName>
    <definedName name="Tasa_Periódica">'[3]Tabla de Amortización'!$C$16/12</definedName>
    <definedName name="TIPOG1">Cuestionario!$H$48</definedName>
    <definedName name="TIPOG2">Cuestionario!$H$50</definedName>
    <definedName name="TRACTOR">#REF!</definedName>
    <definedName name="valor_índice">16</definedName>
    <definedName name="VALORG1">Cuestionario!$J$48</definedName>
    <definedName name="VALORG2">Cuestionario!$J$50</definedName>
    <definedName name="VARIABLES">[2]!VARIABLES</definedName>
    <definedName name="wrn.17505." hidden="1">{#N/A,#N/A,FALSE,"AVALUO";#N/A,#N/A,FALSE,"CONDOMINIO";#N/A,#N/A,FALSE,"IGECEM"}</definedName>
    <definedName name="wrn.AVALUO._.DE._.CONDOMINIO." hidden="1">{"AVALUO DE TEXTO",#N/A,FALSE,"AVALUO";"CALCULOS EN CONDOMINIO",#N/A,FALSE,"CONDOMINIO"}</definedName>
    <definedName name="wrn.MEMO._.DE._.BASES._.H.M.." hidden="1">{"ANVERSO",#N/A,FALSE,"MEMBASES";"REVERSO",#N/A,FALSE,"MEMBASES"}</definedName>
    <definedName name="wrn.PRUEBA." hidden="1">{#N/A,#N/A,FALSE,"AVALUO";#N/A,#N/A,FALSE,"CONDOMINIO";#N/A,#N/A,FALSE,"TDF"}</definedName>
    <definedName name="Z_FF67255B_5437_47B4_87CD_2795F6A0773B_.wvu.Cols" localSheetId="0" hidden="1">Cuestionario!$K:$O</definedName>
    <definedName name="Z_FF67255B_5437_47B4_87CD_2795F6A0773B_.wvu.PrintArea" localSheetId="0" hidden="1">Cuestionario!$A$1:$J$93</definedName>
    <definedName name="Z_FF67255B_5437_47B4_87CD_2795F6A0773B_.wvu.Rows" localSheetId="0" hidden="1">Cuestionario!$51:$51</definedName>
  </definedNames>
  <calcPr calcId="162913"/>
  <customWorkbookViews>
    <customWorkbookView name="Rene Lopez - Vista personalizada" guid="{FF67255B-5437-47B4-87CD-2795F6A0773B}" mergeInterval="0" personalView="1" maximized="1" xWindow="1" yWindow="1" windowWidth="1276" windowHeight="516" activeSheetId="3"/>
  </customWorkbookViews>
</workbook>
</file>

<file path=xl/calcChain.xml><?xml version="1.0" encoding="utf-8"?>
<calcChain xmlns="http://schemas.openxmlformats.org/spreadsheetml/2006/main">
  <c r="J45" i="1" l="1"/>
  <c r="G91" i="1"/>
  <c r="E5" i="15"/>
  <c r="B12" i="15" s="1"/>
  <c r="H9" i="15"/>
  <c r="C29" i="15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1" i="15" s="1"/>
  <c r="C42" i="15" s="1"/>
  <c r="C43" i="15" s="1"/>
  <c r="C44" i="15" s="1"/>
  <c r="C45" i="15" s="1"/>
  <c r="C46" i="15" s="1"/>
  <c r="C47" i="15" s="1"/>
  <c r="C48" i="15" s="1"/>
  <c r="C49" i="15" s="1"/>
  <c r="C50" i="15" s="1"/>
  <c r="C51" i="15" s="1"/>
  <c r="C52" i="15" s="1"/>
  <c r="C53" i="15" s="1"/>
  <c r="C54" i="15" s="1"/>
  <c r="C55" i="15" s="1"/>
  <c r="C56" i="15" s="1"/>
  <c r="H67" i="15"/>
  <c r="C87" i="15"/>
  <c r="C88" i="15" s="1"/>
  <c r="C89" i="15" s="1"/>
  <c r="C90" i="15" s="1"/>
  <c r="C91" i="15" s="1"/>
  <c r="C92" i="15" s="1"/>
  <c r="C93" i="15" s="1"/>
  <c r="C94" i="15" s="1"/>
  <c r="C95" i="15" s="1"/>
  <c r="C96" i="15" s="1"/>
  <c r="C97" i="15" s="1"/>
  <c r="C98" i="15" s="1"/>
  <c r="C99" i="15" s="1"/>
  <c r="C100" i="15" s="1"/>
  <c r="C101" i="15" s="1"/>
  <c r="C102" i="15" s="1"/>
  <c r="C103" i="15" s="1"/>
  <c r="C104" i="15" s="1"/>
  <c r="C105" i="15" s="1"/>
  <c r="C106" i="15" s="1"/>
  <c r="C107" i="15" s="1"/>
  <c r="C108" i="15" s="1"/>
  <c r="C109" i="15" s="1"/>
  <c r="C110" i="15" s="1"/>
  <c r="C111" i="15" s="1"/>
  <c r="C112" i="15" s="1"/>
  <c r="C113" i="15" s="1"/>
  <c r="C114" i="15" s="1"/>
  <c r="H125" i="15"/>
  <c r="C145" i="15"/>
  <c r="C146" i="15"/>
  <c r="C147" i="15"/>
  <c r="C148" i="15" s="1"/>
  <c r="C149" i="15" s="1"/>
  <c r="C150" i="15" s="1"/>
  <c r="C151" i="15" s="1"/>
  <c r="C152" i="15" s="1"/>
  <c r="C153" i="15" s="1"/>
  <c r="C154" i="15" s="1"/>
  <c r="C155" i="15" s="1"/>
  <c r="C156" i="15" s="1"/>
  <c r="C157" i="15" s="1"/>
  <c r="C158" i="15" s="1"/>
  <c r="C159" i="15" s="1"/>
  <c r="C160" i="15" s="1"/>
  <c r="C161" i="15" s="1"/>
  <c r="C162" i="15" s="1"/>
  <c r="C163" i="15" s="1"/>
  <c r="C164" i="15" s="1"/>
  <c r="C165" i="15" s="1"/>
  <c r="C166" i="15" s="1"/>
  <c r="C167" i="15" s="1"/>
  <c r="C168" i="15" s="1"/>
  <c r="C169" i="15" s="1"/>
  <c r="C170" i="15" s="1"/>
  <c r="C171" i="15" s="1"/>
  <c r="C172" i="15" s="1"/>
  <c r="E178" i="15"/>
  <c r="B185" i="15" s="1"/>
  <c r="H182" i="15"/>
  <c r="C202" i="15"/>
  <c r="C203" i="15"/>
  <c r="C204" i="15" s="1"/>
  <c r="C205" i="15" s="1"/>
  <c r="C206" i="15" s="1"/>
  <c r="C207" i="15" s="1"/>
  <c r="C208" i="15" s="1"/>
  <c r="C209" i="15" s="1"/>
  <c r="C210" i="15" s="1"/>
  <c r="C211" i="15" s="1"/>
  <c r="C212" i="15" s="1"/>
  <c r="C213" i="15" s="1"/>
  <c r="C214" i="15" s="1"/>
  <c r="C215" i="15" s="1"/>
  <c r="C216" i="15" s="1"/>
  <c r="C217" i="15" s="1"/>
  <c r="C218" i="15" s="1"/>
  <c r="C219" i="15" s="1"/>
  <c r="C220" i="15" s="1"/>
  <c r="C221" i="15" s="1"/>
  <c r="C222" i="15" s="1"/>
  <c r="C223" i="15" s="1"/>
  <c r="C224" i="15" s="1"/>
  <c r="C225" i="15" s="1"/>
  <c r="C226" i="15" s="1"/>
  <c r="C227" i="15" s="1"/>
  <c r="C228" i="15" s="1"/>
  <c r="C229" i="15" s="1"/>
  <c r="E235" i="15"/>
  <c r="G244" i="15" s="1"/>
  <c r="H239" i="15"/>
  <c r="C259" i="15"/>
  <c r="C260" i="15" s="1"/>
  <c r="C261" i="15" s="1"/>
  <c r="C262" i="15" s="1"/>
  <c r="C263" i="15" s="1"/>
  <c r="C264" i="15" s="1"/>
  <c r="C265" i="15" s="1"/>
  <c r="C266" i="15" s="1"/>
  <c r="C267" i="15" s="1"/>
  <c r="C268" i="15" s="1"/>
  <c r="C269" i="15" s="1"/>
  <c r="C270" i="15" s="1"/>
  <c r="C271" i="15" s="1"/>
  <c r="C272" i="15" s="1"/>
  <c r="C273" i="15" s="1"/>
  <c r="C274" i="15" s="1"/>
  <c r="C275" i="15" s="1"/>
  <c r="C276" i="15" s="1"/>
  <c r="C277" i="15" s="1"/>
  <c r="C278" i="15" s="1"/>
  <c r="C279" i="15" s="1"/>
  <c r="C280" i="15" s="1"/>
  <c r="C281" i="15" s="1"/>
  <c r="C282" i="15" s="1"/>
  <c r="C283" i="15" s="1"/>
  <c r="C284" i="15" s="1"/>
  <c r="C285" i="15" s="1"/>
  <c r="C286" i="15" s="1"/>
  <c r="C78" i="1"/>
  <c r="D78" i="1" s="1"/>
  <c r="G87" i="1"/>
  <c r="G92" i="1"/>
  <c r="E121" i="15"/>
  <c r="B128" i="15"/>
  <c r="D128" i="15" s="1"/>
  <c r="E63" i="15"/>
  <c r="G20" i="15"/>
  <c r="G72" i="15"/>
  <c r="G193" i="15"/>
  <c r="G14" i="15"/>
  <c r="F78" i="1" l="1"/>
  <c r="E78" i="1"/>
  <c r="G187" i="15"/>
  <c r="G250" i="15"/>
  <c r="E128" i="15"/>
  <c r="C197" i="15"/>
  <c r="D185" i="15"/>
  <c r="E185" i="15" s="1"/>
  <c r="C24" i="15"/>
  <c r="D12" i="15"/>
  <c r="B242" i="15"/>
  <c r="B70" i="15"/>
  <c r="G130" i="15"/>
  <c r="G136" i="15"/>
  <c r="G78" i="15"/>
  <c r="C140" i="15"/>
  <c r="B186" i="15" l="1"/>
  <c r="D186" i="15" s="1"/>
  <c r="E12" i="15"/>
  <c r="C82" i="15"/>
  <c r="D70" i="15"/>
  <c r="D242" i="15"/>
  <c r="C254" i="15"/>
  <c r="B129" i="15"/>
  <c r="D129" i="15" s="1"/>
  <c r="E70" i="15" l="1"/>
  <c r="B13" i="15"/>
  <c r="D13" i="15" s="1"/>
  <c r="F187" i="15"/>
  <c r="F186" i="15"/>
  <c r="E242" i="15"/>
  <c r="F129" i="15"/>
  <c r="F130" i="15"/>
  <c r="E129" i="15"/>
  <c r="E186" i="15"/>
  <c r="B130" i="15" l="1"/>
  <c r="D130" i="15" s="1"/>
  <c r="B71" i="15"/>
  <c r="D71" i="15" s="1"/>
  <c r="B187" i="15"/>
  <c r="D187" i="15" s="1"/>
  <c r="E13" i="15"/>
  <c r="B243" i="15"/>
  <c r="D243" i="15" s="1"/>
  <c r="E243" i="15" s="1"/>
  <c r="B244" i="15" l="1"/>
  <c r="D244" i="15" s="1"/>
  <c r="E244" i="15" s="1"/>
  <c r="F72" i="15"/>
  <c r="F71" i="15"/>
  <c r="F185" i="15"/>
  <c r="G186" i="15"/>
  <c r="F128" i="15"/>
  <c r="G129" i="15"/>
  <c r="F243" i="15"/>
  <c r="G243" i="15"/>
  <c r="F244" i="15"/>
  <c r="F242" i="15"/>
  <c r="E187" i="15"/>
  <c r="B14" i="15"/>
  <c r="E71" i="15"/>
  <c r="E130" i="15"/>
  <c r="B245" i="15" l="1"/>
  <c r="D245" i="15" s="1"/>
  <c r="B131" i="15"/>
  <c r="D131" i="15" s="1"/>
  <c r="E131" i="15"/>
  <c r="B72" i="15"/>
  <c r="D72" i="15" s="1"/>
  <c r="B188" i="15"/>
  <c r="D188" i="15" s="1"/>
  <c r="E188" i="15" s="1"/>
  <c r="D14" i="15"/>
  <c r="F14" i="15"/>
  <c r="G71" i="15" l="1"/>
  <c r="F70" i="15"/>
  <c r="E72" i="15"/>
  <c r="F12" i="15"/>
  <c r="G13" i="15"/>
  <c r="F13" i="15"/>
  <c r="E14" i="15"/>
  <c r="B189" i="15"/>
  <c r="D189" i="15" s="1"/>
  <c r="E189" i="15" s="1"/>
  <c r="B132" i="15"/>
  <c r="D132" i="15" s="1"/>
  <c r="E245" i="15"/>
  <c r="F133" i="15" l="1"/>
  <c r="F132" i="15"/>
  <c r="E132" i="15"/>
  <c r="B190" i="15"/>
  <c r="D190" i="15" s="1"/>
  <c r="E190" i="15" s="1"/>
  <c r="F189" i="15"/>
  <c r="F190" i="15"/>
  <c r="B73" i="15"/>
  <c r="D73" i="15" s="1"/>
  <c r="B15" i="15"/>
  <c r="D15" i="15" s="1"/>
  <c r="E15" i="15" s="1"/>
  <c r="B246" i="15"/>
  <c r="D246" i="15" s="1"/>
  <c r="E246" i="15" s="1"/>
  <c r="B247" i="15" l="1"/>
  <c r="D247" i="15" s="1"/>
  <c r="E247" i="15" s="1"/>
  <c r="B16" i="15"/>
  <c r="D16" i="15" s="1"/>
  <c r="E16" i="15" s="1"/>
  <c r="B191" i="15"/>
  <c r="D191" i="15" s="1"/>
  <c r="E191" i="15" s="1"/>
  <c r="B133" i="15"/>
  <c r="D133" i="15" s="1"/>
  <c r="E133" i="15" s="1"/>
  <c r="E73" i="15"/>
  <c r="G190" i="15"/>
  <c r="F188" i="15"/>
  <c r="G189" i="15"/>
  <c r="F247" i="15"/>
  <c r="G246" i="15"/>
  <c r="F246" i="15"/>
  <c r="F245" i="15"/>
  <c r="G247" i="15"/>
  <c r="B17" i="15" l="1"/>
  <c r="D17" i="15" s="1"/>
  <c r="G17" i="15" s="1"/>
  <c r="B134" i="15"/>
  <c r="D134" i="15" s="1"/>
  <c r="E134" i="15" s="1"/>
  <c r="B248" i="15"/>
  <c r="D248" i="15" s="1"/>
  <c r="E248" i="15" s="1"/>
  <c r="F15" i="15"/>
  <c r="B74" i="15"/>
  <c r="D74" i="15" s="1"/>
  <c r="G16" i="15"/>
  <c r="F17" i="15"/>
  <c r="F16" i="15"/>
  <c r="B192" i="15"/>
  <c r="D192" i="15" s="1"/>
  <c r="E192" i="15" s="1"/>
  <c r="G132" i="15"/>
  <c r="G133" i="15"/>
  <c r="F131" i="15"/>
  <c r="B135" i="15" l="1"/>
  <c r="D135" i="15" s="1"/>
  <c r="B249" i="15"/>
  <c r="D249" i="15" s="1"/>
  <c r="B193" i="15"/>
  <c r="D193" i="15" s="1"/>
  <c r="F191" i="15" s="1"/>
  <c r="F192" i="15"/>
  <c r="F193" i="15"/>
  <c r="F74" i="15"/>
  <c r="F75" i="15"/>
  <c r="E74" i="15"/>
  <c r="E17" i="15"/>
  <c r="B18" i="15" l="1"/>
  <c r="D18" i="15" s="1"/>
  <c r="E18" i="15" s="1"/>
  <c r="G192" i="15"/>
  <c r="E193" i="15"/>
  <c r="E249" i="15"/>
  <c r="F136" i="15"/>
  <c r="F135" i="15"/>
  <c r="B75" i="15"/>
  <c r="D75" i="15" s="1"/>
  <c r="E75" i="15" s="1"/>
  <c r="E135" i="15"/>
  <c r="B76" i="15" l="1"/>
  <c r="D76" i="15" s="1"/>
  <c r="B136" i="15"/>
  <c r="D136" i="15" s="1"/>
  <c r="E136" i="15" s="1"/>
  <c r="B250" i="15"/>
  <c r="B19" i="15"/>
  <c r="D19" i="15" s="1"/>
  <c r="F73" i="15"/>
  <c r="G75" i="15"/>
  <c r="G74" i="15"/>
  <c r="D250" i="15" l="1"/>
  <c r="F250" i="15"/>
  <c r="F134" i="15"/>
  <c r="G135" i="15"/>
  <c r="E76" i="15"/>
  <c r="E19" i="15"/>
  <c r="B77" i="15" l="1"/>
  <c r="D77" i="15" s="1"/>
  <c r="E77" i="15" s="1"/>
  <c r="B20" i="15"/>
  <c r="F248" i="15"/>
  <c r="F249" i="15"/>
  <c r="G249" i="15"/>
  <c r="E250" i="15"/>
  <c r="B78" i="15" l="1"/>
  <c r="D78" i="15" s="1"/>
  <c r="E78" i="15" s="1"/>
  <c r="D20" i="15"/>
  <c r="F20" i="15"/>
  <c r="F78" i="15"/>
  <c r="F77" i="15"/>
  <c r="G77" i="15" l="1"/>
  <c r="F18" i="15"/>
  <c r="G19" i="15"/>
  <c r="F19" i="15"/>
  <c r="E20" i="15"/>
  <c r="F76" i="15"/>
  <c r="B251" i="15" l="1"/>
  <c r="D251" i="15" s="1"/>
  <c r="B194" i="15"/>
  <c r="D194" i="15" s="1"/>
  <c r="B195" i="15"/>
  <c r="B21" i="15"/>
  <c r="D21" i="15" s="1"/>
  <c r="F21" i="15" s="1"/>
  <c r="B138" i="15"/>
  <c r="B252" i="15"/>
  <c r="B137" i="15"/>
  <c r="D137" i="15" s="1"/>
  <c r="B22" i="15"/>
  <c r="B80" i="15"/>
  <c r="B79" i="15"/>
  <c r="D79" i="15" s="1"/>
  <c r="F251" i="15" l="1"/>
  <c r="E251" i="15"/>
  <c r="E21" i="15"/>
  <c r="F79" i="15"/>
  <c r="E79" i="15"/>
  <c r="F194" i="15"/>
  <c r="E194" i="15"/>
  <c r="F137" i="15"/>
  <c r="E137" i="15"/>
  <c r="D138" i="15" l="1"/>
  <c r="F138" i="15" s="1"/>
  <c r="D195" i="15"/>
  <c r="F195" i="15" s="1"/>
  <c r="E180" i="15"/>
  <c r="D22" i="15"/>
  <c r="F22" i="15" s="1"/>
  <c r="E7" i="15" s="1"/>
  <c r="E237" i="15"/>
  <c r="D80" i="15"/>
  <c r="F80" i="15" s="1"/>
  <c r="E65" i="15" s="1"/>
  <c r="D252" i="15"/>
  <c r="F252" i="15" s="1"/>
  <c r="E123" i="15"/>
  <c r="E252" i="15" l="1"/>
  <c r="E195" i="15"/>
  <c r="E80" i="15"/>
  <c r="E22" i="15"/>
  <c r="E138" i="15"/>
</calcChain>
</file>

<file path=xl/sharedStrings.xml><?xml version="1.0" encoding="utf-8"?>
<sst xmlns="http://schemas.openxmlformats.org/spreadsheetml/2006/main" count="789" uniqueCount="162">
  <si>
    <t>del</t>
  </si>
  <si>
    <t>de</t>
  </si>
  <si>
    <t>SOLICITANTE:</t>
  </si>
  <si>
    <t>ESTADO CIVIL:</t>
  </si>
  <si>
    <t>DOMICILIO:</t>
  </si>
  <si>
    <t xml:space="preserve">        C  A  L  L  E</t>
  </si>
  <si>
    <t xml:space="preserve">   CANTIDAD  CON  LETRA</t>
  </si>
  <si>
    <t xml:space="preserve">    T E L E F O N O</t>
  </si>
  <si>
    <t>N   O   M   B   R   E</t>
  </si>
  <si>
    <t xml:space="preserve">      DIA                                                       M E S </t>
  </si>
  <si>
    <t>UBICACIÓN DEL LUGAR DE INVERSIÓN</t>
  </si>
  <si>
    <t>R. F. C.:</t>
  </si>
  <si>
    <t>SEXO:</t>
  </si>
  <si>
    <t>EDAD:</t>
  </si>
  <si>
    <t xml:space="preserve"> años.</t>
  </si>
  <si>
    <t>GARANTÍAS OFRECIDAS</t>
  </si>
  <si>
    <t>REFERENCIAS  COMERCIALES</t>
  </si>
  <si>
    <t>AÑO</t>
  </si>
  <si>
    <t>NÚMERO</t>
  </si>
  <si>
    <t>CÓDIGO POSTAL</t>
  </si>
  <si>
    <t xml:space="preserve">  POBLACIÓN</t>
  </si>
  <si>
    <t xml:space="preserve"> MUNICIPIO</t>
  </si>
  <si>
    <t xml:space="preserve">  ESTADO</t>
  </si>
  <si>
    <t>TECLEAR CANTIDAD CON NUMERO AQUI ----------&gt;</t>
  </si>
  <si>
    <t xml:space="preserve"> </t>
  </si>
  <si>
    <t>CANTIDAD CON LETRA :</t>
  </si>
  <si>
    <t>DIGITO</t>
  </si>
  <si>
    <t>NIVEL</t>
  </si>
  <si>
    <t>RESTA</t>
  </si>
  <si>
    <t>SALDO</t>
  </si>
  <si>
    <t>TEXTO</t>
  </si>
  <si>
    <t>DIEZ</t>
  </si>
  <si>
    <t>UN</t>
  </si>
  <si>
    <t>CIENTO</t>
  </si>
  <si>
    <t>NADA</t>
  </si>
  <si>
    <t>DIECI</t>
  </si>
  <si>
    <t>ONCE</t>
  </si>
  <si>
    <t>DOS</t>
  </si>
  <si>
    <t>VEINTE</t>
  </si>
  <si>
    <t>DOSCIENTOS</t>
  </si>
  <si>
    <t>VEINTI</t>
  </si>
  <si>
    <t>DOCE</t>
  </si>
  <si>
    <t>TRES</t>
  </si>
  <si>
    <t>TREINTA</t>
  </si>
  <si>
    <t>TRESCIENTOS</t>
  </si>
  <si>
    <t>TRECE</t>
  </si>
  <si>
    <t>CUATRO</t>
  </si>
  <si>
    <t>CUARENTA</t>
  </si>
  <si>
    <t>CUATROCIENTOS</t>
  </si>
  <si>
    <t>CATORCE</t>
  </si>
  <si>
    <t>CINCO</t>
  </si>
  <si>
    <t>CINCUENTA</t>
  </si>
  <si>
    <t>QUINIENTOS</t>
  </si>
  <si>
    <t>QUINCE</t>
  </si>
  <si>
    <t>SEIS</t>
  </si>
  <si>
    <t>SESENTA</t>
  </si>
  <si>
    <t>SEISCIENTOS</t>
  </si>
  <si>
    <t>DIECISEIS</t>
  </si>
  <si>
    <t>SIETE</t>
  </si>
  <si>
    <t>SETENTA</t>
  </si>
  <si>
    <t>SETECIENTOS</t>
  </si>
  <si>
    <t>DIECISIETE</t>
  </si>
  <si>
    <t>OCHO</t>
  </si>
  <si>
    <t>OCHENTA</t>
  </si>
  <si>
    <t>OCHOCIENTOS</t>
  </si>
  <si>
    <t>DIECIOCHO</t>
  </si>
  <si>
    <t>NUEVE</t>
  </si>
  <si>
    <t>NOVENTA</t>
  </si>
  <si>
    <t>NOVECIENTOS</t>
  </si>
  <si>
    <t>DIECINUEVE</t>
  </si>
  <si>
    <t>/100</t>
  </si>
  <si>
    <t>PESO</t>
  </si>
  <si>
    <t>VEINTIUN</t>
  </si>
  <si>
    <t>VEINTIDOS</t>
  </si>
  <si>
    <t>VEINTITRES</t>
  </si>
  <si>
    <t>VEINTICUATRO</t>
  </si>
  <si>
    <t>VEINTICINCO</t>
  </si>
  <si>
    <t>VEINTISEIS</t>
  </si>
  <si>
    <t>VIENTISIETE</t>
  </si>
  <si>
    <t>VEINTIOCHO</t>
  </si>
  <si>
    <t>VEINTINUEVE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</si>
  <si>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</si>
  <si>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</si>
  <si>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</si>
  <si>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</si>
  <si>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</si>
  <si>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</si>
  <si>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</si>
  <si>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</si>
  <si>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</si>
  <si>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</si>
  <si>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</si>
  <si>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</si>
  <si>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CURP:</t>
  </si>
  <si>
    <t>TELÉFONOS:</t>
  </si>
  <si>
    <t>IMPORTE DEL CRÉDITO SOLICITADO:</t>
  </si>
  <si>
    <t xml:space="preserve">            C  E  L  U  L  A  R</t>
  </si>
  <si>
    <t>NO. DE CLIENTE</t>
  </si>
  <si>
    <t>CASADO POR:</t>
  </si>
  <si>
    <t>TIPO</t>
  </si>
  <si>
    <t>VALOR ESTIMADO</t>
  </si>
  <si>
    <t>C O L O N I A</t>
  </si>
  <si>
    <t>MESES</t>
  </si>
  <si>
    <t>PRIMER NOMBRE                     SEGUNDO NOMBRE                                   APELLIDO PATERNO                                APELLIDO MATERNO                              ó  RAZÓN SOCIAL DE LA PERSONA MORAL.</t>
  </si>
  <si>
    <t>REGISTRO FEDERAL DE CONTRIBUYENTES</t>
  </si>
  <si>
    <t>CLAVE UNICA DE REGISTRO DE POBLACIÓN</t>
  </si>
  <si>
    <r>
      <rPr>
        <b/>
        <sz val="10"/>
        <rFont val="Arial"/>
        <family val="2"/>
      </rPr>
      <t>E-MAIL:</t>
    </r>
    <r>
      <rPr>
        <sz val="10"/>
        <rFont val="Arial"/>
        <family val="2"/>
      </rPr>
      <t xml:space="preserve">  </t>
    </r>
  </si>
  <si>
    <t xml:space="preserve">Y TELEFONOS </t>
  </si>
  <si>
    <t>E - MAIL</t>
  </si>
  <si>
    <t>T E L E F O N O</t>
  </si>
  <si>
    <t>F A X</t>
  </si>
  <si>
    <t>NOMBRE O RAZON SOCIAL:</t>
  </si>
  <si>
    <t>P  A  R  T  I  C  U  L  A  R</t>
  </si>
  <si>
    <t>O  F  I  C  I  N  A</t>
  </si>
  <si>
    <t xml:space="preserve">CONTRATO: </t>
  </si>
  <si>
    <t xml:space="preserve">DATOS DEL </t>
  </si>
  <si>
    <t>NÚMERO DE CONTRATO</t>
  </si>
  <si>
    <t>AÑOS</t>
  </si>
  <si>
    <t>DIAS</t>
  </si>
  <si>
    <t>TOTAL DE MESES</t>
  </si>
  <si>
    <t>DATOS DEL CONTRATO CON EL ACREDITADO</t>
  </si>
  <si>
    <t>DESCR. BREVE</t>
  </si>
  <si>
    <t xml:space="preserve">Cd. Camargo, Chih., a </t>
  </si>
  <si>
    <t xml:space="preserve">DEL CREDITO: </t>
  </si>
  <si>
    <t>SELECCIONE TIPO DE CRÉDITO</t>
  </si>
  <si>
    <t>NOMBRE Y FIRMA</t>
  </si>
  <si>
    <t>SOLICITUD DE CRÉDITO</t>
  </si>
  <si>
    <t>FECHA DE TÉRMINO DE CONTRATO</t>
  </si>
  <si>
    <t>FECHA DE INICIO DEL CONTRATO</t>
  </si>
  <si>
    <t>TASA DE INTERÉS</t>
  </si>
  <si>
    <t xml:space="preserve">PLAZO Y TASA  </t>
  </si>
  <si>
    <t>EN PROPIEDAD</t>
  </si>
  <si>
    <t xml:space="preserve">ACTIVIDAD HABITUAL DEL PRODUCTOR: </t>
  </si>
  <si>
    <t>PRIMER NOMBRE                     SEGUNDO NOMBRE                                   APELLIDO PATERNO                                APELLIDO MATERNO</t>
  </si>
  <si>
    <t>CONCEPTOS   DE   INVERSIÓN</t>
  </si>
  <si>
    <r>
      <t xml:space="preserve">No. de </t>
    </r>
    <r>
      <rPr>
        <b/>
        <sz val="9"/>
        <rFont val="Arial"/>
        <family val="2"/>
      </rPr>
      <t>Unidades</t>
    </r>
  </si>
  <si>
    <t>Unidad</t>
  </si>
  <si>
    <t xml:space="preserve">   C   O   N   C   E   P   T   O </t>
  </si>
  <si>
    <t>DATOS DEL CÓNYUGE</t>
  </si>
  <si>
    <t>NACIONALIDAD:</t>
  </si>
  <si>
    <t>FECHA DE MATRIMONIO:</t>
  </si>
  <si>
    <t xml:space="preserve">NOMBRE: </t>
  </si>
  <si>
    <t>FECHA DE NACIMIENTO:</t>
  </si>
  <si>
    <t xml:space="preserve"> MUNICIPIO Y ESTADO</t>
  </si>
  <si>
    <t xml:space="preserve">R. F. C.: </t>
  </si>
  <si>
    <t xml:space="preserve">LUGAR DE NACIMIENTO: </t>
  </si>
  <si>
    <t xml:space="preserve">LUGAR DE  </t>
  </si>
  <si>
    <t xml:space="preserve">NACIMIENTO: </t>
  </si>
  <si>
    <t xml:space="preserve">MATRIMONIO: </t>
  </si>
  <si>
    <t>LOCALIDAD, MUNICIPIO Y ESTADO</t>
  </si>
  <si>
    <t xml:space="preserve">OCUPACIÓN: </t>
  </si>
  <si>
    <t xml:space="preserve">FECHA DE NACIMIENTO: </t>
  </si>
  <si>
    <t>LOCALIDAD,  MUNICIPIO  Y  ESTADO</t>
  </si>
  <si>
    <t>Solicitante</t>
  </si>
  <si>
    <t>Proporción Global Garantía Crédito:</t>
  </si>
  <si>
    <t>Importe Solicitado</t>
  </si>
  <si>
    <t>Total</t>
  </si>
  <si>
    <t xml:space="preserve">FINANCIERA AGRÍCOLA CAMARGO S.A. DE C.V. SOFOM E.N.R. </t>
  </si>
  <si>
    <t>A la firma de la presente solicitud, autorizo a FINANCIERA AGRICOLA CAMARGO S.A. DE C.V. SOFOM E.N.R. a efectuar  las consultas en el buró de crédito a través de cualquier sociedad de información crediticia seleccionada por la empresa.</t>
  </si>
  <si>
    <t>Bajo protesta de decir verdad, declaro que la información contenida en esta solicitud de crédito es cierta.</t>
  </si>
  <si>
    <t>DATOS DEL TERCER ACREDITADO</t>
  </si>
  <si>
    <t>ANEXO I. GARANTE HIPOTECARIO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</si>
</sst>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\ * #,##0.00_);_(&quot;$&quot;\ * \(#,##0.00\);_(&quot;$&quot;\ * &quot;-&quot;??_);_(@_)"/>
    <numFmt numFmtId="167" formatCode="_(&quot;N$&quot;\ * #,##0.00_);_(&quot;N$&quot;\ * \(#,##0.00\);_(&quot;N$&quot;\ * &quot;-&quot;??_);_(@_)"/>
    <numFmt numFmtId="168" formatCode="&quot;&lt;&lt;&lt;&lt;&lt;&lt;&lt;&lt;&lt;&lt;&quot;@&quot; M.N.&gt;&gt;&gt;&gt;&gt;&gt;&gt;&gt;&gt;&gt;&quot;"/>
    <numFmt numFmtId="169" formatCode="&quot;&lt;&lt;&lt;&lt;&lt;&quot;@&quot; M.N.&gt;&gt;&gt;&gt;&gt;&quot;"/>
    <numFmt numFmtId="170" formatCode="\(\ 000\ \)\ 000\-0000"/>
    <numFmt numFmtId="171" formatCode="[$-80A]d&quot; de &quot;mmmm&quot; de &quot;yyyy;@"/>
    <numFmt numFmtId="172" formatCode="&quot;$&quot;#,##0.00"/>
    <numFmt numFmtId="173" formatCode="0.00_ ;\-0.00\ "/>
    <numFmt numFmtId="174" formatCode="_(* #,##0_);_(* \(#,##0\);_(* &quot;-&quot;_);_(@_)"/>
    <numFmt numFmtId="175" formatCode="_(&quot;$&quot;* #,##0_);_(&quot;$&quot;* \(#,##0\);_(&quot;$&quot;* &quot;-&quot;_);_(@_)"/>
  </numFmts>
  <fonts count="44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3"/>
      <name val="Arial"/>
      <family val="2"/>
    </font>
    <font>
      <b/>
      <sz val="9"/>
      <name val="Arial"/>
      <family val="2"/>
    </font>
    <font>
      <u/>
      <sz val="10"/>
      <color indexed="12"/>
      <name val="Arial"/>
      <family val="2"/>
    </font>
    <font>
      <sz val="10"/>
      <name val="MS Sans Serif"/>
      <family val="2"/>
    </font>
    <font>
      <sz val="10"/>
      <name val="Fixedsys"/>
      <family val="3"/>
    </font>
    <font>
      <sz val="8"/>
      <name val="MS Sans Serif"/>
      <family val="2"/>
    </font>
    <font>
      <b/>
      <sz val="7"/>
      <color indexed="22"/>
      <name val="Small Fonts"/>
      <family val="2"/>
    </font>
    <font>
      <b/>
      <sz val="11"/>
      <name val="Arial"/>
      <family val="2"/>
    </font>
    <font>
      <sz val="10"/>
      <color indexed="12"/>
      <name val="Arial"/>
      <family val="2"/>
    </font>
    <font>
      <b/>
      <sz val="11"/>
      <color indexed="12"/>
      <name val="Arial"/>
      <family val="2"/>
    </font>
    <font>
      <sz val="12"/>
      <name val="Arial MT"/>
    </font>
    <font>
      <sz val="12"/>
      <name val="Arial"/>
      <family val="2"/>
    </font>
    <font>
      <sz val="8"/>
      <color indexed="12"/>
      <name val="Arial"/>
      <family val="2"/>
    </font>
    <font>
      <sz val="9"/>
      <name val="Arial"/>
      <family val="2"/>
    </font>
    <font>
      <b/>
      <sz val="6"/>
      <name val="Arial"/>
      <family val="2"/>
    </font>
    <font>
      <sz val="10"/>
      <name val="Arial"/>
      <family val="2"/>
    </font>
    <font>
      <sz val="9"/>
      <color indexed="12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sz val="10"/>
      <color indexed="12"/>
      <name val="Arial"/>
      <family val="2"/>
    </font>
    <font>
      <sz val="10"/>
      <name val="Courier"/>
      <family val="3"/>
    </font>
    <font>
      <sz val="10"/>
      <name val="Arial"/>
      <family val="2"/>
    </font>
    <font>
      <u/>
      <sz val="12"/>
      <color theme="10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7"/>
      <color theme="0"/>
      <name val="Small Fonts"/>
      <family val="2"/>
    </font>
    <font>
      <sz val="7"/>
      <color theme="0"/>
      <name val="Helvetica"/>
      <family val="2"/>
    </font>
    <font>
      <sz val="7"/>
      <color theme="0"/>
      <name val="MS Sans Serif"/>
      <family val="2"/>
    </font>
    <font>
      <b/>
      <sz val="7"/>
      <color theme="0"/>
      <name val="Helvetica"/>
      <family val="2"/>
    </font>
    <font>
      <sz val="10"/>
      <color rgb="FF0000FF"/>
      <name val="Arial"/>
      <family val="2"/>
    </font>
    <font>
      <b/>
      <sz val="8"/>
      <color rgb="FF0000FF"/>
      <name val="Arial"/>
      <family val="2"/>
    </font>
    <font>
      <sz val="14"/>
      <color rgb="FF0000FF"/>
      <name val="Arial"/>
      <family val="2"/>
    </font>
    <font>
      <sz val="10"/>
      <color rgb="FF0066FF"/>
      <name val="Arial"/>
      <family val="2"/>
    </font>
    <font>
      <sz val="9.5"/>
      <color rgb="FF0000FF"/>
      <name val="MS Sans Serif"/>
      <family val="2"/>
    </font>
    <font>
      <b/>
      <sz val="11"/>
      <color rgb="FF0000FF"/>
      <name val="Arial"/>
      <family val="2"/>
    </font>
    <font>
      <u/>
      <sz val="10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6">
    <xf numFmtId="0" fontId="0" fillId="0" borderId="0"/>
    <xf numFmtId="174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165" fontId="2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3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28" fillId="0" borderId="0"/>
    <xf numFmtId="0" fontId="3" fillId="0" borderId="0"/>
    <xf numFmtId="0" fontId="1" fillId="0" borderId="0"/>
    <xf numFmtId="0" fontId="18" fillId="0" borderId="0"/>
    <xf numFmtId="0" fontId="3" fillId="0" borderId="0"/>
    <xf numFmtId="0" fontId="19" fillId="0" borderId="0"/>
    <xf numFmtId="0" fontId="3" fillId="0" borderId="0"/>
    <xf numFmtId="0" fontId="32" fillId="0" borderId="0"/>
    <xf numFmtId="0" fontId="1" fillId="0" borderId="0"/>
    <xf numFmtId="0" fontId="32" fillId="0" borderId="0"/>
    <xf numFmtId="0" fontId="29" fillId="0" borderId="0"/>
    <xf numFmtId="0" fontId="11" fillId="0" borderId="0"/>
    <xf numFmtId="0" fontId="11" fillId="0" borderId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</cellStyleXfs>
  <cellXfs count="330">
    <xf numFmtId="0" fontId="0" fillId="0" borderId="0" xfId="0"/>
    <xf numFmtId="0" fontId="3" fillId="0" borderId="0" xfId="0" applyFont="1"/>
    <xf numFmtId="0" fontId="0" fillId="0" borderId="0" xfId="0" applyBorder="1" applyAlignment="1">
      <alignment vertical="top"/>
    </xf>
    <xf numFmtId="0" fontId="3" fillId="0" borderId="0" xfId="0" applyFont="1" applyBorder="1"/>
    <xf numFmtId="0" fontId="5" fillId="0" borderId="0" xfId="0" applyFont="1" applyBorder="1" applyAlignment="1">
      <alignment vertical="top"/>
    </xf>
    <xf numFmtId="0" fontId="7" fillId="0" borderId="1" xfId="0" applyFont="1" applyBorder="1"/>
    <xf numFmtId="0" fontId="3" fillId="0" borderId="2" xfId="0" applyFont="1" applyBorder="1"/>
    <xf numFmtId="0" fontId="4" fillId="0" borderId="0" xfId="0" applyFont="1" applyAlignment="1">
      <alignment vertical="center"/>
    </xf>
    <xf numFmtId="1" fontId="14" fillId="0" borderId="0" xfId="23" applyNumberFormat="1" applyFont="1"/>
    <xf numFmtId="0" fontId="0" fillId="0" borderId="0" xfId="0" applyBorder="1" applyAlignment="1">
      <alignment vertical="top" wrapText="1"/>
    </xf>
    <xf numFmtId="0" fontId="0" fillId="0" borderId="0" xfId="0" applyBorder="1" applyAlignment="1"/>
    <xf numFmtId="164" fontId="7" fillId="0" borderId="0" xfId="7" applyFont="1" applyBorder="1" applyAlignment="1"/>
    <xf numFmtId="164" fontId="6" fillId="0" borderId="0" xfId="7" applyFont="1" applyBorder="1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6" fillId="0" borderId="0" xfId="0" applyFont="1"/>
    <xf numFmtId="0" fontId="3" fillId="0" borderId="0" xfId="0" applyFont="1" applyAlignment="1"/>
    <xf numFmtId="0" fontId="7" fillId="0" borderId="0" xfId="0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0" fontId="3" fillId="0" borderId="7" xfId="0" applyFont="1" applyBorder="1"/>
    <xf numFmtId="0" fontId="3" fillId="0" borderId="9" xfId="0" applyFont="1" applyBorder="1"/>
    <xf numFmtId="0" fontId="3" fillId="0" borderId="8" xfId="0" applyFont="1" applyBorder="1"/>
    <xf numFmtId="0" fontId="3" fillId="0" borderId="0" xfId="0" applyFont="1" applyBorder="1" applyAlignment="1">
      <alignment horizontal="center"/>
    </xf>
    <xf numFmtId="0" fontId="5" fillId="0" borderId="9" xfId="0" applyFont="1" applyBorder="1" applyAlignment="1">
      <alignment horizontal="center" vertical="top"/>
    </xf>
    <xf numFmtId="0" fontId="7" fillId="0" borderId="0" xfId="0" applyFont="1" applyBorder="1" applyAlignment="1">
      <alignment horizontal="left"/>
    </xf>
    <xf numFmtId="0" fontId="7" fillId="0" borderId="8" xfId="0" applyFont="1" applyBorder="1" applyAlignment="1">
      <alignment horizontal="right"/>
    </xf>
    <xf numFmtId="0" fontId="3" fillId="0" borderId="7" xfId="0" applyFont="1" applyBorder="1" applyAlignment="1">
      <alignment horizontal="center"/>
    </xf>
    <xf numFmtId="0" fontId="5" fillId="0" borderId="8" xfId="0" applyFont="1" applyBorder="1" applyAlignment="1">
      <alignment vertical="top"/>
    </xf>
    <xf numFmtId="0" fontId="3" fillId="0" borderId="8" xfId="0" applyFont="1" applyBorder="1" applyAlignment="1">
      <alignment horizontal="left"/>
    </xf>
    <xf numFmtId="0" fontId="5" fillId="0" borderId="10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vertical="top" wrapText="1"/>
    </xf>
    <xf numFmtId="0" fontId="6" fillId="0" borderId="0" xfId="0" applyFont="1" applyAlignment="1">
      <alignment horizontal="right"/>
    </xf>
    <xf numFmtId="0" fontId="0" fillId="0" borderId="0" xfId="0" applyAlignment="1"/>
    <xf numFmtId="0" fontId="3" fillId="0" borderId="7" xfId="0" applyFont="1" applyBorder="1" applyAlignment="1">
      <alignment horizontal="right"/>
    </xf>
    <xf numFmtId="0" fontId="22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left" vertical="top" wrapText="1"/>
    </xf>
    <xf numFmtId="0" fontId="0" fillId="0" borderId="9" xfId="0" applyBorder="1" applyAlignment="1">
      <alignment horizontal="center" vertical="top" wrapText="1"/>
    </xf>
    <xf numFmtId="0" fontId="22" fillId="0" borderId="1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1" fontId="14" fillId="0" borderId="0" xfId="23" applyNumberFormat="1" applyFont="1" applyFill="1"/>
    <xf numFmtId="0" fontId="23" fillId="0" borderId="0" xfId="0" applyFont="1" applyBorder="1" applyAlignment="1"/>
    <xf numFmtId="0" fontId="23" fillId="0" borderId="0" xfId="0" applyFont="1" applyBorder="1"/>
    <xf numFmtId="1" fontId="16" fillId="0" borderId="13" xfId="0" applyNumberFormat="1" applyFont="1" applyBorder="1" applyAlignment="1">
      <alignment horizontal="center"/>
    </xf>
    <xf numFmtId="0" fontId="23" fillId="0" borderId="5" xfId="0" applyFont="1" applyBorder="1"/>
    <xf numFmtId="0" fontId="23" fillId="0" borderId="0" xfId="0" applyFont="1" applyBorder="1" applyAlignment="1">
      <alignment horizontal="right"/>
    </xf>
    <xf numFmtId="0" fontId="23" fillId="0" borderId="6" xfId="0" applyFont="1" applyBorder="1" applyAlignment="1">
      <alignment horizontal="right"/>
    </xf>
    <xf numFmtId="0" fontId="23" fillId="0" borderId="3" xfId="0" applyFont="1" applyBorder="1"/>
    <xf numFmtId="0" fontId="23" fillId="0" borderId="8" xfId="0" applyFont="1" applyBorder="1"/>
    <xf numFmtId="0" fontId="23" fillId="0" borderId="0" xfId="0" applyFont="1"/>
    <xf numFmtId="0" fontId="0" fillId="0" borderId="9" xfId="0" applyBorder="1"/>
    <xf numFmtId="0" fontId="7" fillId="0" borderId="12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/>
    </xf>
    <xf numFmtId="0" fontId="6" fillId="0" borderId="0" xfId="0" applyFont="1" applyBorder="1" applyAlignment="1">
      <alignment horizontal="center" wrapText="1"/>
    </xf>
    <xf numFmtId="0" fontId="7" fillId="0" borderId="15" xfId="0" applyFont="1" applyBorder="1" applyAlignment="1">
      <alignment horizontal="center" vertical="center" wrapText="1"/>
    </xf>
    <xf numFmtId="4" fontId="27" fillId="0" borderId="0" xfId="0" applyNumberFormat="1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justify" vertical="center"/>
    </xf>
    <xf numFmtId="0" fontId="5" fillId="0" borderId="0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1" fontId="33" fillId="2" borderId="0" xfId="23" applyNumberFormat="1" applyFont="1" applyFill="1"/>
    <xf numFmtId="0" fontId="34" fillId="2" borderId="0" xfId="23" applyFont="1" applyFill="1"/>
    <xf numFmtId="0" fontId="35" fillId="2" borderId="0" xfId="22" applyFont="1" applyFill="1"/>
    <xf numFmtId="2" fontId="33" fillId="2" borderId="0" xfId="23" applyNumberFormat="1" applyFont="1" applyFill="1"/>
    <xf numFmtId="1" fontId="33" fillId="2" borderId="0" xfId="23" applyNumberFormat="1" applyFont="1" applyFill="1" applyAlignment="1">
      <alignment horizontal="right"/>
    </xf>
    <xf numFmtId="166" fontId="33" fillId="2" borderId="0" xfId="10" applyNumberFormat="1" applyFont="1" applyFill="1"/>
    <xf numFmtId="168" fontId="33" fillId="2" borderId="0" xfId="23" applyNumberFormat="1" applyFont="1" applyFill="1" applyAlignment="1"/>
    <xf numFmtId="1" fontId="33" fillId="2" borderId="0" xfId="23" applyNumberFormat="1" applyFont="1" applyFill="1" applyAlignment="1"/>
    <xf numFmtId="167" fontId="33" fillId="2" borderId="0" xfId="10" applyFont="1" applyFill="1"/>
    <xf numFmtId="4" fontId="34" fillId="2" borderId="0" xfId="23" applyNumberFormat="1" applyFont="1" applyFill="1"/>
    <xf numFmtId="0" fontId="36" fillId="2" borderId="0" xfId="23" applyFont="1" applyFill="1"/>
    <xf numFmtId="0" fontId="7" fillId="0" borderId="0" xfId="0" applyFont="1" applyBorder="1"/>
    <xf numFmtId="0" fontId="7" fillId="0" borderId="5" xfId="0" applyFont="1" applyBorder="1"/>
    <xf numFmtId="0" fontId="0" fillId="0" borderId="8" xfId="0" applyBorder="1" applyAlignment="1">
      <alignment vertical="top"/>
    </xf>
    <xf numFmtId="0" fontId="23" fillId="0" borderId="5" xfId="0" applyFont="1" applyBorder="1" applyAlignment="1">
      <alignment horizontal="right"/>
    </xf>
    <xf numFmtId="0" fontId="9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 vertical="center"/>
    </xf>
    <xf numFmtId="0" fontId="7" fillId="0" borderId="8" xfId="0" applyFont="1" applyBorder="1" applyAlignment="1">
      <alignment horizontal="right" vertical="center"/>
    </xf>
    <xf numFmtId="0" fontId="7" fillId="0" borderId="7" xfId="0" applyFont="1" applyBorder="1" applyAlignment="1">
      <alignment horizontal="right" vertical="center"/>
    </xf>
    <xf numFmtId="0" fontId="23" fillId="0" borderId="6" xfId="0" applyFont="1" applyBorder="1"/>
    <xf numFmtId="0" fontId="1" fillId="0" borderId="0" xfId="0" applyFont="1" applyBorder="1"/>
    <xf numFmtId="0" fontId="3" fillId="0" borderId="0" xfId="0" applyFont="1" applyAlignment="1">
      <alignment horizontal="center"/>
    </xf>
    <xf numFmtId="0" fontId="16" fillId="0" borderId="14" xfId="0" applyFont="1" applyBorder="1" applyAlignment="1"/>
    <xf numFmtId="0" fontId="23" fillId="0" borderId="7" xfId="0" applyFont="1" applyBorder="1" applyAlignment="1"/>
    <xf numFmtId="0" fontId="5" fillId="0" borderId="17" xfId="0" applyFont="1" applyBorder="1" applyAlignment="1">
      <alignment vertical="top" wrapText="1"/>
    </xf>
    <xf numFmtId="0" fontId="3" fillId="0" borderId="0" xfId="0" applyFont="1" applyBorder="1" applyAlignment="1">
      <alignment horizontal="left"/>
    </xf>
    <xf numFmtId="0" fontId="16" fillId="0" borderId="18" xfId="0" applyFont="1" applyBorder="1" applyAlignment="1" applyProtection="1">
      <alignment horizontal="left" vertical="center" wrapText="1"/>
      <protection locked="0"/>
    </xf>
    <xf numFmtId="0" fontId="37" fillId="0" borderId="14" xfId="0" applyFont="1" applyBorder="1" applyAlignment="1" applyProtection="1">
      <alignment horizontal="center"/>
      <protection locked="0"/>
    </xf>
    <xf numFmtId="0" fontId="16" fillId="0" borderId="14" xfId="0" applyFont="1" applyBorder="1" applyAlignment="1" applyProtection="1">
      <protection locked="0"/>
    </xf>
    <xf numFmtId="1" fontId="16" fillId="0" borderId="14" xfId="0" applyNumberFormat="1" applyFont="1" applyBorder="1" applyAlignment="1" applyProtection="1">
      <alignment horizontal="center"/>
      <protection locked="0"/>
    </xf>
    <xf numFmtId="0" fontId="16" fillId="0" borderId="14" xfId="0" applyFont="1" applyBorder="1" applyAlignment="1" applyProtection="1">
      <alignment horizontal="center"/>
      <protection locked="0"/>
    </xf>
    <xf numFmtId="1" fontId="16" fillId="0" borderId="13" xfId="0" applyNumberFormat="1" applyFont="1" applyBorder="1" applyAlignment="1" applyProtection="1">
      <alignment horizontal="center"/>
      <protection locked="0"/>
    </xf>
    <xf numFmtId="0" fontId="16" fillId="0" borderId="13" xfId="0" applyNumberFormat="1" applyFont="1" applyBorder="1" applyAlignment="1" applyProtection="1">
      <alignment horizontal="center"/>
      <protection locked="0"/>
    </xf>
    <xf numFmtId="0" fontId="16" fillId="0" borderId="14" xfId="0" applyFont="1" applyBorder="1" applyProtection="1">
      <protection locked="0"/>
    </xf>
    <xf numFmtId="4" fontId="16" fillId="0" borderId="19" xfId="0" applyNumberFormat="1" applyFont="1" applyBorder="1" applyAlignment="1" applyProtection="1">
      <alignment horizontal="right" vertical="center"/>
      <protection locked="0"/>
    </xf>
    <xf numFmtId="4" fontId="7" fillId="0" borderId="19" xfId="0" applyNumberFormat="1" applyFont="1" applyBorder="1" applyAlignment="1" applyProtection="1">
      <alignment horizontal="right" vertical="center"/>
      <protection hidden="1"/>
    </xf>
    <xf numFmtId="0" fontId="16" fillId="0" borderId="20" xfId="0" applyFont="1" applyBorder="1" applyAlignment="1" applyProtection="1">
      <alignment horizontal="center" vertical="center" wrapText="1"/>
      <protection locked="0"/>
    </xf>
    <xf numFmtId="4" fontId="16" fillId="0" borderId="21" xfId="0" applyNumberFormat="1" applyFont="1" applyBorder="1" applyAlignment="1" applyProtection="1">
      <alignment horizontal="center" vertical="center"/>
      <protection locked="0"/>
    </xf>
    <xf numFmtId="172" fontId="20" fillId="0" borderId="12" xfId="0" applyNumberFormat="1" applyFont="1" applyBorder="1" applyAlignment="1" applyProtection="1">
      <alignment horizontal="center" vertical="center"/>
      <protection locked="0"/>
    </xf>
    <xf numFmtId="0" fontId="38" fillId="0" borderId="12" xfId="0" applyFont="1" applyBorder="1" applyAlignment="1" applyProtection="1">
      <alignment vertical="center" wrapText="1"/>
      <protection locked="0"/>
    </xf>
    <xf numFmtId="173" fontId="3" fillId="0" borderId="12" xfId="0" applyNumberFormat="1" applyFont="1" applyBorder="1" applyAlignment="1" applyProtection="1">
      <alignment horizontal="center" vertical="center"/>
      <protection hidden="1"/>
    </xf>
    <xf numFmtId="0" fontId="16" fillId="0" borderId="18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hidden="1"/>
    </xf>
    <xf numFmtId="1" fontId="6" fillId="0" borderId="0" xfId="0" applyNumberFormat="1" applyFont="1" applyAlignment="1" applyProtection="1">
      <alignment horizontal="center"/>
      <protection hidden="1"/>
    </xf>
    <xf numFmtId="0" fontId="6" fillId="0" borderId="14" xfId="0" applyFont="1" applyBorder="1" applyAlignment="1" applyProtection="1">
      <alignment horizontal="center"/>
      <protection hidden="1"/>
    </xf>
    <xf numFmtId="10" fontId="37" fillId="0" borderId="14" xfId="24" applyNumberFormat="1" applyFont="1" applyBorder="1" applyAlignment="1" applyProtection="1">
      <alignment horizontal="center"/>
      <protection locked="0"/>
    </xf>
    <xf numFmtId="49" fontId="16" fillId="0" borderId="18" xfId="0" applyNumberFormat="1" applyFont="1" applyBorder="1" applyAlignment="1" applyProtection="1">
      <alignment horizontal="center" vertical="center"/>
      <protection locked="0"/>
    </xf>
    <xf numFmtId="0" fontId="16" fillId="0" borderId="18" xfId="0" applyFont="1" applyBorder="1" applyAlignment="1" applyProtection="1">
      <alignment horizontal="center" vertical="center" wrapText="1"/>
      <protection locked="0"/>
    </xf>
    <xf numFmtId="49" fontId="16" fillId="0" borderId="18" xfId="0" applyNumberFormat="1" applyFont="1" applyBorder="1" applyAlignment="1" applyProtection="1">
      <alignment horizontal="left" vertical="center"/>
      <protection locked="0"/>
    </xf>
    <xf numFmtId="0" fontId="7" fillId="0" borderId="16" xfId="0" applyFont="1" applyBorder="1" applyAlignment="1">
      <alignment horizontal="center" vertical="center" wrapText="1"/>
    </xf>
    <xf numFmtId="1" fontId="37" fillId="0" borderId="14" xfId="0" applyNumberFormat="1" applyFont="1" applyBorder="1" applyAlignment="1" applyProtection="1">
      <alignment horizontal="center"/>
      <protection locked="0"/>
    </xf>
    <xf numFmtId="0" fontId="16" fillId="0" borderId="14" xfId="0" applyNumberFormat="1" applyFont="1" applyBorder="1" applyAlignment="1">
      <alignment horizontal="center"/>
    </xf>
    <xf numFmtId="0" fontId="39" fillId="0" borderId="12" xfId="0" quotePrefix="1" applyFont="1" applyBorder="1" applyAlignment="1" applyProtection="1">
      <alignment horizontal="center" vertical="center"/>
      <protection locked="0"/>
    </xf>
    <xf numFmtId="49" fontId="16" fillId="0" borderId="18" xfId="0" applyNumberFormat="1" applyFont="1" applyBorder="1" applyAlignment="1">
      <alignment vertical="center"/>
    </xf>
    <xf numFmtId="0" fontId="0" fillId="0" borderId="18" xfId="0" applyBorder="1" applyAlignment="1"/>
    <xf numFmtId="0" fontId="37" fillId="0" borderId="18" xfId="0" applyFont="1" applyBorder="1" applyAlignment="1"/>
    <xf numFmtId="1" fontId="37" fillId="0" borderId="18" xfId="0" applyNumberFormat="1" applyFont="1" applyBorder="1" applyAlignment="1" applyProtection="1">
      <alignment horizontal="center"/>
      <protection locked="0"/>
    </xf>
    <xf numFmtId="0" fontId="37" fillId="0" borderId="18" xfId="0" applyFont="1" applyBorder="1" applyAlignment="1" applyProtection="1">
      <alignment horizontal="center"/>
      <protection locked="0"/>
    </xf>
    <xf numFmtId="1" fontId="37" fillId="0" borderId="22" xfId="0" applyNumberFormat="1" applyFont="1" applyBorder="1" applyAlignment="1" applyProtection="1">
      <alignment horizontal="center"/>
      <protection locked="0"/>
    </xf>
    <xf numFmtId="164" fontId="17" fillId="0" borderId="14" xfId="7" applyNumberFormat="1" applyFont="1" applyFill="1" applyBorder="1" applyAlignment="1" applyProtection="1">
      <alignment horizontal="center"/>
      <protection locked="0"/>
    </xf>
    <xf numFmtId="4" fontId="40" fillId="0" borderId="19" xfId="0" applyNumberFormat="1" applyFont="1" applyFill="1" applyBorder="1" applyAlignment="1" applyProtection="1">
      <alignment horizontal="center" vertical="center"/>
      <protection locked="0"/>
    </xf>
    <xf numFmtId="0" fontId="16" fillId="0" borderId="20" xfId="0" applyFont="1" applyFill="1" applyBorder="1" applyAlignment="1" applyProtection="1">
      <alignment horizontal="center" vertical="center" wrapText="1"/>
      <protection locked="0"/>
    </xf>
    <xf numFmtId="4" fontId="16" fillId="0" borderId="19" xfId="0" applyNumberFormat="1" applyFont="1" applyFill="1" applyBorder="1" applyAlignment="1" applyProtection="1">
      <alignment horizontal="right" vertical="center"/>
      <protection locked="0"/>
    </xf>
    <xf numFmtId="172" fontId="20" fillId="2" borderId="12" xfId="0" applyNumberFormat="1" applyFont="1" applyFill="1" applyBorder="1" applyAlignment="1">
      <alignment horizontal="center" vertical="center"/>
    </xf>
    <xf numFmtId="0" fontId="41" fillId="3" borderId="0" xfId="12" applyNumberFormat="1" applyFont="1" applyFill="1" applyBorder="1" applyAlignment="1">
      <alignment horizontal="left"/>
    </xf>
    <xf numFmtId="3" fontId="41" fillId="3" borderId="0" xfId="12" applyNumberFormat="1" applyFont="1" applyFill="1" applyBorder="1" applyAlignment="1" applyProtection="1">
      <alignment horizontal="left" vertical="center"/>
    </xf>
    <xf numFmtId="0" fontId="29" fillId="0" borderId="3" xfId="21" applyBorder="1"/>
    <xf numFmtId="0" fontId="3" fillId="0" borderId="7" xfId="21" applyFont="1" applyBorder="1"/>
    <xf numFmtId="0" fontId="3" fillId="0" borderId="7" xfId="21" applyFont="1" applyBorder="1" applyAlignment="1">
      <alignment horizontal="right"/>
    </xf>
    <xf numFmtId="1" fontId="37" fillId="0" borderId="18" xfId="21" applyNumberFormat="1" applyFont="1" applyBorder="1" applyAlignment="1" applyProtection="1">
      <alignment horizontal="center"/>
      <protection locked="0"/>
    </xf>
    <xf numFmtId="0" fontId="3" fillId="0" borderId="7" xfId="21" applyFont="1" applyBorder="1" applyAlignment="1">
      <alignment horizontal="center"/>
    </xf>
    <xf numFmtId="0" fontId="37" fillId="0" borderId="18" xfId="21" applyFont="1" applyBorder="1" applyAlignment="1" applyProtection="1">
      <alignment horizontal="center"/>
      <protection locked="0"/>
    </xf>
    <xf numFmtId="1" fontId="37" fillId="0" borderId="22" xfId="21" applyNumberFormat="1" applyFont="1" applyBorder="1" applyAlignment="1" applyProtection="1">
      <alignment horizontal="center"/>
      <protection locked="0"/>
    </xf>
    <xf numFmtId="0" fontId="29" fillId="0" borderId="6" xfId="21" applyBorder="1"/>
    <xf numFmtId="0" fontId="3" fillId="0" borderId="8" xfId="21" applyFont="1" applyBorder="1"/>
    <xf numFmtId="0" fontId="5" fillId="0" borderId="8" xfId="21" applyFont="1" applyBorder="1" applyAlignment="1">
      <alignment vertical="top"/>
    </xf>
    <xf numFmtId="0" fontId="3" fillId="0" borderId="8" xfId="21" applyFont="1" applyBorder="1" applyAlignment="1">
      <alignment horizontal="left"/>
    </xf>
    <xf numFmtId="0" fontId="5" fillId="0" borderId="10" xfId="21" applyFont="1" applyBorder="1" applyAlignment="1">
      <alignment horizontal="center" vertical="top"/>
    </xf>
    <xf numFmtId="0" fontId="7" fillId="0" borderId="7" xfId="21" applyFont="1" applyBorder="1" applyAlignment="1">
      <alignment horizontal="right" vertical="center"/>
    </xf>
    <xf numFmtId="0" fontId="29" fillId="0" borderId="5" xfId="21" applyBorder="1"/>
    <xf numFmtId="0" fontId="3" fillId="0" borderId="0" xfId="21" applyFont="1" applyBorder="1"/>
    <xf numFmtId="0" fontId="5" fillId="0" borderId="17" xfId="21" applyFont="1" applyBorder="1" applyAlignment="1">
      <alignment vertical="top" wrapText="1"/>
    </xf>
    <xf numFmtId="0" fontId="7" fillId="0" borderId="0" xfId="21" applyFont="1" applyBorder="1" applyAlignment="1">
      <alignment horizontal="right"/>
    </xf>
    <xf numFmtId="0" fontId="37" fillId="0" borderId="14" xfId="21" applyFont="1" applyBorder="1" applyAlignment="1" applyProtection="1">
      <alignment horizontal="center"/>
      <protection locked="0"/>
    </xf>
    <xf numFmtId="1" fontId="37" fillId="0" borderId="14" xfId="21" applyNumberFormat="1" applyFont="1" applyFill="1" applyBorder="1" applyAlignment="1" applyProtection="1">
      <alignment horizontal="center"/>
      <protection locked="0"/>
    </xf>
    <xf numFmtId="0" fontId="1" fillId="0" borderId="0" xfId="21" applyFont="1" applyBorder="1"/>
    <xf numFmtId="0" fontId="5" fillId="0" borderId="0" xfId="21" applyFont="1" applyBorder="1" applyAlignment="1">
      <alignment vertical="top"/>
    </xf>
    <xf numFmtId="0" fontId="3" fillId="0" borderId="9" xfId="21" applyFont="1" applyBorder="1"/>
    <xf numFmtId="0" fontId="7" fillId="0" borderId="5" xfId="21" applyFont="1" applyBorder="1"/>
    <xf numFmtId="0" fontId="29" fillId="0" borderId="0" xfId="21" applyBorder="1"/>
    <xf numFmtId="1" fontId="16" fillId="0" borderId="14" xfId="21" applyNumberFormat="1" applyFont="1" applyBorder="1" applyAlignment="1" applyProtection="1">
      <alignment horizontal="center"/>
      <protection locked="0"/>
    </xf>
    <xf numFmtId="0" fontId="3" fillId="0" borderId="0" xfId="21" applyFont="1" applyBorder="1" applyAlignment="1">
      <alignment horizontal="center"/>
    </xf>
    <xf numFmtId="0" fontId="16" fillId="0" borderId="14" xfId="21" applyFont="1" applyBorder="1" applyAlignment="1" applyProtection="1">
      <alignment horizontal="center"/>
      <protection locked="0"/>
    </xf>
    <xf numFmtId="1" fontId="16" fillId="0" borderId="13" xfId="21" applyNumberFormat="1" applyFont="1" applyBorder="1" applyAlignment="1" applyProtection="1">
      <alignment horizontal="center"/>
      <protection locked="0"/>
    </xf>
    <xf numFmtId="0" fontId="1" fillId="0" borderId="5" xfId="21" applyFont="1" applyBorder="1"/>
    <xf numFmtId="0" fontId="3" fillId="0" borderId="0" xfId="21" applyFont="1" applyBorder="1" applyAlignment="1">
      <alignment horizontal="left"/>
    </xf>
    <xf numFmtId="0" fontId="5" fillId="0" borderId="9" xfId="21" applyFont="1" applyBorder="1" applyAlignment="1">
      <alignment horizontal="center" vertical="top"/>
    </xf>
    <xf numFmtId="0" fontId="37" fillId="0" borderId="14" xfId="21" applyFont="1" applyFill="1" applyBorder="1" applyAlignment="1" applyProtection="1">
      <alignment horizontal="center"/>
      <protection locked="0"/>
    </xf>
    <xf numFmtId="0" fontId="1" fillId="0" borderId="0" xfId="21" applyFont="1" applyBorder="1" applyAlignment="1"/>
    <xf numFmtId="0" fontId="29" fillId="0" borderId="9" xfId="21" applyBorder="1"/>
    <xf numFmtId="0" fontId="16" fillId="0" borderId="14" xfId="21" applyFont="1" applyBorder="1" applyAlignment="1"/>
    <xf numFmtId="0" fontId="16" fillId="0" borderId="13" xfId="21" applyNumberFormat="1" applyFont="1" applyBorder="1" applyAlignment="1" applyProtection="1">
      <alignment horizontal="center"/>
      <protection locked="0"/>
    </xf>
    <xf numFmtId="0" fontId="29" fillId="0" borderId="0" xfId="21" applyBorder="1" applyAlignment="1">
      <alignment vertical="top" wrapText="1"/>
    </xf>
    <xf numFmtId="0" fontId="16" fillId="0" borderId="14" xfId="21" applyFont="1" applyBorder="1" applyProtection="1">
      <protection locked="0"/>
    </xf>
    <xf numFmtId="0" fontId="29" fillId="0" borderId="0" xfId="21" applyBorder="1" applyAlignment="1">
      <alignment vertical="top"/>
    </xf>
    <xf numFmtId="0" fontId="29" fillId="0" borderId="0" xfId="21" applyBorder="1" applyAlignment="1"/>
    <xf numFmtId="0" fontId="16" fillId="0" borderId="18" xfId="21" applyFont="1" applyBorder="1" applyAlignment="1" applyProtection="1">
      <alignment horizontal="center" vertical="center" wrapText="1"/>
      <protection locked="0"/>
    </xf>
    <xf numFmtId="49" fontId="16" fillId="0" borderId="18" xfId="21" applyNumberFormat="1" applyFont="1" applyBorder="1" applyAlignment="1">
      <alignment vertical="center"/>
    </xf>
    <xf numFmtId="0" fontId="29" fillId="0" borderId="18" xfId="21" applyBorder="1" applyAlignment="1"/>
    <xf numFmtId="0" fontId="37" fillId="0" borderId="18" xfId="21" applyFont="1" applyBorder="1" applyAlignment="1"/>
    <xf numFmtId="49" fontId="16" fillId="0" borderId="18" xfId="21" applyNumberFormat="1" applyFont="1" applyBorder="1" applyAlignment="1" applyProtection="1">
      <alignment horizontal="center" vertical="center"/>
      <protection locked="0"/>
    </xf>
    <xf numFmtId="0" fontId="7" fillId="0" borderId="0" xfId="21" applyFont="1" applyBorder="1"/>
    <xf numFmtId="0" fontId="16" fillId="0" borderId="14" xfId="21" applyFont="1" applyBorder="1" applyAlignment="1">
      <alignment horizontal="center"/>
    </xf>
    <xf numFmtId="1" fontId="16" fillId="0" borderId="13" xfId="21" applyNumberFormat="1" applyFont="1" applyBorder="1" applyAlignment="1">
      <alignment horizontal="center"/>
    </xf>
    <xf numFmtId="0" fontId="16" fillId="0" borderId="14" xfId="21" applyNumberFormat="1" applyFont="1" applyBorder="1" applyAlignment="1">
      <alignment horizontal="center"/>
    </xf>
    <xf numFmtId="0" fontId="1" fillId="0" borderId="6" xfId="21" applyFont="1" applyBorder="1"/>
    <xf numFmtId="0" fontId="1" fillId="0" borderId="8" xfId="21" applyFont="1" applyBorder="1"/>
    <xf numFmtId="0" fontId="29" fillId="0" borderId="8" xfId="21" applyBorder="1" applyAlignment="1">
      <alignment vertical="top"/>
    </xf>
    <xf numFmtId="49" fontId="16" fillId="0" borderId="14" xfId="0" applyNumberFormat="1" applyFont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0" fillId="0" borderId="13" xfId="0" applyBorder="1" applyProtection="1">
      <protection locked="0"/>
    </xf>
    <xf numFmtId="0" fontId="8" fillId="0" borderId="8" xfId="0" applyFont="1" applyBorder="1" applyAlignment="1">
      <alignment horizontal="center"/>
    </xf>
    <xf numFmtId="0" fontId="0" fillId="0" borderId="8" xfId="0" applyBorder="1"/>
    <xf numFmtId="0" fontId="5" fillId="0" borderId="17" xfId="0" applyFont="1" applyBorder="1" applyAlignment="1">
      <alignment vertical="top" wrapText="1"/>
    </xf>
    <xf numFmtId="0" fontId="0" fillId="0" borderId="17" xfId="0" applyBorder="1"/>
    <xf numFmtId="0" fontId="0" fillId="0" borderId="26" xfId="0" applyBorder="1"/>
    <xf numFmtId="0" fontId="16" fillId="0" borderId="0" xfId="0" applyFont="1" applyBorder="1" applyAlignment="1" applyProtection="1">
      <protection locked="0"/>
    </xf>
    <xf numFmtId="0" fontId="0" fillId="0" borderId="0" xfId="0" applyProtection="1">
      <protection locked="0"/>
    </xf>
    <xf numFmtId="49" fontId="16" fillId="0" borderId="18" xfId="0" applyNumberFormat="1" applyFont="1" applyBorder="1" applyAlignment="1" applyProtection="1">
      <alignment horizontal="left" vertical="center"/>
      <protection locked="0"/>
    </xf>
    <xf numFmtId="0" fontId="0" fillId="0" borderId="18" xfId="0" applyBorder="1" applyAlignment="1" applyProtection="1">
      <alignment horizontal="left"/>
      <protection locked="0"/>
    </xf>
    <xf numFmtId="0" fontId="16" fillId="0" borderId="14" xfId="0" applyNumberFormat="1" applyFont="1" applyBorder="1" applyAlignment="1" applyProtection="1">
      <protection locked="0"/>
    </xf>
    <xf numFmtId="0" fontId="0" fillId="0" borderId="14" xfId="0" applyNumberFormat="1" applyBorder="1" applyProtection="1">
      <protection locked="0"/>
    </xf>
    <xf numFmtId="0" fontId="0" fillId="0" borderId="13" xfId="0" applyNumberFormat="1" applyBorder="1" applyProtection="1">
      <protection locked="0"/>
    </xf>
    <xf numFmtId="0" fontId="0" fillId="0" borderId="22" xfId="0" applyBorder="1" applyAlignment="1" applyProtection="1">
      <alignment horizontal="left"/>
      <protection locked="0"/>
    </xf>
    <xf numFmtId="0" fontId="20" fillId="0" borderId="29" xfId="0" applyFont="1" applyBorder="1" applyAlignment="1" applyProtection="1">
      <alignment horizontal="center" vertical="center" wrapText="1"/>
      <protection locked="0"/>
    </xf>
    <xf numFmtId="0" fontId="20" fillId="0" borderId="2" xfId="0" applyFont="1" applyBorder="1" applyAlignment="1" applyProtection="1">
      <alignment horizontal="center" vertical="center" wrapText="1"/>
      <protection locked="0"/>
    </xf>
    <xf numFmtId="0" fontId="24" fillId="0" borderId="29" xfId="0" applyFont="1" applyBorder="1" applyAlignment="1" applyProtection="1">
      <alignment horizontal="center" vertical="center" wrapText="1"/>
      <protection locked="0"/>
    </xf>
    <xf numFmtId="0" fontId="0" fillId="0" borderId="2" xfId="0" applyBorder="1" applyProtection="1">
      <protection locked="0"/>
    </xf>
    <xf numFmtId="0" fontId="20" fillId="2" borderId="3" xfId="0" applyNumberFormat="1" applyFont="1" applyFill="1" applyBorder="1" applyAlignment="1">
      <alignment horizontal="justify" vertical="top" wrapText="1"/>
    </xf>
    <xf numFmtId="0" fontId="0" fillId="2" borderId="7" xfId="0" applyFill="1" applyBorder="1" applyAlignment="1">
      <alignment horizontal="justify" vertical="top" wrapText="1"/>
    </xf>
    <xf numFmtId="0" fontId="0" fillId="2" borderId="4" xfId="0" applyFill="1" applyBorder="1" applyAlignment="1">
      <alignment horizontal="justify" vertical="top" wrapText="1"/>
    </xf>
    <xf numFmtId="0" fontId="26" fillId="0" borderId="23" xfId="0" applyFont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38" fillId="0" borderId="24" xfId="0" applyFont="1" applyBorder="1" applyAlignment="1" applyProtection="1">
      <alignment horizontal="center" vertical="center" wrapText="1"/>
      <protection locked="0"/>
    </xf>
    <xf numFmtId="0" fontId="0" fillId="0" borderId="25" xfId="0" applyBorder="1" applyProtection="1">
      <protection locked="0"/>
    </xf>
    <xf numFmtId="170" fontId="16" fillId="0" borderId="14" xfId="0" applyNumberFormat="1" applyFont="1" applyBorder="1" applyAlignment="1" applyProtection="1">
      <alignment horizontal="center"/>
      <protection locked="0"/>
    </xf>
    <xf numFmtId="0" fontId="5" fillId="0" borderId="17" xfId="0" applyFont="1" applyBorder="1" applyAlignment="1">
      <alignment horizontal="left" vertical="top" wrapText="1"/>
    </xf>
    <xf numFmtId="170" fontId="16" fillId="0" borderId="27" xfId="0" applyNumberFormat="1" applyFont="1" applyBorder="1" applyAlignment="1" applyProtection="1">
      <alignment horizontal="justify" vertical="center"/>
      <protection locked="0"/>
    </xf>
    <xf numFmtId="0" fontId="0" fillId="0" borderId="28" xfId="0" applyBorder="1" applyProtection="1">
      <protection locked="0"/>
    </xf>
    <xf numFmtId="0" fontId="4" fillId="0" borderId="29" xfId="0" applyFont="1" applyBorder="1" applyAlignment="1">
      <alignment horizontal="center" vertical="center" wrapText="1"/>
    </xf>
    <xf numFmtId="0" fontId="0" fillId="0" borderId="23" xfId="0" applyBorder="1"/>
    <xf numFmtId="0" fontId="0" fillId="0" borderId="2" xfId="0" applyBorder="1"/>
    <xf numFmtId="0" fontId="16" fillId="0" borderId="14" xfId="0" applyFont="1" applyBorder="1" applyAlignment="1" applyProtection="1">
      <protection locked="0"/>
    </xf>
    <xf numFmtId="0" fontId="8" fillId="0" borderId="23" xfId="0" applyFont="1" applyBorder="1" applyAlignment="1">
      <alignment horizontal="center"/>
    </xf>
    <xf numFmtId="49" fontId="16" fillId="0" borderId="14" xfId="0" applyNumberFormat="1" applyFont="1" applyBorder="1" applyAlignment="1">
      <alignment horizontal="center" vertical="center"/>
    </xf>
    <xf numFmtId="0" fontId="0" fillId="0" borderId="14" xfId="0" applyBorder="1"/>
    <xf numFmtId="0" fontId="0" fillId="0" borderId="13" xfId="0" applyBorder="1"/>
    <xf numFmtId="0" fontId="7" fillId="0" borderId="3" xfId="0" applyFont="1" applyBorder="1" applyAlignment="1">
      <alignment horizontal="right" vertical="top" wrapText="1"/>
    </xf>
    <xf numFmtId="0" fontId="0" fillId="0" borderId="7" xfId="0" applyBorder="1"/>
    <xf numFmtId="0" fontId="0" fillId="0" borderId="5" xfId="0" applyBorder="1"/>
    <xf numFmtId="0" fontId="0" fillId="0" borderId="0" xfId="0"/>
    <xf numFmtId="0" fontId="16" fillId="0" borderId="14" xfId="0" applyFont="1" applyBorder="1" applyAlignment="1">
      <alignment wrapText="1"/>
    </xf>
    <xf numFmtId="0" fontId="37" fillId="0" borderId="30" xfId="0" applyFont="1" applyBorder="1" applyAlignment="1" applyProtection="1">
      <alignment horizontal="justify" vertical="center" wrapText="1"/>
      <protection locked="0"/>
    </xf>
    <xf numFmtId="0" fontId="0" fillId="0" borderId="11" xfId="0" applyBorder="1" applyProtection="1">
      <protection locked="0"/>
    </xf>
    <xf numFmtId="0" fontId="0" fillId="0" borderId="31" xfId="0" applyBorder="1" applyProtection="1">
      <protection locked="0"/>
    </xf>
    <xf numFmtId="169" fontId="7" fillId="0" borderId="14" xfId="0" applyNumberFormat="1" applyFont="1" applyBorder="1" applyAlignment="1" applyProtection="1">
      <alignment horizontal="center"/>
      <protection hidden="1"/>
    </xf>
    <xf numFmtId="0" fontId="0" fillId="0" borderId="14" xfId="0" applyBorder="1" applyAlignment="1" applyProtection="1">
      <alignment horizontal="center"/>
      <protection hidden="1"/>
    </xf>
    <xf numFmtId="0" fontId="0" fillId="0" borderId="13" xfId="0" applyBorder="1" applyAlignment="1" applyProtection="1">
      <alignment horizontal="center"/>
      <protection hidden="1"/>
    </xf>
    <xf numFmtId="0" fontId="4" fillId="0" borderId="1" xfId="0" applyFont="1" applyBorder="1" applyAlignment="1">
      <alignment horizontal="justify" vertical="center" wrapText="1"/>
    </xf>
    <xf numFmtId="0" fontId="0" fillId="0" borderId="32" xfId="0" applyBorder="1"/>
    <xf numFmtId="49" fontId="16" fillId="0" borderId="18" xfId="0" applyNumberFormat="1" applyFont="1" applyBorder="1" applyAlignment="1" applyProtection="1">
      <alignment horizontal="center" vertical="center"/>
      <protection locked="0"/>
    </xf>
    <xf numFmtId="0" fontId="0" fillId="0" borderId="18" xfId="0" applyBorder="1" applyProtection="1">
      <protection locked="0"/>
    </xf>
    <xf numFmtId="0" fontId="0" fillId="0" borderId="22" xfId="0" applyBorder="1" applyProtection="1">
      <protection locked="0"/>
    </xf>
    <xf numFmtId="0" fontId="37" fillId="0" borderId="40" xfId="0" applyFont="1" applyFill="1" applyBorder="1" applyAlignment="1" applyProtection="1">
      <alignment horizontal="justify" vertical="center" wrapText="1"/>
      <protection locked="0"/>
    </xf>
    <xf numFmtId="0" fontId="0" fillId="0" borderId="18" xfId="0" applyFill="1" applyBorder="1" applyProtection="1">
      <protection locked="0"/>
    </xf>
    <xf numFmtId="0" fontId="0" fillId="0" borderId="22" xfId="0" applyFill="1" applyBorder="1" applyProtection="1">
      <protection locked="0"/>
    </xf>
    <xf numFmtId="0" fontId="37" fillId="0" borderId="27" xfId="0" applyFont="1" applyBorder="1" applyAlignment="1" applyProtection="1">
      <alignment horizontal="justify" vertical="center" wrapText="1"/>
      <protection locked="0"/>
    </xf>
    <xf numFmtId="0" fontId="0" fillId="0" borderId="36" xfId="0" applyBorder="1" applyProtection="1">
      <protection locked="0"/>
    </xf>
    <xf numFmtId="0" fontId="7" fillId="0" borderId="27" xfId="0" applyFont="1" applyBorder="1" applyAlignment="1">
      <alignment horizontal="justify" vertical="center"/>
    </xf>
    <xf numFmtId="0" fontId="0" fillId="0" borderId="28" xfId="0" applyBorder="1"/>
    <xf numFmtId="0" fontId="5" fillId="0" borderId="17" xfId="0" applyFont="1" applyBorder="1" applyAlignment="1">
      <alignment horizontal="center" vertical="top"/>
    </xf>
    <xf numFmtId="0" fontId="16" fillId="0" borderId="14" xfId="0" applyFont="1" applyBorder="1" applyAlignment="1" applyProtection="1">
      <alignment wrapText="1"/>
      <protection locked="0"/>
    </xf>
    <xf numFmtId="0" fontId="16" fillId="0" borderId="14" xfId="0" applyFont="1" applyBorder="1" applyAlignment="1" applyProtection="1">
      <alignment horizontal="left" wrapText="1"/>
      <protection locked="0"/>
    </xf>
    <xf numFmtId="0" fontId="16" fillId="0" borderId="38" xfId="0" applyFont="1" applyBorder="1" applyAlignment="1" applyProtection="1">
      <alignment horizontal="justify" vertical="center"/>
      <protection locked="0"/>
    </xf>
    <xf numFmtId="0" fontId="0" fillId="0" borderId="39" xfId="0" applyBorder="1" applyProtection="1">
      <protection locked="0"/>
    </xf>
    <xf numFmtId="0" fontId="22" fillId="0" borderId="17" xfId="0" applyFont="1" applyBorder="1" applyAlignment="1">
      <alignment horizontal="center" vertical="top" wrapText="1"/>
    </xf>
    <xf numFmtId="0" fontId="1" fillId="0" borderId="0" xfId="0" applyFont="1" applyAlignment="1">
      <alignment horizontal="justify" vertical="center" wrapText="1"/>
    </xf>
    <xf numFmtId="0" fontId="0" fillId="0" borderId="0" xfId="0" applyAlignment="1">
      <alignment horizontal="justify" vertical="center"/>
    </xf>
    <xf numFmtId="0" fontId="22" fillId="0" borderId="11" xfId="0" applyFont="1" applyBorder="1" applyAlignment="1">
      <alignment horizontal="center" vertical="top" wrapText="1"/>
    </xf>
    <xf numFmtId="0" fontId="0" fillId="0" borderId="31" xfId="0" applyBorder="1"/>
    <xf numFmtId="0" fontId="43" fillId="0" borderId="0" xfId="0" applyFont="1" applyBorder="1" applyAlignment="1" applyProtection="1">
      <alignment horizontal="center" wrapText="1"/>
      <protection hidden="1"/>
    </xf>
    <xf numFmtId="170" fontId="16" fillId="0" borderId="40" xfId="0" applyNumberFormat="1" applyFont="1" applyBorder="1" applyAlignment="1" applyProtection="1">
      <alignment horizontal="justify" vertical="center"/>
      <protection locked="0"/>
    </xf>
    <xf numFmtId="49" fontId="16" fillId="0" borderId="18" xfId="0" applyNumberFormat="1" applyFont="1" applyBorder="1" applyAlignment="1" applyProtection="1">
      <alignment horizontal="center" wrapText="1"/>
      <protection locked="0"/>
    </xf>
    <xf numFmtId="171" fontId="37" fillId="0" borderId="18" xfId="0" applyNumberFormat="1" applyFont="1" applyBorder="1" applyAlignment="1" applyProtection="1">
      <alignment horizontal="center"/>
      <protection locked="0"/>
    </xf>
    <xf numFmtId="0" fontId="37" fillId="0" borderId="18" xfId="0" applyFont="1" applyBorder="1" applyProtection="1">
      <protection locked="0"/>
    </xf>
    <xf numFmtId="0" fontId="5" fillId="0" borderId="11" xfId="0" applyFont="1" applyBorder="1" applyAlignment="1">
      <alignment horizontal="center" vertical="top"/>
    </xf>
    <xf numFmtId="0" fontId="0" fillId="0" borderId="11" xfId="0" applyBorder="1"/>
    <xf numFmtId="0" fontId="5" fillId="0" borderId="0" xfId="0" applyFont="1" applyBorder="1" applyAlignment="1">
      <alignment horizontal="center" vertical="center"/>
    </xf>
    <xf numFmtId="0" fontId="16" fillId="0" borderId="33" xfId="0" applyFont="1" applyBorder="1" applyAlignment="1" applyProtection="1">
      <alignment horizontal="justify" vertical="center"/>
      <protection locked="0"/>
    </xf>
    <xf numFmtId="0" fontId="0" fillId="0" borderId="34" xfId="0" applyBorder="1" applyProtection="1">
      <protection locked="0"/>
    </xf>
    <xf numFmtId="0" fontId="16" fillId="0" borderId="35" xfId="0" applyFont="1" applyBorder="1" applyAlignment="1" applyProtection="1">
      <alignment horizontal="justify" vertical="center"/>
      <protection locked="0"/>
    </xf>
    <xf numFmtId="0" fontId="0" fillId="0" borderId="37" xfId="0" applyBorder="1" applyProtection="1">
      <protection locked="0"/>
    </xf>
    <xf numFmtId="0" fontId="20" fillId="2" borderId="29" xfId="0" applyFont="1" applyFill="1" applyBorder="1" applyAlignment="1" applyProtection="1">
      <alignment horizontal="justify" vertical="center" wrapText="1"/>
      <protection locked="0"/>
    </xf>
    <xf numFmtId="0" fontId="0" fillId="2" borderId="23" xfId="0" applyFill="1" applyBorder="1" applyAlignment="1" applyProtection="1">
      <alignment vertical="center"/>
      <protection locked="0"/>
    </xf>
    <xf numFmtId="0" fontId="0" fillId="2" borderId="2" xfId="0" applyFill="1" applyBorder="1" applyAlignment="1" applyProtection="1">
      <alignment vertical="center"/>
      <protection locked="0"/>
    </xf>
    <xf numFmtId="0" fontId="20" fillId="2" borderId="29" xfId="0" applyFont="1" applyFill="1" applyBorder="1" applyAlignment="1">
      <alignment horizontal="justify" vertical="top" wrapText="1"/>
    </xf>
    <xf numFmtId="0" fontId="20" fillId="2" borderId="23" xfId="0" applyFont="1" applyFill="1" applyBorder="1" applyAlignment="1">
      <alignment horizontal="justify" vertical="top" wrapText="1"/>
    </xf>
    <xf numFmtId="0" fontId="20" fillId="2" borderId="2" xfId="0" applyFont="1" applyFill="1" applyBorder="1" applyAlignment="1">
      <alignment horizontal="justify" vertical="top" wrapText="1"/>
    </xf>
    <xf numFmtId="0" fontId="20" fillId="0" borderId="29" xfId="0" applyNumberFormat="1" applyFont="1" applyBorder="1" applyAlignment="1" applyProtection="1">
      <alignment horizontal="justify" vertical="center" wrapText="1"/>
      <protection locked="0"/>
    </xf>
    <xf numFmtId="0" fontId="20" fillId="0" borderId="23" xfId="0" applyNumberFormat="1" applyFont="1" applyBorder="1" applyAlignment="1" applyProtection="1">
      <alignment horizontal="justify" vertical="center" wrapText="1"/>
      <protection locked="0"/>
    </xf>
    <xf numFmtId="0" fontId="20" fillId="0" borderId="2" xfId="0" applyNumberFormat="1" applyFont="1" applyBorder="1" applyAlignment="1" applyProtection="1">
      <alignment horizontal="justify" vertical="center" wrapText="1"/>
      <protection locked="0"/>
    </xf>
    <xf numFmtId="0" fontId="42" fillId="0" borderId="29" xfId="0" applyFont="1" applyBorder="1" applyAlignment="1" applyProtection="1">
      <alignment horizontal="center" vertical="top" wrapText="1"/>
      <protection locked="0"/>
    </xf>
    <xf numFmtId="0" fontId="42" fillId="0" borderId="23" xfId="0" applyFont="1" applyBorder="1" applyAlignment="1" applyProtection="1">
      <alignment horizontal="center" vertical="top" wrapText="1"/>
      <protection locked="0"/>
    </xf>
    <xf numFmtId="0" fontId="42" fillId="0" borderId="2" xfId="0" applyFont="1" applyBorder="1" applyAlignment="1" applyProtection="1">
      <alignment horizontal="center" vertical="top" wrapText="1"/>
      <protection locked="0"/>
    </xf>
    <xf numFmtId="170" fontId="10" fillId="0" borderId="14" xfId="3" applyNumberFormat="1" applyBorder="1" applyAlignment="1" applyProtection="1">
      <alignment horizontal="center"/>
      <protection locked="0"/>
    </xf>
    <xf numFmtId="0" fontId="20" fillId="0" borderId="3" xfId="0" applyNumberFormat="1" applyFont="1" applyBorder="1" applyAlignment="1">
      <alignment horizontal="justify" vertical="top" wrapText="1"/>
    </xf>
    <xf numFmtId="0" fontId="0" fillId="0" borderId="7" xfId="0" applyBorder="1" applyAlignment="1">
      <alignment horizontal="justify" vertical="top" wrapText="1"/>
    </xf>
    <xf numFmtId="0" fontId="0" fillId="0" borderId="4" xfId="0" applyBorder="1" applyAlignment="1">
      <alignment horizontal="justify" vertical="top" wrapText="1"/>
    </xf>
    <xf numFmtId="0" fontId="21" fillId="0" borderId="29" xfId="0" applyFont="1" applyBorder="1" applyAlignment="1">
      <alignment horizontal="center" wrapText="1"/>
    </xf>
    <xf numFmtId="0" fontId="21" fillId="0" borderId="23" xfId="0" applyFont="1" applyBorder="1" applyAlignment="1">
      <alignment horizontal="center" wrapText="1"/>
    </xf>
    <xf numFmtId="0" fontId="21" fillId="0" borderId="2" xfId="0" applyFont="1" applyBorder="1" applyAlignment="1">
      <alignment horizontal="center" wrapText="1"/>
    </xf>
    <xf numFmtId="0" fontId="4" fillId="0" borderId="29" xfId="0" applyFont="1" applyBorder="1" applyAlignment="1">
      <alignment horizontal="center" vertical="top" wrapText="1"/>
    </xf>
    <xf numFmtId="0" fontId="7" fillId="0" borderId="2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6" fillId="0" borderId="18" xfId="0" applyFont="1" applyBorder="1" applyAlignment="1" applyProtection="1">
      <protection locked="0"/>
    </xf>
    <xf numFmtId="0" fontId="16" fillId="0" borderId="18" xfId="0" applyFont="1" applyBorder="1" applyAlignment="1" applyProtection="1">
      <alignment vertical="center"/>
      <protection locked="0"/>
    </xf>
    <xf numFmtId="0" fontId="37" fillId="0" borderId="14" xfId="0" applyNumberFormat="1" applyFont="1" applyBorder="1" applyAlignment="1" applyProtection="1">
      <alignment horizontal="center"/>
      <protection locked="0"/>
    </xf>
    <xf numFmtId="171" fontId="37" fillId="0" borderId="18" xfId="0" quotePrefix="1" applyNumberFormat="1" applyFont="1" applyBorder="1" applyAlignment="1" applyProtection="1">
      <alignment horizontal="center"/>
      <protection locked="0"/>
    </xf>
    <xf numFmtId="0" fontId="37" fillId="0" borderId="22" xfId="0" applyFont="1" applyBorder="1" applyProtection="1">
      <protection locked="0"/>
    </xf>
    <xf numFmtId="0" fontId="16" fillId="0" borderId="14" xfId="21" applyFont="1" applyBorder="1" applyAlignment="1" applyProtection="1">
      <alignment wrapText="1"/>
      <protection locked="0"/>
    </xf>
    <xf numFmtId="0" fontId="29" fillId="0" borderId="14" xfId="21" applyBorder="1" applyProtection="1">
      <protection locked="0"/>
    </xf>
    <xf numFmtId="0" fontId="29" fillId="0" borderId="13" xfId="21" applyBorder="1" applyProtection="1">
      <protection locked="0"/>
    </xf>
    <xf numFmtId="0" fontId="16" fillId="0" borderId="18" xfId="21" applyFont="1" applyBorder="1" applyAlignment="1" applyProtection="1">
      <alignment horizontal="left" vertical="center" wrapText="1"/>
      <protection locked="0"/>
    </xf>
    <xf numFmtId="0" fontId="16" fillId="0" borderId="22" xfId="21" applyFont="1" applyBorder="1" applyAlignment="1" applyProtection="1">
      <alignment horizontal="left" vertical="center" wrapText="1"/>
      <protection locked="0"/>
    </xf>
    <xf numFmtId="0" fontId="5" fillId="0" borderId="17" xfId="21" applyFont="1" applyBorder="1" applyAlignment="1">
      <alignment vertical="top" wrapText="1"/>
    </xf>
    <xf numFmtId="0" fontId="29" fillId="0" borderId="17" xfId="21" applyBorder="1"/>
    <xf numFmtId="0" fontId="29" fillId="0" borderId="26" xfId="21" applyBorder="1"/>
    <xf numFmtId="49" fontId="16" fillId="0" borderId="14" xfId="21" applyNumberFormat="1" applyFont="1" applyBorder="1" applyAlignment="1" applyProtection="1">
      <alignment horizontal="center" vertical="center"/>
      <protection locked="0"/>
    </xf>
    <xf numFmtId="0" fontId="16" fillId="0" borderId="14" xfId="21" applyFont="1" applyBorder="1" applyAlignment="1" applyProtection="1">
      <protection locked="0"/>
    </xf>
    <xf numFmtId="0" fontId="16" fillId="0" borderId="14" xfId="21" applyNumberFormat="1" applyFont="1" applyBorder="1" applyAlignment="1" applyProtection="1">
      <protection locked="0"/>
    </xf>
    <xf numFmtId="0" fontId="29" fillId="0" borderId="14" xfId="21" applyNumberFormat="1" applyBorder="1" applyProtection="1">
      <protection locked="0"/>
    </xf>
    <xf numFmtId="0" fontId="29" fillId="0" borderId="13" xfId="21" applyNumberFormat="1" applyBorder="1" applyProtection="1">
      <protection locked="0"/>
    </xf>
    <xf numFmtId="0" fontId="16" fillId="0" borderId="14" xfId="21" applyFont="1" applyBorder="1" applyAlignment="1" applyProtection="1">
      <alignment horizontal="left" wrapText="1"/>
      <protection locked="0"/>
    </xf>
    <xf numFmtId="0" fontId="5" fillId="0" borderId="17" xfId="21" applyFont="1" applyBorder="1" applyAlignment="1">
      <alignment horizontal="left" vertical="top" wrapText="1"/>
    </xf>
    <xf numFmtId="170" fontId="16" fillId="0" borderId="14" xfId="21" applyNumberFormat="1" applyFont="1" applyBorder="1" applyAlignment="1" applyProtection="1">
      <alignment horizontal="center"/>
      <protection locked="0"/>
    </xf>
    <xf numFmtId="0" fontId="16" fillId="0" borderId="14" xfId="21" applyFont="1" applyBorder="1" applyAlignment="1">
      <alignment wrapText="1"/>
    </xf>
    <xf numFmtId="0" fontId="29" fillId="0" borderId="14" xfId="21" applyBorder="1"/>
    <xf numFmtId="49" fontId="16" fillId="0" borderId="14" xfId="21" applyNumberFormat="1" applyFont="1" applyBorder="1" applyAlignment="1">
      <alignment horizontal="center" vertical="center"/>
    </xf>
    <xf numFmtId="0" fontId="29" fillId="0" borderId="13" xfId="21" applyBorder="1"/>
    <xf numFmtId="0" fontId="16" fillId="0" borderId="0" xfId="21" applyFont="1" applyBorder="1" applyAlignment="1" applyProtection="1">
      <protection locked="0"/>
    </xf>
    <xf numFmtId="0" fontId="29" fillId="0" borderId="0" xfId="21" applyBorder="1" applyProtection="1">
      <protection locked="0"/>
    </xf>
    <xf numFmtId="0" fontId="8" fillId="0" borderId="23" xfId="21" applyFont="1" applyBorder="1" applyAlignment="1">
      <alignment horizontal="center"/>
    </xf>
    <xf numFmtId="0" fontId="29" fillId="0" borderId="23" xfId="21" applyBorder="1"/>
    <xf numFmtId="0" fontId="29" fillId="0" borderId="2" xfId="21" applyBorder="1"/>
    <xf numFmtId="49" fontId="16" fillId="0" borderId="18" xfId="21" applyNumberFormat="1" applyFont="1" applyBorder="1" applyAlignment="1" applyProtection="1">
      <alignment horizontal="center" vertical="center"/>
      <protection locked="0"/>
    </xf>
    <xf numFmtId="0" fontId="29" fillId="0" borderId="18" xfId="21" applyBorder="1" applyProtection="1">
      <protection locked="0"/>
    </xf>
    <xf numFmtId="0" fontId="29" fillId="0" borderId="22" xfId="21" applyBorder="1" applyProtection="1">
      <protection locked="0"/>
    </xf>
  </cellXfs>
  <cellStyles count="26">
    <cellStyle name="Comma [0]" xfId="1"/>
    <cellStyle name="Currency [0]" xfId="2"/>
    <cellStyle name="Hipervínculo" xfId="3" builtinId="8"/>
    <cellStyle name="Hipervínculo 2" xfId="4"/>
    <cellStyle name="Hipervínculo 3" xfId="5"/>
    <cellStyle name="Millares 2" xfId="6"/>
    <cellStyle name="Moneda" xfId="7" builtinId="4"/>
    <cellStyle name="Moneda 2" xfId="8"/>
    <cellStyle name="Moneda 3" xfId="9"/>
    <cellStyle name="Moneda_NUM-LET_1" xfId="10"/>
    <cellStyle name="No-definido" xfId="11"/>
    <cellStyle name="Normal" xfId="0" builtinId="0"/>
    <cellStyle name="Normal 2" xfId="12"/>
    <cellStyle name="Normal 2 2" xfId="13"/>
    <cellStyle name="Normal 3" xfId="14"/>
    <cellStyle name="Normal 3 2" xfId="15"/>
    <cellStyle name="Normal 4" xfId="16"/>
    <cellStyle name="Normal 4 2" xfId="17"/>
    <cellStyle name="Normal 5" xfId="18"/>
    <cellStyle name="Normal 6" xfId="19"/>
    <cellStyle name="Normal 7" xfId="20"/>
    <cellStyle name="Normal 8" xfId="21"/>
    <cellStyle name="Normal_Cusih_Arevalo_Silva" xfId="22"/>
    <cellStyle name="Normal_NUM-LETH" xfId="23"/>
    <cellStyle name="Porcentaje" xfId="24" builtinId="5"/>
    <cellStyle name="Porcentual 2" xf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omocion02\c\FAL\ALDGODON2001\Labores_Agr&#237;colas_y_Algodonero200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eflores\luisc\felix\proyectos\MODFIN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eflores\luisc\felix\proyectos\EXCEL\EJEMPLOS\MUESTRA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ctor_SAGARPA"/>
      <sheetName val="Costo_x_Mpio.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FIN9"/>
    </sheetNames>
    <definedNames>
      <definedName name="MENU"/>
      <definedName name="VARIABLES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 de Amortización"/>
      <sheetName val="CONTENIDO"/>
      <sheetName val="Funciones para Hoja de cálculo"/>
    </sheetNames>
    <sheetDataSet>
      <sheetData sheetId="0">
        <row r="16">
          <cell r="C16">
            <v>0.11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94"/>
  <sheetViews>
    <sheetView tabSelected="1" view="pageBreakPreview" zoomScaleNormal="100" zoomScaleSheetLayoutView="100" workbookViewId="0">
      <selection activeCell="D5" sqref="D5"/>
    </sheetView>
  </sheetViews>
  <sheetFormatPr baseColWidth="10" defaultColWidth="11.42578125" defaultRowHeight="12.75"/>
  <cols>
    <col min="1" max="1" width="9.5703125" customWidth="1"/>
    <col min="2" max="2" width="11.5703125" customWidth="1"/>
    <col min="3" max="3" width="15.7109375" customWidth="1"/>
    <col min="4" max="4" width="7.7109375" customWidth="1"/>
    <col min="5" max="5" width="4.7109375" customWidth="1"/>
    <col min="6" max="6" width="10.7109375" customWidth="1"/>
    <col min="7" max="7" width="19.5703125" customWidth="1"/>
    <col min="8" max="8" width="1.7109375" customWidth="1"/>
    <col min="9" max="9" width="9.5703125" customWidth="1"/>
    <col min="10" max="10" width="18.85546875" customWidth="1"/>
    <col min="11" max="11" width="0" hidden="1" customWidth="1"/>
    <col min="12" max="14" width="11.42578125" hidden="1" customWidth="1"/>
    <col min="15" max="15" width="8.28515625" hidden="1" customWidth="1"/>
    <col min="20" max="22" width="11.42578125" customWidth="1"/>
  </cols>
  <sheetData>
    <row r="1" spans="1:14" ht="33" customHeight="1" thickBot="1">
      <c r="A1" s="210" t="s">
        <v>157</v>
      </c>
      <c r="B1" s="211"/>
      <c r="C1" s="211"/>
      <c r="D1" s="211"/>
      <c r="E1" s="211"/>
      <c r="F1" s="211"/>
      <c r="G1" s="211"/>
      <c r="H1" s="211"/>
      <c r="I1" s="212"/>
      <c r="J1" s="59" t="s">
        <v>97</v>
      </c>
    </row>
    <row r="2" spans="1:14" ht="33" customHeight="1" thickBot="1">
      <c r="A2" s="213"/>
      <c r="B2" s="214"/>
      <c r="C2" s="214"/>
      <c r="D2" s="214"/>
      <c r="E2" s="214"/>
      <c r="F2" s="214"/>
      <c r="G2" s="214"/>
      <c r="H2" s="214"/>
      <c r="I2" s="215"/>
      <c r="J2" s="120"/>
    </row>
    <row r="3" spans="1:14" ht="30.75" customHeight="1" thickBot="1">
      <c r="A3" s="209" t="s">
        <v>126</v>
      </c>
      <c r="B3" s="209"/>
      <c r="C3" s="209"/>
      <c r="D3" s="209"/>
      <c r="E3" s="209"/>
      <c r="F3" s="209"/>
      <c r="G3" s="209"/>
      <c r="H3" s="209"/>
      <c r="I3" s="209"/>
      <c r="J3" s="209"/>
      <c r="L3" s="8" t="s">
        <v>81</v>
      </c>
      <c r="M3" s="8" t="s">
        <v>84</v>
      </c>
      <c r="N3" s="8">
        <v>4</v>
      </c>
    </row>
    <row r="4" spans="1:14" ht="20.100000000000001" customHeight="1">
      <c r="A4" s="13"/>
      <c r="B4" s="24"/>
      <c r="C4" s="24"/>
      <c r="D4" s="40" t="s">
        <v>122</v>
      </c>
      <c r="E4" s="124"/>
      <c r="F4" s="31" t="s">
        <v>1</v>
      </c>
      <c r="G4" s="125"/>
      <c r="H4" s="24"/>
      <c r="I4" s="31" t="s">
        <v>0</v>
      </c>
      <c r="J4" s="126"/>
      <c r="L4" s="8" t="s">
        <v>82</v>
      </c>
      <c r="M4" s="8" t="s">
        <v>88</v>
      </c>
      <c r="N4" s="8">
        <v>8</v>
      </c>
    </row>
    <row r="5" spans="1:14" ht="20.100000000000001" customHeight="1" thickBot="1">
      <c r="A5" s="16"/>
      <c r="B5" s="26"/>
      <c r="C5" s="26"/>
      <c r="D5" s="26"/>
      <c r="E5" s="32" t="s">
        <v>9</v>
      </c>
      <c r="F5" s="33"/>
      <c r="G5" s="26"/>
      <c r="H5" s="26"/>
      <c r="I5" s="26"/>
      <c r="J5" s="34" t="s">
        <v>17</v>
      </c>
      <c r="L5" s="8" t="s">
        <v>83</v>
      </c>
      <c r="M5" s="48" t="s">
        <v>92</v>
      </c>
      <c r="N5" s="8">
        <v>12</v>
      </c>
    </row>
    <row r="6" spans="1:14" ht="18.75" customHeight="1">
      <c r="A6" s="13"/>
      <c r="B6" s="86" t="s">
        <v>2</v>
      </c>
      <c r="C6" s="94"/>
      <c r="D6" s="196"/>
      <c r="E6" s="197"/>
      <c r="F6" s="197"/>
      <c r="G6" s="116"/>
      <c r="H6" s="196"/>
      <c r="I6" s="197"/>
      <c r="J6" s="201"/>
      <c r="L6" s="8" t="s">
        <v>84</v>
      </c>
      <c r="M6" s="8" t="s">
        <v>81</v>
      </c>
      <c r="N6" s="8">
        <v>1</v>
      </c>
    </row>
    <row r="7" spans="1:14" ht="18.75" customHeight="1">
      <c r="A7" s="15"/>
      <c r="B7" s="3"/>
      <c r="C7" s="191" t="s">
        <v>133</v>
      </c>
      <c r="D7" s="192"/>
      <c r="E7" s="192"/>
      <c r="F7" s="192"/>
      <c r="G7" s="192"/>
      <c r="H7" s="192"/>
      <c r="I7" s="192"/>
      <c r="J7" s="193"/>
      <c r="L7" s="8" t="s">
        <v>85</v>
      </c>
      <c r="M7" s="8" t="s">
        <v>82</v>
      </c>
      <c r="N7" s="8">
        <v>2</v>
      </c>
    </row>
    <row r="8" spans="1:14">
      <c r="A8" s="15"/>
      <c r="B8" s="22" t="s">
        <v>12</v>
      </c>
      <c r="C8" s="95"/>
      <c r="D8" s="22" t="s">
        <v>13</v>
      </c>
      <c r="E8" s="118"/>
      <c r="F8" s="88" t="s">
        <v>14</v>
      </c>
      <c r="G8" s="22" t="s">
        <v>139</v>
      </c>
      <c r="H8" s="186"/>
      <c r="I8" s="187"/>
      <c r="J8" s="188"/>
      <c r="L8" s="8" t="s">
        <v>86</v>
      </c>
      <c r="M8" s="8" t="s">
        <v>87</v>
      </c>
      <c r="N8" s="8">
        <v>7</v>
      </c>
    </row>
    <row r="9" spans="1:14" ht="15">
      <c r="A9" s="15"/>
      <c r="B9" s="3"/>
      <c r="C9" s="4"/>
      <c r="D9" s="3"/>
      <c r="E9" s="3"/>
      <c r="F9" s="3"/>
      <c r="G9" s="3"/>
      <c r="H9" s="3"/>
      <c r="I9" s="3"/>
      <c r="J9" s="25"/>
      <c r="L9" s="8" t="s">
        <v>87</v>
      </c>
      <c r="M9" s="8" t="s">
        <v>86</v>
      </c>
      <c r="N9" s="8">
        <v>6</v>
      </c>
    </row>
    <row r="10" spans="1:14" ht="13.5" customHeight="1">
      <c r="A10" s="15"/>
      <c r="B10" s="22" t="s">
        <v>11</v>
      </c>
      <c r="C10" s="225"/>
      <c r="D10" s="225"/>
      <c r="E10" s="225"/>
      <c r="F10" s="22" t="s">
        <v>93</v>
      </c>
      <c r="G10" s="198"/>
      <c r="H10" s="199"/>
      <c r="I10" s="199"/>
      <c r="J10" s="200"/>
      <c r="L10" s="8" t="s">
        <v>88</v>
      </c>
      <c r="M10" s="8" t="s">
        <v>83</v>
      </c>
      <c r="N10" s="8">
        <v>3</v>
      </c>
    </row>
    <row r="11" spans="1:14" ht="15" customHeight="1">
      <c r="A11" s="15"/>
      <c r="B11" s="3"/>
      <c r="C11" s="4" t="s">
        <v>104</v>
      </c>
      <c r="D11" s="3"/>
      <c r="E11" s="3"/>
      <c r="F11" s="3"/>
      <c r="G11" s="4" t="s">
        <v>105</v>
      </c>
      <c r="H11" s="4"/>
      <c r="I11" s="3"/>
      <c r="J11" s="25"/>
      <c r="L11" s="8" t="s">
        <v>89</v>
      </c>
      <c r="M11" s="8" t="s">
        <v>85</v>
      </c>
      <c r="N11" s="8">
        <v>5</v>
      </c>
    </row>
    <row r="12" spans="1:14" ht="18" customHeight="1">
      <c r="A12" s="80"/>
      <c r="B12" s="18"/>
      <c r="C12" s="22" t="s">
        <v>151</v>
      </c>
      <c r="D12" s="3"/>
      <c r="E12" s="97"/>
      <c r="F12" s="27" t="s">
        <v>1</v>
      </c>
      <c r="G12" s="98"/>
      <c r="H12" s="3"/>
      <c r="I12" s="27" t="s">
        <v>1</v>
      </c>
      <c r="J12" s="99"/>
      <c r="L12" s="8" t="s">
        <v>90</v>
      </c>
      <c r="M12" s="8" t="s">
        <v>91</v>
      </c>
      <c r="N12" s="8">
        <v>11</v>
      </c>
    </row>
    <row r="13" spans="1:14" ht="18.75" customHeight="1">
      <c r="A13" s="52"/>
      <c r="B13" s="22"/>
      <c r="C13" s="3"/>
      <c r="D13" s="3"/>
      <c r="E13" s="4" t="s">
        <v>9</v>
      </c>
      <c r="F13" s="93"/>
      <c r="G13" s="3"/>
      <c r="H13" s="3"/>
      <c r="I13" s="3"/>
      <c r="J13" s="28" t="s">
        <v>17</v>
      </c>
      <c r="L13" s="8" t="s">
        <v>91</v>
      </c>
      <c r="M13" s="8" t="s">
        <v>89</v>
      </c>
      <c r="N13" s="48">
        <v>9</v>
      </c>
    </row>
    <row r="14" spans="1:14" ht="12.75" customHeight="1">
      <c r="A14" s="52"/>
      <c r="B14" s="18"/>
      <c r="C14" s="22" t="s">
        <v>145</v>
      </c>
      <c r="D14" s="18"/>
      <c r="E14" s="254"/>
      <c r="F14" s="187"/>
      <c r="G14" s="187"/>
      <c r="H14" s="187"/>
      <c r="I14" s="187"/>
      <c r="J14" s="188"/>
      <c r="L14" s="48" t="s">
        <v>92</v>
      </c>
      <c r="M14" s="8" t="s">
        <v>90</v>
      </c>
      <c r="N14" s="48">
        <v>10</v>
      </c>
    </row>
    <row r="15" spans="1:14" ht="15">
      <c r="A15" s="52"/>
      <c r="B15" s="50"/>
      <c r="C15" s="18"/>
      <c r="D15" s="18"/>
      <c r="E15" s="4" t="s">
        <v>152</v>
      </c>
      <c r="F15" s="4"/>
      <c r="G15" s="3"/>
      <c r="H15" s="3"/>
      <c r="I15" s="3"/>
      <c r="J15" s="28"/>
    </row>
    <row r="16" spans="1:14" ht="15">
      <c r="A16" s="15"/>
      <c r="B16" s="22" t="s">
        <v>3</v>
      </c>
      <c r="C16" s="95"/>
      <c r="D16" s="49"/>
      <c r="E16" s="18"/>
      <c r="F16" s="22" t="s">
        <v>98</v>
      </c>
      <c r="G16" s="95"/>
      <c r="H16" s="49"/>
      <c r="I16" s="49"/>
      <c r="J16" s="25"/>
    </row>
    <row r="17" spans="1:20">
      <c r="A17" s="15"/>
      <c r="B17" s="18"/>
      <c r="C17" s="18"/>
      <c r="D17" s="18"/>
      <c r="E17" s="18"/>
      <c r="F17" s="18"/>
      <c r="G17" s="18"/>
      <c r="H17" s="18"/>
      <c r="I17" s="18"/>
      <c r="J17" s="58"/>
    </row>
    <row r="18" spans="1:20" ht="15" customHeight="1">
      <c r="A18" s="52"/>
      <c r="B18" s="22" t="s">
        <v>4</v>
      </c>
      <c r="C18" s="255"/>
      <c r="D18" s="187"/>
      <c r="E18" s="187"/>
      <c r="F18" s="187"/>
      <c r="G18" s="90"/>
      <c r="H18" s="49"/>
      <c r="I18" s="3"/>
      <c r="J18" s="100"/>
    </row>
    <row r="19" spans="1:20" ht="11.25" customHeight="1">
      <c r="A19" s="15"/>
      <c r="B19" s="3"/>
      <c r="C19" s="219" t="s">
        <v>5</v>
      </c>
      <c r="D19" s="192"/>
      <c r="E19" s="192"/>
      <c r="F19" s="192"/>
      <c r="G19" s="92" t="s">
        <v>101</v>
      </c>
      <c r="H19" s="9"/>
      <c r="I19" s="9"/>
      <c r="J19" s="28" t="s">
        <v>18</v>
      </c>
    </row>
    <row r="20" spans="1:20" ht="15">
      <c r="A20" s="15"/>
      <c r="B20" s="225"/>
      <c r="C20" s="225"/>
      <c r="D20" s="225"/>
      <c r="E20" s="225"/>
      <c r="F20" s="225"/>
      <c r="G20" s="101"/>
      <c r="H20" s="50"/>
      <c r="I20" s="3"/>
      <c r="J20" s="99"/>
    </row>
    <row r="21" spans="1:20">
      <c r="A21" s="15"/>
      <c r="B21" s="4" t="s">
        <v>20</v>
      </c>
      <c r="C21" s="2"/>
      <c r="D21" s="4" t="s">
        <v>21</v>
      </c>
      <c r="E21" s="2"/>
      <c r="F21" s="2"/>
      <c r="G21" s="4" t="s">
        <v>22</v>
      </c>
      <c r="H21" s="4"/>
      <c r="I21" s="10"/>
      <c r="J21" s="28" t="s">
        <v>19</v>
      </c>
    </row>
    <row r="22" spans="1:20" ht="15" customHeight="1">
      <c r="A22" s="15"/>
      <c r="B22" s="22" t="s">
        <v>94</v>
      </c>
      <c r="C22" s="218"/>
      <c r="D22" s="218"/>
      <c r="E22" s="3"/>
      <c r="F22" s="218"/>
      <c r="G22" s="218"/>
      <c r="H22" s="10"/>
      <c r="I22" s="218"/>
      <c r="J22" s="188"/>
    </row>
    <row r="23" spans="1:20" ht="15" customHeight="1">
      <c r="A23" s="82"/>
      <c r="B23" s="53"/>
      <c r="C23" s="253" t="s">
        <v>113</v>
      </c>
      <c r="D23" s="192"/>
      <c r="E23" s="3"/>
      <c r="F23" s="253" t="s">
        <v>112</v>
      </c>
      <c r="G23" s="253"/>
      <c r="H23" s="4"/>
      <c r="I23" s="253" t="s">
        <v>96</v>
      </c>
      <c r="J23" s="193"/>
    </row>
    <row r="24" spans="1:20" ht="15" customHeight="1">
      <c r="A24" s="15"/>
      <c r="B24" s="29" t="s">
        <v>95</v>
      </c>
      <c r="C24" s="18"/>
      <c r="D24" s="11"/>
      <c r="E24" s="12"/>
      <c r="F24" s="12"/>
      <c r="G24" s="127"/>
      <c r="H24" s="3"/>
      <c r="I24" s="3"/>
      <c r="J24" s="25"/>
    </row>
    <row r="25" spans="1:20" ht="19.5" customHeight="1">
      <c r="A25" s="15"/>
      <c r="B25" s="238"/>
      <c r="C25" s="239"/>
      <c r="D25" s="239"/>
      <c r="E25" s="239"/>
      <c r="F25" s="239"/>
      <c r="G25" s="239"/>
      <c r="H25" s="239"/>
      <c r="I25" s="239"/>
      <c r="J25" s="240"/>
    </row>
    <row r="26" spans="1:20" ht="15" customHeight="1">
      <c r="A26" s="83"/>
      <c r="B26" s="3"/>
      <c r="C26" s="4" t="s">
        <v>6</v>
      </c>
      <c r="D26" s="3"/>
      <c r="E26" s="3"/>
      <c r="F26" s="3"/>
      <c r="G26" s="50"/>
      <c r="H26" s="50"/>
      <c r="I26" s="3"/>
      <c r="J26" s="25"/>
    </row>
    <row r="27" spans="1:20" ht="29.25" customHeight="1" thickBot="1">
      <c r="A27" s="84"/>
      <c r="B27" s="30"/>
      <c r="C27" s="19"/>
      <c r="D27" s="19"/>
      <c r="E27" s="85" t="s">
        <v>132</v>
      </c>
      <c r="F27" s="235"/>
      <c r="G27" s="236"/>
      <c r="H27" s="236"/>
      <c r="I27" s="236"/>
      <c r="J27" s="237"/>
      <c r="K27" s="20"/>
      <c r="M27" s="49"/>
      <c r="N27" s="49"/>
      <c r="O27" s="49"/>
      <c r="P27" s="49"/>
      <c r="Q27" s="49"/>
      <c r="R27" s="49"/>
      <c r="S27" s="49"/>
      <c r="T27" s="49"/>
    </row>
    <row r="28" spans="1:20" ht="24.95" customHeight="1" thickBot="1">
      <c r="A28" s="17"/>
      <c r="B28" s="226" t="s">
        <v>138</v>
      </c>
      <c r="C28" s="223"/>
      <c r="D28" s="223"/>
      <c r="E28" s="223"/>
      <c r="F28" s="223"/>
      <c r="G28" s="223"/>
      <c r="H28" s="223"/>
      <c r="I28" s="223"/>
      <c r="J28" s="223"/>
    </row>
    <row r="29" spans="1:20" ht="18.75" customHeight="1">
      <c r="A29" s="13"/>
      <c r="B29" s="86" t="s">
        <v>141</v>
      </c>
      <c r="C29" s="115"/>
      <c r="D29" s="121"/>
      <c r="E29" s="122"/>
      <c r="F29" s="123"/>
      <c r="G29" s="114"/>
      <c r="H29" s="243"/>
      <c r="I29" s="244"/>
      <c r="J29" s="245"/>
      <c r="L29" s="8"/>
      <c r="M29" s="8"/>
      <c r="N29" s="8"/>
    </row>
    <row r="30" spans="1:20" ht="16.5" customHeight="1">
      <c r="A30" s="15"/>
      <c r="B30" s="3"/>
      <c r="C30" s="191" t="s">
        <v>133</v>
      </c>
      <c r="D30" s="192"/>
      <c r="E30" s="192"/>
      <c r="F30" s="192"/>
      <c r="G30" s="192"/>
      <c r="H30" s="192"/>
      <c r="I30" s="192"/>
      <c r="J30" s="193"/>
      <c r="L30" s="8"/>
      <c r="M30" s="8"/>
      <c r="N30" s="8"/>
    </row>
    <row r="31" spans="1:20" ht="13.5" customHeight="1">
      <c r="A31" s="15"/>
      <c r="B31" s="22" t="s">
        <v>144</v>
      </c>
      <c r="C31" s="225"/>
      <c r="D31" s="225"/>
      <c r="E31" s="225"/>
      <c r="F31" s="22" t="s">
        <v>93</v>
      </c>
      <c r="G31" s="225"/>
      <c r="H31" s="187"/>
      <c r="I31" s="187"/>
      <c r="J31" s="188"/>
      <c r="L31" s="8"/>
      <c r="M31" s="8"/>
      <c r="N31" s="8"/>
    </row>
    <row r="32" spans="1:20" ht="15" customHeight="1">
      <c r="A32" s="15"/>
      <c r="B32" s="3"/>
      <c r="C32" s="4" t="s">
        <v>104</v>
      </c>
      <c r="D32" s="3"/>
      <c r="E32" s="3"/>
      <c r="F32" s="3"/>
      <c r="G32" s="4" t="s">
        <v>105</v>
      </c>
      <c r="H32" s="4"/>
      <c r="I32" s="3"/>
      <c r="J32" s="25"/>
      <c r="L32" s="8"/>
      <c r="M32" s="8"/>
      <c r="N32" s="8"/>
    </row>
    <row r="33" spans="1:13" ht="13.5" customHeight="1">
      <c r="A33" s="80"/>
      <c r="B33" s="18"/>
      <c r="C33" s="79" t="s">
        <v>142</v>
      </c>
      <c r="D33" s="3"/>
      <c r="E33" s="97"/>
      <c r="F33" s="27" t="s">
        <v>1</v>
      </c>
      <c r="G33" s="60"/>
      <c r="H33" s="3"/>
      <c r="I33" s="27" t="s">
        <v>1</v>
      </c>
      <c r="J33" s="51"/>
    </row>
    <row r="34" spans="1:13" ht="15">
      <c r="A34" s="52"/>
      <c r="B34" s="22" t="s">
        <v>146</v>
      </c>
      <c r="C34" s="3"/>
      <c r="D34" s="3"/>
      <c r="E34" s="4" t="s">
        <v>9</v>
      </c>
      <c r="F34" s="93"/>
      <c r="G34" s="3"/>
      <c r="H34" s="3"/>
      <c r="I34" s="3"/>
      <c r="J34" s="28" t="s">
        <v>17</v>
      </c>
    </row>
    <row r="35" spans="1:13" ht="12.75" customHeight="1">
      <c r="A35" s="52"/>
      <c r="B35" s="22" t="s">
        <v>147</v>
      </c>
      <c r="C35" s="234"/>
      <c r="D35" s="228"/>
      <c r="E35" s="228"/>
      <c r="F35" s="228"/>
      <c r="G35" s="22" t="s">
        <v>139</v>
      </c>
      <c r="H35" s="227"/>
      <c r="I35" s="228"/>
      <c r="J35" s="229"/>
    </row>
    <row r="36" spans="1:13" ht="15">
      <c r="A36" s="52"/>
      <c r="B36" s="50"/>
      <c r="C36" s="4" t="s">
        <v>149</v>
      </c>
      <c r="D36" s="2"/>
      <c r="E36" s="2"/>
      <c r="F36" s="4"/>
      <c r="G36" s="3"/>
      <c r="H36" s="3"/>
      <c r="I36" s="3"/>
      <c r="J36" s="28"/>
    </row>
    <row r="37" spans="1:13" ht="14.25" customHeight="1">
      <c r="A37" s="15"/>
      <c r="B37" s="50"/>
      <c r="C37" s="79" t="s">
        <v>140</v>
      </c>
      <c r="D37" s="3"/>
      <c r="E37" s="119"/>
      <c r="F37" s="27" t="s">
        <v>1</v>
      </c>
      <c r="G37" s="98"/>
      <c r="H37" s="3"/>
      <c r="I37" s="27" t="s">
        <v>1</v>
      </c>
      <c r="J37" s="100"/>
    </row>
    <row r="38" spans="1:13" ht="15">
      <c r="A38" s="52"/>
      <c r="B38" s="22" t="s">
        <v>146</v>
      </c>
      <c r="C38" s="3"/>
      <c r="D38" s="3"/>
      <c r="E38" s="4" t="s">
        <v>9</v>
      </c>
      <c r="F38" s="93"/>
      <c r="G38" s="3"/>
      <c r="H38" s="3"/>
      <c r="I38" s="3"/>
      <c r="J38" s="28" t="s">
        <v>17</v>
      </c>
    </row>
    <row r="39" spans="1:13" ht="12.75" customHeight="1">
      <c r="A39" s="52"/>
      <c r="B39" s="22" t="s">
        <v>148</v>
      </c>
      <c r="C39" s="194"/>
      <c r="D39" s="195"/>
      <c r="E39" s="195"/>
      <c r="F39" s="195"/>
      <c r="G39" s="22" t="s">
        <v>150</v>
      </c>
      <c r="H39" s="186"/>
      <c r="I39" s="187"/>
      <c r="J39" s="188"/>
    </row>
    <row r="40" spans="1:13" ht="11.25" customHeight="1" thickBot="1">
      <c r="A40" s="87"/>
      <c r="B40" s="56"/>
      <c r="C40" s="32" t="s">
        <v>143</v>
      </c>
      <c r="D40" s="81"/>
      <c r="E40" s="81"/>
      <c r="F40" s="32"/>
      <c r="G40" s="26"/>
      <c r="H40" s="26"/>
      <c r="I40" s="26"/>
      <c r="J40" s="34"/>
    </row>
    <row r="41" spans="1:13" ht="24.95" customHeight="1" thickBot="1">
      <c r="B41" s="226" t="s">
        <v>134</v>
      </c>
      <c r="C41" s="223"/>
      <c r="D41" s="223"/>
      <c r="E41" s="223"/>
      <c r="F41" s="223"/>
      <c r="G41" s="223"/>
      <c r="H41" s="223"/>
      <c r="I41" s="223"/>
      <c r="J41" s="223"/>
    </row>
    <row r="42" spans="1:13" ht="24.95" customHeight="1" thickBot="1">
      <c r="B42" s="62" t="s">
        <v>135</v>
      </c>
      <c r="C42" s="67" t="s">
        <v>136</v>
      </c>
      <c r="D42" s="241" t="s">
        <v>137</v>
      </c>
      <c r="E42" s="223"/>
      <c r="F42" s="223"/>
      <c r="G42" s="223"/>
      <c r="H42" s="223"/>
      <c r="I42" s="242"/>
      <c r="J42" s="117" t="s">
        <v>155</v>
      </c>
    </row>
    <row r="43" spans="1:13" ht="35.1" customHeight="1">
      <c r="A43" s="7">
        <v>1</v>
      </c>
      <c r="B43" s="128"/>
      <c r="C43" s="129"/>
      <c r="D43" s="246"/>
      <c r="E43" s="247"/>
      <c r="F43" s="247"/>
      <c r="G43" s="247"/>
      <c r="H43" s="247"/>
      <c r="I43" s="248"/>
      <c r="J43" s="130"/>
    </row>
    <row r="44" spans="1:13" ht="35.1" customHeight="1" thickBot="1">
      <c r="A44" s="7">
        <v>2</v>
      </c>
      <c r="B44" s="105"/>
      <c r="C44" s="104"/>
      <c r="D44" s="249"/>
      <c r="E44" s="250"/>
      <c r="F44" s="250"/>
      <c r="G44" s="250"/>
      <c r="H44" s="250"/>
      <c r="I44" s="221"/>
      <c r="J44" s="102"/>
    </row>
    <row r="45" spans="1:13" ht="15.75">
      <c r="A45" s="7"/>
      <c r="B45" s="63"/>
      <c r="C45" s="64"/>
      <c r="D45" s="65"/>
      <c r="E45" s="65"/>
      <c r="F45" s="65"/>
      <c r="G45" s="65"/>
      <c r="H45" s="251" t="s">
        <v>156</v>
      </c>
      <c r="I45" s="252"/>
      <c r="J45" s="103">
        <f>J44+J43</f>
        <v>0</v>
      </c>
    </row>
    <row r="46" spans="1:13" ht="17.25" thickBot="1">
      <c r="B46" s="189" t="s">
        <v>15</v>
      </c>
      <c r="C46" s="190"/>
      <c r="D46" s="190"/>
      <c r="E46" s="190"/>
      <c r="F46" s="190"/>
      <c r="G46" s="190"/>
      <c r="H46" s="190"/>
      <c r="I46" s="190"/>
      <c r="J46" s="190"/>
    </row>
    <row r="47" spans="1:13" ht="33.950000000000003" customHeight="1" thickBot="1">
      <c r="A47" s="47" t="s">
        <v>121</v>
      </c>
      <c r="B47" s="222"/>
      <c r="C47" s="223"/>
      <c r="D47" s="223"/>
      <c r="E47" s="223"/>
      <c r="F47" s="223"/>
      <c r="G47" s="224"/>
      <c r="H47" s="222" t="s">
        <v>99</v>
      </c>
      <c r="I47" s="224"/>
      <c r="J47" s="46" t="s">
        <v>100</v>
      </c>
      <c r="K47" s="20"/>
      <c r="M47" s="20"/>
    </row>
    <row r="48" spans="1:13" s="35" customFormat="1" ht="68.099999999999994" customHeight="1" thickBot="1">
      <c r="A48" s="216"/>
      <c r="B48" s="206"/>
      <c r="C48" s="207"/>
      <c r="D48" s="207"/>
      <c r="E48" s="207"/>
      <c r="F48" s="207"/>
      <c r="G48" s="208"/>
      <c r="H48" s="202"/>
      <c r="I48" s="203"/>
      <c r="J48" s="131"/>
    </row>
    <row r="49" spans="1:26" s="35" customFormat="1" ht="68.099999999999994" customHeight="1" thickBot="1">
      <c r="A49" s="217"/>
      <c r="B49" s="288"/>
      <c r="C49" s="289"/>
      <c r="D49" s="289"/>
      <c r="E49" s="289"/>
      <c r="F49" s="289"/>
      <c r="G49" s="290"/>
      <c r="H49" s="202"/>
      <c r="I49" s="203"/>
      <c r="J49" s="131"/>
    </row>
    <row r="50" spans="1:26" s="39" customFormat="1" ht="135" customHeight="1" thickBot="1">
      <c r="A50" s="107"/>
      <c r="B50" s="281"/>
      <c r="C50" s="282"/>
      <c r="D50" s="282"/>
      <c r="E50" s="282"/>
      <c r="F50" s="282"/>
      <c r="G50" s="283"/>
      <c r="H50" s="204"/>
      <c r="I50" s="205"/>
      <c r="J50" s="106"/>
      <c r="S50" s="132"/>
      <c r="T50" s="18"/>
      <c r="U50" s="18"/>
      <c r="V50" s="18"/>
      <c r="W50" s="18"/>
      <c r="X50" s="18"/>
      <c r="Y50" s="10"/>
      <c r="Z50" s="10"/>
    </row>
    <row r="51" spans="1:26" ht="20.100000000000001" hidden="1" customHeight="1">
      <c r="B51" s="1"/>
      <c r="C51" s="1"/>
      <c r="D51" s="1"/>
      <c r="E51" s="1"/>
      <c r="F51" s="1"/>
      <c r="G51" s="1"/>
      <c r="H51" s="1"/>
      <c r="I51" s="1"/>
      <c r="J51" s="1"/>
      <c r="S51" s="133"/>
      <c r="T51" s="18"/>
      <c r="U51" s="18"/>
      <c r="V51" s="18"/>
      <c r="W51" s="18"/>
      <c r="X51" s="18"/>
      <c r="Y51" s="18"/>
      <c r="Z51" s="18"/>
    </row>
    <row r="52" spans="1:26" ht="26.1" customHeight="1" thickBot="1">
      <c r="B52" s="1"/>
      <c r="C52" s="1"/>
      <c r="D52" s="1"/>
      <c r="E52" s="1"/>
      <c r="F52" s="1"/>
      <c r="G52" s="291" t="s">
        <v>154</v>
      </c>
      <c r="H52" s="292"/>
      <c r="I52" s="293"/>
      <c r="J52" s="108"/>
      <c r="S52" s="133"/>
      <c r="T52" s="18"/>
      <c r="U52" s="18"/>
      <c r="V52" s="18"/>
      <c r="W52" s="18"/>
      <c r="X52" s="18"/>
      <c r="Y52" s="18"/>
      <c r="Z52" s="18"/>
    </row>
    <row r="53" spans="1:26" ht="20.100000000000001" customHeight="1" thickBot="1">
      <c r="B53" s="1"/>
      <c r="C53" s="1"/>
      <c r="D53" s="1"/>
      <c r="E53" s="1"/>
      <c r="F53" s="1"/>
      <c r="G53" s="1"/>
      <c r="H53" s="1"/>
      <c r="I53" s="1"/>
      <c r="J53" s="1"/>
      <c r="S53" s="133"/>
      <c r="T53" s="18"/>
      <c r="U53" s="18"/>
      <c r="V53" s="18"/>
      <c r="W53" s="18"/>
      <c r="X53" s="18"/>
      <c r="Y53" s="18"/>
      <c r="Z53" s="18"/>
    </row>
    <row r="54" spans="1:26" ht="15" customHeight="1" thickBot="1">
      <c r="B54" s="294" t="s">
        <v>10</v>
      </c>
      <c r="C54" s="223"/>
      <c r="D54" s="223"/>
      <c r="E54" s="223"/>
      <c r="F54" s="223"/>
      <c r="G54" s="224"/>
      <c r="H54" s="284" t="s">
        <v>131</v>
      </c>
      <c r="I54" s="285"/>
      <c r="J54" s="286"/>
      <c r="K54" s="20"/>
      <c r="S54" s="133"/>
      <c r="T54" s="18"/>
      <c r="U54" s="18"/>
      <c r="V54" s="18"/>
      <c r="W54" s="18"/>
      <c r="X54" s="18"/>
      <c r="Y54" s="18"/>
      <c r="Z54" s="18"/>
    </row>
    <row r="55" spans="1:26" ht="117" customHeight="1" thickBot="1">
      <c r="B55" s="278"/>
      <c r="C55" s="279"/>
      <c r="D55" s="279"/>
      <c r="E55" s="279"/>
      <c r="F55" s="279"/>
      <c r="G55" s="279"/>
      <c r="H55" s="279"/>
      <c r="I55" s="279"/>
      <c r="J55" s="280"/>
      <c r="K55" s="20"/>
      <c r="S55" s="133"/>
      <c r="T55" s="18"/>
      <c r="U55" s="18"/>
      <c r="V55" s="18"/>
      <c r="W55" s="18"/>
      <c r="X55" s="18"/>
      <c r="Y55" s="18"/>
      <c r="Z55" s="18"/>
    </row>
    <row r="56" spans="1:26" ht="45" customHeight="1" thickBot="1">
      <c r="A56" s="7"/>
      <c r="B56" s="275"/>
      <c r="C56" s="276"/>
      <c r="D56" s="276"/>
      <c r="E56" s="276"/>
      <c r="F56" s="276"/>
      <c r="G56" s="276"/>
      <c r="H56" s="276"/>
      <c r="I56" s="276"/>
      <c r="J56" s="277"/>
      <c r="S56" s="133"/>
      <c r="T56" s="18"/>
      <c r="U56" s="18"/>
      <c r="V56" s="18"/>
      <c r="W56" s="18"/>
      <c r="X56" s="18"/>
      <c r="Y56" s="18"/>
      <c r="Z56" s="18"/>
    </row>
    <row r="57" spans="1:26" ht="24" customHeight="1" thickBot="1">
      <c r="B57" s="226" t="s">
        <v>160</v>
      </c>
      <c r="C57" s="223"/>
      <c r="D57" s="223"/>
      <c r="E57" s="223"/>
      <c r="F57" s="223"/>
      <c r="G57" s="223"/>
      <c r="H57" s="223"/>
      <c r="I57" s="223"/>
      <c r="J57" s="223"/>
      <c r="K57" s="20"/>
      <c r="S57" s="133"/>
      <c r="T57" s="18"/>
      <c r="U57" s="18"/>
      <c r="V57" s="18"/>
      <c r="W57" s="18"/>
      <c r="X57" s="18"/>
      <c r="Y57" s="18"/>
      <c r="Z57" s="18"/>
    </row>
    <row r="58" spans="1:26">
      <c r="A58" s="230" t="s">
        <v>111</v>
      </c>
      <c r="B58" s="231"/>
      <c r="C58" s="109"/>
      <c r="D58" s="297"/>
      <c r="E58" s="244"/>
      <c r="F58" s="244"/>
      <c r="G58" s="109"/>
      <c r="H58" s="298"/>
      <c r="I58" s="244"/>
      <c r="J58" s="245"/>
      <c r="L58" s="8"/>
      <c r="S58" s="133"/>
      <c r="T58" s="18"/>
      <c r="U58" s="18"/>
      <c r="V58" s="18"/>
      <c r="W58" s="18"/>
      <c r="X58" s="18"/>
      <c r="Y58" s="18"/>
      <c r="Z58" s="18"/>
    </row>
    <row r="59" spans="1:26" ht="23.85" customHeight="1">
      <c r="A59" s="232"/>
      <c r="B59" s="233"/>
      <c r="C59" s="191" t="s">
        <v>103</v>
      </c>
      <c r="D59" s="192"/>
      <c r="E59" s="192"/>
      <c r="F59" s="192"/>
      <c r="G59" s="192"/>
      <c r="H59" s="192"/>
      <c r="I59" s="192"/>
      <c r="J59" s="193"/>
      <c r="L59" s="8"/>
      <c r="S59" s="133"/>
      <c r="T59" s="18"/>
      <c r="U59" s="18"/>
      <c r="V59" s="18"/>
      <c r="W59" s="18"/>
      <c r="X59" s="18"/>
      <c r="Y59" s="18"/>
      <c r="Z59" s="18"/>
    </row>
    <row r="60" spans="1:26" ht="13.5" customHeight="1">
      <c r="A60" s="15"/>
      <c r="B60" s="22" t="s">
        <v>11</v>
      </c>
      <c r="C60" s="225"/>
      <c r="D60" s="225"/>
      <c r="E60" s="225"/>
      <c r="F60" s="22" t="s">
        <v>93</v>
      </c>
      <c r="G60" s="225"/>
      <c r="H60" s="187"/>
      <c r="I60" s="187"/>
      <c r="J60" s="188"/>
      <c r="L60" s="8"/>
      <c r="S60" s="133"/>
      <c r="T60" s="18"/>
      <c r="U60" s="18"/>
      <c r="V60" s="18"/>
      <c r="W60" s="18"/>
      <c r="X60" s="18"/>
      <c r="Y60" s="18"/>
      <c r="Z60" s="18"/>
    </row>
    <row r="61" spans="1:26" ht="15" customHeight="1">
      <c r="A61" s="15"/>
      <c r="B61" s="3"/>
      <c r="C61" s="4" t="s">
        <v>104</v>
      </c>
      <c r="D61" s="3"/>
      <c r="E61" s="3"/>
      <c r="F61" s="3"/>
      <c r="G61" s="4" t="s">
        <v>105</v>
      </c>
      <c r="H61" s="4"/>
      <c r="I61" s="3"/>
      <c r="J61" s="25"/>
      <c r="L61" s="8"/>
      <c r="S61" s="18"/>
      <c r="T61" s="18"/>
      <c r="U61" s="18"/>
      <c r="V61" s="18"/>
      <c r="W61" s="18"/>
      <c r="X61" s="18"/>
      <c r="Y61" s="18"/>
      <c r="Z61" s="18"/>
    </row>
    <row r="62" spans="1:26" ht="15">
      <c r="A62" s="52"/>
      <c r="B62" s="22" t="s">
        <v>4</v>
      </c>
      <c r="C62" s="255"/>
      <c r="D62" s="187"/>
      <c r="E62" s="187"/>
      <c r="F62" s="187"/>
      <c r="G62" s="96"/>
      <c r="H62" s="49"/>
      <c r="I62" s="3"/>
      <c r="J62" s="100"/>
      <c r="S62" s="18"/>
      <c r="T62" s="18"/>
      <c r="U62" s="18"/>
      <c r="V62" s="18"/>
      <c r="W62" s="18"/>
      <c r="X62" s="18"/>
      <c r="Y62" s="18"/>
      <c r="Z62" s="18"/>
    </row>
    <row r="63" spans="1:26" ht="9.9499999999999993" customHeight="1">
      <c r="A63" s="15"/>
      <c r="B63" s="3"/>
      <c r="C63" s="219" t="s">
        <v>5</v>
      </c>
      <c r="D63" s="192"/>
      <c r="E63" s="192"/>
      <c r="F63" s="192"/>
      <c r="G63" s="92" t="s">
        <v>101</v>
      </c>
      <c r="H63" s="9"/>
      <c r="I63" s="9"/>
      <c r="J63" s="28" t="s">
        <v>18</v>
      </c>
      <c r="S63" s="18"/>
      <c r="T63" s="18"/>
      <c r="U63" s="18"/>
      <c r="V63" s="18"/>
      <c r="W63" s="18"/>
      <c r="X63" s="18"/>
      <c r="Y63" s="18"/>
      <c r="Z63" s="18"/>
    </row>
    <row r="64" spans="1:26" ht="15">
      <c r="A64" s="15"/>
      <c r="B64" s="225"/>
      <c r="C64" s="225"/>
      <c r="D64" s="225"/>
      <c r="E64" s="225"/>
      <c r="F64" s="225"/>
      <c r="G64" s="101"/>
      <c r="H64" s="50"/>
      <c r="I64" s="3"/>
      <c r="J64" s="99"/>
    </row>
    <row r="65" spans="1:11" ht="9.9499999999999993" customHeight="1">
      <c r="A65" s="15"/>
      <c r="B65" s="4" t="s">
        <v>20</v>
      </c>
      <c r="C65" s="2"/>
      <c r="D65" s="4" t="s">
        <v>21</v>
      </c>
      <c r="E65" s="2"/>
      <c r="F65" s="2"/>
      <c r="G65" s="4" t="s">
        <v>22</v>
      </c>
      <c r="H65" s="4"/>
      <c r="I65" s="10"/>
      <c r="J65" s="28" t="s">
        <v>19</v>
      </c>
    </row>
    <row r="66" spans="1:11" ht="15" customHeight="1">
      <c r="A66" s="15"/>
      <c r="B66" s="38" t="s">
        <v>106</v>
      </c>
      <c r="C66" s="287"/>
      <c r="D66" s="187"/>
      <c r="E66" s="22"/>
      <c r="F66" s="218"/>
      <c r="G66" s="218"/>
      <c r="H66" s="10"/>
      <c r="I66" s="218"/>
      <c r="J66" s="188"/>
    </row>
    <row r="67" spans="1:11" ht="15" customHeight="1" thickBot="1">
      <c r="A67" s="54"/>
      <c r="B67" s="30" t="s">
        <v>107</v>
      </c>
      <c r="C67" s="268" t="s">
        <v>108</v>
      </c>
      <c r="D67" s="269"/>
      <c r="E67" s="26"/>
      <c r="F67" s="268" t="s">
        <v>109</v>
      </c>
      <c r="G67" s="269"/>
      <c r="H67" s="32"/>
      <c r="I67" s="268" t="s">
        <v>110</v>
      </c>
      <c r="J67" s="262"/>
    </row>
    <row r="68" spans="1:11" ht="15">
      <c r="B68" s="1"/>
      <c r="C68" s="1"/>
      <c r="D68" s="1"/>
      <c r="E68" s="1"/>
      <c r="F68" s="1"/>
      <c r="G68" s="1"/>
      <c r="H68" s="1"/>
      <c r="I68" s="1"/>
      <c r="J68" s="1"/>
    </row>
    <row r="69" spans="1:11" ht="17.25" thickBot="1">
      <c r="B69" s="189" t="s">
        <v>16</v>
      </c>
      <c r="C69" s="190"/>
      <c r="D69" s="190"/>
      <c r="E69" s="190"/>
      <c r="F69" s="190"/>
      <c r="G69" s="190"/>
      <c r="H69" s="190"/>
      <c r="I69" s="190"/>
      <c r="J69" s="190"/>
    </row>
    <row r="70" spans="1:11" ht="15.75" thickBot="1">
      <c r="B70" s="295" t="s">
        <v>8</v>
      </c>
      <c r="C70" s="223"/>
      <c r="D70" s="223"/>
      <c r="E70" s="223"/>
      <c r="F70" s="223"/>
      <c r="G70" s="223"/>
      <c r="H70" s="242"/>
      <c r="I70" s="5" t="s">
        <v>7</v>
      </c>
      <c r="J70" s="6"/>
    </row>
    <row r="71" spans="1:11" ht="24.95" customHeight="1">
      <c r="A71" s="7">
        <v>1</v>
      </c>
      <c r="B71" s="256"/>
      <c r="C71" s="244"/>
      <c r="D71" s="244"/>
      <c r="E71" s="244"/>
      <c r="F71" s="244"/>
      <c r="G71" s="244"/>
      <c r="H71" s="257"/>
      <c r="I71" s="264"/>
      <c r="J71" s="245"/>
    </row>
    <row r="72" spans="1:11" ht="24.95" customHeight="1">
      <c r="A72" s="7">
        <v>2</v>
      </c>
      <c r="B72" s="273"/>
      <c r="C72" s="250"/>
      <c r="D72" s="250"/>
      <c r="E72" s="250"/>
      <c r="F72" s="250"/>
      <c r="G72" s="250"/>
      <c r="H72" s="274"/>
      <c r="I72" s="220"/>
      <c r="J72" s="221"/>
    </row>
    <row r="73" spans="1:11" ht="24.95" customHeight="1" thickBot="1">
      <c r="A73" s="7">
        <v>3</v>
      </c>
      <c r="B73" s="271"/>
      <c r="C73" s="236"/>
      <c r="D73" s="236"/>
      <c r="E73" s="236"/>
      <c r="F73" s="236"/>
      <c r="G73" s="236"/>
      <c r="H73" s="272"/>
      <c r="I73" s="220"/>
      <c r="J73" s="221"/>
    </row>
    <row r="74" spans="1:11" ht="24" customHeight="1" thickBot="1">
      <c r="A74" s="20"/>
      <c r="B74" s="189" t="s">
        <v>120</v>
      </c>
      <c r="C74" s="190"/>
      <c r="D74" s="190"/>
      <c r="E74" s="190"/>
      <c r="F74" s="190"/>
      <c r="G74" s="190"/>
      <c r="H74" s="190"/>
      <c r="I74" s="190"/>
      <c r="J74" s="190"/>
    </row>
    <row r="75" spans="1:11">
      <c r="A75" s="55"/>
      <c r="B75" s="23" t="s">
        <v>115</v>
      </c>
      <c r="C75" s="265"/>
      <c r="D75" s="244"/>
      <c r="E75" s="36"/>
      <c r="F75" s="266"/>
      <c r="G75" s="267"/>
      <c r="H75" s="91"/>
      <c r="I75" s="300"/>
      <c r="J75" s="301"/>
      <c r="K75" s="20"/>
    </row>
    <row r="76" spans="1:11" ht="17.100000000000001" customHeight="1">
      <c r="A76" s="15"/>
      <c r="B76" s="22" t="s">
        <v>114</v>
      </c>
      <c r="C76" s="258" t="s">
        <v>116</v>
      </c>
      <c r="D76" s="192"/>
      <c r="E76" s="43"/>
      <c r="F76" s="258" t="s">
        <v>128</v>
      </c>
      <c r="G76" s="192"/>
      <c r="H76" s="9"/>
      <c r="I76" s="258" t="s">
        <v>127</v>
      </c>
      <c r="J76" s="193"/>
    </row>
    <row r="77" spans="1:11" ht="8.1" customHeight="1">
      <c r="A77" s="15"/>
      <c r="B77" s="22"/>
      <c r="C77" s="41"/>
      <c r="D77" s="42"/>
      <c r="E77" s="43"/>
      <c r="F77" s="41"/>
      <c r="G77" s="42"/>
      <c r="H77" s="9"/>
      <c r="I77" s="41"/>
      <c r="J77" s="44"/>
    </row>
    <row r="78" spans="1:11">
      <c r="A78" s="52"/>
      <c r="B78" s="22" t="s">
        <v>130</v>
      </c>
      <c r="C78" s="110">
        <f>INT(DAYS360($F$75,$I$75)/360)</f>
        <v>0</v>
      </c>
      <c r="D78" s="110">
        <f>INT((DAYS360($F$75,$I$75)-360*C78)/30)</f>
        <v>0</v>
      </c>
      <c r="E78" s="111">
        <f>DAYS360($F$75,$I$75)-360*C78-30*D78</f>
        <v>0</v>
      </c>
      <c r="F78" s="112">
        <f>+C78*12+D78</f>
        <v>0</v>
      </c>
      <c r="G78" s="113"/>
      <c r="H78" s="49"/>
      <c r="I78" s="299"/>
      <c r="J78" s="188"/>
    </row>
    <row r="79" spans="1:11" ht="20.25" customHeight="1" thickBot="1">
      <c r="A79" s="16"/>
      <c r="B79" s="30" t="s">
        <v>123</v>
      </c>
      <c r="C79" s="45" t="s">
        <v>117</v>
      </c>
      <c r="D79" s="45" t="s">
        <v>102</v>
      </c>
      <c r="E79" s="45" t="s">
        <v>118</v>
      </c>
      <c r="F79" s="45" t="s">
        <v>119</v>
      </c>
      <c r="G79" s="45" t="s">
        <v>129</v>
      </c>
      <c r="H79" s="37"/>
      <c r="I79" s="261" t="s">
        <v>124</v>
      </c>
      <c r="J79" s="262"/>
    </row>
    <row r="80" spans="1:11" ht="15">
      <c r="A80" s="57"/>
      <c r="B80" s="57"/>
      <c r="C80" s="1"/>
      <c r="D80" s="1"/>
      <c r="E80" s="1"/>
      <c r="F80" s="1"/>
      <c r="G80" s="1"/>
      <c r="H80" s="1"/>
      <c r="I80" s="1"/>
      <c r="J80" s="1"/>
    </row>
    <row r="81" spans="1:11" ht="15">
      <c r="A81" s="57"/>
      <c r="B81" s="57"/>
      <c r="C81" s="1"/>
      <c r="D81" s="1"/>
      <c r="E81" s="1"/>
      <c r="F81" s="1"/>
      <c r="G81" s="1"/>
      <c r="H81" s="1"/>
      <c r="I81" s="1"/>
      <c r="J81" s="1"/>
    </row>
    <row r="82" spans="1:11" ht="12.75" customHeight="1">
      <c r="A82" s="259" t="s">
        <v>158</v>
      </c>
      <c r="B82" s="260"/>
      <c r="C82" s="260"/>
      <c r="D82" s="260"/>
      <c r="E82" s="260"/>
      <c r="F82" s="260"/>
      <c r="G82" s="260"/>
      <c r="H82" s="260"/>
      <c r="I82" s="260"/>
      <c r="J82" s="260"/>
    </row>
    <row r="83" spans="1:11">
      <c r="A83" s="260"/>
      <c r="B83" s="260"/>
      <c r="C83" s="260"/>
      <c r="D83" s="260"/>
      <c r="E83" s="260"/>
      <c r="F83" s="260"/>
      <c r="G83" s="260"/>
      <c r="H83" s="260"/>
      <c r="I83" s="260"/>
      <c r="J83" s="260"/>
    </row>
    <row r="84" spans="1:11">
      <c r="A84" s="260"/>
      <c r="B84" s="260"/>
      <c r="C84" s="260"/>
      <c r="D84" s="260"/>
      <c r="E84" s="260"/>
      <c r="F84" s="260"/>
      <c r="G84" s="260"/>
      <c r="H84" s="260"/>
      <c r="I84" s="260"/>
      <c r="J84" s="260"/>
    </row>
    <row r="85" spans="1:11">
      <c r="A85" s="259" t="s">
        <v>159</v>
      </c>
      <c r="B85" s="260"/>
      <c r="C85" s="260"/>
      <c r="D85" s="260"/>
      <c r="E85" s="260"/>
      <c r="F85" s="260"/>
      <c r="G85" s="260"/>
      <c r="H85" s="260"/>
      <c r="I85" s="260"/>
      <c r="J85" s="260"/>
    </row>
    <row r="87" spans="1:11" ht="15">
      <c r="A87" s="89"/>
      <c r="B87" s="296" t="s">
        <v>153</v>
      </c>
      <c r="C87" s="233"/>
      <c r="D87" s="233"/>
      <c r="E87" s="233"/>
      <c r="F87" s="233"/>
      <c r="G87" s="296" t="str">
        <f>IF(C29="",IF(C58="","","Garante Hipotecario"),"Cónyuge")</f>
        <v/>
      </c>
      <c r="H87" s="233"/>
      <c r="I87" s="233"/>
      <c r="J87" s="233"/>
      <c r="K87" s="39"/>
    </row>
    <row r="88" spans="1:11" ht="48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</row>
    <row r="89" spans="1:11" ht="15">
      <c r="A89" s="21"/>
      <c r="B89" s="263"/>
      <c r="C89" s="263"/>
      <c r="D89" s="263"/>
      <c r="E89" s="263"/>
      <c r="F89" s="263"/>
      <c r="G89" s="21"/>
      <c r="H89" s="21"/>
      <c r="I89" s="21"/>
      <c r="J89" s="21"/>
      <c r="K89" s="21"/>
    </row>
    <row r="90" spans="1:11" ht="65.2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</row>
    <row r="91" spans="1:11" ht="12.75" customHeight="1">
      <c r="B91" s="263"/>
      <c r="C91" s="263"/>
      <c r="D91" s="263"/>
      <c r="E91" s="263"/>
      <c r="F91" s="263"/>
      <c r="G91" s="263" t="str">
        <f>IF(C29="",IF(C58="","",CONCATENATE(C58," ",D58," ",G58," ",H58)),CONCATENATE(C29," ",D29," ",G29," ",H29))</f>
        <v/>
      </c>
      <c r="H91" s="263"/>
      <c r="I91" s="263"/>
      <c r="J91" s="263"/>
      <c r="K91" s="61"/>
    </row>
    <row r="92" spans="1:11">
      <c r="B92" s="270" t="s">
        <v>125</v>
      </c>
      <c r="C92" s="270"/>
      <c r="D92" s="270"/>
      <c r="E92" s="270"/>
      <c r="F92" s="270"/>
      <c r="G92" s="270" t="str">
        <f>IF(C29="",IF(C58="","","NOMBRE Y FIRMA"),"NOMBRE Y FIRMA")</f>
        <v/>
      </c>
      <c r="H92" s="270"/>
      <c r="I92" s="270"/>
      <c r="J92" s="270"/>
      <c r="K92" s="66"/>
    </row>
    <row r="94" spans="1:11" ht="15">
      <c r="A94" s="57"/>
      <c r="B94" s="57"/>
      <c r="C94" s="1"/>
      <c r="D94" s="1"/>
      <c r="E94" s="1"/>
      <c r="F94" s="1"/>
      <c r="G94" s="1"/>
      <c r="H94" s="1"/>
      <c r="I94" s="1"/>
      <c r="J94" s="1"/>
    </row>
  </sheetData>
  <customSheetViews>
    <customSheetView guid="{FF67255B-5437-47B4-87CD-2795F6A0773B}" showPageBreaks="1" printArea="1" hiddenRows="1" hiddenColumns="1" view="pageBreakPreview" topLeftCell="A95">
      <selection activeCell="C114" sqref="C114"/>
      <rowBreaks count="2" manualBreakCount="2">
        <brk id="40" max="9" man="1"/>
        <brk id="56" max="9" man="1"/>
      </rowBreaks>
      <pageMargins left="0.59055118110236227" right="0.39370078740157483" top="0.59055118110236227" bottom="0.59055118110236227" header="0.19685039370078741" footer="0"/>
      <pageSetup orientation="portrait" horizontalDpi="4294967293" r:id="rId1"/>
      <headerFooter alignWithMargins="0">
        <oddFooter>&amp;CPágina &amp;P de &amp;N</oddFooter>
      </headerFooter>
    </customSheetView>
  </customSheetViews>
  <mergeCells count="93">
    <mergeCell ref="C62:F62"/>
    <mergeCell ref="H54:J54"/>
    <mergeCell ref="C59:J59"/>
    <mergeCell ref="I66:J66"/>
    <mergeCell ref="A85:J85"/>
    <mergeCell ref="F66:G66"/>
    <mergeCell ref="C66:D66"/>
    <mergeCell ref="B54:G54"/>
    <mergeCell ref="B64:C64"/>
    <mergeCell ref="B57:J57"/>
    <mergeCell ref="B74:J74"/>
    <mergeCell ref="B70:H70"/>
    <mergeCell ref="D58:F58"/>
    <mergeCell ref="H58:J58"/>
    <mergeCell ref="I78:J78"/>
    <mergeCell ref="I75:J75"/>
    <mergeCell ref="B56:J56"/>
    <mergeCell ref="B55:J55"/>
    <mergeCell ref="B50:G50"/>
    <mergeCell ref="C60:E60"/>
    <mergeCell ref="G60:J60"/>
    <mergeCell ref="G52:I52"/>
    <mergeCell ref="I67:J67"/>
    <mergeCell ref="F67:G67"/>
    <mergeCell ref="C67:D67"/>
    <mergeCell ref="D64:F64"/>
    <mergeCell ref="B92:F92"/>
    <mergeCell ref="G92:J92"/>
    <mergeCell ref="B73:H73"/>
    <mergeCell ref="B69:J69"/>
    <mergeCell ref="I72:J72"/>
    <mergeCell ref="B72:H72"/>
    <mergeCell ref="B87:F87"/>
    <mergeCell ref="G87:J87"/>
    <mergeCell ref="I76:J76"/>
    <mergeCell ref="F76:G76"/>
    <mergeCell ref="B71:H71"/>
    <mergeCell ref="C76:D76"/>
    <mergeCell ref="A82:J84"/>
    <mergeCell ref="I79:J79"/>
    <mergeCell ref="B91:F91"/>
    <mergeCell ref="G91:J91"/>
    <mergeCell ref="I71:J71"/>
    <mergeCell ref="C75:D75"/>
    <mergeCell ref="F75:G75"/>
    <mergeCell ref="B89:F89"/>
    <mergeCell ref="I73:J73"/>
    <mergeCell ref="B47:G47"/>
    <mergeCell ref="B20:C20"/>
    <mergeCell ref="G31:J31"/>
    <mergeCell ref="B28:J28"/>
    <mergeCell ref="H35:J35"/>
    <mergeCell ref="A58:B59"/>
    <mergeCell ref="C63:F63"/>
    <mergeCell ref="C35:F35"/>
    <mergeCell ref="F27:J27"/>
    <mergeCell ref="B25:J25"/>
    <mergeCell ref="H47:I47"/>
    <mergeCell ref="D42:I42"/>
    <mergeCell ref="H39:J39"/>
    <mergeCell ref="B41:J41"/>
    <mergeCell ref="H29:J29"/>
    <mergeCell ref="A1:I2"/>
    <mergeCell ref="A48:A49"/>
    <mergeCell ref="F22:G22"/>
    <mergeCell ref="I22:J22"/>
    <mergeCell ref="C19:F19"/>
    <mergeCell ref="D43:I43"/>
    <mergeCell ref="D44:I44"/>
    <mergeCell ref="H45:I45"/>
    <mergeCell ref="C31:E31"/>
    <mergeCell ref="C10:E10"/>
    <mergeCell ref="D20:F20"/>
    <mergeCell ref="I23:J23"/>
    <mergeCell ref="E14:J14"/>
    <mergeCell ref="F23:G23"/>
    <mergeCell ref="C23:D23"/>
    <mergeCell ref="C18:F18"/>
    <mergeCell ref="H48:I48"/>
    <mergeCell ref="H50:I50"/>
    <mergeCell ref="B48:G48"/>
    <mergeCell ref="H49:I49"/>
    <mergeCell ref="A3:J3"/>
    <mergeCell ref="C22:D22"/>
    <mergeCell ref="B49:G49"/>
    <mergeCell ref="H8:J8"/>
    <mergeCell ref="B46:J46"/>
    <mergeCell ref="C30:J30"/>
    <mergeCell ref="C39:F39"/>
    <mergeCell ref="D6:F6"/>
    <mergeCell ref="G10:J10"/>
    <mergeCell ref="H6:J6"/>
    <mergeCell ref="C7:J7"/>
  </mergeCells>
  <phoneticPr fontId="2" type="noConversion"/>
  <dataValidations xWindow="127" yWindow="327" count="18">
    <dataValidation type="decimal" operator="greaterThanOrEqual" allowBlank="1" showInputMessage="1" showErrorMessage="1" errorTitle="Dato Incorrecto" error="Proporcione una cantidad mayor a cero." prompt="Proporcione una cantidad positiva." sqref="E24:F24">
      <formula1>0</formula1>
    </dataValidation>
    <dataValidation operator="greaterThanOrEqual" allowBlank="1" showInputMessage="1" showErrorMessage="1" sqref="D24"/>
    <dataValidation type="decimal" operator="greaterThanOrEqual" allowBlank="1" showInputMessage="1" showErrorMessage="1" errorTitle="Dato incorrecto" error="Proporcione una cantidad positiva." prompt="Teclear una cantidad positiva." sqref="G24">
      <formula1>0</formula1>
    </dataValidation>
    <dataValidation type="list" allowBlank="1" showInputMessage="1" showErrorMessage="1" error="Seleccione un tipo." prompt="Seleccione el tipo de crédito" sqref="I78">
      <formula1>"HABILITACION O AVIO,REFACCIONARIO,EN CUENTA CORRIENTE"</formula1>
    </dataValidation>
    <dataValidation type="decimal" operator="greaterThanOrEqual" allowBlank="1" showInputMessage="1" showErrorMessage="1" errorTitle="Dato Incorrecto" error="Teclear Lada y Teléfono sin espacios y sin guiones." prompt="Proporcione lada y teléfono sin espacios y sin guiones." sqref="I66 I71 C22:D22 I22">
      <formula1>0</formula1>
    </dataValidation>
    <dataValidation type="decimal" allowBlank="1" showInputMessage="1" showErrorMessage="1" errorTitle="Dato Incorrecto" error="Proporcione un Código Postal correcto." prompt="Proporcione el Código Postal." sqref="J64 J20">
      <formula1>0</formula1>
      <formula2>99999</formula2>
    </dataValidation>
    <dataValidation type="decimal" operator="greaterThanOrEqual" allowBlank="1" showInputMessage="1" showErrorMessage="1" errorTitle="Dato incorrecto." error="Teclear el dato sin espacios ni guiones." prompt="Proporcione Lada y Teléfono sin espacios ni guiones." sqref="F66 I72:I73 F22">
      <formula1>0</formula1>
    </dataValidation>
    <dataValidation operator="greaterThanOrEqual" allowBlank="1" showInputMessage="1" showErrorMessage="1" errorTitle="Dato Incorrecto" error="Teclear Correo electrónico sin espacios y sin guiones." prompt="Proporcione correo electrónico." sqref="C66"/>
    <dataValidation type="list" allowBlank="1" showInputMessage="1" showErrorMessage="1" sqref="H54:J54">
      <formula1>"EN PROPIEDAD,EN ARRENDAMIENTO"</formula1>
    </dataValidation>
    <dataValidation type="decimal" operator="greaterThanOrEqual" allowBlank="1" showInputMessage="1" showErrorMessage="1" errorTitle="Dato Incorrecto" error="Proporcione una cantidad positiva." prompt="Proporcione una cantidad positiva." sqref="B43:B45 J43:J45">
      <formula1>0</formula1>
    </dataValidation>
    <dataValidation type="whole" allowBlank="1" showInputMessage="1" showErrorMessage="1" errorTitle="Dato Incorrecto" error="Día es un número entre 1 y 31." prompt="Teclear el día del mes." sqref="E37 E33 E4 E12">
      <formula1>1</formula1>
      <formula2>31</formula2>
    </dataValidation>
    <dataValidation type="whole" allowBlank="1" showInputMessage="1" showErrorMessage="1" errorTitle="Dato Incorrecto" error="Año es un número entre 1900 y 2000." prompt="Teclear Año con cuatro dígitos." sqref="J37 J33 J12">
      <formula1>1900</formula1>
      <formula2>2100</formula2>
    </dataValidation>
    <dataValidation type="list" allowBlank="1" showInputMessage="1" showErrorMessage="1" error="Elija una de las opciones disponibles" prompt="Seleccione el régimen de matriminio" sqref="G16">
      <formula1>"Sociedad conyugal,Separación de bienes,No aplica"</formula1>
    </dataValidation>
    <dataValidation type="list" allowBlank="1" showInputMessage="1" showErrorMessage="1" error="Seleccione una opción disponible" prompt="Seleccione el Sexo del solicitante" sqref="C8">
      <formula1>"Hombre,Mujer,No aplica"</formula1>
    </dataValidation>
    <dataValidation type="list" allowBlank="1" showInputMessage="1" showErrorMessage="1" error="Elija una de las opciones disponibles" prompt="Seleccione el Estado Civil del Solicitante" sqref="C16">
      <formula1>"Soltero,Soltera,Casado,Casada,Viudo,Viuda,Divorciado,Divorciada,Unión libre,No Aplica"</formula1>
    </dataValidation>
    <dataValidation type="whole" allowBlank="1" showInputMessage="1" showErrorMessage="1" errorTitle="Dato Incorrecto" error="Año es un número entre 2007 y 2030." prompt="Teclear Año con cuatro dígitos." sqref="J4">
      <formula1>2007</formula1>
      <formula2>2030</formula2>
    </dataValidation>
    <dataValidation type="list" allowBlank="1" showInputMessage="1" showErrorMessage="1" errorTitle="Dato Incorrecto" error="Seleccionar el mes de la lista." prompt="Seleccione el mes." sqref="G4 G12 G33 G37">
      <formula1>$L$3:$L$14</formula1>
    </dataValidation>
    <dataValidation type="list" allowBlank="1" showInputMessage="1" showErrorMessage="1" error="Elija una opción" prompt="Seleccione la opción" sqref="H8 H35">
      <formula1>"Mexicano por nacimiento,Mexicana por nacimiento"</formula1>
    </dataValidation>
  </dataValidations>
  <pageMargins left="0.49" right="0.39370078740157483" top="0.59055118110236227" bottom="0.59055118110236227" header="0.19685039370078741" footer="0"/>
  <pageSetup scale="89" fitToHeight="0" orientation="portrait" horizontalDpi="4294967293" r:id="rId2"/>
  <headerFooter alignWithMargins="0">
    <oddFooter>&amp;CPágina &amp;P de &amp;N</oddFooter>
  </headerFooter>
  <rowBreaks count="2" manualBreakCount="2">
    <brk id="40" max="9" man="1"/>
    <brk id="56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X286"/>
  <sheetViews>
    <sheetView workbookViewId="0">
      <selection activeCell="K30" sqref="K30"/>
    </sheetView>
  </sheetViews>
  <sheetFormatPr baseColWidth="10" defaultRowHeight="9"/>
  <cols>
    <col min="1" max="1" width="15.5703125" style="77" customWidth="1"/>
    <col min="2" max="2" width="5.85546875" style="77" customWidth="1"/>
    <col min="3" max="3" width="5.140625" style="69" customWidth="1"/>
    <col min="4" max="4" width="15.140625" style="77" customWidth="1"/>
    <col min="5" max="5" width="14.28515625" style="69" customWidth="1"/>
    <col min="6" max="6" width="9.28515625" style="69" customWidth="1"/>
    <col min="7" max="7" width="12.28515625" style="69" customWidth="1"/>
    <col min="8" max="8" width="1.5703125" style="69" customWidth="1"/>
    <col min="9" max="9" width="2.85546875" style="69" customWidth="1"/>
    <col min="10" max="10" width="7" style="69" customWidth="1"/>
    <col min="11" max="11" width="9.28515625" style="69" customWidth="1"/>
    <col min="12" max="12" width="13" style="69" customWidth="1"/>
    <col min="13" max="13" width="7" style="69" customWidth="1"/>
    <col min="14" max="14" width="9.28515625" style="69" customWidth="1"/>
    <col min="15" max="15" width="9.5703125" style="69" customWidth="1"/>
    <col min="16" max="24" width="12.7109375" style="69" customWidth="1"/>
    <col min="25" max="16384" width="11.42578125" style="70"/>
  </cols>
  <sheetData>
    <row r="1" spans="1:1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</row>
    <row r="2" spans="1:15">
      <c r="A2" s="68"/>
      <c r="B2" s="68"/>
      <c r="C2" s="71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</row>
    <row r="3" spans="1:15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</row>
    <row r="4" spans="1:15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</row>
    <row r="5" spans="1:15">
      <c r="A5" s="68"/>
      <c r="B5" s="68"/>
      <c r="C5" s="68"/>
      <c r="D5" s="72" t="s">
        <v>23</v>
      </c>
      <c r="E5" s="73">
        <f>Cuestionario!G24</f>
        <v>0</v>
      </c>
      <c r="F5" s="68"/>
      <c r="G5" s="68"/>
      <c r="H5" s="68"/>
      <c r="I5" s="68"/>
      <c r="J5" s="68"/>
      <c r="K5" s="68"/>
      <c r="L5" s="68"/>
      <c r="M5" s="68"/>
      <c r="N5" s="68"/>
      <c r="O5" s="68"/>
    </row>
    <row r="6" spans="1:15">
      <c r="A6" s="68" t="s">
        <v>24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</row>
    <row r="7" spans="1:15">
      <c r="A7" s="68"/>
      <c r="B7" s="68"/>
      <c r="C7" s="68"/>
      <c r="D7" s="72" t="s">
        <v>25</v>
      </c>
      <c r="E7" s="74" t="str">
        <f>(TRIM(F12&amp;" "&amp;F13&amp;G13&amp;F14&amp;G14&amp;F15&amp;" "&amp;F16&amp;G16&amp;F17&amp;G17&amp;F18&amp;" "&amp;F19&amp;G19&amp;F20&amp;G20&amp;F21&amp;F22&amp;F23))</f>
        <v>CERO PESOS 00/100</v>
      </c>
      <c r="F7" s="75"/>
      <c r="G7" s="75"/>
      <c r="H7" s="75"/>
      <c r="I7" s="75"/>
      <c r="J7" s="75"/>
      <c r="K7" s="68"/>
      <c r="L7" s="68"/>
      <c r="M7" s="68"/>
      <c r="N7" s="68"/>
      <c r="O7" s="68"/>
    </row>
    <row r="8" spans="1:15">
      <c r="A8" s="68"/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</row>
    <row r="9" spans="1:15">
      <c r="A9" s="68" t="s">
        <v>24</v>
      </c>
      <c r="B9" s="68"/>
      <c r="C9" s="68"/>
      <c r="D9" s="68"/>
      <c r="E9" s="68"/>
      <c r="F9" s="68"/>
      <c r="G9" s="68"/>
      <c r="H9" s="68" t="str">
        <f>TEXT(G9,"#")</f>
        <v/>
      </c>
      <c r="I9" s="68"/>
      <c r="J9" s="68"/>
      <c r="K9" s="68"/>
      <c r="L9" s="68"/>
      <c r="M9" s="68"/>
      <c r="N9" s="68"/>
      <c r="O9" s="68"/>
    </row>
    <row r="10" spans="1:15">
      <c r="A10" s="68"/>
      <c r="B10" s="68"/>
      <c r="C10" s="68"/>
      <c r="D10" s="68"/>
      <c r="E10" s="68"/>
      <c r="F10" s="68"/>
      <c r="G10" s="68"/>
      <c r="H10" s="68"/>
      <c r="I10" s="68"/>
      <c r="J10" s="68">
        <v>1</v>
      </c>
      <c r="K10" s="68">
        <v>2</v>
      </c>
      <c r="L10" s="68">
        <v>3</v>
      </c>
      <c r="M10" s="68">
        <v>4</v>
      </c>
      <c r="N10" s="68">
        <v>5</v>
      </c>
      <c r="O10" s="68">
        <v>6</v>
      </c>
    </row>
    <row r="11" spans="1:15">
      <c r="A11" s="68" t="s">
        <v>24</v>
      </c>
      <c r="B11" s="68" t="s">
        <v>26</v>
      </c>
      <c r="C11" s="68" t="s">
        <v>27</v>
      </c>
      <c r="D11" s="68" t="s">
        <v>28</v>
      </c>
      <c r="E11" s="68" t="s">
        <v>29</v>
      </c>
      <c r="F11" s="68" t="s">
        <v>30</v>
      </c>
      <c r="G11" s="68"/>
      <c r="H11" s="68"/>
      <c r="I11" s="68">
        <v>0</v>
      </c>
      <c r="J11" s="68" t="s">
        <v>24</v>
      </c>
      <c r="K11" s="68" t="s">
        <v>24</v>
      </c>
      <c r="L11" s="68" t="s">
        <v>24</v>
      </c>
      <c r="M11" s="68" t="s">
        <v>24</v>
      </c>
      <c r="N11" s="68" t="s">
        <v>24</v>
      </c>
      <c r="O11" s="68" t="s">
        <v>31</v>
      </c>
    </row>
    <row r="12" spans="1:15">
      <c r="A12" s="73">
        <v>100000000</v>
      </c>
      <c r="B12" s="68">
        <f>INT(E5/A12)</f>
        <v>0</v>
      </c>
      <c r="C12" s="68">
        <v>9</v>
      </c>
      <c r="D12" s="73">
        <f t="shared" ref="D12:D21" si="0">B12*A12</f>
        <v>0</v>
      </c>
      <c r="E12" s="73">
        <f>$E$5-D12</f>
        <v>0</v>
      </c>
      <c r="F12" s="68" t="str">
        <f>IF(AND(D12&gt;=100000000,D13=0,D14=0),"CIEN",VLOOKUP($B12,$I$11:$O$21,4))</f>
        <v xml:space="preserve"> </v>
      </c>
      <c r="G12" s="68"/>
      <c r="H12" s="68"/>
      <c r="I12" s="68">
        <v>1</v>
      </c>
      <c r="J12" s="68" t="s">
        <v>32</v>
      </c>
      <c r="K12" s="68" t="s">
        <v>31</v>
      </c>
      <c r="L12" s="68" t="s">
        <v>33</v>
      </c>
      <c r="M12" s="68" t="s">
        <v>34</v>
      </c>
      <c r="N12" s="68" t="s">
        <v>35</v>
      </c>
      <c r="O12" s="68" t="s">
        <v>36</v>
      </c>
    </row>
    <row r="13" spans="1:15">
      <c r="A13" s="73">
        <v>10000000</v>
      </c>
      <c r="B13" s="68">
        <f t="shared" ref="B13:B20" si="1">INT(E12/A13)</f>
        <v>0</v>
      </c>
      <c r="C13" s="68">
        <v>8</v>
      </c>
      <c r="D13" s="73">
        <f t="shared" si="0"/>
        <v>0</v>
      </c>
      <c r="E13" s="73">
        <f t="shared" ref="E13:E22" si="2">E12-D13</f>
        <v>0</v>
      </c>
      <c r="F13" s="68" t="str">
        <f>IF(D13=10000000,VLOOKUP($B14,$I$11:$O$21,7),IF(D14=0,VLOOKUP($B13,$I$11:$O$21,3),VLOOKUP($B13,$I$11:$O$21,6)))</f>
        <v xml:space="preserve"> </v>
      </c>
      <c r="G13" s="68" t="str">
        <f>IF(OR(D13=10000000,D13=20000,D14=0,D13=0)," "," Y ")</f>
        <v xml:space="preserve"> </v>
      </c>
      <c r="H13" s="68"/>
      <c r="I13" s="68">
        <v>2</v>
      </c>
      <c r="J13" s="68" t="s">
        <v>37</v>
      </c>
      <c r="K13" s="68" t="s">
        <v>38</v>
      </c>
      <c r="L13" s="68" t="s">
        <v>39</v>
      </c>
      <c r="M13" s="68" t="s">
        <v>37</v>
      </c>
      <c r="N13" s="68" t="s">
        <v>40</v>
      </c>
      <c r="O13" s="68" t="s">
        <v>41</v>
      </c>
    </row>
    <row r="14" spans="1:15">
      <c r="A14" s="73">
        <v>1000000</v>
      </c>
      <c r="B14" s="68">
        <f t="shared" si="1"/>
        <v>0</v>
      </c>
      <c r="C14" s="68">
        <v>7</v>
      </c>
      <c r="D14" s="73">
        <f t="shared" si="0"/>
        <v>0</v>
      </c>
      <c r="E14" s="73">
        <f t="shared" si="2"/>
        <v>0</v>
      </c>
      <c r="F14" s="68" t="str">
        <f>IF(D13=10000000," ",VLOOKUP($B14,$I$11:$O$21,2))</f>
        <v xml:space="preserve"> </v>
      </c>
      <c r="G14" s="68" t="str">
        <f>IF(E5&gt;999999.99,IF(E5&gt;1999999.99,IF(E14&gt;0," MILLONES "," MILLONES DE "),IF(E14&gt;0," MILLON "," MILLON DE "))," ")</f>
        <v xml:space="preserve"> </v>
      </c>
      <c r="H14" s="68" t="s">
        <v>24</v>
      </c>
      <c r="I14" s="68">
        <v>3</v>
      </c>
      <c r="J14" s="68" t="s">
        <v>42</v>
      </c>
      <c r="K14" s="68" t="s">
        <v>43</v>
      </c>
      <c r="L14" s="68" t="s">
        <v>44</v>
      </c>
      <c r="M14" s="68" t="s">
        <v>42</v>
      </c>
      <c r="N14" s="68" t="s">
        <v>43</v>
      </c>
      <c r="O14" s="68" t="s">
        <v>45</v>
      </c>
    </row>
    <row r="15" spans="1:15">
      <c r="A15" s="73">
        <v>100000</v>
      </c>
      <c r="B15" s="68">
        <f t="shared" si="1"/>
        <v>0</v>
      </c>
      <c r="C15" s="68">
        <v>6</v>
      </c>
      <c r="D15" s="73">
        <f t="shared" si="0"/>
        <v>0</v>
      </c>
      <c r="E15" s="73">
        <f t="shared" si="2"/>
        <v>0</v>
      </c>
      <c r="F15" s="68" t="str">
        <f>IF(AND(D15=100000,D16=0,D17=0),"CIEN",VLOOKUP($B15,$I$11:$O$21,4))</f>
        <v xml:space="preserve"> </v>
      </c>
      <c r="G15" s="68"/>
      <c r="H15" s="68"/>
      <c r="I15" s="68">
        <v>4</v>
      </c>
      <c r="J15" s="68" t="s">
        <v>46</v>
      </c>
      <c r="K15" s="68" t="s">
        <v>47</v>
      </c>
      <c r="L15" s="68" t="s">
        <v>48</v>
      </c>
      <c r="M15" s="68" t="s">
        <v>46</v>
      </c>
      <c r="N15" s="68" t="s">
        <v>47</v>
      </c>
      <c r="O15" s="68" t="s">
        <v>49</v>
      </c>
    </row>
    <row r="16" spans="1:15">
      <c r="A16" s="73">
        <v>10000</v>
      </c>
      <c r="B16" s="68">
        <f t="shared" si="1"/>
        <v>0</v>
      </c>
      <c r="C16" s="68">
        <v>5</v>
      </c>
      <c r="D16" s="73">
        <f t="shared" si="0"/>
        <v>0</v>
      </c>
      <c r="E16" s="73">
        <f t="shared" si="2"/>
        <v>0</v>
      </c>
      <c r="F16" s="68" t="str">
        <f>IF(D16=10000,VLOOKUP($B17,$I$11:$O$21,7),IF(D17=0,VLOOKUP($B16,$I$11:$O$21,3),VLOOKUP($B16,$I$11:$O$21,6)))</f>
        <v xml:space="preserve"> </v>
      </c>
      <c r="G16" s="68" t="str">
        <f>IF(OR(D16=10000,D16=20000,D17=0,D16=0)," "," Y ")</f>
        <v xml:space="preserve"> </v>
      </c>
      <c r="H16" s="68"/>
      <c r="I16" s="68">
        <v>5</v>
      </c>
      <c r="J16" s="68" t="s">
        <v>50</v>
      </c>
      <c r="K16" s="68" t="s">
        <v>51</v>
      </c>
      <c r="L16" s="68" t="s">
        <v>52</v>
      </c>
      <c r="M16" s="68" t="s">
        <v>50</v>
      </c>
      <c r="N16" s="68" t="s">
        <v>51</v>
      </c>
      <c r="O16" s="68" t="s">
        <v>53</v>
      </c>
    </row>
    <row r="17" spans="1:15">
      <c r="A17" s="73">
        <v>1000</v>
      </c>
      <c r="B17" s="68">
        <f t="shared" si="1"/>
        <v>0</v>
      </c>
      <c r="C17" s="68">
        <v>4</v>
      </c>
      <c r="D17" s="73">
        <f t="shared" si="0"/>
        <v>0</v>
      </c>
      <c r="E17" s="73">
        <f t="shared" si="2"/>
        <v>0</v>
      </c>
      <c r="F17" s="68" t="str">
        <f>IF(OR(D16=10000,E5&lt;2000)," ",VLOOKUP($B17,$I$11:$O$21,2))</f>
        <v xml:space="preserve"> </v>
      </c>
      <c r="G17" s="68" t="str">
        <f>IF(AND(E5&gt;=1000,NOT(AND(D15=0,D16=0,D17=0)))," MIL "," ")</f>
        <v xml:space="preserve"> </v>
      </c>
      <c r="H17" s="68"/>
      <c r="I17" s="68">
        <v>6</v>
      </c>
      <c r="J17" s="68" t="s">
        <v>54</v>
      </c>
      <c r="K17" s="68" t="s">
        <v>55</v>
      </c>
      <c r="L17" s="68" t="s">
        <v>56</v>
      </c>
      <c r="M17" s="68" t="s">
        <v>54</v>
      </c>
      <c r="N17" s="68" t="s">
        <v>55</v>
      </c>
      <c r="O17" s="68" t="s">
        <v>57</v>
      </c>
    </row>
    <row r="18" spans="1:15">
      <c r="A18" s="73">
        <v>100</v>
      </c>
      <c r="B18" s="68">
        <f t="shared" si="1"/>
        <v>0</v>
      </c>
      <c r="C18" s="68">
        <v>3</v>
      </c>
      <c r="D18" s="73">
        <f t="shared" si="0"/>
        <v>0</v>
      </c>
      <c r="E18" s="73">
        <f t="shared" si="2"/>
        <v>0</v>
      </c>
      <c r="F18" s="68" t="str">
        <f>IF(AND(D18=100,D19=0,D20=0),"CIEN",VLOOKUP($B18,$I$11:$O$21,$C18+1))</f>
        <v xml:space="preserve"> </v>
      </c>
      <c r="G18" s="68"/>
      <c r="H18" s="68"/>
      <c r="I18" s="68">
        <v>7</v>
      </c>
      <c r="J18" s="68" t="s">
        <v>58</v>
      </c>
      <c r="K18" s="68" t="s">
        <v>59</v>
      </c>
      <c r="L18" s="68" t="s">
        <v>60</v>
      </c>
      <c r="M18" s="68" t="s">
        <v>58</v>
      </c>
      <c r="N18" s="68" t="s">
        <v>59</v>
      </c>
      <c r="O18" s="68" t="s">
        <v>61</v>
      </c>
    </row>
    <row r="19" spans="1:15">
      <c r="A19" s="73">
        <v>10</v>
      </c>
      <c r="B19" s="68">
        <f t="shared" si="1"/>
        <v>0</v>
      </c>
      <c r="C19" s="68">
        <v>2</v>
      </c>
      <c r="D19" s="73">
        <f t="shared" si="0"/>
        <v>0</v>
      </c>
      <c r="E19" s="73">
        <f t="shared" si="2"/>
        <v>0</v>
      </c>
      <c r="F19" s="68" t="str">
        <f>IF(D19=10,VLOOKUP($B20,$I$11:$O$21,7),IF(D20=0,VLOOKUP($B19,$I$11:$O$21,3),VLOOKUP($B19,$I$11:$O$21,6)))</f>
        <v xml:space="preserve"> </v>
      </c>
      <c r="G19" s="68" t="str">
        <f>IF(OR(D19=10,D19=20,D20=0,D19=0),""," Y ")</f>
        <v/>
      </c>
      <c r="H19" s="68"/>
      <c r="I19" s="68">
        <v>8</v>
      </c>
      <c r="J19" s="68" t="s">
        <v>62</v>
      </c>
      <c r="K19" s="68" t="s">
        <v>63</v>
      </c>
      <c r="L19" s="68" t="s">
        <v>64</v>
      </c>
      <c r="M19" s="68" t="s">
        <v>62</v>
      </c>
      <c r="N19" s="68" t="s">
        <v>63</v>
      </c>
      <c r="O19" s="68" t="s">
        <v>65</v>
      </c>
    </row>
    <row r="20" spans="1:15">
      <c r="A20" s="73">
        <v>1</v>
      </c>
      <c r="B20" s="68">
        <f t="shared" si="1"/>
        <v>0</v>
      </c>
      <c r="C20" s="68">
        <v>1</v>
      </c>
      <c r="D20" s="73">
        <f t="shared" si="0"/>
        <v>0</v>
      </c>
      <c r="E20" s="73">
        <f t="shared" si="2"/>
        <v>0</v>
      </c>
      <c r="F20" s="68" t="str">
        <f>IF(D19=10," ",VLOOKUP($B20,$I$11:$O$21,2))</f>
        <v xml:space="preserve"> </v>
      </c>
      <c r="G20" s="68" t="str">
        <f>IF(INT(E5)&gt;1, " PESOS ", IF(INT(E5)=1, " PESO ", "CERO PESOS " ))</f>
        <v xml:space="preserve">CERO PESOS </v>
      </c>
      <c r="H20" s="68"/>
      <c r="I20" s="68">
        <v>9</v>
      </c>
      <c r="J20" s="68" t="s">
        <v>66</v>
      </c>
      <c r="K20" s="68" t="s">
        <v>67</v>
      </c>
      <c r="L20" s="68" t="s">
        <v>68</v>
      </c>
      <c r="M20" s="68" t="s">
        <v>66</v>
      </c>
      <c r="N20" s="68" t="s">
        <v>67</v>
      </c>
      <c r="O20" s="68" t="s">
        <v>69</v>
      </c>
    </row>
    <row r="21" spans="1:15">
      <c r="A21" s="73">
        <v>0.1</v>
      </c>
      <c r="B21" s="68" t="str">
        <f>MID(FIXED($E$20,2,FALSE),3,1)</f>
        <v>0</v>
      </c>
      <c r="C21" s="68">
        <v>10</v>
      </c>
      <c r="D21" s="73">
        <f t="shared" si="0"/>
        <v>0</v>
      </c>
      <c r="E21" s="73">
        <f t="shared" si="2"/>
        <v>0</v>
      </c>
      <c r="F21" s="68" t="str">
        <f>IF(INT(D21*10)=0,"0",TEXT(D21*10,"#"))</f>
        <v>0</v>
      </c>
      <c r="G21" s="68"/>
      <c r="H21" s="68"/>
      <c r="I21" s="68">
        <v>10</v>
      </c>
      <c r="J21" s="68"/>
      <c r="K21" s="68"/>
      <c r="L21" s="68"/>
      <c r="M21" s="68" t="s">
        <v>31</v>
      </c>
      <c r="N21" s="68"/>
      <c r="O21" s="68"/>
    </row>
    <row r="22" spans="1:15">
      <c r="A22" s="73">
        <v>0.01</v>
      </c>
      <c r="B22" s="68" t="str">
        <f>MID(FIXED($E$20,2,FALSE),4,1)</f>
        <v>0</v>
      </c>
      <c r="C22" s="68">
        <v>11</v>
      </c>
      <c r="D22" s="73">
        <f>E21</f>
        <v>0</v>
      </c>
      <c r="E22" s="73">
        <f t="shared" si="2"/>
        <v>0</v>
      </c>
      <c r="F22" s="68" t="str">
        <f>IF(D22=0,"0",TEXT(D22*100,"0"))</f>
        <v>0</v>
      </c>
      <c r="G22" s="68"/>
      <c r="H22" s="68"/>
      <c r="I22" s="68"/>
      <c r="J22" s="68"/>
      <c r="K22" s="68"/>
      <c r="L22" s="68"/>
      <c r="M22" s="68"/>
      <c r="N22" s="68"/>
      <c r="O22" s="68"/>
    </row>
    <row r="23" spans="1:15">
      <c r="A23" s="68"/>
      <c r="B23" s="68"/>
      <c r="C23" s="68"/>
      <c r="D23" s="68"/>
      <c r="E23" s="76"/>
      <c r="F23" s="68" t="s">
        <v>70</v>
      </c>
      <c r="G23" s="68"/>
      <c r="H23" s="68"/>
      <c r="I23" s="68"/>
      <c r="J23" s="68"/>
      <c r="K23" s="68"/>
      <c r="L23" s="68"/>
      <c r="M23" s="68"/>
      <c r="N23" s="68"/>
      <c r="O23" s="68"/>
    </row>
    <row r="24" spans="1:15">
      <c r="A24" s="68"/>
      <c r="B24" s="68"/>
      <c r="C24" s="68" t="str">
        <f>VLOOKUP(B12,$I$11:$O$21,2)</f>
        <v xml:space="preserve"> </v>
      </c>
      <c r="D24" s="68"/>
      <c r="E24" s="76"/>
      <c r="F24" s="68"/>
      <c r="G24" s="68"/>
      <c r="H24" s="68"/>
      <c r="I24" s="68"/>
      <c r="J24" s="68"/>
      <c r="K24" s="68"/>
      <c r="L24" s="68"/>
      <c r="M24" s="68"/>
      <c r="N24" s="68"/>
      <c r="O24" s="68"/>
    </row>
    <row r="25" spans="1:15">
      <c r="A25" s="68"/>
      <c r="B25" s="68"/>
      <c r="C25" s="68" t="s">
        <v>24</v>
      </c>
      <c r="D25" s="68"/>
      <c r="E25" s="76"/>
      <c r="F25" s="68"/>
      <c r="G25" s="68"/>
      <c r="H25" s="68"/>
      <c r="I25" s="68"/>
      <c r="J25" s="68"/>
      <c r="K25" s="68"/>
      <c r="L25" s="68"/>
      <c r="M25" s="68"/>
      <c r="N25" s="68"/>
      <c r="O25" s="68"/>
    </row>
    <row r="26" spans="1:15">
      <c r="A26" s="68"/>
      <c r="B26" s="68"/>
      <c r="C26" s="68" t="s">
        <v>24</v>
      </c>
      <c r="D26" s="68"/>
      <c r="E26" s="76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5">
      <c r="A27" s="68"/>
      <c r="B27" s="68"/>
      <c r="C27" s="68"/>
      <c r="D27" s="68"/>
      <c r="E27" s="76"/>
      <c r="F27" s="68"/>
      <c r="G27" s="68"/>
      <c r="H27" s="68"/>
      <c r="I27" s="68"/>
      <c r="J27" s="68"/>
      <c r="K27" s="68"/>
      <c r="L27" s="68"/>
      <c r="M27" s="68"/>
      <c r="N27" s="68"/>
      <c r="O27" s="68"/>
    </row>
    <row r="28" spans="1:15">
      <c r="A28" s="68"/>
      <c r="B28" s="68"/>
      <c r="C28" s="68">
        <v>1</v>
      </c>
      <c r="D28" s="68" t="s">
        <v>32</v>
      </c>
      <c r="E28" s="76" t="s">
        <v>71</v>
      </c>
      <c r="F28" s="68"/>
      <c r="G28" s="68"/>
      <c r="H28" s="68"/>
      <c r="I28" s="68"/>
      <c r="J28" s="68"/>
      <c r="K28" s="68" t="s">
        <v>81</v>
      </c>
      <c r="L28" s="68"/>
      <c r="M28" s="68"/>
      <c r="N28" s="68"/>
      <c r="O28" s="68"/>
    </row>
    <row r="29" spans="1:15">
      <c r="A29" s="68"/>
      <c r="B29" s="68"/>
      <c r="C29" s="68">
        <f t="shared" ref="C29:C56" si="3">1+C28</f>
        <v>2</v>
      </c>
      <c r="D29" s="68" t="s">
        <v>37</v>
      </c>
      <c r="E29" s="68"/>
      <c r="F29" s="68"/>
      <c r="G29" s="68"/>
      <c r="H29" s="68"/>
      <c r="I29" s="68"/>
      <c r="J29" s="68"/>
      <c r="K29" s="68" t="s">
        <v>82</v>
      </c>
      <c r="L29" s="68"/>
      <c r="M29" s="68"/>
      <c r="N29" s="68"/>
      <c r="O29" s="68"/>
    </row>
    <row r="30" spans="1:15">
      <c r="A30" s="68"/>
      <c r="B30" s="68"/>
      <c r="C30" s="68">
        <f t="shared" si="3"/>
        <v>3</v>
      </c>
      <c r="D30" s="68" t="s">
        <v>42</v>
      </c>
      <c r="E30" s="68"/>
      <c r="F30" s="68"/>
      <c r="G30" s="68"/>
      <c r="H30" s="68"/>
      <c r="I30" s="68"/>
      <c r="J30" s="68"/>
      <c r="K30" s="68" t="s">
        <v>83</v>
      </c>
      <c r="L30" s="68"/>
      <c r="M30" s="68"/>
      <c r="N30" s="68"/>
      <c r="O30" s="68"/>
    </row>
    <row r="31" spans="1:15">
      <c r="A31" s="68"/>
      <c r="B31" s="68"/>
      <c r="C31" s="68">
        <f t="shared" si="3"/>
        <v>4</v>
      </c>
      <c r="D31" s="68" t="s">
        <v>46</v>
      </c>
      <c r="E31" s="68"/>
      <c r="F31" s="68"/>
      <c r="G31" s="68"/>
      <c r="H31" s="68"/>
      <c r="I31" s="68"/>
      <c r="J31" s="68"/>
      <c r="K31" s="68" t="s">
        <v>84</v>
      </c>
      <c r="L31" s="68"/>
      <c r="M31" s="68"/>
      <c r="N31" s="68"/>
      <c r="O31" s="68"/>
    </row>
    <row r="32" spans="1:15">
      <c r="A32" s="68"/>
      <c r="B32" s="68"/>
      <c r="C32" s="68">
        <f t="shared" si="3"/>
        <v>5</v>
      </c>
      <c r="D32" s="68" t="s">
        <v>50</v>
      </c>
      <c r="E32" s="68"/>
      <c r="F32" s="68"/>
      <c r="G32" s="68"/>
      <c r="H32" s="68"/>
      <c r="I32" s="68"/>
      <c r="J32" s="68"/>
      <c r="K32" s="68" t="s">
        <v>85</v>
      </c>
      <c r="L32" s="68"/>
      <c r="M32" s="68"/>
      <c r="N32" s="68"/>
      <c r="O32" s="68"/>
    </row>
    <row r="33" spans="1:15">
      <c r="A33" s="68"/>
      <c r="B33" s="68"/>
      <c r="C33" s="68">
        <f t="shared" si="3"/>
        <v>6</v>
      </c>
      <c r="D33" s="68" t="s">
        <v>54</v>
      </c>
      <c r="E33" s="68"/>
      <c r="F33" s="68"/>
      <c r="G33" s="68"/>
      <c r="H33" s="68"/>
      <c r="I33" s="68"/>
      <c r="J33" s="68"/>
      <c r="K33" s="68" t="s">
        <v>86</v>
      </c>
      <c r="L33" s="68"/>
      <c r="M33" s="68"/>
      <c r="N33" s="68"/>
      <c r="O33" s="68"/>
    </row>
    <row r="34" spans="1:15">
      <c r="A34" s="68"/>
      <c r="B34" s="68"/>
      <c r="C34" s="68">
        <f t="shared" si="3"/>
        <v>7</v>
      </c>
      <c r="D34" s="68" t="s">
        <v>58</v>
      </c>
      <c r="E34" s="68"/>
      <c r="F34" s="68"/>
      <c r="G34" s="68"/>
      <c r="H34" s="68"/>
      <c r="I34" s="68"/>
      <c r="J34" s="68"/>
      <c r="K34" s="68" t="s">
        <v>87</v>
      </c>
      <c r="L34" s="68"/>
      <c r="M34" s="68"/>
      <c r="N34" s="68"/>
      <c r="O34" s="68"/>
    </row>
    <row r="35" spans="1:15">
      <c r="A35" s="68"/>
      <c r="B35" s="68"/>
      <c r="C35" s="68">
        <f t="shared" si="3"/>
        <v>8</v>
      </c>
      <c r="D35" s="68" t="s">
        <v>62</v>
      </c>
      <c r="E35" s="68"/>
      <c r="F35" s="68"/>
      <c r="G35" s="68"/>
      <c r="H35" s="68"/>
      <c r="I35" s="68"/>
      <c r="J35" s="68"/>
      <c r="K35" s="68" t="s">
        <v>88</v>
      </c>
      <c r="L35" s="68"/>
      <c r="M35" s="68"/>
      <c r="N35" s="68"/>
      <c r="O35" s="68"/>
    </row>
    <row r="36" spans="1:15">
      <c r="A36" s="68"/>
      <c r="B36" s="68"/>
      <c r="C36" s="68">
        <f t="shared" si="3"/>
        <v>9</v>
      </c>
      <c r="D36" s="68" t="s">
        <v>66</v>
      </c>
      <c r="E36" s="68"/>
      <c r="F36" s="68"/>
      <c r="G36" s="68"/>
      <c r="H36" s="68"/>
      <c r="I36" s="68"/>
      <c r="J36" s="68"/>
      <c r="K36" s="68" t="s">
        <v>89</v>
      </c>
      <c r="L36" s="68"/>
      <c r="M36" s="68"/>
      <c r="N36" s="68"/>
      <c r="O36" s="68"/>
    </row>
    <row r="37" spans="1:15">
      <c r="A37" s="68"/>
      <c r="B37" s="68"/>
      <c r="C37" s="68">
        <f t="shared" si="3"/>
        <v>10</v>
      </c>
      <c r="D37" s="68" t="s">
        <v>31</v>
      </c>
      <c r="E37" s="68"/>
      <c r="F37" s="68"/>
      <c r="G37" s="68"/>
      <c r="H37" s="68"/>
      <c r="I37" s="68"/>
      <c r="J37" s="68"/>
      <c r="K37" s="68" t="s">
        <v>90</v>
      </c>
      <c r="L37" s="68"/>
      <c r="M37" s="68"/>
      <c r="N37" s="68"/>
      <c r="O37" s="68"/>
    </row>
    <row r="38" spans="1:15">
      <c r="A38" s="68"/>
      <c r="B38" s="68"/>
      <c r="C38" s="68">
        <f t="shared" si="3"/>
        <v>11</v>
      </c>
      <c r="D38" s="68" t="s">
        <v>36</v>
      </c>
      <c r="E38" s="68"/>
      <c r="F38" s="68"/>
      <c r="G38" s="68"/>
      <c r="H38" s="68"/>
      <c r="I38" s="68"/>
      <c r="J38" s="68"/>
      <c r="K38" s="68" t="s">
        <v>91</v>
      </c>
      <c r="L38" s="68"/>
      <c r="M38" s="68"/>
      <c r="N38" s="68"/>
      <c r="O38" s="68"/>
    </row>
    <row r="39" spans="1:15">
      <c r="A39" s="68"/>
      <c r="B39" s="68"/>
      <c r="C39" s="68">
        <f t="shared" si="3"/>
        <v>12</v>
      </c>
      <c r="D39" s="68" t="s">
        <v>41</v>
      </c>
      <c r="E39" s="68"/>
      <c r="F39" s="68"/>
      <c r="G39" s="68"/>
      <c r="H39" s="68"/>
      <c r="I39" s="68"/>
      <c r="J39" s="68"/>
      <c r="K39" s="68" t="s">
        <v>92</v>
      </c>
      <c r="L39" s="68"/>
      <c r="M39" s="68"/>
      <c r="N39" s="68"/>
      <c r="O39" s="68"/>
    </row>
    <row r="40" spans="1:15">
      <c r="A40" s="68"/>
      <c r="B40" s="68"/>
      <c r="C40" s="68">
        <f t="shared" si="3"/>
        <v>13</v>
      </c>
      <c r="D40" s="68" t="s">
        <v>45</v>
      </c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</row>
    <row r="41" spans="1:15">
      <c r="A41" s="68"/>
      <c r="B41" s="68"/>
      <c r="C41" s="68">
        <f t="shared" si="3"/>
        <v>14</v>
      </c>
      <c r="D41" s="68" t="s">
        <v>49</v>
      </c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</row>
    <row r="42" spans="1:15">
      <c r="A42" s="68"/>
      <c r="B42" s="68"/>
      <c r="C42" s="68">
        <f t="shared" si="3"/>
        <v>15</v>
      </c>
      <c r="D42" s="68" t="s">
        <v>53</v>
      </c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</row>
    <row r="43" spans="1:15">
      <c r="A43" s="68"/>
      <c r="B43" s="68"/>
      <c r="C43" s="68">
        <f t="shared" si="3"/>
        <v>16</v>
      </c>
      <c r="D43" s="68" t="s">
        <v>57</v>
      </c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</row>
    <row r="44" spans="1:15">
      <c r="A44" s="68"/>
      <c r="B44" s="68"/>
      <c r="C44" s="68">
        <f t="shared" si="3"/>
        <v>17</v>
      </c>
      <c r="D44" s="68" t="s">
        <v>61</v>
      </c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</row>
    <row r="45" spans="1:15">
      <c r="A45" s="68"/>
      <c r="B45" s="68"/>
      <c r="C45" s="68">
        <f t="shared" si="3"/>
        <v>18</v>
      </c>
      <c r="D45" s="68" t="s">
        <v>65</v>
      </c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</row>
    <row r="46" spans="1:15">
      <c r="A46" s="68"/>
      <c r="B46" s="68"/>
      <c r="C46" s="68">
        <f t="shared" si="3"/>
        <v>19</v>
      </c>
      <c r="D46" s="68" t="s">
        <v>69</v>
      </c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</row>
    <row r="47" spans="1:15">
      <c r="A47" s="68"/>
      <c r="B47" s="68"/>
      <c r="C47" s="68">
        <f t="shared" si="3"/>
        <v>20</v>
      </c>
      <c r="D47" s="68" t="s">
        <v>38</v>
      </c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</row>
    <row r="48" spans="1:15">
      <c r="A48" s="68"/>
      <c r="B48" s="68"/>
      <c r="C48" s="68">
        <f t="shared" si="3"/>
        <v>21</v>
      </c>
      <c r="D48" s="68" t="s">
        <v>72</v>
      </c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</row>
    <row r="49" spans="1:15">
      <c r="A49" s="68"/>
      <c r="B49" s="68"/>
      <c r="C49" s="68">
        <f t="shared" si="3"/>
        <v>22</v>
      </c>
      <c r="D49" s="68" t="s">
        <v>73</v>
      </c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</row>
    <row r="50" spans="1:15">
      <c r="A50" s="68"/>
      <c r="B50" s="68"/>
      <c r="C50" s="68">
        <f t="shared" si="3"/>
        <v>23</v>
      </c>
      <c r="D50" s="68" t="s">
        <v>74</v>
      </c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</row>
    <row r="51" spans="1:15">
      <c r="A51" s="68"/>
      <c r="B51" s="68"/>
      <c r="C51" s="68">
        <f t="shared" si="3"/>
        <v>24</v>
      </c>
      <c r="D51" s="68" t="s">
        <v>75</v>
      </c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</row>
    <row r="52" spans="1:15">
      <c r="A52" s="68"/>
      <c r="B52" s="68"/>
      <c r="C52" s="68">
        <f t="shared" si="3"/>
        <v>25</v>
      </c>
      <c r="D52" s="68" t="s">
        <v>76</v>
      </c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</row>
    <row r="53" spans="1:15">
      <c r="A53" s="68"/>
      <c r="B53" s="68"/>
      <c r="C53" s="68">
        <f t="shared" si="3"/>
        <v>26</v>
      </c>
      <c r="D53" s="68" t="s">
        <v>77</v>
      </c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</row>
    <row r="54" spans="1:15">
      <c r="A54" s="68"/>
      <c r="B54" s="68"/>
      <c r="C54" s="68">
        <f t="shared" si="3"/>
        <v>27</v>
      </c>
      <c r="D54" s="68" t="s">
        <v>78</v>
      </c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</row>
    <row r="55" spans="1:15">
      <c r="A55" s="68"/>
      <c r="B55" s="68"/>
      <c r="C55" s="68">
        <f t="shared" si="3"/>
        <v>28</v>
      </c>
      <c r="D55" s="68" t="s">
        <v>79</v>
      </c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</row>
    <row r="56" spans="1:15">
      <c r="A56" s="68"/>
      <c r="B56" s="68"/>
      <c r="C56" s="68">
        <f t="shared" si="3"/>
        <v>29</v>
      </c>
      <c r="D56" s="68" t="s">
        <v>80</v>
      </c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</row>
    <row r="57" spans="1:15">
      <c r="C57" s="78"/>
    </row>
    <row r="58" spans="1:15">
      <c r="C58" s="78"/>
    </row>
    <row r="59" spans="1:15">
      <c r="A59" s="68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</row>
    <row r="60" spans="1:15">
      <c r="A60" s="68"/>
      <c r="B60" s="68"/>
      <c r="C60" s="71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</row>
    <row r="61" spans="1:15">
      <c r="A61" s="68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</row>
    <row r="62" spans="1:15">
      <c r="A62" s="68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</row>
    <row r="63" spans="1:15">
      <c r="A63" s="68"/>
      <c r="B63" s="68"/>
      <c r="C63" s="68"/>
      <c r="D63" s="72" t="s">
        <v>23</v>
      </c>
      <c r="E63" s="73" t="e">
        <f>MontoAC</f>
        <v>#REF!</v>
      </c>
      <c r="F63" s="68"/>
      <c r="G63" s="68"/>
      <c r="H63" s="68"/>
      <c r="I63" s="68"/>
      <c r="J63" s="68"/>
      <c r="K63" s="68"/>
      <c r="L63" s="68"/>
      <c r="M63" s="68"/>
      <c r="N63" s="68"/>
      <c r="O63" s="68"/>
    </row>
    <row r="64" spans="1:15">
      <c r="A64" s="68" t="s">
        <v>24</v>
      </c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</row>
    <row r="65" spans="1:15">
      <c r="A65" s="68"/>
      <c r="B65" s="68"/>
      <c r="C65" s="68"/>
      <c r="D65" s="72" t="s">
        <v>25</v>
      </c>
      <c r="E65" s="74" t="e">
        <f>(TRIM(F70&amp;" "&amp;F71&amp;G71&amp;F72&amp;G72&amp;F73&amp;" "&amp;F74&amp;G74&amp;F75&amp;G75&amp;F76&amp;" "&amp;F77&amp;G77&amp;F78&amp;G78&amp;F79&amp;F80&amp;F81))</f>
        <v>#REF!</v>
      </c>
      <c r="F65" s="75"/>
      <c r="G65" s="75"/>
      <c r="H65" s="75"/>
      <c r="I65" s="75"/>
      <c r="J65" s="75"/>
      <c r="K65" s="68"/>
      <c r="L65" s="68"/>
      <c r="M65" s="68"/>
      <c r="N65" s="68"/>
      <c r="O65" s="68"/>
    </row>
    <row r="66" spans="1:15">
      <c r="A66" s="68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</row>
    <row r="67" spans="1:15">
      <c r="A67" s="68" t="s">
        <v>24</v>
      </c>
      <c r="B67" s="68"/>
      <c r="C67" s="68"/>
      <c r="D67" s="68"/>
      <c r="E67" s="68"/>
      <c r="F67" s="68"/>
      <c r="G67" s="68"/>
      <c r="H67" s="68" t="str">
        <f>TEXT(G67,"#")</f>
        <v/>
      </c>
      <c r="I67" s="68"/>
      <c r="J67" s="68"/>
      <c r="K67" s="68"/>
      <c r="L67" s="68"/>
      <c r="M67" s="68"/>
      <c r="N67" s="68"/>
      <c r="O67" s="68"/>
    </row>
    <row r="68" spans="1:15">
      <c r="A68" s="68"/>
      <c r="B68" s="68"/>
      <c r="C68" s="68"/>
      <c r="D68" s="68"/>
      <c r="E68" s="68"/>
      <c r="F68" s="68"/>
      <c r="G68" s="68"/>
      <c r="H68" s="68"/>
      <c r="I68" s="68"/>
      <c r="J68" s="68">
        <v>1</v>
      </c>
      <c r="K68" s="68">
        <v>2</v>
      </c>
      <c r="L68" s="68">
        <v>3</v>
      </c>
      <c r="M68" s="68">
        <v>4</v>
      </c>
      <c r="N68" s="68">
        <v>5</v>
      </c>
      <c r="O68" s="68">
        <v>6</v>
      </c>
    </row>
    <row r="69" spans="1:15">
      <c r="A69" s="68" t="s">
        <v>24</v>
      </c>
      <c r="B69" s="68" t="s">
        <v>26</v>
      </c>
      <c r="C69" s="68" t="s">
        <v>27</v>
      </c>
      <c r="D69" s="68" t="s">
        <v>28</v>
      </c>
      <c r="E69" s="68" t="s">
        <v>29</v>
      </c>
      <c r="F69" s="68" t="s">
        <v>30</v>
      </c>
      <c r="G69" s="68"/>
      <c r="H69" s="68"/>
      <c r="I69" s="68">
        <v>0</v>
      </c>
      <c r="J69" s="68" t="s">
        <v>24</v>
      </c>
      <c r="K69" s="68" t="s">
        <v>24</v>
      </c>
      <c r="L69" s="68" t="s">
        <v>24</v>
      </c>
      <c r="M69" s="68" t="s">
        <v>24</v>
      </c>
      <c r="N69" s="68" t="s">
        <v>24</v>
      </c>
      <c r="O69" s="68" t="s">
        <v>31</v>
      </c>
    </row>
    <row r="70" spans="1:15">
      <c r="A70" s="73">
        <v>100000000</v>
      </c>
      <c r="B70" s="68" t="e">
        <f>INT(E63/A70)</f>
        <v>#REF!</v>
      </c>
      <c r="C70" s="68">
        <v>9</v>
      </c>
      <c r="D70" s="73" t="e">
        <f t="shared" ref="D70:D79" si="4">B70*A70</f>
        <v>#REF!</v>
      </c>
      <c r="E70" s="73" t="e">
        <f>$E$63-D70</f>
        <v>#REF!</v>
      </c>
      <c r="F70" s="68" t="e">
        <f>IF(AND(D70&gt;=100000000,D71=0,D72=0),"CIEN",VLOOKUP($B70,$I$11:$O$21,4))</f>
        <v>#REF!</v>
      </c>
      <c r="G70" s="68"/>
      <c r="H70" s="68"/>
      <c r="I70" s="68">
        <v>1</v>
      </c>
      <c r="J70" s="68" t="s">
        <v>32</v>
      </c>
      <c r="K70" s="68" t="s">
        <v>31</v>
      </c>
      <c r="L70" s="68" t="s">
        <v>33</v>
      </c>
      <c r="M70" s="68" t="s">
        <v>34</v>
      </c>
      <c r="N70" s="68" t="s">
        <v>35</v>
      </c>
      <c r="O70" s="68" t="s">
        <v>36</v>
      </c>
    </row>
    <row r="71" spans="1:15">
      <c r="A71" s="73">
        <v>10000000</v>
      </c>
      <c r="B71" s="68" t="e">
        <f t="shared" ref="B71:B78" si="5">INT(E70/A71)</f>
        <v>#REF!</v>
      </c>
      <c r="C71" s="68">
        <v>8</v>
      </c>
      <c r="D71" s="73" t="e">
        <f t="shared" si="4"/>
        <v>#REF!</v>
      </c>
      <c r="E71" s="73" t="e">
        <f t="shared" ref="E71:E80" si="6">E70-D71</f>
        <v>#REF!</v>
      </c>
      <c r="F71" s="68" t="e">
        <f>IF(D71=10000000,VLOOKUP($B72,$I$11:$O$21,7),IF(D72=0,VLOOKUP($B71,$I$11:$O$21,3),VLOOKUP($B71,$I$11:$O$21,6)))</f>
        <v>#REF!</v>
      </c>
      <c r="G71" s="68" t="e">
        <f>IF(OR(D71=10000000,D71=20000,D72=0,D71=0)," "," Y ")</f>
        <v>#REF!</v>
      </c>
      <c r="H71" s="68"/>
      <c r="I71" s="68">
        <v>2</v>
      </c>
      <c r="J71" s="68" t="s">
        <v>37</v>
      </c>
      <c r="K71" s="68" t="s">
        <v>38</v>
      </c>
      <c r="L71" s="68" t="s">
        <v>39</v>
      </c>
      <c r="M71" s="68" t="s">
        <v>37</v>
      </c>
      <c r="N71" s="68" t="s">
        <v>40</v>
      </c>
      <c r="O71" s="68" t="s">
        <v>41</v>
      </c>
    </row>
    <row r="72" spans="1:15">
      <c r="A72" s="73">
        <v>1000000</v>
      </c>
      <c r="B72" s="68" t="e">
        <f t="shared" si="5"/>
        <v>#REF!</v>
      </c>
      <c r="C72" s="68">
        <v>7</v>
      </c>
      <c r="D72" s="73" t="e">
        <f t="shared" si="4"/>
        <v>#REF!</v>
      </c>
      <c r="E72" s="73" t="e">
        <f t="shared" si="6"/>
        <v>#REF!</v>
      </c>
      <c r="F72" s="68" t="e">
        <f>IF(D71=10000000," ",VLOOKUP($B72,$I$11:$O$21,2))</f>
        <v>#REF!</v>
      </c>
      <c r="G72" s="68" t="e">
        <f>IF(E63&gt;999999.99,IF(E63&gt;1999999.99,IF(E72&gt;0," MILLONES "," MILLONES DE "),IF(E72&gt;0," MILLON "," MILLON DE "))," ")</f>
        <v>#REF!</v>
      </c>
      <c r="H72" s="68" t="s">
        <v>24</v>
      </c>
      <c r="I72" s="68">
        <v>3</v>
      </c>
      <c r="J72" s="68" t="s">
        <v>42</v>
      </c>
      <c r="K72" s="68" t="s">
        <v>43</v>
      </c>
      <c r="L72" s="68" t="s">
        <v>44</v>
      </c>
      <c r="M72" s="68" t="s">
        <v>42</v>
      </c>
      <c r="N72" s="68" t="s">
        <v>43</v>
      </c>
      <c r="O72" s="68" t="s">
        <v>45</v>
      </c>
    </row>
    <row r="73" spans="1:15">
      <c r="A73" s="73">
        <v>100000</v>
      </c>
      <c r="B73" s="68" t="e">
        <f t="shared" si="5"/>
        <v>#REF!</v>
      </c>
      <c r="C73" s="68">
        <v>6</v>
      </c>
      <c r="D73" s="73" t="e">
        <f t="shared" si="4"/>
        <v>#REF!</v>
      </c>
      <c r="E73" s="73" t="e">
        <f t="shared" si="6"/>
        <v>#REF!</v>
      </c>
      <c r="F73" s="68" t="e">
        <f>IF(AND(D73=100000,D74=0,D75=0),"CIEN",VLOOKUP($B73,$I$11:$O$21,4))</f>
        <v>#REF!</v>
      </c>
      <c r="G73" s="68"/>
      <c r="H73" s="68"/>
      <c r="I73" s="68">
        <v>4</v>
      </c>
      <c r="J73" s="68" t="s">
        <v>46</v>
      </c>
      <c r="K73" s="68" t="s">
        <v>47</v>
      </c>
      <c r="L73" s="68" t="s">
        <v>48</v>
      </c>
      <c r="M73" s="68" t="s">
        <v>46</v>
      </c>
      <c r="N73" s="68" t="s">
        <v>47</v>
      </c>
      <c r="O73" s="68" t="s">
        <v>49</v>
      </c>
    </row>
    <row r="74" spans="1:15">
      <c r="A74" s="73">
        <v>10000</v>
      </c>
      <c r="B74" s="68" t="e">
        <f t="shared" si="5"/>
        <v>#REF!</v>
      </c>
      <c r="C74" s="68">
        <v>5</v>
      </c>
      <c r="D74" s="73" t="e">
        <f t="shared" si="4"/>
        <v>#REF!</v>
      </c>
      <c r="E74" s="73" t="e">
        <f t="shared" si="6"/>
        <v>#REF!</v>
      </c>
      <c r="F74" s="68" t="e">
        <f>IF(D74=10000,VLOOKUP($B75,$I$11:$O$21,7),IF(D75=0,VLOOKUP($B74,$I$11:$O$21,3),VLOOKUP($B74,$I$11:$O$21,6)))</f>
        <v>#REF!</v>
      </c>
      <c r="G74" s="68" t="e">
        <f>IF(OR(D74=10000,D74=20000,D75=0,D74=0)," "," Y ")</f>
        <v>#REF!</v>
      </c>
      <c r="H74" s="68"/>
      <c r="I74" s="68">
        <v>5</v>
      </c>
      <c r="J74" s="68" t="s">
        <v>50</v>
      </c>
      <c r="K74" s="68" t="s">
        <v>51</v>
      </c>
      <c r="L74" s="68" t="s">
        <v>52</v>
      </c>
      <c r="M74" s="68" t="s">
        <v>50</v>
      </c>
      <c r="N74" s="68" t="s">
        <v>51</v>
      </c>
      <c r="O74" s="68" t="s">
        <v>53</v>
      </c>
    </row>
    <row r="75" spans="1:15">
      <c r="A75" s="73">
        <v>1000</v>
      </c>
      <c r="B75" s="68" t="e">
        <f t="shared" si="5"/>
        <v>#REF!</v>
      </c>
      <c r="C75" s="68">
        <v>4</v>
      </c>
      <c r="D75" s="73" t="e">
        <f t="shared" si="4"/>
        <v>#REF!</v>
      </c>
      <c r="E75" s="73" t="e">
        <f t="shared" si="6"/>
        <v>#REF!</v>
      </c>
      <c r="F75" s="68" t="e">
        <f>IF(OR(D74=10000,E63&lt;2000)," ",VLOOKUP($B75,$I$11:$O$21,2))</f>
        <v>#REF!</v>
      </c>
      <c r="G75" s="68" t="e">
        <f>IF(AND(E63&gt;=1000,NOT(AND(D73=0,D74=0,D75=0)))," MIL "," ")</f>
        <v>#REF!</v>
      </c>
      <c r="H75" s="68"/>
      <c r="I75" s="68">
        <v>6</v>
      </c>
      <c r="J75" s="68" t="s">
        <v>54</v>
      </c>
      <c r="K75" s="68" t="s">
        <v>55</v>
      </c>
      <c r="L75" s="68" t="s">
        <v>56</v>
      </c>
      <c r="M75" s="68" t="s">
        <v>54</v>
      </c>
      <c r="N75" s="68" t="s">
        <v>55</v>
      </c>
      <c r="O75" s="68" t="s">
        <v>57</v>
      </c>
    </row>
    <row r="76" spans="1:15">
      <c r="A76" s="73">
        <v>100</v>
      </c>
      <c r="B76" s="68" t="e">
        <f t="shared" si="5"/>
        <v>#REF!</v>
      </c>
      <c r="C76" s="68">
        <v>3</v>
      </c>
      <c r="D76" s="73" t="e">
        <f t="shared" si="4"/>
        <v>#REF!</v>
      </c>
      <c r="E76" s="73" t="e">
        <f t="shared" si="6"/>
        <v>#REF!</v>
      </c>
      <c r="F76" s="68" t="e">
        <f>IF(AND(D76=100,D77=0,D78=0),"CIEN",VLOOKUP($B76,$I$11:$O$21,$C76+1))</f>
        <v>#REF!</v>
      </c>
      <c r="G76" s="68"/>
      <c r="H76" s="68"/>
      <c r="I76" s="68">
        <v>7</v>
      </c>
      <c r="J76" s="68" t="s">
        <v>58</v>
      </c>
      <c r="K76" s="68" t="s">
        <v>59</v>
      </c>
      <c r="L76" s="68" t="s">
        <v>60</v>
      </c>
      <c r="M76" s="68" t="s">
        <v>58</v>
      </c>
      <c r="N76" s="68" t="s">
        <v>59</v>
      </c>
      <c r="O76" s="68" t="s">
        <v>61</v>
      </c>
    </row>
    <row r="77" spans="1:15">
      <c r="A77" s="73">
        <v>10</v>
      </c>
      <c r="B77" s="68" t="e">
        <f t="shared" si="5"/>
        <v>#REF!</v>
      </c>
      <c r="C77" s="68">
        <v>2</v>
      </c>
      <c r="D77" s="73" t="e">
        <f t="shared" si="4"/>
        <v>#REF!</v>
      </c>
      <c r="E77" s="73" t="e">
        <f t="shared" si="6"/>
        <v>#REF!</v>
      </c>
      <c r="F77" s="68" t="e">
        <f>IF(D77=10,VLOOKUP($B78,$I$11:$O$21,7),IF(D78=0,VLOOKUP($B77,$I$11:$O$21,3),VLOOKUP($B77,$I$11:$O$21,6)))</f>
        <v>#REF!</v>
      </c>
      <c r="G77" s="68" t="e">
        <f>IF(OR(D77=10,D77=20,D78=0,D77=0),""," Y ")</f>
        <v>#REF!</v>
      </c>
      <c r="H77" s="68"/>
      <c r="I77" s="68">
        <v>8</v>
      </c>
      <c r="J77" s="68" t="s">
        <v>62</v>
      </c>
      <c r="K77" s="68" t="s">
        <v>63</v>
      </c>
      <c r="L77" s="68" t="s">
        <v>64</v>
      </c>
      <c r="M77" s="68" t="s">
        <v>62</v>
      </c>
      <c r="N77" s="68" t="s">
        <v>63</v>
      </c>
      <c r="O77" s="68" t="s">
        <v>65</v>
      </c>
    </row>
    <row r="78" spans="1:15">
      <c r="A78" s="73">
        <v>1</v>
      </c>
      <c r="B78" s="68" t="e">
        <f t="shared" si="5"/>
        <v>#REF!</v>
      </c>
      <c r="C78" s="68">
        <v>1</v>
      </c>
      <c r="D78" s="73" t="e">
        <f t="shared" si="4"/>
        <v>#REF!</v>
      </c>
      <c r="E78" s="73" t="e">
        <f t="shared" si="6"/>
        <v>#REF!</v>
      </c>
      <c r="F78" s="68" t="e">
        <f>IF(D77=10," ",VLOOKUP($B78,$I$11:$O$21,2))</f>
        <v>#REF!</v>
      </c>
      <c r="G78" s="68" t="e">
        <f>IF(INT(E63)&gt;1, " PESOS ", IF(INT(E63)=1, " PESO ", "CERO PESOS " ))</f>
        <v>#REF!</v>
      </c>
      <c r="H78" s="68"/>
      <c r="I78" s="68">
        <v>9</v>
      </c>
      <c r="J78" s="68" t="s">
        <v>66</v>
      </c>
      <c r="K78" s="68" t="s">
        <v>67</v>
      </c>
      <c r="L78" s="68" t="s">
        <v>68</v>
      </c>
      <c r="M78" s="68" t="s">
        <v>66</v>
      </c>
      <c r="N78" s="68" t="s">
        <v>67</v>
      </c>
      <c r="O78" s="68" t="s">
        <v>69</v>
      </c>
    </row>
    <row r="79" spans="1:15">
      <c r="A79" s="73">
        <v>0.1</v>
      </c>
      <c r="B79" s="68" t="str">
        <f>MID(FIXED($E$20,2,FALSE),3,1)</f>
        <v>0</v>
      </c>
      <c r="C79" s="68">
        <v>10</v>
      </c>
      <c r="D79" s="73">
        <f t="shared" si="4"/>
        <v>0</v>
      </c>
      <c r="E79" s="73" t="e">
        <f t="shared" si="6"/>
        <v>#REF!</v>
      </c>
      <c r="F79" s="68" t="str">
        <f>IF(INT(D79*10)=0,"0",TEXT(D79*10,"#"))</f>
        <v>0</v>
      </c>
      <c r="G79" s="68"/>
      <c r="H79" s="68"/>
      <c r="I79" s="68">
        <v>10</v>
      </c>
      <c r="J79" s="68"/>
      <c r="K79" s="68"/>
      <c r="L79" s="68"/>
      <c r="M79" s="68" t="s">
        <v>31</v>
      </c>
      <c r="N79" s="68"/>
      <c r="O79" s="68"/>
    </row>
    <row r="80" spans="1:15">
      <c r="A80" s="73">
        <v>0.01</v>
      </c>
      <c r="B80" s="68" t="str">
        <f>MID(FIXED($E$20,2,FALSE),4,1)</f>
        <v>0</v>
      </c>
      <c r="C80" s="68">
        <v>11</v>
      </c>
      <c r="D80" s="73" t="e">
        <f>E79</f>
        <v>#REF!</v>
      </c>
      <c r="E80" s="73" t="e">
        <f t="shared" si="6"/>
        <v>#REF!</v>
      </c>
      <c r="F80" s="68" t="e">
        <f>IF(D80=0,"0",TEXT(D80*100,"0"))</f>
        <v>#REF!</v>
      </c>
      <c r="G80" s="68"/>
      <c r="H80" s="68"/>
      <c r="I80" s="68"/>
      <c r="J80" s="68"/>
      <c r="K80" s="68"/>
      <c r="L80" s="68"/>
      <c r="M80" s="68"/>
      <c r="N80" s="68"/>
      <c r="O80" s="68"/>
    </row>
    <row r="81" spans="1:15">
      <c r="A81" s="68"/>
      <c r="B81" s="68"/>
      <c r="C81" s="68"/>
      <c r="D81" s="68"/>
      <c r="E81" s="76"/>
      <c r="F81" s="68" t="s">
        <v>70</v>
      </c>
      <c r="G81" s="68"/>
      <c r="H81" s="68"/>
      <c r="I81" s="68"/>
      <c r="J81" s="68"/>
      <c r="K81" s="68"/>
      <c r="L81" s="68"/>
      <c r="M81" s="68"/>
      <c r="N81" s="68"/>
      <c r="O81" s="68"/>
    </row>
    <row r="82" spans="1:15">
      <c r="A82" s="68"/>
      <c r="B82" s="68"/>
      <c r="C82" s="68" t="e">
        <f>VLOOKUP(B70,$I$11:$O$21,2)</f>
        <v>#REF!</v>
      </c>
      <c r="D82" s="68"/>
      <c r="E82" s="76"/>
      <c r="F82" s="68"/>
      <c r="G82" s="68"/>
      <c r="H82" s="68"/>
      <c r="I82" s="68"/>
      <c r="J82" s="68"/>
      <c r="K82" s="68"/>
      <c r="L82" s="68"/>
      <c r="M82" s="68"/>
      <c r="N82" s="68"/>
      <c r="O82" s="68"/>
    </row>
    <row r="83" spans="1:15">
      <c r="A83" s="68"/>
      <c r="B83" s="68"/>
      <c r="C83" s="68" t="s">
        <v>24</v>
      </c>
      <c r="D83" s="68"/>
      <c r="E83" s="76"/>
      <c r="F83" s="68"/>
      <c r="G83" s="68"/>
      <c r="H83" s="68"/>
      <c r="I83" s="68"/>
      <c r="J83" s="68"/>
      <c r="K83" s="68"/>
      <c r="L83" s="68"/>
      <c r="M83" s="68"/>
      <c r="N83" s="68"/>
      <c r="O83" s="68"/>
    </row>
    <row r="84" spans="1:15">
      <c r="A84" s="68"/>
      <c r="B84" s="68"/>
      <c r="C84" s="68" t="s">
        <v>24</v>
      </c>
      <c r="D84" s="68"/>
      <c r="E84" s="76"/>
      <c r="F84" s="68"/>
      <c r="G84" s="68"/>
      <c r="H84" s="68"/>
      <c r="I84" s="68"/>
      <c r="J84" s="68"/>
      <c r="K84" s="68"/>
      <c r="L84" s="68"/>
      <c r="M84" s="68"/>
      <c r="N84" s="68"/>
      <c r="O84" s="68"/>
    </row>
    <row r="85" spans="1:15">
      <c r="A85" s="68"/>
      <c r="B85" s="68"/>
      <c r="C85" s="68"/>
      <c r="D85" s="68"/>
      <c r="E85" s="76"/>
      <c r="F85" s="68"/>
      <c r="G85" s="68"/>
      <c r="H85" s="68"/>
      <c r="I85" s="68"/>
      <c r="J85" s="68"/>
      <c r="K85" s="68"/>
      <c r="L85" s="68"/>
      <c r="M85" s="68"/>
      <c r="N85" s="68"/>
      <c r="O85" s="68"/>
    </row>
    <row r="86" spans="1:15">
      <c r="A86" s="68"/>
      <c r="B86" s="68"/>
      <c r="C86" s="68">
        <v>1</v>
      </c>
      <c r="D86" s="68" t="s">
        <v>32</v>
      </c>
      <c r="E86" s="76" t="s">
        <v>71</v>
      </c>
      <c r="F86" s="68"/>
      <c r="G86" s="68"/>
      <c r="H86" s="68"/>
      <c r="I86" s="68"/>
      <c r="J86" s="68"/>
      <c r="K86" s="68" t="s">
        <v>81</v>
      </c>
      <c r="L86" s="68"/>
      <c r="M86" s="68"/>
      <c r="N86" s="68"/>
      <c r="O86" s="68"/>
    </row>
    <row r="87" spans="1:15">
      <c r="A87" s="68"/>
      <c r="B87" s="68"/>
      <c r="C87" s="68">
        <f t="shared" ref="C87:C114" si="7">1+C86</f>
        <v>2</v>
      </c>
      <c r="D87" s="68" t="s">
        <v>37</v>
      </c>
      <c r="E87" s="68"/>
      <c r="F87" s="68"/>
      <c r="G87" s="68"/>
      <c r="H87" s="68"/>
      <c r="I87" s="68"/>
      <c r="J87" s="68"/>
      <c r="K87" s="68" t="s">
        <v>82</v>
      </c>
      <c r="L87" s="68"/>
      <c r="M87" s="68"/>
      <c r="N87" s="68"/>
      <c r="O87" s="68"/>
    </row>
    <row r="88" spans="1:15">
      <c r="A88" s="68"/>
      <c r="B88" s="68"/>
      <c r="C88" s="68">
        <f t="shared" si="7"/>
        <v>3</v>
      </c>
      <c r="D88" s="68" t="s">
        <v>42</v>
      </c>
      <c r="E88" s="68"/>
      <c r="F88" s="68"/>
      <c r="G88" s="68"/>
      <c r="H88" s="68"/>
      <c r="I88" s="68"/>
      <c r="J88" s="68"/>
      <c r="K88" s="68" t="s">
        <v>83</v>
      </c>
      <c r="L88" s="68"/>
      <c r="M88" s="68"/>
      <c r="N88" s="68"/>
      <c r="O88" s="68"/>
    </row>
    <row r="89" spans="1:15">
      <c r="A89" s="68"/>
      <c r="B89" s="68"/>
      <c r="C89" s="68">
        <f t="shared" si="7"/>
        <v>4</v>
      </c>
      <c r="D89" s="68" t="s">
        <v>46</v>
      </c>
      <c r="E89" s="68"/>
      <c r="F89" s="68"/>
      <c r="G89" s="68"/>
      <c r="H89" s="68"/>
      <c r="I89" s="68"/>
      <c r="J89" s="68"/>
      <c r="K89" s="68" t="s">
        <v>84</v>
      </c>
      <c r="L89" s="68"/>
      <c r="M89" s="68"/>
      <c r="N89" s="68"/>
      <c r="O89" s="68"/>
    </row>
    <row r="90" spans="1:15">
      <c r="A90" s="68"/>
      <c r="B90" s="68"/>
      <c r="C90" s="68">
        <f t="shared" si="7"/>
        <v>5</v>
      </c>
      <c r="D90" s="68" t="s">
        <v>50</v>
      </c>
      <c r="E90" s="68"/>
      <c r="F90" s="68"/>
      <c r="G90" s="68"/>
      <c r="H90" s="68"/>
      <c r="I90" s="68"/>
      <c r="J90" s="68"/>
      <c r="K90" s="68" t="s">
        <v>85</v>
      </c>
      <c r="L90" s="68"/>
      <c r="M90" s="68"/>
      <c r="N90" s="68"/>
      <c r="O90" s="68"/>
    </row>
    <row r="91" spans="1:15">
      <c r="A91" s="68"/>
      <c r="B91" s="68"/>
      <c r="C91" s="68">
        <f t="shared" si="7"/>
        <v>6</v>
      </c>
      <c r="D91" s="68" t="s">
        <v>54</v>
      </c>
      <c r="E91" s="68"/>
      <c r="F91" s="68"/>
      <c r="G91" s="68"/>
      <c r="H91" s="68"/>
      <c r="I91" s="68"/>
      <c r="J91" s="68"/>
      <c r="K91" s="68" t="s">
        <v>86</v>
      </c>
      <c r="L91" s="68"/>
      <c r="M91" s="68"/>
      <c r="N91" s="68"/>
      <c r="O91" s="68"/>
    </row>
    <row r="92" spans="1:15">
      <c r="A92" s="68"/>
      <c r="B92" s="68"/>
      <c r="C92" s="68">
        <f t="shared" si="7"/>
        <v>7</v>
      </c>
      <c r="D92" s="68" t="s">
        <v>58</v>
      </c>
      <c r="E92" s="68"/>
      <c r="F92" s="68"/>
      <c r="G92" s="68"/>
      <c r="H92" s="68"/>
      <c r="I92" s="68"/>
      <c r="J92" s="68"/>
      <c r="K92" s="68" t="s">
        <v>87</v>
      </c>
      <c r="L92" s="68"/>
      <c r="M92" s="68"/>
      <c r="N92" s="68"/>
      <c r="O92" s="68"/>
    </row>
    <row r="93" spans="1:15">
      <c r="A93" s="68"/>
      <c r="B93" s="68"/>
      <c r="C93" s="68">
        <f t="shared" si="7"/>
        <v>8</v>
      </c>
      <c r="D93" s="68" t="s">
        <v>62</v>
      </c>
      <c r="E93" s="68"/>
      <c r="F93" s="68"/>
      <c r="G93" s="68"/>
      <c r="H93" s="68"/>
      <c r="I93" s="68"/>
      <c r="J93" s="68"/>
      <c r="K93" s="68" t="s">
        <v>88</v>
      </c>
      <c r="L93" s="68"/>
      <c r="M93" s="68"/>
      <c r="N93" s="68"/>
      <c r="O93" s="68"/>
    </row>
    <row r="94" spans="1:15">
      <c r="A94" s="68"/>
      <c r="B94" s="68"/>
      <c r="C94" s="68">
        <f t="shared" si="7"/>
        <v>9</v>
      </c>
      <c r="D94" s="68" t="s">
        <v>66</v>
      </c>
      <c r="E94" s="68"/>
      <c r="F94" s="68"/>
      <c r="G94" s="68"/>
      <c r="H94" s="68"/>
      <c r="I94" s="68"/>
      <c r="J94" s="68"/>
      <c r="K94" s="68" t="s">
        <v>89</v>
      </c>
      <c r="L94" s="68"/>
      <c r="M94" s="68"/>
      <c r="N94" s="68"/>
      <c r="O94" s="68"/>
    </row>
    <row r="95" spans="1:15">
      <c r="A95" s="68"/>
      <c r="B95" s="68"/>
      <c r="C95" s="68">
        <f t="shared" si="7"/>
        <v>10</v>
      </c>
      <c r="D95" s="68" t="s">
        <v>31</v>
      </c>
      <c r="E95" s="68"/>
      <c r="F95" s="68"/>
      <c r="G95" s="68"/>
      <c r="H95" s="68"/>
      <c r="I95" s="68"/>
      <c r="J95" s="68"/>
      <c r="K95" s="68" t="s">
        <v>90</v>
      </c>
      <c r="L95" s="68"/>
      <c r="M95" s="68"/>
      <c r="N95" s="68"/>
      <c r="O95" s="68"/>
    </row>
    <row r="96" spans="1:15">
      <c r="A96" s="68"/>
      <c r="B96" s="68"/>
      <c r="C96" s="68">
        <f t="shared" si="7"/>
        <v>11</v>
      </c>
      <c r="D96" s="68" t="s">
        <v>36</v>
      </c>
      <c r="E96" s="68"/>
      <c r="F96" s="68"/>
      <c r="G96" s="68"/>
      <c r="H96" s="68"/>
      <c r="I96" s="68"/>
      <c r="J96" s="68"/>
      <c r="K96" s="68" t="s">
        <v>91</v>
      </c>
      <c r="L96" s="68"/>
      <c r="M96" s="68"/>
      <c r="N96" s="68"/>
      <c r="O96" s="68"/>
    </row>
    <row r="97" spans="1:15">
      <c r="A97" s="68"/>
      <c r="B97" s="68"/>
      <c r="C97" s="68">
        <f t="shared" si="7"/>
        <v>12</v>
      </c>
      <c r="D97" s="68" t="s">
        <v>41</v>
      </c>
      <c r="E97" s="68"/>
      <c r="F97" s="68"/>
      <c r="G97" s="68"/>
      <c r="H97" s="68"/>
      <c r="I97" s="68"/>
      <c r="J97" s="68"/>
      <c r="K97" s="68" t="s">
        <v>92</v>
      </c>
      <c r="L97" s="68"/>
      <c r="M97" s="68"/>
      <c r="N97" s="68"/>
      <c r="O97" s="68"/>
    </row>
    <row r="98" spans="1:15">
      <c r="A98" s="68"/>
      <c r="B98" s="68"/>
      <c r="C98" s="68">
        <f t="shared" si="7"/>
        <v>13</v>
      </c>
      <c r="D98" s="68" t="s">
        <v>45</v>
      </c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</row>
    <row r="99" spans="1:15">
      <c r="A99" s="68"/>
      <c r="B99" s="68"/>
      <c r="C99" s="68">
        <f t="shared" si="7"/>
        <v>14</v>
      </c>
      <c r="D99" s="68" t="s">
        <v>49</v>
      </c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</row>
    <row r="100" spans="1:15">
      <c r="A100" s="68"/>
      <c r="B100" s="68"/>
      <c r="C100" s="68">
        <f t="shared" si="7"/>
        <v>15</v>
      </c>
      <c r="D100" s="68" t="s">
        <v>53</v>
      </c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</row>
    <row r="101" spans="1:15">
      <c r="A101" s="68"/>
      <c r="B101" s="68"/>
      <c r="C101" s="68">
        <f t="shared" si="7"/>
        <v>16</v>
      </c>
      <c r="D101" s="68" t="s">
        <v>57</v>
      </c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</row>
    <row r="102" spans="1:15">
      <c r="A102" s="68"/>
      <c r="B102" s="68"/>
      <c r="C102" s="68">
        <f t="shared" si="7"/>
        <v>17</v>
      </c>
      <c r="D102" s="68" t="s">
        <v>61</v>
      </c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</row>
    <row r="103" spans="1:15">
      <c r="A103" s="68"/>
      <c r="B103" s="68"/>
      <c r="C103" s="68">
        <f t="shared" si="7"/>
        <v>18</v>
      </c>
      <c r="D103" s="68" t="s">
        <v>65</v>
      </c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</row>
    <row r="104" spans="1:15">
      <c r="A104" s="68"/>
      <c r="B104" s="68"/>
      <c r="C104" s="68">
        <f t="shared" si="7"/>
        <v>19</v>
      </c>
      <c r="D104" s="68" t="s">
        <v>69</v>
      </c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</row>
    <row r="105" spans="1:15">
      <c r="A105" s="68"/>
      <c r="B105" s="68"/>
      <c r="C105" s="68">
        <f t="shared" si="7"/>
        <v>20</v>
      </c>
      <c r="D105" s="68" t="s">
        <v>38</v>
      </c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</row>
    <row r="106" spans="1:15">
      <c r="A106" s="68"/>
      <c r="B106" s="68"/>
      <c r="C106" s="68">
        <f t="shared" si="7"/>
        <v>21</v>
      </c>
      <c r="D106" s="68" t="s">
        <v>72</v>
      </c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</row>
    <row r="107" spans="1:15">
      <c r="A107" s="68"/>
      <c r="B107" s="68"/>
      <c r="C107" s="68">
        <f t="shared" si="7"/>
        <v>22</v>
      </c>
      <c r="D107" s="68" t="s">
        <v>73</v>
      </c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</row>
    <row r="108" spans="1:15">
      <c r="A108" s="68"/>
      <c r="B108" s="68"/>
      <c r="C108" s="68">
        <f t="shared" si="7"/>
        <v>23</v>
      </c>
      <c r="D108" s="68" t="s">
        <v>74</v>
      </c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</row>
    <row r="109" spans="1:15">
      <c r="A109" s="68"/>
      <c r="B109" s="68"/>
      <c r="C109" s="68">
        <f t="shared" si="7"/>
        <v>24</v>
      </c>
      <c r="D109" s="68" t="s">
        <v>75</v>
      </c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</row>
    <row r="110" spans="1:15">
      <c r="A110" s="68"/>
      <c r="B110" s="68"/>
      <c r="C110" s="68">
        <f t="shared" si="7"/>
        <v>25</v>
      </c>
      <c r="D110" s="68" t="s">
        <v>76</v>
      </c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</row>
    <row r="111" spans="1:15">
      <c r="A111" s="68"/>
      <c r="B111" s="68"/>
      <c r="C111" s="68">
        <f t="shared" si="7"/>
        <v>26</v>
      </c>
      <c r="D111" s="68" t="s">
        <v>77</v>
      </c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</row>
    <row r="112" spans="1:15">
      <c r="A112" s="68"/>
      <c r="B112" s="68"/>
      <c r="C112" s="68">
        <f t="shared" si="7"/>
        <v>27</v>
      </c>
      <c r="D112" s="68" t="s">
        <v>78</v>
      </c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</row>
    <row r="113" spans="1:15">
      <c r="A113" s="68"/>
      <c r="B113" s="68"/>
      <c r="C113" s="68">
        <f t="shared" si="7"/>
        <v>28</v>
      </c>
      <c r="D113" s="68" t="s">
        <v>79</v>
      </c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</row>
    <row r="114" spans="1:15">
      <c r="A114" s="68"/>
      <c r="B114" s="68"/>
      <c r="C114" s="68">
        <f t="shared" si="7"/>
        <v>29</v>
      </c>
      <c r="D114" s="68" t="s">
        <v>80</v>
      </c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</row>
    <row r="117" spans="1:15">
      <c r="A117" s="68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</row>
    <row r="118" spans="1:15">
      <c r="A118" s="68"/>
      <c r="B118" s="68"/>
      <c r="C118" s="71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</row>
    <row r="119" spans="1:15">
      <c r="A119" s="68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</row>
    <row r="120" spans="1:15">
      <c r="A120" s="68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</row>
    <row r="121" spans="1:15">
      <c r="A121" s="68"/>
      <c r="B121" s="68"/>
      <c r="C121" s="68"/>
      <c r="D121" s="72" t="s">
        <v>23</v>
      </c>
      <c r="E121" s="73" t="e">
        <f>MontoTT</f>
        <v>#REF!</v>
      </c>
      <c r="F121" s="68"/>
      <c r="G121" s="68"/>
      <c r="H121" s="68"/>
      <c r="I121" s="68"/>
      <c r="J121" s="68"/>
      <c r="K121" s="68"/>
      <c r="L121" s="68"/>
      <c r="M121" s="68"/>
      <c r="N121" s="68"/>
      <c r="O121" s="68"/>
    </row>
    <row r="122" spans="1:15">
      <c r="A122" s="68" t="s">
        <v>24</v>
      </c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</row>
    <row r="123" spans="1:15">
      <c r="A123" s="68"/>
      <c r="B123" s="68"/>
      <c r="C123" s="68"/>
      <c r="D123" s="72" t="s">
        <v>25</v>
      </c>
      <c r="E123" s="74" t="e">
        <f>(TRIM(F128&amp;" "&amp;F129&amp;G129&amp;F130&amp;G130&amp;F131&amp;" "&amp;F132&amp;G132&amp;F133&amp;G133&amp;F134&amp;" "&amp;F135&amp;G135&amp;F136&amp;G136&amp;F137&amp;F138&amp;F139))</f>
        <v>#REF!</v>
      </c>
      <c r="F123" s="75"/>
      <c r="G123" s="75"/>
      <c r="H123" s="75"/>
      <c r="I123" s="75"/>
      <c r="J123" s="75"/>
      <c r="K123" s="68"/>
      <c r="L123" s="68"/>
      <c r="M123" s="68"/>
      <c r="N123" s="68"/>
      <c r="O123" s="68"/>
    </row>
    <row r="124" spans="1:15">
      <c r="A124" s="68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</row>
    <row r="125" spans="1:15">
      <c r="A125" s="68" t="s">
        <v>24</v>
      </c>
      <c r="B125" s="68"/>
      <c r="C125" s="68"/>
      <c r="D125" s="68"/>
      <c r="E125" s="68"/>
      <c r="F125" s="68"/>
      <c r="G125" s="68"/>
      <c r="H125" s="68" t="str">
        <f>TEXT(G125,"#")</f>
        <v/>
      </c>
      <c r="I125" s="68"/>
      <c r="J125" s="68"/>
      <c r="K125" s="68"/>
      <c r="L125" s="68"/>
      <c r="M125" s="68"/>
      <c r="N125" s="68"/>
      <c r="O125" s="68"/>
    </row>
    <row r="126" spans="1:15">
      <c r="A126" s="68"/>
      <c r="B126" s="68"/>
      <c r="C126" s="68"/>
      <c r="D126" s="68"/>
      <c r="E126" s="68"/>
      <c r="F126" s="68"/>
      <c r="G126" s="68"/>
      <c r="H126" s="68"/>
      <c r="I126" s="68"/>
      <c r="J126" s="68">
        <v>1</v>
      </c>
      <c r="K126" s="68">
        <v>2</v>
      </c>
      <c r="L126" s="68">
        <v>3</v>
      </c>
      <c r="M126" s="68">
        <v>4</v>
      </c>
      <c r="N126" s="68">
        <v>5</v>
      </c>
      <c r="O126" s="68">
        <v>6</v>
      </c>
    </row>
    <row r="127" spans="1:15">
      <c r="A127" s="68" t="s">
        <v>24</v>
      </c>
      <c r="B127" s="68" t="s">
        <v>26</v>
      </c>
      <c r="C127" s="68" t="s">
        <v>27</v>
      </c>
      <c r="D127" s="68" t="s">
        <v>28</v>
      </c>
      <c r="E127" s="68" t="s">
        <v>29</v>
      </c>
      <c r="F127" s="68" t="s">
        <v>30</v>
      </c>
      <c r="G127" s="68"/>
      <c r="H127" s="68"/>
      <c r="I127" s="68">
        <v>0</v>
      </c>
      <c r="J127" s="68" t="s">
        <v>24</v>
      </c>
      <c r="K127" s="68" t="s">
        <v>24</v>
      </c>
      <c r="L127" s="68" t="s">
        <v>24</v>
      </c>
      <c r="M127" s="68" t="s">
        <v>24</v>
      </c>
      <c r="N127" s="68" t="s">
        <v>24</v>
      </c>
      <c r="O127" s="68" t="s">
        <v>31</v>
      </c>
    </row>
    <row r="128" spans="1:15">
      <c r="A128" s="73">
        <v>100000000</v>
      </c>
      <c r="B128" s="68" t="e">
        <f>INT(E121/A128)</f>
        <v>#REF!</v>
      </c>
      <c r="C128" s="68">
        <v>9</v>
      </c>
      <c r="D128" s="73" t="e">
        <f t="shared" ref="D128:D137" si="8">B128*A128</f>
        <v>#REF!</v>
      </c>
      <c r="E128" s="73" t="e">
        <f>$E$121-D128</f>
        <v>#REF!</v>
      </c>
      <c r="F128" s="68" t="e">
        <f>IF(AND(D128&gt;=100000000,D129=0,D130=0),"CIEN",VLOOKUP($B128,$I$11:$O$21,4))</f>
        <v>#REF!</v>
      </c>
      <c r="G128" s="68"/>
      <c r="H128" s="68"/>
      <c r="I128" s="68">
        <v>1</v>
      </c>
      <c r="J128" s="68" t="s">
        <v>32</v>
      </c>
      <c r="K128" s="68" t="s">
        <v>31</v>
      </c>
      <c r="L128" s="68" t="s">
        <v>33</v>
      </c>
      <c r="M128" s="68" t="s">
        <v>34</v>
      </c>
      <c r="N128" s="68" t="s">
        <v>35</v>
      </c>
      <c r="O128" s="68" t="s">
        <v>36</v>
      </c>
    </row>
    <row r="129" spans="1:15">
      <c r="A129" s="73">
        <v>10000000</v>
      </c>
      <c r="B129" s="68" t="e">
        <f t="shared" ref="B129:B136" si="9">INT(E128/A129)</f>
        <v>#REF!</v>
      </c>
      <c r="C129" s="68">
        <v>8</v>
      </c>
      <c r="D129" s="73" t="e">
        <f t="shared" si="8"/>
        <v>#REF!</v>
      </c>
      <c r="E129" s="73" t="e">
        <f t="shared" ref="E129:E138" si="10">E128-D129</f>
        <v>#REF!</v>
      </c>
      <c r="F129" s="68" t="e">
        <f>IF(D129=10000000,VLOOKUP($B130,$I$11:$O$21,7),IF(D130=0,VLOOKUP($B129,$I$11:$O$21,3),VLOOKUP($B129,$I$11:$O$21,6)))</f>
        <v>#REF!</v>
      </c>
      <c r="G129" s="68" t="e">
        <f>IF(OR(D129=10000000,D129=20000,D130=0,D129=0)," "," Y ")</f>
        <v>#REF!</v>
      </c>
      <c r="H129" s="68"/>
      <c r="I129" s="68">
        <v>2</v>
      </c>
      <c r="J129" s="68" t="s">
        <v>37</v>
      </c>
      <c r="K129" s="68" t="s">
        <v>38</v>
      </c>
      <c r="L129" s="68" t="s">
        <v>39</v>
      </c>
      <c r="M129" s="68" t="s">
        <v>37</v>
      </c>
      <c r="N129" s="68" t="s">
        <v>40</v>
      </c>
      <c r="O129" s="68" t="s">
        <v>41</v>
      </c>
    </row>
    <row r="130" spans="1:15">
      <c r="A130" s="73">
        <v>1000000</v>
      </c>
      <c r="B130" s="68" t="e">
        <f t="shared" si="9"/>
        <v>#REF!</v>
      </c>
      <c r="C130" s="68">
        <v>7</v>
      </c>
      <c r="D130" s="73" t="e">
        <f t="shared" si="8"/>
        <v>#REF!</v>
      </c>
      <c r="E130" s="73" t="e">
        <f t="shared" si="10"/>
        <v>#REF!</v>
      </c>
      <c r="F130" s="68" t="e">
        <f>IF(D129=10000000," ",VLOOKUP($B130,$I$11:$O$21,2))</f>
        <v>#REF!</v>
      </c>
      <c r="G130" s="68" t="e">
        <f>IF(E121&gt;999999.99,IF(E121&gt;1999999.99,IF(E130&gt;0," MILLONES "," MILLONES DE "),IF(E130&gt;0," MILLON "," MILLON DE "))," ")</f>
        <v>#REF!</v>
      </c>
      <c r="H130" s="68" t="s">
        <v>24</v>
      </c>
      <c r="I130" s="68">
        <v>3</v>
      </c>
      <c r="J130" s="68" t="s">
        <v>42</v>
      </c>
      <c r="K130" s="68" t="s">
        <v>43</v>
      </c>
      <c r="L130" s="68" t="s">
        <v>44</v>
      </c>
      <c r="M130" s="68" t="s">
        <v>42</v>
      </c>
      <c r="N130" s="68" t="s">
        <v>43</v>
      </c>
      <c r="O130" s="68" t="s">
        <v>45</v>
      </c>
    </row>
    <row r="131" spans="1:15">
      <c r="A131" s="73">
        <v>100000</v>
      </c>
      <c r="B131" s="68" t="e">
        <f t="shared" si="9"/>
        <v>#REF!</v>
      </c>
      <c r="C131" s="68">
        <v>6</v>
      </c>
      <c r="D131" s="73" t="e">
        <f t="shared" si="8"/>
        <v>#REF!</v>
      </c>
      <c r="E131" s="73" t="e">
        <f t="shared" si="10"/>
        <v>#REF!</v>
      </c>
      <c r="F131" s="68" t="e">
        <f>IF(AND(D131=100000,D132=0,D133=0),"CIEN",VLOOKUP($B131,$I$11:$O$21,4))</f>
        <v>#REF!</v>
      </c>
      <c r="G131" s="68"/>
      <c r="H131" s="68"/>
      <c r="I131" s="68">
        <v>4</v>
      </c>
      <c r="J131" s="68" t="s">
        <v>46</v>
      </c>
      <c r="K131" s="68" t="s">
        <v>47</v>
      </c>
      <c r="L131" s="68" t="s">
        <v>48</v>
      </c>
      <c r="M131" s="68" t="s">
        <v>46</v>
      </c>
      <c r="N131" s="68" t="s">
        <v>47</v>
      </c>
      <c r="O131" s="68" t="s">
        <v>49</v>
      </c>
    </row>
    <row r="132" spans="1:15">
      <c r="A132" s="73">
        <v>10000</v>
      </c>
      <c r="B132" s="68" t="e">
        <f t="shared" si="9"/>
        <v>#REF!</v>
      </c>
      <c r="C132" s="68">
        <v>5</v>
      </c>
      <c r="D132" s="73" t="e">
        <f t="shared" si="8"/>
        <v>#REF!</v>
      </c>
      <c r="E132" s="73" t="e">
        <f t="shared" si="10"/>
        <v>#REF!</v>
      </c>
      <c r="F132" s="68" t="e">
        <f>IF(D132=10000,VLOOKUP($B133,$I$11:$O$21,7),IF(D133=0,VLOOKUP($B132,$I$11:$O$21,3),VLOOKUP($B132,$I$11:$O$21,6)))</f>
        <v>#REF!</v>
      </c>
      <c r="G132" s="68" t="e">
        <f>IF(OR(D132=10000,D132=20000,D133=0,D132=0)," "," Y ")</f>
        <v>#REF!</v>
      </c>
      <c r="H132" s="68"/>
      <c r="I132" s="68">
        <v>5</v>
      </c>
      <c r="J132" s="68" t="s">
        <v>50</v>
      </c>
      <c r="K132" s="68" t="s">
        <v>51</v>
      </c>
      <c r="L132" s="68" t="s">
        <v>52</v>
      </c>
      <c r="M132" s="68" t="s">
        <v>50</v>
      </c>
      <c r="N132" s="68" t="s">
        <v>51</v>
      </c>
      <c r="O132" s="68" t="s">
        <v>53</v>
      </c>
    </row>
    <row r="133" spans="1:15">
      <c r="A133" s="73">
        <v>1000</v>
      </c>
      <c r="B133" s="68" t="e">
        <f t="shared" si="9"/>
        <v>#REF!</v>
      </c>
      <c r="C133" s="68">
        <v>4</v>
      </c>
      <c r="D133" s="73" t="e">
        <f t="shared" si="8"/>
        <v>#REF!</v>
      </c>
      <c r="E133" s="73" t="e">
        <f t="shared" si="10"/>
        <v>#REF!</v>
      </c>
      <c r="F133" s="68" t="e">
        <f>IF(OR(D132=10000,E121&lt;2000)," ",VLOOKUP($B133,$I$11:$O$21,2))</f>
        <v>#REF!</v>
      </c>
      <c r="G133" s="68" t="e">
        <f>IF(AND(E121&gt;=1000,NOT(AND(D131=0,D132=0,D133=0)))," MIL "," ")</f>
        <v>#REF!</v>
      </c>
      <c r="H133" s="68"/>
      <c r="I133" s="68">
        <v>6</v>
      </c>
      <c r="J133" s="68" t="s">
        <v>54</v>
      </c>
      <c r="K133" s="68" t="s">
        <v>55</v>
      </c>
      <c r="L133" s="68" t="s">
        <v>56</v>
      </c>
      <c r="M133" s="68" t="s">
        <v>54</v>
      </c>
      <c r="N133" s="68" t="s">
        <v>55</v>
      </c>
      <c r="O133" s="68" t="s">
        <v>57</v>
      </c>
    </row>
    <row r="134" spans="1:15">
      <c r="A134" s="73">
        <v>100</v>
      </c>
      <c r="B134" s="68" t="e">
        <f t="shared" si="9"/>
        <v>#REF!</v>
      </c>
      <c r="C134" s="68">
        <v>3</v>
      </c>
      <c r="D134" s="73" t="e">
        <f t="shared" si="8"/>
        <v>#REF!</v>
      </c>
      <c r="E134" s="73" t="e">
        <f t="shared" si="10"/>
        <v>#REF!</v>
      </c>
      <c r="F134" s="68" t="e">
        <f>IF(AND(D134=100,D135=0,D136=0),"CIEN",VLOOKUP($B134,$I$11:$O$21,$C134+1))</f>
        <v>#REF!</v>
      </c>
      <c r="G134" s="68"/>
      <c r="H134" s="68"/>
      <c r="I134" s="68">
        <v>7</v>
      </c>
      <c r="J134" s="68" t="s">
        <v>58</v>
      </c>
      <c r="K134" s="68" t="s">
        <v>59</v>
      </c>
      <c r="L134" s="68" t="s">
        <v>60</v>
      </c>
      <c r="M134" s="68" t="s">
        <v>58</v>
      </c>
      <c r="N134" s="68" t="s">
        <v>59</v>
      </c>
      <c r="O134" s="68" t="s">
        <v>61</v>
      </c>
    </row>
    <row r="135" spans="1:15">
      <c r="A135" s="73">
        <v>10</v>
      </c>
      <c r="B135" s="68" t="e">
        <f t="shared" si="9"/>
        <v>#REF!</v>
      </c>
      <c r="C135" s="68">
        <v>2</v>
      </c>
      <c r="D135" s="73" t="e">
        <f t="shared" si="8"/>
        <v>#REF!</v>
      </c>
      <c r="E135" s="73" t="e">
        <f t="shared" si="10"/>
        <v>#REF!</v>
      </c>
      <c r="F135" s="68" t="e">
        <f>IF(D135=10,VLOOKUP($B136,$I$11:$O$21,7),IF(D136=0,VLOOKUP($B135,$I$11:$O$21,3),VLOOKUP($B135,$I$11:$O$21,6)))</f>
        <v>#REF!</v>
      </c>
      <c r="G135" s="68" t="e">
        <f>IF(OR(D135=10,D135=20,D136=0,D135=0),""," Y ")</f>
        <v>#REF!</v>
      </c>
      <c r="H135" s="68"/>
      <c r="I135" s="68">
        <v>8</v>
      </c>
      <c r="J135" s="68" t="s">
        <v>62</v>
      </c>
      <c r="K135" s="68" t="s">
        <v>63</v>
      </c>
      <c r="L135" s="68" t="s">
        <v>64</v>
      </c>
      <c r="M135" s="68" t="s">
        <v>62</v>
      </c>
      <c r="N135" s="68" t="s">
        <v>63</v>
      </c>
      <c r="O135" s="68" t="s">
        <v>65</v>
      </c>
    </row>
    <row r="136" spans="1:15">
      <c r="A136" s="73">
        <v>1</v>
      </c>
      <c r="B136" s="68" t="e">
        <f t="shared" si="9"/>
        <v>#REF!</v>
      </c>
      <c r="C136" s="68">
        <v>1</v>
      </c>
      <c r="D136" s="73" t="e">
        <f t="shared" si="8"/>
        <v>#REF!</v>
      </c>
      <c r="E136" s="73" t="e">
        <f t="shared" si="10"/>
        <v>#REF!</v>
      </c>
      <c r="F136" s="68" t="e">
        <f>IF(D135=10," ",VLOOKUP($B136,$I$11:$O$21,2))</f>
        <v>#REF!</v>
      </c>
      <c r="G136" s="68" t="e">
        <f>IF(INT(E121)&gt;1, " PESOS ", IF(INT(E121)=1, " PESO ", "CERO PESOS " ))</f>
        <v>#REF!</v>
      </c>
      <c r="H136" s="68"/>
      <c r="I136" s="68">
        <v>9</v>
      </c>
      <c r="J136" s="68" t="s">
        <v>66</v>
      </c>
      <c r="K136" s="68" t="s">
        <v>67</v>
      </c>
      <c r="L136" s="68" t="s">
        <v>68</v>
      </c>
      <c r="M136" s="68" t="s">
        <v>66</v>
      </c>
      <c r="N136" s="68" t="s">
        <v>67</v>
      </c>
      <c r="O136" s="68" t="s">
        <v>69</v>
      </c>
    </row>
    <row r="137" spans="1:15">
      <c r="A137" s="73">
        <v>0.1</v>
      </c>
      <c r="B137" s="68" t="str">
        <f>MID(FIXED($E$20,2,FALSE),3,1)</f>
        <v>0</v>
      </c>
      <c r="C137" s="68">
        <v>10</v>
      </c>
      <c r="D137" s="73">
        <f t="shared" si="8"/>
        <v>0</v>
      </c>
      <c r="E137" s="73" t="e">
        <f t="shared" si="10"/>
        <v>#REF!</v>
      </c>
      <c r="F137" s="68" t="str">
        <f>IF(INT(D137*10)=0,"0",TEXT(D137*10,"#"))</f>
        <v>0</v>
      </c>
      <c r="G137" s="68"/>
      <c r="H137" s="68"/>
      <c r="I137" s="68">
        <v>10</v>
      </c>
      <c r="J137" s="68"/>
      <c r="K137" s="68"/>
      <c r="L137" s="68"/>
      <c r="M137" s="68" t="s">
        <v>31</v>
      </c>
      <c r="N137" s="68"/>
      <c r="O137" s="68"/>
    </row>
    <row r="138" spans="1:15">
      <c r="A138" s="73">
        <v>0.01</v>
      </c>
      <c r="B138" s="68" t="str">
        <f>MID(FIXED($E$20,2,FALSE),4,1)</f>
        <v>0</v>
      </c>
      <c r="C138" s="68">
        <v>11</v>
      </c>
      <c r="D138" s="73" t="e">
        <f>E137</f>
        <v>#REF!</v>
      </c>
      <c r="E138" s="73" t="e">
        <f t="shared" si="10"/>
        <v>#REF!</v>
      </c>
      <c r="F138" s="68" t="e">
        <f>IF(D138=0,"0",TEXT(D138*100,"0"))</f>
        <v>#REF!</v>
      </c>
      <c r="G138" s="68"/>
      <c r="H138" s="68"/>
      <c r="I138" s="68"/>
      <c r="J138" s="68"/>
      <c r="K138" s="68"/>
      <c r="L138" s="68"/>
      <c r="M138" s="68"/>
      <c r="N138" s="68"/>
      <c r="O138" s="68"/>
    </row>
    <row r="139" spans="1:15">
      <c r="A139" s="68"/>
      <c r="B139" s="68"/>
      <c r="C139" s="68"/>
      <c r="D139" s="68"/>
      <c r="E139" s="76"/>
      <c r="F139" s="68" t="s">
        <v>70</v>
      </c>
      <c r="G139" s="68"/>
      <c r="H139" s="68"/>
      <c r="I139" s="68"/>
      <c r="J139" s="68"/>
      <c r="K139" s="68"/>
      <c r="L139" s="68"/>
      <c r="M139" s="68"/>
      <c r="N139" s="68"/>
      <c r="O139" s="68"/>
    </row>
    <row r="140" spans="1:15">
      <c r="A140" s="68"/>
      <c r="B140" s="68"/>
      <c r="C140" s="68" t="e">
        <f>VLOOKUP(B128,$I$11:$O$21,2)</f>
        <v>#REF!</v>
      </c>
      <c r="D140" s="68"/>
      <c r="E140" s="76"/>
      <c r="F140" s="68"/>
      <c r="G140" s="68"/>
      <c r="H140" s="68"/>
      <c r="I140" s="68"/>
      <c r="J140" s="68"/>
      <c r="K140" s="68"/>
      <c r="L140" s="68"/>
      <c r="M140" s="68"/>
      <c r="N140" s="68"/>
      <c r="O140" s="68"/>
    </row>
    <row r="141" spans="1:15">
      <c r="A141" s="68"/>
      <c r="B141" s="68"/>
      <c r="C141" s="68" t="s">
        <v>24</v>
      </c>
      <c r="D141" s="68"/>
      <c r="E141" s="76"/>
      <c r="F141" s="68"/>
      <c r="G141" s="68"/>
      <c r="H141" s="68"/>
      <c r="I141" s="68"/>
      <c r="J141" s="68"/>
      <c r="K141" s="68"/>
      <c r="L141" s="68"/>
      <c r="M141" s="68"/>
      <c r="N141" s="68"/>
      <c r="O141" s="68"/>
    </row>
    <row r="142" spans="1:15">
      <c r="A142" s="68"/>
      <c r="B142" s="68"/>
      <c r="C142" s="68" t="s">
        <v>24</v>
      </c>
      <c r="D142" s="68"/>
      <c r="E142" s="76"/>
      <c r="F142" s="68"/>
      <c r="G142" s="68"/>
      <c r="H142" s="68"/>
      <c r="I142" s="68"/>
      <c r="J142" s="68"/>
      <c r="K142" s="68"/>
      <c r="L142" s="68"/>
      <c r="M142" s="68"/>
      <c r="N142" s="68"/>
      <c r="O142" s="68"/>
    </row>
    <row r="143" spans="1:15">
      <c r="A143" s="68"/>
      <c r="B143" s="68"/>
      <c r="C143" s="68"/>
      <c r="D143" s="68"/>
      <c r="E143" s="76"/>
      <c r="F143" s="68"/>
      <c r="G143" s="68"/>
      <c r="H143" s="68"/>
      <c r="I143" s="68"/>
      <c r="J143" s="68"/>
      <c r="K143" s="68"/>
      <c r="L143" s="68"/>
      <c r="M143" s="68"/>
      <c r="N143" s="68"/>
      <c r="O143" s="68"/>
    </row>
    <row r="144" spans="1:15">
      <c r="A144" s="68"/>
      <c r="B144" s="68"/>
      <c r="C144" s="68">
        <v>1</v>
      </c>
      <c r="D144" s="68" t="s">
        <v>32</v>
      </c>
      <c r="E144" s="76" t="s">
        <v>71</v>
      </c>
      <c r="F144" s="68"/>
      <c r="G144" s="68"/>
      <c r="H144" s="68"/>
      <c r="I144" s="68"/>
      <c r="J144" s="68"/>
      <c r="K144" s="68" t="s">
        <v>81</v>
      </c>
      <c r="L144" s="68"/>
      <c r="M144" s="68"/>
      <c r="N144" s="68"/>
      <c r="O144" s="68"/>
    </row>
    <row r="145" spans="1:15">
      <c r="A145" s="68"/>
      <c r="B145" s="68"/>
      <c r="C145" s="68">
        <f t="shared" ref="C145:C172" si="11">1+C144</f>
        <v>2</v>
      </c>
      <c r="D145" s="68" t="s">
        <v>37</v>
      </c>
      <c r="E145" s="68"/>
      <c r="F145" s="68"/>
      <c r="G145" s="68"/>
      <c r="H145" s="68"/>
      <c r="I145" s="68"/>
      <c r="J145" s="68"/>
      <c r="K145" s="68" t="s">
        <v>82</v>
      </c>
      <c r="L145" s="68"/>
      <c r="M145" s="68"/>
      <c r="N145" s="68"/>
      <c r="O145" s="68"/>
    </row>
    <row r="146" spans="1:15">
      <c r="A146" s="68"/>
      <c r="B146" s="68"/>
      <c r="C146" s="68">
        <f t="shared" si="11"/>
        <v>3</v>
      </c>
      <c r="D146" s="68" t="s">
        <v>42</v>
      </c>
      <c r="E146" s="68"/>
      <c r="F146" s="68"/>
      <c r="G146" s="68"/>
      <c r="H146" s="68"/>
      <c r="I146" s="68"/>
      <c r="J146" s="68"/>
      <c r="K146" s="68" t="s">
        <v>83</v>
      </c>
      <c r="L146" s="68"/>
      <c r="M146" s="68"/>
      <c r="N146" s="68"/>
      <c r="O146" s="68"/>
    </row>
    <row r="147" spans="1:15">
      <c r="A147" s="68"/>
      <c r="B147" s="68"/>
      <c r="C147" s="68">
        <f t="shared" si="11"/>
        <v>4</v>
      </c>
      <c r="D147" s="68" t="s">
        <v>46</v>
      </c>
      <c r="E147" s="68"/>
      <c r="F147" s="68"/>
      <c r="G147" s="68"/>
      <c r="H147" s="68"/>
      <c r="I147" s="68"/>
      <c r="J147" s="68"/>
      <c r="K147" s="68" t="s">
        <v>84</v>
      </c>
      <c r="L147" s="68"/>
      <c r="M147" s="68"/>
      <c r="N147" s="68"/>
      <c r="O147" s="68"/>
    </row>
    <row r="148" spans="1:15">
      <c r="A148" s="68"/>
      <c r="B148" s="68"/>
      <c r="C148" s="68">
        <f t="shared" si="11"/>
        <v>5</v>
      </c>
      <c r="D148" s="68" t="s">
        <v>50</v>
      </c>
      <c r="E148" s="68"/>
      <c r="F148" s="68"/>
      <c r="G148" s="68"/>
      <c r="H148" s="68"/>
      <c r="I148" s="68"/>
      <c r="J148" s="68"/>
      <c r="K148" s="68" t="s">
        <v>85</v>
      </c>
      <c r="L148" s="68"/>
      <c r="M148" s="68"/>
      <c r="N148" s="68"/>
      <c r="O148" s="68"/>
    </row>
    <row r="149" spans="1:15">
      <c r="A149" s="68"/>
      <c r="B149" s="68"/>
      <c r="C149" s="68">
        <f t="shared" si="11"/>
        <v>6</v>
      </c>
      <c r="D149" s="68" t="s">
        <v>54</v>
      </c>
      <c r="E149" s="68"/>
      <c r="F149" s="68"/>
      <c r="G149" s="68"/>
      <c r="H149" s="68"/>
      <c r="I149" s="68"/>
      <c r="J149" s="68"/>
      <c r="K149" s="68" t="s">
        <v>86</v>
      </c>
      <c r="L149" s="68"/>
      <c r="M149" s="68"/>
      <c r="N149" s="68"/>
      <c r="O149" s="68"/>
    </row>
    <row r="150" spans="1:15">
      <c r="A150" s="68"/>
      <c r="B150" s="68"/>
      <c r="C150" s="68">
        <f t="shared" si="11"/>
        <v>7</v>
      </c>
      <c r="D150" s="68" t="s">
        <v>58</v>
      </c>
      <c r="E150" s="68"/>
      <c r="F150" s="68"/>
      <c r="G150" s="68"/>
      <c r="H150" s="68"/>
      <c r="I150" s="68"/>
      <c r="J150" s="68"/>
      <c r="K150" s="68" t="s">
        <v>87</v>
      </c>
      <c r="L150" s="68"/>
      <c r="M150" s="68"/>
      <c r="N150" s="68"/>
      <c r="O150" s="68"/>
    </row>
    <row r="151" spans="1:15">
      <c r="A151" s="68"/>
      <c r="B151" s="68"/>
      <c r="C151" s="68">
        <f t="shared" si="11"/>
        <v>8</v>
      </c>
      <c r="D151" s="68" t="s">
        <v>62</v>
      </c>
      <c r="E151" s="68"/>
      <c r="F151" s="68"/>
      <c r="G151" s="68"/>
      <c r="H151" s="68"/>
      <c r="I151" s="68"/>
      <c r="J151" s="68"/>
      <c r="K151" s="68" t="s">
        <v>88</v>
      </c>
      <c r="L151" s="68"/>
      <c r="M151" s="68"/>
      <c r="N151" s="68"/>
      <c r="O151" s="68"/>
    </row>
    <row r="152" spans="1:15">
      <c r="A152" s="68"/>
      <c r="B152" s="68"/>
      <c r="C152" s="68">
        <f t="shared" si="11"/>
        <v>9</v>
      </c>
      <c r="D152" s="68" t="s">
        <v>66</v>
      </c>
      <c r="E152" s="68"/>
      <c r="F152" s="68"/>
      <c r="G152" s="68"/>
      <c r="H152" s="68"/>
      <c r="I152" s="68"/>
      <c r="J152" s="68"/>
      <c r="K152" s="68" t="s">
        <v>89</v>
      </c>
      <c r="L152" s="68"/>
      <c r="M152" s="68"/>
      <c r="N152" s="68"/>
      <c r="O152" s="68"/>
    </row>
    <row r="153" spans="1:15">
      <c r="A153" s="68"/>
      <c r="B153" s="68"/>
      <c r="C153" s="68">
        <f t="shared" si="11"/>
        <v>10</v>
      </c>
      <c r="D153" s="68" t="s">
        <v>31</v>
      </c>
      <c r="E153" s="68"/>
      <c r="F153" s="68"/>
      <c r="G153" s="68"/>
      <c r="H153" s="68"/>
      <c r="I153" s="68"/>
      <c r="J153" s="68"/>
      <c r="K153" s="68" t="s">
        <v>90</v>
      </c>
      <c r="L153" s="68"/>
      <c r="M153" s="68"/>
      <c r="N153" s="68"/>
      <c r="O153" s="68"/>
    </row>
    <row r="154" spans="1:15">
      <c r="A154" s="68"/>
      <c r="B154" s="68"/>
      <c r="C154" s="68">
        <f t="shared" si="11"/>
        <v>11</v>
      </c>
      <c r="D154" s="68" t="s">
        <v>36</v>
      </c>
      <c r="E154" s="68"/>
      <c r="F154" s="68"/>
      <c r="G154" s="68"/>
      <c r="H154" s="68"/>
      <c r="I154" s="68"/>
      <c r="J154" s="68"/>
      <c r="K154" s="68" t="s">
        <v>91</v>
      </c>
      <c r="L154" s="68"/>
      <c r="M154" s="68"/>
      <c r="N154" s="68"/>
      <c r="O154" s="68"/>
    </row>
    <row r="155" spans="1:15">
      <c r="A155" s="68"/>
      <c r="B155" s="68"/>
      <c r="C155" s="68">
        <f t="shared" si="11"/>
        <v>12</v>
      </c>
      <c r="D155" s="68" t="s">
        <v>41</v>
      </c>
      <c r="E155" s="68"/>
      <c r="F155" s="68"/>
      <c r="G155" s="68"/>
      <c r="H155" s="68"/>
      <c r="I155" s="68"/>
      <c r="J155" s="68"/>
      <c r="K155" s="68" t="s">
        <v>92</v>
      </c>
      <c r="L155" s="68"/>
      <c r="M155" s="68"/>
      <c r="N155" s="68"/>
      <c r="O155" s="68"/>
    </row>
    <row r="156" spans="1:15">
      <c r="A156" s="68"/>
      <c r="B156" s="68"/>
      <c r="C156" s="68">
        <f t="shared" si="11"/>
        <v>13</v>
      </c>
      <c r="D156" s="68" t="s">
        <v>45</v>
      </c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</row>
    <row r="157" spans="1:15">
      <c r="A157" s="68"/>
      <c r="B157" s="68"/>
      <c r="C157" s="68">
        <f t="shared" si="11"/>
        <v>14</v>
      </c>
      <c r="D157" s="68" t="s">
        <v>49</v>
      </c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</row>
    <row r="158" spans="1:15">
      <c r="A158" s="68"/>
      <c r="B158" s="68"/>
      <c r="C158" s="68">
        <f t="shared" si="11"/>
        <v>15</v>
      </c>
      <c r="D158" s="68" t="s">
        <v>53</v>
      </c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</row>
    <row r="159" spans="1:15">
      <c r="A159" s="68"/>
      <c r="B159" s="68"/>
      <c r="C159" s="68">
        <f t="shared" si="11"/>
        <v>16</v>
      </c>
      <c r="D159" s="68" t="s">
        <v>57</v>
      </c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</row>
    <row r="160" spans="1:15">
      <c r="A160" s="68"/>
      <c r="B160" s="68"/>
      <c r="C160" s="68">
        <f t="shared" si="11"/>
        <v>17</v>
      </c>
      <c r="D160" s="68" t="s">
        <v>61</v>
      </c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</row>
    <row r="161" spans="1:15">
      <c r="A161" s="68"/>
      <c r="B161" s="68"/>
      <c r="C161" s="68">
        <f t="shared" si="11"/>
        <v>18</v>
      </c>
      <c r="D161" s="68" t="s">
        <v>65</v>
      </c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</row>
    <row r="162" spans="1:15">
      <c r="A162" s="68"/>
      <c r="B162" s="68"/>
      <c r="C162" s="68">
        <f t="shared" si="11"/>
        <v>19</v>
      </c>
      <c r="D162" s="68" t="s">
        <v>69</v>
      </c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</row>
    <row r="163" spans="1:15">
      <c r="A163" s="68"/>
      <c r="B163" s="68"/>
      <c r="C163" s="68">
        <f t="shared" si="11"/>
        <v>20</v>
      </c>
      <c r="D163" s="68" t="s">
        <v>38</v>
      </c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</row>
    <row r="164" spans="1:15">
      <c r="A164" s="68"/>
      <c r="B164" s="68"/>
      <c r="C164" s="68">
        <f t="shared" si="11"/>
        <v>21</v>
      </c>
      <c r="D164" s="68" t="s">
        <v>72</v>
      </c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</row>
    <row r="165" spans="1:15">
      <c r="A165" s="68"/>
      <c r="B165" s="68"/>
      <c r="C165" s="68">
        <f t="shared" si="11"/>
        <v>22</v>
      </c>
      <c r="D165" s="68" t="s">
        <v>73</v>
      </c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</row>
    <row r="166" spans="1:15">
      <c r="A166" s="68"/>
      <c r="B166" s="68"/>
      <c r="C166" s="68">
        <f t="shared" si="11"/>
        <v>23</v>
      </c>
      <c r="D166" s="68" t="s">
        <v>74</v>
      </c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</row>
    <row r="167" spans="1:15">
      <c r="A167" s="68"/>
      <c r="B167" s="68"/>
      <c r="C167" s="68">
        <f t="shared" si="11"/>
        <v>24</v>
      </c>
      <c r="D167" s="68" t="s">
        <v>75</v>
      </c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</row>
    <row r="168" spans="1:15">
      <c r="A168" s="68"/>
      <c r="B168" s="68"/>
      <c r="C168" s="68">
        <f t="shared" si="11"/>
        <v>25</v>
      </c>
      <c r="D168" s="68" t="s">
        <v>76</v>
      </c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</row>
    <row r="169" spans="1:15">
      <c r="A169" s="68"/>
      <c r="B169" s="68"/>
      <c r="C169" s="68">
        <f t="shared" si="11"/>
        <v>26</v>
      </c>
      <c r="D169" s="68" t="s">
        <v>77</v>
      </c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</row>
    <row r="170" spans="1:15">
      <c r="A170" s="68"/>
      <c r="B170" s="68"/>
      <c r="C170" s="68">
        <f t="shared" si="11"/>
        <v>27</v>
      </c>
      <c r="D170" s="68" t="s">
        <v>78</v>
      </c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</row>
    <row r="171" spans="1:15">
      <c r="A171" s="68"/>
      <c r="B171" s="68"/>
      <c r="C171" s="68">
        <f t="shared" si="11"/>
        <v>28</v>
      </c>
      <c r="D171" s="68" t="s">
        <v>79</v>
      </c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</row>
    <row r="172" spans="1:15">
      <c r="A172" s="68"/>
      <c r="B172" s="68"/>
      <c r="C172" s="68">
        <f t="shared" si="11"/>
        <v>29</v>
      </c>
      <c r="D172" s="68" t="s">
        <v>80</v>
      </c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</row>
    <row r="178" spans="1:15">
      <c r="A178" s="68"/>
      <c r="B178" s="68"/>
      <c r="C178" s="68"/>
      <c r="D178" s="72" t="s">
        <v>23</v>
      </c>
      <c r="E178" s="73" t="e">
        <f>Cuestionario!#REF!</f>
        <v>#REF!</v>
      </c>
      <c r="F178" s="68"/>
      <c r="G178" s="68"/>
      <c r="H178" s="68"/>
      <c r="I178" s="68"/>
      <c r="J178" s="68"/>
      <c r="K178" s="68"/>
      <c r="L178" s="68"/>
      <c r="M178" s="68"/>
      <c r="N178" s="68"/>
      <c r="O178" s="68"/>
    </row>
    <row r="179" spans="1:15">
      <c r="A179" s="68" t="s">
        <v>24</v>
      </c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</row>
    <row r="180" spans="1:15">
      <c r="A180" s="68"/>
      <c r="B180" s="68"/>
      <c r="C180" s="68"/>
      <c r="D180" s="72" t="s">
        <v>25</v>
      </c>
      <c r="E180" s="74" t="e">
        <f>(TRIM(F185&amp;" "&amp;F186&amp;G186&amp;F187&amp;G187&amp;F188&amp;" "&amp;F189&amp;G189&amp;F190&amp;G190&amp;F191&amp;" "&amp;F192&amp;G192&amp;F193&amp;G193&amp;F194&amp;F195&amp;F196))</f>
        <v>#REF!</v>
      </c>
      <c r="F180" s="75"/>
      <c r="G180" s="75"/>
      <c r="H180" s="75"/>
      <c r="I180" s="75"/>
      <c r="J180" s="75"/>
      <c r="K180" s="68"/>
      <c r="L180" s="68"/>
      <c r="M180" s="68"/>
      <c r="N180" s="68"/>
      <c r="O180" s="68"/>
    </row>
    <row r="181" spans="1:15">
      <c r="A181" s="68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</row>
    <row r="182" spans="1:15">
      <c r="A182" s="68" t="s">
        <v>24</v>
      </c>
      <c r="B182" s="68"/>
      <c r="C182" s="68"/>
      <c r="D182" s="68"/>
      <c r="E182" s="68"/>
      <c r="F182" s="68"/>
      <c r="G182" s="68"/>
      <c r="H182" s="68" t="str">
        <f>TEXT(G182,"#")</f>
        <v/>
      </c>
      <c r="I182" s="68"/>
      <c r="J182" s="68"/>
      <c r="K182" s="68"/>
      <c r="L182" s="68"/>
      <c r="M182" s="68"/>
      <c r="N182" s="68"/>
      <c r="O182" s="68"/>
    </row>
    <row r="183" spans="1:15">
      <c r="A183" s="68"/>
      <c r="B183" s="68"/>
      <c r="C183" s="68"/>
      <c r="D183" s="68"/>
      <c r="E183" s="68"/>
      <c r="F183" s="68"/>
      <c r="G183" s="68"/>
      <c r="H183" s="68"/>
      <c r="I183" s="68"/>
      <c r="J183" s="68">
        <v>1</v>
      </c>
      <c r="K183" s="68">
        <v>2</v>
      </c>
      <c r="L183" s="68">
        <v>3</v>
      </c>
      <c r="M183" s="68">
        <v>4</v>
      </c>
      <c r="N183" s="68">
        <v>5</v>
      </c>
      <c r="O183" s="68">
        <v>6</v>
      </c>
    </row>
    <row r="184" spans="1:15">
      <c r="A184" s="68" t="s">
        <v>24</v>
      </c>
      <c r="B184" s="68" t="s">
        <v>26</v>
      </c>
      <c r="C184" s="68" t="s">
        <v>27</v>
      </c>
      <c r="D184" s="68" t="s">
        <v>28</v>
      </c>
      <c r="E184" s="68" t="s">
        <v>29</v>
      </c>
      <c r="F184" s="68" t="s">
        <v>30</v>
      </c>
      <c r="G184" s="68"/>
      <c r="H184" s="68"/>
      <c r="I184" s="68">
        <v>0</v>
      </c>
      <c r="J184" s="68" t="s">
        <v>24</v>
      </c>
      <c r="K184" s="68" t="s">
        <v>24</v>
      </c>
      <c r="L184" s="68" t="s">
        <v>24</v>
      </c>
      <c r="M184" s="68" t="s">
        <v>24</v>
      </c>
      <c r="N184" s="68" t="s">
        <v>24</v>
      </c>
      <c r="O184" s="68" t="s">
        <v>31</v>
      </c>
    </row>
    <row r="185" spans="1:15">
      <c r="A185" s="73">
        <v>100000000</v>
      </c>
      <c r="B185" s="68" t="e">
        <f>INT(E178/A185)</f>
        <v>#REF!</v>
      </c>
      <c r="C185" s="68">
        <v>9</v>
      </c>
      <c r="D185" s="73" t="e">
        <f t="shared" ref="D185:D194" si="12">B185*A185</f>
        <v>#REF!</v>
      </c>
      <c r="E185" s="73" t="e">
        <f>$E$178-D185</f>
        <v>#REF!</v>
      </c>
      <c r="F185" s="68" t="e">
        <f>IF(AND(D185&gt;=100000000,D186=0,D187=0),"CIEN",VLOOKUP($B185,$I$11:$O$21,4))</f>
        <v>#REF!</v>
      </c>
      <c r="G185" s="68"/>
      <c r="H185" s="68"/>
      <c r="I185" s="68">
        <v>1</v>
      </c>
      <c r="J185" s="68" t="s">
        <v>32</v>
      </c>
      <c r="K185" s="68" t="s">
        <v>31</v>
      </c>
      <c r="L185" s="68" t="s">
        <v>33</v>
      </c>
      <c r="M185" s="68" t="s">
        <v>34</v>
      </c>
      <c r="N185" s="68" t="s">
        <v>35</v>
      </c>
      <c r="O185" s="68" t="s">
        <v>36</v>
      </c>
    </row>
    <row r="186" spans="1:15">
      <c r="A186" s="73">
        <v>10000000</v>
      </c>
      <c r="B186" s="68" t="e">
        <f t="shared" ref="B186:B193" si="13">INT(E185/A186)</f>
        <v>#REF!</v>
      </c>
      <c r="C186" s="68">
        <v>8</v>
      </c>
      <c r="D186" s="73" t="e">
        <f t="shared" si="12"/>
        <v>#REF!</v>
      </c>
      <c r="E186" s="73" t="e">
        <f t="shared" ref="E186:E195" si="14">E185-D186</f>
        <v>#REF!</v>
      </c>
      <c r="F186" s="68" t="e">
        <f>IF(D186=10000000,VLOOKUP($B187,$I$11:$O$21,7),IF(D187=0,VLOOKUP($B186,$I$11:$O$21,3),VLOOKUP($B186,$I$11:$O$21,6)))</f>
        <v>#REF!</v>
      </c>
      <c r="G186" s="68" t="e">
        <f>IF(OR(D186=10000000,D186=20000,D187=0,D186=0)," "," Y ")</f>
        <v>#REF!</v>
      </c>
      <c r="H186" s="68"/>
      <c r="I186" s="68">
        <v>2</v>
      </c>
      <c r="J186" s="68" t="s">
        <v>37</v>
      </c>
      <c r="K186" s="68" t="s">
        <v>38</v>
      </c>
      <c r="L186" s="68" t="s">
        <v>39</v>
      </c>
      <c r="M186" s="68" t="s">
        <v>37</v>
      </c>
      <c r="N186" s="68" t="s">
        <v>40</v>
      </c>
      <c r="O186" s="68" t="s">
        <v>41</v>
      </c>
    </row>
    <row r="187" spans="1:15">
      <c r="A187" s="73">
        <v>1000000</v>
      </c>
      <c r="B187" s="68" t="e">
        <f t="shared" si="13"/>
        <v>#REF!</v>
      </c>
      <c r="C187" s="68">
        <v>7</v>
      </c>
      <c r="D187" s="73" t="e">
        <f t="shared" si="12"/>
        <v>#REF!</v>
      </c>
      <c r="E187" s="73" t="e">
        <f t="shared" si="14"/>
        <v>#REF!</v>
      </c>
      <c r="F187" s="68" t="e">
        <f>IF(D186=10000000," ",VLOOKUP($B187,$I$11:$O$21,2))</f>
        <v>#REF!</v>
      </c>
      <c r="G187" s="68" t="e">
        <f>IF(E178&gt;999999.99,IF(E178&gt;1999999.99,IF(E187&gt;0," MILLONES "," MILLONES DE "),IF(E187&gt;0," MILLON "," MILLON DE "))," ")</f>
        <v>#REF!</v>
      </c>
      <c r="H187" s="68" t="s">
        <v>24</v>
      </c>
      <c r="I187" s="68">
        <v>3</v>
      </c>
      <c r="J187" s="68" t="s">
        <v>42</v>
      </c>
      <c r="K187" s="68" t="s">
        <v>43</v>
      </c>
      <c r="L187" s="68" t="s">
        <v>44</v>
      </c>
      <c r="M187" s="68" t="s">
        <v>42</v>
      </c>
      <c r="N187" s="68" t="s">
        <v>43</v>
      </c>
      <c r="O187" s="68" t="s">
        <v>45</v>
      </c>
    </row>
    <row r="188" spans="1:15">
      <c r="A188" s="73">
        <v>100000</v>
      </c>
      <c r="B188" s="68" t="e">
        <f t="shared" si="13"/>
        <v>#REF!</v>
      </c>
      <c r="C188" s="68">
        <v>6</v>
      </c>
      <c r="D188" s="73" t="e">
        <f t="shared" si="12"/>
        <v>#REF!</v>
      </c>
      <c r="E188" s="73" t="e">
        <f t="shared" si="14"/>
        <v>#REF!</v>
      </c>
      <c r="F188" s="68" t="e">
        <f>IF(AND(D188=100000,D189=0,D190=0),"CIEN",VLOOKUP($B188,$I$11:$O$21,4))</f>
        <v>#REF!</v>
      </c>
      <c r="G188" s="68"/>
      <c r="H188" s="68"/>
      <c r="I188" s="68">
        <v>4</v>
      </c>
      <c r="J188" s="68" t="s">
        <v>46</v>
      </c>
      <c r="K188" s="68" t="s">
        <v>47</v>
      </c>
      <c r="L188" s="68" t="s">
        <v>48</v>
      </c>
      <c r="M188" s="68" t="s">
        <v>46</v>
      </c>
      <c r="N188" s="68" t="s">
        <v>47</v>
      </c>
      <c r="O188" s="68" t="s">
        <v>49</v>
      </c>
    </row>
    <row r="189" spans="1:15">
      <c r="A189" s="73">
        <v>10000</v>
      </c>
      <c r="B189" s="68" t="e">
        <f t="shared" si="13"/>
        <v>#REF!</v>
      </c>
      <c r="C189" s="68">
        <v>5</v>
      </c>
      <c r="D189" s="73" t="e">
        <f t="shared" si="12"/>
        <v>#REF!</v>
      </c>
      <c r="E189" s="73" t="e">
        <f t="shared" si="14"/>
        <v>#REF!</v>
      </c>
      <c r="F189" s="68" t="e">
        <f>IF(D189=10000,VLOOKUP($B190,$I$11:$O$21,7),IF(D190=0,VLOOKUP($B189,$I$11:$O$21,3),VLOOKUP($B189,$I$11:$O$21,6)))</f>
        <v>#REF!</v>
      </c>
      <c r="G189" s="68" t="e">
        <f>IF(OR(D189=10000,D189=20000,D190=0,D189=0)," "," Y ")</f>
        <v>#REF!</v>
      </c>
      <c r="H189" s="68"/>
      <c r="I189" s="68">
        <v>5</v>
      </c>
      <c r="J189" s="68" t="s">
        <v>50</v>
      </c>
      <c r="K189" s="68" t="s">
        <v>51</v>
      </c>
      <c r="L189" s="68" t="s">
        <v>52</v>
      </c>
      <c r="M189" s="68" t="s">
        <v>50</v>
      </c>
      <c r="N189" s="68" t="s">
        <v>51</v>
      </c>
      <c r="O189" s="68" t="s">
        <v>53</v>
      </c>
    </row>
    <row r="190" spans="1:15">
      <c r="A190" s="73">
        <v>1000</v>
      </c>
      <c r="B190" s="68" t="e">
        <f t="shared" si="13"/>
        <v>#REF!</v>
      </c>
      <c r="C190" s="68">
        <v>4</v>
      </c>
      <c r="D190" s="73" t="e">
        <f t="shared" si="12"/>
        <v>#REF!</v>
      </c>
      <c r="E190" s="73" t="e">
        <f t="shared" si="14"/>
        <v>#REF!</v>
      </c>
      <c r="F190" s="68" t="e">
        <f>IF(OR(D189=10000,E178&lt;2000)," ",VLOOKUP($B190,$I$11:$O$21,2))</f>
        <v>#REF!</v>
      </c>
      <c r="G190" s="68" t="e">
        <f>IF(AND(E178&gt;=1000,NOT(AND(D188=0,D189=0,D190=0)))," MIL "," ")</f>
        <v>#REF!</v>
      </c>
      <c r="H190" s="68"/>
      <c r="I190" s="68">
        <v>6</v>
      </c>
      <c r="J190" s="68" t="s">
        <v>54</v>
      </c>
      <c r="K190" s="68" t="s">
        <v>55</v>
      </c>
      <c r="L190" s="68" t="s">
        <v>56</v>
      </c>
      <c r="M190" s="68" t="s">
        <v>54</v>
      </c>
      <c r="N190" s="68" t="s">
        <v>55</v>
      </c>
      <c r="O190" s="68" t="s">
        <v>57</v>
      </c>
    </row>
    <row r="191" spans="1:15">
      <c r="A191" s="73">
        <v>100</v>
      </c>
      <c r="B191" s="68" t="e">
        <f t="shared" si="13"/>
        <v>#REF!</v>
      </c>
      <c r="C191" s="68">
        <v>3</v>
      </c>
      <c r="D191" s="73" t="e">
        <f t="shared" si="12"/>
        <v>#REF!</v>
      </c>
      <c r="E191" s="73" t="e">
        <f t="shared" si="14"/>
        <v>#REF!</v>
      </c>
      <c r="F191" s="68" t="e">
        <f>IF(AND(D191=100,D192=0,D193=0),"CIEN",VLOOKUP($B191,$I$11:$O$21,$C191+1))</f>
        <v>#REF!</v>
      </c>
      <c r="G191" s="68"/>
      <c r="H191" s="68"/>
      <c r="I191" s="68">
        <v>7</v>
      </c>
      <c r="J191" s="68" t="s">
        <v>58</v>
      </c>
      <c r="K191" s="68" t="s">
        <v>59</v>
      </c>
      <c r="L191" s="68" t="s">
        <v>60</v>
      </c>
      <c r="M191" s="68" t="s">
        <v>58</v>
      </c>
      <c r="N191" s="68" t="s">
        <v>59</v>
      </c>
      <c r="O191" s="68" t="s">
        <v>61</v>
      </c>
    </row>
    <row r="192" spans="1:15">
      <c r="A192" s="73">
        <v>10</v>
      </c>
      <c r="B192" s="68" t="e">
        <f t="shared" si="13"/>
        <v>#REF!</v>
      </c>
      <c r="C192" s="68">
        <v>2</v>
      </c>
      <c r="D192" s="73" t="e">
        <f t="shared" si="12"/>
        <v>#REF!</v>
      </c>
      <c r="E192" s="73" t="e">
        <f t="shared" si="14"/>
        <v>#REF!</v>
      </c>
      <c r="F192" s="68" t="e">
        <f>IF(D192=10,VLOOKUP($B193,$I$11:$O$21,7),IF(D193=0,VLOOKUP($B192,$I$11:$O$21,3),VLOOKUP($B192,$I$11:$O$21,6)))</f>
        <v>#REF!</v>
      </c>
      <c r="G192" s="68" t="e">
        <f>IF(OR(D192=10,D192=20,D193=0,D192=0),""," Y ")</f>
        <v>#REF!</v>
      </c>
      <c r="H192" s="68"/>
      <c r="I192" s="68">
        <v>8</v>
      </c>
      <c r="J192" s="68" t="s">
        <v>62</v>
      </c>
      <c r="K192" s="68" t="s">
        <v>63</v>
      </c>
      <c r="L192" s="68" t="s">
        <v>64</v>
      </c>
      <c r="M192" s="68" t="s">
        <v>62</v>
      </c>
      <c r="N192" s="68" t="s">
        <v>63</v>
      </c>
      <c r="O192" s="68" t="s">
        <v>65</v>
      </c>
    </row>
    <row r="193" spans="1:15">
      <c r="A193" s="73">
        <v>1</v>
      </c>
      <c r="B193" s="68" t="e">
        <f t="shared" si="13"/>
        <v>#REF!</v>
      </c>
      <c r="C193" s="68">
        <v>1</v>
      </c>
      <c r="D193" s="73" t="e">
        <f t="shared" si="12"/>
        <v>#REF!</v>
      </c>
      <c r="E193" s="73" t="e">
        <f t="shared" si="14"/>
        <v>#REF!</v>
      </c>
      <c r="F193" s="68" t="e">
        <f>IF(D192=10," ",VLOOKUP($B193,$I$11:$O$21,2))</f>
        <v>#REF!</v>
      </c>
      <c r="G193" s="68" t="e">
        <f>IF(INT(E178)&gt;1, " PESOS ", IF(INT(E178)=1, " PESO ", "CERO PESOS " ))</f>
        <v>#REF!</v>
      </c>
      <c r="H193" s="68"/>
      <c r="I193" s="68">
        <v>9</v>
      </c>
      <c r="J193" s="68" t="s">
        <v>66</v>
      </c>
      <c r="K193" s="68" t="s">
        <v>67</v>
      </c>
      <c r="L193" s="68" t="s">
        <v>68</v>
      </c>
      <c r="M193" s="68" t="s">
        <v>66</v>
      </c>
      <c r="N193" s="68" t="s">
        <v>67</v>
      </c>
      <c r="O193" s="68" t="s">
        <v>69</v>
      </c>
    </row>
    <row r="194" spans="1:15">
      <c r="A194" s="73">
        <v>0.1</v>
      </c>
      <c r="B194" s="68" t="str">
        <f>MID(FIXED($E$20,2,FALSE),3,1)</f>
        <v>0</v>
      </c>
      <c r="C194" s="68">
        <v>10</v>
      </c>
      <c r="D194" s="73">
        <f t="shared" si="12"/>
        <v>0</v>
      </c>
      <c r="E194" s="73" t="e">
        <f t="shared" si="14"/>
        <v>#REF!</v>
      </c>
      <c r="F194" s="68" t="str">
        <f>IF(INT(D194*10)=0,"0",TEXT(D194*10,"#"))</f>
        <v>0</v>
      </c>
      <c r="G194" s="68"/>
      <c r="H194" s="68"/>
      <c r="I194" s="68">
        <v>10</v>
      </c>
      <c r="J194" s="68"/>
      <c r="K194" s="68"/>
      <c r="L194" s="68"/>
      <c r="M194" s="68" t="s">
        <v>31</v>
      </c>
      <c r="N194" s="68"/>
      <c r="O194" s="68"/>
    </row>
    <row r="195" spans="1:15">
      <c r="A195" s="73">
        <v>0.01</v>
      </c>
      <c r="B195" s="68" t="str">
        <f>MID(FIXED($E$20,2,FALSE),4,1)</f>
        <v>0</v>
      </c>
      <c r="C195" s="68">
        <v>11</v>
      </c>
      <c r="D195" s="73" t="e">
        <f>E194</f>
        <v>#REF!</v>
      </c>
      <c r="E195" s="73" t="e">
        <f t="shared" si="14"/>
        <v>#REF!</v>
      </c>
      <c r="F195" s="68" t="e">
        <f>IF(D195=0,"0",TEXT(D195*100,"0"))</f>
        <v>#REF!</v>
      </c>
      <c r="G195" s="68"/>
      <c r="H195" s="68"/>
      <c r="I195" s="68"/>
      <c r="J195" s="68"/>
      <c r="K195" s="68"/>
      <c r="L195" s="68"/>
      <c r="M195" s="68"/>
      <c r="N195" s="68"/>
      <c r="O195" s="68"/>
    </row>
    <row r="196" spans="1:15">
      <c r="A196" s="68"/>
      <c r="B196" s="68"/>
      <c r="C196" s="68"/>
      <c r="D196" s="68"/>
      <c r="E196" s="76"/>
      <c r="F196" s="68" t="s">
        <v>70</v>
      </c>
      <c r="G196" s="68"/>
      <c r="H196" s="68"/>
      <c r="I196" s="68"/>
      <c r="J196" s="68"/>
      <c r="K196" s="68"/>
      <c r="L196" s="68"/>
      <c r="M196" s="68"/>
      <c r="N196" s="68"/>
      <c r="O196" s="68"/>
    </row>
    <row r="197" spans="1:15">
      <c r="A197" s="68"/>
      <c r="B197" s="68"/>
      <c r="C197" s="68" t="e">
        <f>VLOOKUP(B185,$I$11:$O$21,2)</f>
        <v>#REF!</v>
      </c>
      <c r="D197" s="68"/>
      <c r="E197" s="76"/>
      <c r="F197" s="68"/>
      <c r="G197" s="68"/>
      <c r="H197" s="68"/>
      <c r="I197" s="68"/>
      <c r="J197" s="68"/>
      <c r="K197" s="68"/>
      <c r="L197" s="68"/>
      <c r="M197" s="68"/>
      <c r="N197" s="68"/>
      <c r="O197" s="68"/>
    </row>
    <row r="198" spans="1:15">
      <c r="A198" s="68"/>
      <c r="B198" s="68"/>
      <c r="C198" s="68" t="s">
        <v>24</v>
      </c>
      <c r="D198" s="68"/>
      <c r="E198" s="76"/>
      <c r="F198" s="68"/>
      <c r="G198" s="68"/>
      <c r="H198" s="68"/>
      <c r="I198" s="68"/>
      <c r="J198" s="68"/>
      <c r="K198" s="68"/>
      <c r="L198" s="68"/>
      <c r="M198" s="68"/>
      <c r="N198" s="68"/>
      <c r="O198" s="68"/>
    </row>
    <row r="199" spans="1:15">
      <c r="A199" s="68"/>
      <c r="B199" s="68"/>
      <c r="C199" s="68" t="s">
        <v>24</v>
      </c>
      <c r="D199" s="68"/>
      <c r="E199" s="76"/>
      <c r="F199" s="68"/>
      <c r="G199" s="68"/>
      <c r="H199" s="68"/>
      <c r="I199" s="68"/>
      <c r="J199" s="68"/>
      <c r="K199" s="68"/>
      <c r="L199" s="68"/>
      <c r="M199" s="68"/>
      <c r="N199" s="68"/>
      <c r="O199" s="68"/>
    </row>
    <row r="200" spans="1:15">
      <c r="A200" s="68"/>
      <c r="B200" s="68"/>
      <c r="C200" s="68"/>
      <c r="D200" s="68"/>
      <c r="E200" s="76"/>
      <c r="F200" s="68"/>
      <c r="G200" s="68"/>
      <c r="H200" s="68"/>
      <c r="I200" s="68"/>
      <c r="J200" s="68"/>
      <c r="K200" s="68"/>
      <c r="L200" s="68"/>
      <c r="M200" s="68"/>
      <c r="N200" s="68"/>
      <c r="O200" s="68"/>
    </row>
    <row r="201" spans="1:15">
      <c r="A201" s="68"/>
      <c r="B201" s="68"/>
      <c r="C201" s="68">
        <v>1</v>
      </c>
      <c r="D201" s="68" t="s">
        <v>32</v>
      </c>
      <c r="E201" s="76" t="s">
        <v>71</v>
      </c>
      <c r="F201" s="68"/>
      <c r="G201" s="68"/>
      <c r="H201" s="68"/>
      <c r="I201" s="68"/>
      <c r="J201" s="68"/>
      <c r="K201" s="68" t="s">
        <v>81</v>
      </c>
      <c r="L201" s="68"/>
      <c r="M201" s="68"/>
      <c r="N201" s="68"/>
      <c r="O201" s="68"/>
    </row>
    <row r="202" spans="1:15">
      <c r="A202" s="68"/>
      <c r="B202" s="68"/>
      <c r="C202" s="68">
        <f t="shared" ref="C202:C229" si="15">1+C201</f>
        <v>2</v>
      </c>
      <c r="D202" s="68" t="s">
        <v>37</v>
      </c>
      <c r="E202" s="68"/>
      <c r="F202" s="68"/>
      <c r="G202" s="68"/>
      <c r="H202" s="68"/>
      <c r="I202" s="68"/>
      <c r="J202" s="68"/>
      <c r="K202" s="68" t="s">
        <v>82</v>
      </c>
      <c r="L202" s="68"/>
      <c r="M202" s="68"/>
      <c r="N202" s="68"/>
      <c r="O202" s="68"/>
    </row>
    <row r="203" spans="1:15">
      <c r="A203" s="68"/>
      <c r="B203" s="68"/>
      <c r="C203" s="68">
        <f t="shared" si="15"/>
        <v>3</v>
      </c>
      <c r="D203" s="68" t="s">
        <v>42</v>
      </c>
      <c r="E203" s="68"/>
      <c r="F203" s="68"/>
      <c r="G203" s="68"/>
      <c r="H203" s="68"/>
      <c r="I203" s="68"/>
      <c r="J203" s="68"/>
      <c r="K203" s="68" t="s">
        <v>83</v>
      </c>
      <c r="L203" s="68"/>
      <c r="M203" s="68"/>
      <c r="N203" s="68"/>
      <c r="O203" s="68"/>
    </row>
    <row r="204" spans="1:15">
      <c r="A204" s="68"/>
      <c r="B204" s="68"/>
      <c r="C204" s="68">
        <f t="shared" si="15"/>
        <v>4</v>
      </c>
      <c r="D204" s="68" t="s">
        <v>46</v>
      </c>
      <c r="E204" s="68"/>
      <c r="F204" s="68"/>
      <c r="G204" s="68"/>
      <c r="H204" s="68"/>
      <c r="I204" s="68"/>
      <c r="J204" s="68"/>
      <c r="K204" s="68" t="s">
        <v>84</v>
      </c>
      <c r="L204" s="68"/>
      <c r="M204" s="68"/>
      <c r="N204" s="68"/>
      <c r="O204" s="68"/>
    </row>
    <row r="205" spans="1:15">
      <c r="A205" s="68"/>
      <c r="B205" s="68"/>
      <c r="C205" s="68">
        <f t="shared" si="15"/>
        <v>5</v>
      </c>
      <c r="D205" s="68" t="s">
        <v>50</v>
      </c>
      <c r="E205" s="68"/>
      <c r="F205" s="68"/>
      <c r="G205" s="68"/>
      <c r="H205" s="68"/>
      <c r="I205" s="68"/>
      <c r="J205" s="68"/>
      <c r="K205" s="68" t="s">
        <v>85</v>
      </c>
      <c r="L205" s="68"/>
      <c r="M205" s="68"/>
      <c r="N205" s="68"/>
      <c r="O205" s="68"/>
    </row>
    <row r="206" spans="1:15">
      <c r="A206" s="68"/>
      <c r="B206" s="68"/>
      <c r="C206" s="68">
        <f t="shared" si="15"/>
        <v>6</v>
      </c>
      <c r="D206" s="68" t="s">
        <v>54</v>
      </c>
      <c r="E206" s="68"/>
      <c r="F206" s="68"/>
      <c r="G206" s="68"/>
      <c r="H206" s="68"/>
      <c r="I206" s="68"/>
      <c r="J206" s="68"/>
      <c r="K206" s="68" t="s">
        <v>86</v>
      </c>
      <c r="L206" s="68"/>
      <c r="M206" s="68"/>
      <c r="N206" s="68"/>
      <c r="O206" s="68"/>
    </row>
    <row r="207" spans="1:15">
      <c r="A207" s="68"/>
      <c r="B207" s="68"/>
      <c r="C207" s="68">
        <f t="shared" si="15"/>
        <v>7</v>
      </c>
      <c r="D207" s="68" t="s">
        <v>58</v>
      </c>
      <c r="E207" s="68"/>
      <c r="F207" s="68"/>
      <c r="G207" s="68"/>
      <c r="H207" s="68"/>
      <c r="I207" s="68"/>
      <c r="J207" s="68"/>
      <c r="K207" s="68" t="s">
        <v>87</v>
      </c>
      <c r="L207" s="68"/>
      <c r="M207" s="68"/>
      <c r="N207" s="68"/>
      <c r="O207" s="68"/>
    </row>
    <row r="208" spans="1:15">
      <c r="A208" s="68"/>
      <c r="B208" s="68"/>
      <c r="C208" s="68">
        <f t="shared" si="15"/>
        <v>8</v>
      </c>
      <c r="D208" s="68" t="s">
        <v>62</v>
      </c>
      <c r="E208" s="68"/>
      <c r="F208" s="68"/>
      <c r="G208" s="68"/>
      <c r="H208" s="68"/>
      <c r="I208" s="68"/>
      <c r="J208" s="68"/>
      <c r="K208" s="68" t="s">
        <v>88</v>
      </c>
      <c r="L208" s="68"/>
      <c r="M208" s="68"/>
      <c r="N208" s="68"/>
      <c r="O208" s="68"/>
    </row>
    <row r="209" spans="1:15">
      <c r="A209" s="68"/>
      <c r="B209" s="68"/>
      <c r="C209" s="68">
        <f t="shared" si="15"/>
        <v>9</v>
      </c>
      <c r="D209" s="68" t="s">
        <v>66</v>
      </c>
      <c r="E209" s="68"/>
      <c r="F209" s="68"/>
      <c r="G209" s="68"/>
      <c r="H209" s="68"/>
      <c r="I209" s="68"/>
      <c r="J209" s="68"/>
      <c r="K209" s="68" t="s">
        <v>89</v>
      </c>
      <c r="L209" s="68"/>
      <c r="M209" s="68"/>
      <c r="N209" s="68"/>
      <c r="O209" s="68"/>
    </row>
    <row r="210" spans="1:15">
      <c r="A210" s="68"/>
      <c r="B210" s="68"/>
      <c r="C210" s="68">
        <f t="shared" si="15"/>
        <v>10</v>
      </c>
      <c r="D210" s="68" t="s">
        <v>31</v>
      </c>
      <c r="E210" s="68"/>
      <c r="F210" s="68"/>
      <c r="G210" s="68"/>
      <c r="H210" s="68"/>
      <c r="I210" s="68"/>
      <c r="J210" s="68"/>
      <c r="K210" s="68" t="s">
        <v>90</v>
      </c>
      <c r="L210" s="68"/>
      <c r="M210" s="68"/>
      <c r="N210" s="68"/>
      <c r="O210" s="68"/>
    </row>
    <row r="211" spans="1:15">
      <c r="A211" s="68"/>
      <c r="B211" s="68"/>
      <c r="C211" s="68">
        <f t="shared" si="15"/>
        <v>11</v>
      </c>
      <c r="D211" s="68" t="s">
        <v>36</v>
      </c>
      <c r="E211" s="68"/>
      <c r="F211" s="68"/>
      <c r="G211" s="68"/>
      <c r="H211" s="68"/>
      <c r="I211" s="68"/>
      <c r="J211" s="68"/>
      <c r="K211" s="68" t="s">
        <v>91</v>
      </c>
      <c r="L211" s="68"/>
      <c r="M211" s="68"/>
      <c r="N211" s="68"/>
      <c r="O211" s="68"/>
    </row>
    <row r="212" spans="1:15">
      <c r="A212" s="68"/>
      <c r="B212" s="68"/>
      <c r="C212" s="68">
        <f t="shared" si="15"/>
        <v>12</v>
      </c>
      <c r="D212" s="68" t="s">
        <v>41</v>
      </c>
      <c r="E212" s="68"/>
      <c r="F212" s="68"/>
      <c r="G212" s="68"/>
      <c r="H212" s="68"/>
      <c r="I212" s="68"/>
      <c r="J212" s="68"/>
      <c r="K212" s="68" t="s">
        <v>92</v>
      </c>
      <c r="L212" s="68"/>
      <c r="M212" s="68"/>
      <c r="N212" s="68"/>
      <c r="O212" s="68"/>
    </row>
    <row r="213" spans="1:15">
      <c r="A213" s="68"/>
      <c r="B213" s="68"/>
      <c r="C213" s="68">
        <f t="shared" si="15"/>
        <v>13</v>
      </c>
      <c r="D213" s="68" t="s">
        <v>45</v>
      </c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</row>
    <row r="214" spans="1:15">
      <c r="A214" s="68"/>
      <c r="B214" s="68"/>
      <c r="C214" s="68">
        <f t="shared" si="15"/>
        <v>14</v>
      </c>
      <c r="D214" s="68" t="s">
        <v>49</v>
      </c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</row>
    <row r="215" spans="1:15">
      <c r="A215" s="68"/>
      <c r="B215" s="68"/>
      <c r="C215" s="68">
        <f t="shared" si="15"/>
        <v>15</v>
      </c>
      <c r="D215" s="68" t="s">
        <v>53</v>
      </c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</row>
    <row r="216" spans="1:15">
      <c r="A216" s="68"/>
      <c r="B216" s="68"/>
      <c r="C216" s="68">
        <f t="shared" si="15"/>
        <v>16</v>
      </c>
      <c r="D216" s="68" t="s">
        <v>57</v>
      </c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</row>
    <row r="217" spans="1:15">
      <c r="A217" s="68"/>
      <c r="B217" s="68"/>
      <c r="C217" s="68">
        <f t="shared" si="15"/>
        <v>17</v>
      </c>
      <c r="D217" s="68" t="s">
        <v>61</v>
      </c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</row>
    <row r="218" spans="1:15">
      <c r="A218" s="68"/>
      <c r="B218" s="68"/>
      <c r="C218" s="68">
        <f t="shared" si="15"/>
        <v>18</v>
      </c>
      <c r="D218" s="68" t="s">
        <v>65</v>
      </c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</row>
    <row r="219" spans="1:15">
      <c r="A219" s="68"/>
      <c r="B219" s="68"/>
      <c r="C219" s="68">
        <f t="shared" si="15"/>
        <v>19</v>
      </c>
      <c r="D219" s="68" t="s">
        <v>69</v>
      </c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</row>
    <row r="220" spans="1:15">
      <c r="A220" s="68"/>
      <c r="B220" s="68"/>
      <c r="C220" s="68">
        <f t="shared" si="15"/>
        <v>20</v>
      </c>
      <c r="D220" s="68" t="s">
        <v>38</v>
      </c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</row>
    <row r="221" spans="1:15">
      <c r="A221" s="68"/>
      <c r="B221" s="68"/>
      <c r="C221" s="68">
        <f t="shared" si="15"/>
        <v>21</v>
      </c>
      <c r="D221" s="68" t="s">
        <v>72</v>
      </c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</row>
    <row r="222" spans="1:15">
      <c r="A222" s="68"/>
      <c r="B222" s="68"/>
      <c r="C222" s="68">
        <f t="shared" si="15"/>
        <v>22</v>
      </c>
      <c r="D222" s="68" t="s">
        <v>73</v>
      </c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</row>
    <row r="223" spans="1:15">
      <c r="A223" s="68"/>
      <c r="B223" s="68"/>
      <c r="C223" s="68">
        <f t="shared" si="15"/>
        <v>23</v>
      </c>
      <c r="D223" s="68" t="s">
        <v>74</v>
      </c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</row>
    <row r="224" spans="1:15">
      <c r="A224" s="68"/>
      <c r="B224" s="68"/>
      <c r="C224" s="68">
        <f t="shared" si="15"/>
        <v>24</v>
      </c>
      <c r="D224" s="68" t="s">
        <v>75</v>
      </c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</row>
    <row r="225" spans="1:15">
      <c r="A225" s="68"/>
      <c r="B225" s="68"/>
      <c r="C225" s="68">
        <f t="shared" si="15"/>
        <v>25</v>
      </c>
      <c r="D225" s="68" t="s">
        <v>76</v>
      </c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</row>
    <row r="226" spans="1:15">
      <c r="A226" s="68"/>
      <c r="B226" s="68"/>
      <c r="C226" s="68">
        <f t="shared" si="15"/>
        <v>26</v>
      </c>
      <c r="D226" s="68" t="s">
        <v>77</v>
      </c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</row>
    <row r="227" spans="1:15">
      <c r="A227" s="68"/>
      <c r="B227" s="68"/>
      <c r="C227" s="68">
        <f t="shared" si="15"/>
        <v>27</v>
      </c>
      <c r="D227" s="68" t="s">
        <v>78</v>
      </c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</row>
    <row r="228" spans="1:15">
      <c r="A228" s="68"/>
      <c r="B228" s="68"/>
      <c r="C228" s="68">
        <f t="shared" si="15"/>
        <v>28</v>
      </c>
      <c r="D228" s="68" t="s">
        <v>79</v>
      </c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</row>
    <row r="229" spans="1:15">
      <c r="A229" s="68"/>
      <c r="B229" s="68"/>
      <c r="C229" s="68">
        <f t="shared" si="15"/>
        <v>29</v>
      </c>
      <c r="D229" s="68" t="s">
        <v>80</v>
      </c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</row>
    <row r="235" spans="1:15">
      <c r="A235" s="68"/>
      <c r="B235" s="68"/>
      <c r="C235" s="68"/>
      <c r="D235" s="72" t="s">
        <v>23</v>
      </c>
      <c r="E235" s="73">
        <f>TaInCoAc*100</f>
        <v>0</v>
      </c>
      <c r="F235" s="68"/>
      <c r="G235" s="68"/>
      <c r="H235" s="68"/>
      <c r="I235" s="68"/>
      <c r="J235" s="68"/>
      <c r="K235" s="68"/>
      <c r="L235" s="68"/>
      <c r="M235" s="68"/>
      <c r="N235" s="68"/>
      <c r="O235" s="68"/>
    </row>
    <row r="236" spans="1:15">
      <c r="A236" s="68" t="s">
        <v>24</v>
      </c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</row>
    <row r="237" spans="1:15">
      <c r="A237" s="68"/>
      <c r="B237" s="68"/>
      <c r="C237" s="68"/>
      <c r="D237" s="72" t="s">
        <v>25</v>
      </c>
      <c r="E237" s="74" t="str">
        <f>(TRIM(F242&amp;" "&amp;F243&amp;G243&amp;F244&amp;G244&amp;F245&amp;" "&amp;F246&amp;G246&amp;F247&amp;G247&amp;F248&amp;" "&amp;F249&amp;G249&amp;F250&amp;G250&amp;F251&amp;F252&amp;F253))</f>
        <v>CERO PORCIENTO 00/100</v>
      </c>
      <c r="F237" s="75"/>
      <c r="G237" s="75"/>
      <c r="H237" s="75"/>
      <c r="I237" s="75"/>
      <c r="J237" s="75"/>
      <c r="K237" s="68"/>
      <c r="L237" s="68"/>
      <c r="M237" s="68"/>
      <c r="N237" s="68"/>
      <c r="O237" s="68"/>
    </row>
    <row r="238" spans="1:15">
      <c r="A238" s="68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</row>
    <row r="239" spans="1:15">
      <c r="A239" s="68" t="s">
        <v>24</v>
      </c>
      <c r="B239" s="68"/>
      <c r="C239" s="68"/>
      <c r="D239" s="68"/>
      <c r="E239" s="68"/>
      <c r="F239" s="68"/>
      <c r="G239" s="68"/>
      <c r="H239" s="68" t="str">
        <f>TEXT(G239,"#")</f>
        <v/>
      </c>
      <c r="I239" s="68"/>
      <c r="J239" s="68"/>
      <c r="K239" s="68"/>
      <c r="L239" s="68"/>
      <c r="M239" s="68"/>
      <c r="N239" s="68"/>
      <c r="O239" s="68"/>
    </row>
    <row r="240" spans="1:15">
      <c r="A240" s="68"/>
      <c r="B240" s="68"/>
      <c r="C240" s="68"/>
      <c r="D240" s="68"/>
      <c r="E240" s="68"/>
      <c r="F240" s="68"/>
      <c r="G240" s="68"/>
      <c r="H240" s="68"/>
      <c r="I240" s="68"/>
      <c r="J240" s="68">
        <v>1</v>
      </c>
      <c r="K240" s="68">
        <v>2</v>
      </c>
      <c r="L240" s="68">
        <v>3</v>
      </c>
      <c r="M240" s="68">
        <v>4</v>
      </c>
      <c r="N240" s="68">
        <v>5</v>
      </c>
      <c r="O240" s="68">
        <v>6</v>
      </c>
    </row>
    <row r="241" spans="1:15">
      <c r="A241" s="68" t="s">
        <v>24</v>
      </c>
      <c r="B241" s="68" t="s">
        <v>26</v>
      </c>
      <c r="C241" s="68" t="s">
        <v>27</v>
      </c>
      <c r="D241" s="68" t="s">
        <v>28</v>
      </c>
      <c r="E241" s="68" t="s">
        <v>29</v>
      </c>
      <c r="F241" s="68" t="s">
        <v>30</v>
      </c>
      <c r="G241" s="68"/>
      <c r="H241" s="68"/>
      <c r="I241" s="68">
        <v>0</v>
      </c>
      <c r="J241" s="68" t="s">
        <v>24</v>
      </c>
      <c r="K241" s="68" t="s">
        <v>24</v>
      </c>
      <c r="L241" s="68" t="s">
        <v>24</v>
      </c>
      <c r="M241" s="68" t="s">
        <v>24</v>
      </c>
      <c r="N241" s="68" t="s">
        <v>24</v>
      </c>
      <c r="O241" s="68" t="s">
        <v>31</v>
      </c>
    </row>
    <row r="242" spans="1:15">
      <c r="A242" s="73">
        <v>100000000</v>
      </c>
      <c r="B242" s="68">
        <f>INT(E235/A242)</f>
        <v>0</v>
      </c>
      <c r="C242" s="68">
        <v>9</v>
      </c>
      <c r="D242" s="73">
        <f t="shared" ref="D242:D251" si="16">B242*A242</f>
        <v>0</v>
      </c>
      <c r="E242" s="73">
        <f>$E$235-D242</f>
        <v>0</v>
      </c>
      <c r="F242" s="68" t="str">
        <f>IF(AND(D242&gt;=100000000,D243=0,D244=0),"CIEN",VLOOKUP($B242,$I$11:$O$21,4))</f>
        <v xml:space="preserve"> </v>
      </c>
      <c r="G242" s="68"/>
      <c r="H242" s="68"/>
      <c r="I242" s="68">
        <v>1</v>
      </c>
      <c r="J242" s="68" t="s">
        <v>32</v>
      </c>
      <c r="K242" s="68" t="s">
        <v>31</v>
      </c>
      <c r="L242" s="68" t="s">
        <v>33</v>
      </c>
      <c r="M242" s="68" t="s">
        <v>34</v>
      </c>
      <c r="N242" s="68" t="s">
        <v>35</v>
      </c>
      <c r="O242" s="68" t="s">
        <v>36</v>
      </c>
    </row>
    <row r="243" spans="1:15">
      <c r="A243" s="73">
        <v>10000000</v>
      </c>
      <c r="B243" s="68">
        <f t="shared" ref="B243:B250" si="17">INT(E242/A243)</f>
        <v>0</v>
      </c>
      <c r="C243" s="68">
        <v>8</v>
      </c>
      <c r="D243" s="73">
        <f t="shared" si="16"/>
        <v>0</v>
      </c>
      <c r="E243" s="73">
        <f t="shared" ref="E243:E252" si="18">E242-D243</f>
        <v>0</v>
      </c>
      <c r="F243" s="68" t="str">
        <f>IF(D243=10000000,VLOOKUP($B244,$I$11:$O$21,7),IF(D244=0,VLOOKUP($B243,$I$11:$O$21,3),VLOOKUP($B243,$I$11:$O$21,6)))</f>
        <v xml:space="preserve"> </v>
      </c>
      <c r="G243" s="68" t="str">
        <f>IF(OR(D243=10000000,D243=20000,D244=0,D243=0)," "," Y ")</f>
        <v xml:space="preserve"> </v>
      </c>
      <c r="H243" s="68"/>
      <c r="I243" s="68">
        <v>2</v>
      </c>
      <c r="J243" s="68" t="s">
        <v>37</v>
      </c>
      <c r="K243" s="68" t="s">
        <v>38</v>
      </c>
      <c r="L243" s="68" t="s">
        <v>39</v>
      </c>
      <c r="M243" s="68" t="s">
        <v>37</v>
      </c>
      <c r="N243" s="68" t="s">
        <v>40</v>
      </c>
      <c r="O243" s="68" t="s">
        <v>41</v>
      </c>
    </row>
    <row r="244" spans="1:15">
      <c r="A244" s="73">
        <v>1000000</v>
      </c>
      <c r="B244" s="68">
        <f t="shared" si="17"/>
        <v>0</v>
      </c>
      <c r="C244" s="68">
        <v>7</v>
      </c>
      <c r="D244" s="73">
        <f t="shared" si="16"/>
        <v>0</v>
      </c>
      <c r="E244" s="73">
        <f t="shared" si="18"/>
        <v>0</v>
      </c>
      <c r="F244" s="68" t="str">
        <f>IF(D243=10000000," ",VLOOKUP($B244,$I$11:$O$21,2))</f>
        <v xml:space="preserve"> </v>
      </c>
      <c r="G244" s="68" t="str">
        <f>IF(E235&gt;999999.99,IF(E235&gt;1999999.99,IF(E244&gt;0," MILLONES "," MILLONES DE "),IF(E244&gt;0," MILLON "," MILLON DE "))," ")</f>
        <v xml:space="preserve"> </v>
      </c>
      <c r="H244" s="68" t="s">
        <v>24</v>
      </c>
      <c r="I244" s="68">
        <v>3</v>
      </c>
      <c r="J244" s="68" t="s">
        <v>42</v>
      </c>
      <c r="K244" s="68" t="s">
        <v>43</v>
      </c>
      <c r="L244" s="68" t="s">
        <v>44</v>
      </c>
      <c r="M244" s="68" t="s">
        <v>42</v>
      </c>
      <c r="N244" s="68" t="s">
        <v>43</v>
      </c>
      <c r="O244" s="68" t="s">
        <v>45</v>
      </c>
    </row>
    <row r="245" spans="1:15">
      <c r="A245" s="73">
        <v>100000</v>
      </c>
      <c r="B245" s="68">
        <f t="shared" si="17"/>
        <v>0</v>
      </c>
      <c r="C245" s="68">
        <v>6</v>
      </c>
      <c r="D245" s="73">
        <f t="shared" si="16"/>
        <v>0</v>
      </c>
      <c r="E245" s="73">
        <f t="shared" si="18"/>
        <v>0</v>
      </c>
      <c r="F245" s="68" t="str">
        <f>IF(AND(D245=100000,D246=0,D247=0),"CIEN",VLOOKUP($B245,$I$11:$O$21,4))</f>
        <v xml:space="preserve"> </v>
      </c>
      <c r="G245" s="68"/>
      <c r="H245" s="68"/>
      <c r="I245" s="68">
        <v>4</v>
      </c>
      <c r="J245" s="68" t="s">
        <v>46</v>
      </c>
      <c r="K245" s="68" t="s">
        <v>47</v>
      </c>
      <c r="L245" s="68" t="s">
        <v>48</v>
      </c>
      <c r="M245" s="68" t="s">
        <v>46</v>
      </c>
      <c r="N245" s="68" t="s">
        <v>47</v>
      </c>
      <c r="O245" s="68" t="s">
        <v>49</v>
      </c>
    </row>
    <row r="246" spans="1:15">
      <c r="A246" s="73">
        <v>10000</v>
      </c>
      <c r="B246" s="68">
        <f t="shared" si="17"/>
        <v>0</v>
      </c>
      <c r="C246" s="68">
        <v>5</v>
      </c>
      <c r="D246" s="73">
        <f t="shared" si="16"/>
        <v>0</v>
      </c>
      <c r="E246" s="73">
        <f t="shared" si="18"/>
        <v>0</v>
      </c>
      <c r="F246" s="68" t="str">
        <f>IF(D246=10000,VLOOKUP($B247,$I$11:$O$21,7),IF(D247=0,VLOOKUP($B246,$I$11:$O$21,3),VLOOKUP($B246,$I$11:$O$21,6)))</f>
        <v xml:space="preserve"> </v>
      </c>
      <c r="G246" s="68" t="str">
        <f>IF(OR(D246=10000,D246=20000,D247=0,D246=0)," "," Y ")</f>
        <v xml:space="preserve"> </v>
      </c>
      <c r="H246" s="68"/>
      <c r="I246" s="68">
        <v>5</v>
      </c>
      <c r="J246" s="68" t="s">
        <v>50</v>
      </c>
      <c r="K246" s="68" t="s">
        <v>51</v>
      </c>
      <c r="L246" s="68" t="s">
        <v>52</v>
      </c>
      <c r="M246" s="68" t="s">
        <v>50</v>
      </c>
      <c r="N246" s="68" t="s">
        <v>51</v>
      </c>
      <c r="O246" s="68" t="s">
        <v>53</v>
      </c>
    </row>
    <row r="247" spans="1:15">
      <c r="A247" s="73">
        <v>1000</v>
      </c>
      <c r="B247" s="68">
        <f t="shared" si="17"/>
        <v>0</v>
      </c>
      <c r="C247" s="68">
        <v>4</v>
      </c>
      <c r="D247" s="73">
        <f t="shared" si="16"/>
        <v>0</v>
      </c>
      <c r="E247" s="73">
        <f t="shared" si="18"/>
        <v>0</v>
      </c>
      <c r="F247" s="68" t="str">
        <f>IF(OR(D246=10000,E235&lt;2000)," ",VLOOKUP($B247,$I$11:$O$21,2))</f>
        <v xml:space="preserve"> </v>
      </c>
      <c r="G247" s="68" t="str">
        <f>IF(AND(E235&gt;=1000,NOT(AND(D245=0,D246=0,D247=0)))," MIL "," ")</f>
        <v xml:space="preserve"> </v>
      </c>
      <c r="H247" s="68"/>
      <c r="I247" s="68">
        <v>6</v>
      </c>
      <c r="J247" s="68" t="s">
        <v>54</v>
      </c>
      <c r="K247" s="68" t="s">
        <v>55</v>
      </c>
      <c r="L247" s="68" t="s">
        <v>56</v>
      </c>
      <c r="M247" s="68" t="s">
        <v>54</v>
      </c>
      <c r="N247" s="68" t="s">
        <v>55</v>
      </c>
      <c r="O247" s="68" t="s">
        <v>57</v>
      </c>
    </row>
    <row r="248" spans="1:15">
      <c r="A248" s="73">
        <v>100</v>
      </c>
      <c r="B248" s="68">
        <f t="shared" si="17"/>
        <v>0</v>
      </c>
      <c r="C248" s="68">
        <v>3</v>
      </c>
      <c r="D248" s="73">
        <f t="shared" si="16"/>
        <v>0</v>
      </c>
      <c r="E248" s="73">
        <f t="shared" si="18"/>
        <v>0</v>
      </c>
      <c r="F248" s="68" t="str">
        <f>IF(AND(D248=100,D249=0,D250=0),"CIEN",VLOOKUP($B248,$I$11:$O$21,$C248+1))</f>
        <v xml:space="preserve"> </v>
      </c>
      <c r="G248" s="68"/>
      <c r="H248" s="68"/>
      <c r="I248" s="68">
        <v>7</v>
      </c>
      <c r="J248" s="68" t="s">
        <v>58</v>
      </c>
      <c r="K248" s="68" t="s">
        <v>59</v>
      </c>
      <c r="L248" s="68" t="s">
        <v>60</v>
      </c>
      <c r="M248" s="68" t="s">
        <v>58</v>
      </c>
      <c r="N248" s="68" t="s">
        <v>59</v>
      </c>
      <c r="O248" s="68" t="s">
        <v>61</v>
      </c>
    </row>
    <row r="249" spans="1:15">
      <c r="A249" s="73">
        <v>10</v>
      </c>
      <c r="B249" s="68">
        <f t="shared" si="17"/>
        <v>0</v>
      </c>
      <c r="C249" s="68">
        <v>2</v>
      </c>
      <c r="D249" s="73">
        <f t="shared" si="16"/>
        <v>0</v>
      </c>
      <c r="E249" s="73">
        <f t="shared" si="18"/>
        <v>0</v>
      </c>
      <c r="F249" s="68" t="str">
        <f>IF(D249=10,VLOOKUP($B250,$I$11:$O$21,7),IF(D250=0,VLOOKUP($B249,$I$11:$O$21,3),VLOOKUP($B249,$I$11:$O$21,6)))</f>
        <v xml:space="preserve"> </v>
      </c>
      <c r="G249" s="68" t="str">
        <f>IF(OR(D249=10,D249=20,D250=0,D249=0),""," Y ")</f>
        <v/>
      </c>
      <c r="H249" s="68"/>
      <c r="I249" s="68">
        <v>8</v>
      </c>
      <c r="J249" s="68" t="s">
        <v>62</v>
      </c>
      <c r="K249" s="68" t="s">
        <v>63</v>
      </c>
      <c r="L249" s="68" t="s">
        <v>64</v>
      </c>
      <c r="M249" s="68" t="s">
        <v>62</v>
      </c>
      <c r="N249" s="68" t="s">
        <v>63</v>
      </c>
      <c r="O249" s="68" t="s">
        <v>65</v>
      </c>
    </row>
    <row r="250" spans="1:15">
      <c r="A250" s="73">
        <v>1</v>
      </c>
      <c r="B250" s="68">
        <f t="shared" si="17"/>
        <v>0</v>
      </c>
      <c r="C250" s="68">
        <v>1</v>
      </c>
      <c r="D250" s="73">
        <f t="shared" si="16"/>
        <v>0</v>
      </c>
      <c r="E250" s="73">
        <f t="shared" si="18"/>
        <v>0</v>
      </c>
      <c r="F250" s="68" t="str">
        <f>IF(D249=10," ",VLOOKUP($B250,$I$11:$O$21,2))</f>
        <v xml:space="preserve"> </v>
      </c>
      <c r="G250" s="68" t="str">
        <f>IF(INT(E235)&gt;1, " PORCIENTO ", IF(INT(E235)=1, " PORCIENTO ", "CERO PORCIENTO " ))</f>
        <v xml:space="preserve">CERO PORCIENTO </v>
      </c>
      <c r="H250" s="68"/>
      <c r="I250" s="68">
        <v>9</v>
      </c>
      <c r="J250" s="68" t="s">
        <v>66</v>
      </c>
      <c r="K250" s="68" t="s">
        <v>67</v>
      </c>
      <c r="L250" s="68" t="s">
        <v>68</v>
      </c>
      <c r="M250" s="68" t="s">
        <v>66</v>
      </c>
      <c r="N250" s="68" t="s">
        <v>67</v>
      </c>
      <c r="O250" s="68" t="s">
        <v>69</v>
      </c>
    </row>
    <row r="251" spans="1:15">
      <c r="A251" s="73">
        <v>0.1</v>
      </c>
      <c r="B251" s="68" t="str">
        <f>MID(FIXED($E$20,2,FALSE),3,1)</f>
        <v>0</v>
      </c>
      <c r="C251" s="68">
        <v>10</v>
      </c>
      <c r="D251" s="73">
        <f t="shared" si="16"/>
        <v>0</v>
      </c>
      <c r="E251" s="73">
        <f t="shared" si="18"/>
        <v>0</v>
      </c>
      <c r="F251" s="68" t="str">
        <f>IF(INT(D251*10)=0,"0",TEXT(D251*10,"#"))</f>
        <v>0</v>
      </c>
      <c r="G251" s="68"/>
      <c r="H251" s="68"/>
      <c r="I251" s="68">
        <v>10</v>
      </c>
      <c r="J251" s="68"/>
      <c r="K251" s="68"/>
      <c r="L251" s="68"/>
      <c r="M251" s="68" t="s">
        <v>31</v>
      </c>
      <c r="N251" s="68"/>
      <c r="O251" s="68"/>
    </row>
    <row r="252" spans="1:15">
      <c r="A252" s="73">
        <v>0.01</v>
      </c>
      <c r="B252" s="68" t="str">
        <f>MID(FIXED($E$20,2,FALSE),4,1)</f>
        <v>0</v>
      </c>
      <c r="C252" s="68">
        <v>11</v>
      </c>
      <c r="D252" s="73">
        <f>E251</f>
        <v>0</v>
      </c>
      <c r="E252" s="73">
        <f t="shared" si="18"/>
        <v>0</v>
      </c>
      <c r="F252" s="68" t="str">
        <f>IF(D252=0,"0",TEXT(D252*100,"0"))</f>
        <v>0</v>
      </c>
      <c r="G252" s="68"/>
      <c r="H252" s="68"/>
      <c r="I252" s="68"/>
      <c r="J252" s="68"/>
      <c r="K252" s="68"/>
      <c r="L252" s="68"/>
      <c r="M252" s="68"/>
      <c r="N252" s="68"/>
      <c r="O252" s="68"/>
    </row>
    <row r="253" spans="1:15">
      <c r="A253" s="68"/>
      <c r="B253" s="68"/>
      <c r="C253" s="68"/>
      <c r="D253" s="68"/>
      <c r="E253" s="76"/>
      <c r="F253" s="68" t="s">
        <v>70</v>
      </c>
      <c r="G253" s="68"/>
      <c r="H253" s="68"/>
      <c r="I253" s="68"/>
      <c r="J253" s="68"/>
      <c r="K253" s="68"/>
      <c r="L253" s="68"/>
      <c r="M253" s="68"/>
      <c r="N253" s="68"/>
      <c r="O253" s="68"/>
    </row>
    <row r="254" spans="1:15">
      <c r="A254" s="68"/>
      <c r="B254" s="68"/>
      <c r="C254" s="68" t="str">
        <f>VLOOKUP(B242,$I$11:$O$21,2)</f>
        <v xml:space="preserve"> </v>
      </c>
      <c r="D254" s="68"/>
      <c r="E254" s="76"/>
      <c r="F254" s="68"/>
      <c r="G254" s="68"/>
      <c r="H254" s="68"/>
      <c r="I254" s="68"/>
      <c r="J254" s="68"/>
      <c r="K254" s="68"/>
      <c r="L254" s="68"/>
      <c r="M254" s="68"/>
      <c r="N254" s="68"/>
      <c r="O254" s="68"/>
    </row>
    <row r="255" spans="1:15">
      <c r="A255" s="68"/>
      <c r="B255" s="68"/>
      <c r="C255" s="68" t="s">
        <v>24</v>
      </c>
      <c r="D255" s="68"/>
      <c r="E255" s="76"/>
      <c r="F255" s="68"/>
      <c r="G255" s="68"/>
      <c r="H255" s="68"/>
      <c r="I255" s="68"/>
      <c r="J255" s="68"/>
      <c r="K255" s="68"/>
      <c r="L255" s="68"/>
      <c r="M255" s="68"/>
      <c r="N255" s="68"/>
      <c r="O255" s="68"/>
    </row>
    <row r="256" spans="1:15">
      <c r="A256" s="68"/>
      <c r="B256" s="68"/>
      <c r="C256" s="68" t="s">
        <v>24</v>
      </c>
      <c r="D256" s="68"/>
      <c r="E256" s="76"/>
      <c r="F256" s="68"/>
      <c r="G256" s="68"/>
      <c r="H256" s="68"/>
      <c r="I256" s="68"/>
      <c r="J256" s="68"/>
      <c r="K256" s="68"/>
      <c r="L256" s="68"/>
      <c r="M256" s="68"/>
      <c r="N256" s="68"/>
      <c r="O256" s="68"/>
    </row>
    <row r="257" spans="1:15">
      <c r="A257" s="68"/>
      <c r="B257" s="68"/>
      <c r="C257" s="68"/>
      <c r="D257" s="68"/>
      <c r="E257" s="76"/>
      <c r="F257" s="68"/>
      <c r="G257" s="68"/>
      <c r="H257" s="68"/>
      <c r="I257" s="68"/>
      <c r="J257" s="68"/>
      <c r="K257" s="68"/>
      <c r="L257" s="68"/>
      <c r="M257" s="68"/>
      <c r="N257" s="68"/>
      <c r="O257" s="68"/>
    </row>
    <row r="258" spans="1:15">
      <c r="A258" s="68"/>
      <c r="B258" s="68"/>
      <c r="C258" s="68">
        <v>1</v>
      </c>
      <c r="D258" s="68" t="s">
        <v>32</v>
      </c>
      <c r="E258" s="76" t="s">
        <v>71</v>
      </c>
      <c r="F258" s="68"/>
      <c r="G258" s="68"/>
      <c r="H258" s="68"/>
      <c r="I258" s="68"/>
      <c r="J258" s="68"/>
      <c r="K258" s="68" t="s">
        <v>81</v>
      </c>
      <c r="L258" s="68"/>
      <c r="M258" s="68"/>
      <c r="N258" s="68"/>
      <c r="O258" s="68"/>
    </row>
    <row r="259" spans="1:15">
      <c r="A259" s="68"/>
      <c r="B259" s="68"/>
      <c r="C259" s="68">
        <f t="shared" ref="C259:C286" si="19">1+C258</f>
        <v>2</v>
      </c>
      <c r="D259" s="68" t="s">
        <v>37</v>
      </c>
      <c r="E259" s="68"/>
      <c r="F259" s="68"/>
      <c r="G259" s="68"/>
      <c r="H259" s="68"/>
      <c r="I259" s="68"/>
      <c r="J259" s="68"/>
      <c r="K259" s="68" t="s">
        <v>82</v>
      </c>
      <c r="L259" s="68"/>
      <c r="M259" s="68"/>
      <c r="N259" s="68"/>
      <c r="O259" s="68"/>
    </row>
    <row r="260" spans="1:15">
      <c r="A260" s="68"/>
      <c r="B260" s="68"/>
      <c r="C260" s="68">
        <f t="shared" si="19"/>
        <v>3</v>
      </c>
      <c r="D260" s="68" t="s">
        <v>42</v>
      </c>
      <c r="E260" s="68"/>
      <c r="F260" s="68"/>
      <c r="G260" s="68"/>
      <c r="H260" s="68"/>
      <c r="I260" s="68"/>
      <c r="J260" s="68"/>
      <c r="K260" s="68" t="s">
        <v>83</v>
      </c>
      <c r="L260" s="68"/>
      <c r="M260" s="68"/>
      <c r="N260" s="68"/>
      <c r="O260" s="68"/>
    </row>
    <row r="261" spans="1:15">
      <c r="A261" s="68"/>
      <c r="B261" s="68"/>
      <c r="C261" s="68">
        <f t="shared" si="19"/>
        <v>4</v>
      </c>
      <c r="D261" s="68" t="s">
        <v>46</v>
      </c>
      <c r="E261" s="68"/>
      <c r="F261" s="68"/>
      <c r="G261" s="68"/>
      <c r="H261" s="68"/>
      <c r="I261" s="68"/>
      <c r="J261" s="68"/>
      <c r="K261" s="68" t="s">
        <v>84</v>
      </c>
      <c r="L261" s="68"/>
      <c r="M261" s="68"/>
      <c r="N261" s="68"/>
      <c r="O261" s="68"/>
    </row>
    <row r="262" spans="1:15">
      <c r="A262" s="68"/>
      <c r="B262" s="68"/>
      <c r="C262" s="68">
        <f t="shared" si="19"/>
        <v>5</v>
      </c>
      <c r="D262" s="68" t="s">
        <v>50</v>
      </c>
      <c r="E262" s="68"/>
      <c r="F262" s="68"/>
      <c r="G262" s="68"/>
      <c r="H262" s="68"/>
      <c r="I262" s="68"/>
      <c r="J262" s="68"/>
      <c r="K262" s="68" t="s">
        <v>85</v>
      </c>
      <c r="L262" s="68"/>
      <c r="M262" s="68"/>
      <c r="N262" s="68"/>
      <c r="O262" s="68"/>
    </row>
    <row r="263" spans="1:15">
      <c r="A263" s="68"/>
      <c r="B263" s="68"/>
      <c r="C263" s="68">
        <f t="shared" si="19"/>
        <v>6</v>
      </c>
      <c r="D263" s="68" t="s">
        <v>54</v>
      </c>
      <c r="E263" s="68"/>
      <c r="F263" s="68"/>
      <c r="G263" s="68"/>
      <c r="H263" s="68"/>
      <c r="I263" s="68"/>
      <c r="J263" s="68"/>
      <c r="K263" s="68" t="s">
        <v>86</v>
      </c>
      <c r="L263" s="68"/>
      <c r="M263" s="68"/>
      <c r="N263" s="68"/>
      <c r="O263" s="68"/>
    </row>
    <row r="264" spans="1:15">
      <c r="A264" s="68"/>
      <c r="B264" s="68"/>
      <c r="C264" s="68">
        <f t="shared" si="19"/>
        <v>7</v>
      </c>
      <c r="D264" s="68" t="s">
        <v>58</v>
      </c>
      <c r="E264" s="68"/>
      <c r="F264" s="68"/>
      <c r="G264" s="68"/>
      <c r="H264" s="68"/>
      <c r="I264" s="68"/>
      <c r="J264" s="68"/>
      <c r="K264" s="68" t="s">
        <v>87</v>
      </c>
      <c r="L264" s="68"/>
      <c r="M264" s="68"/>
      <c r="N264" s="68"/>
      <c r="O264" s="68"/>
    </row>
    <row r="265" spans="1:15">
      <c r="A265" s="68"/>
      <c r="B265" s="68"/>
      <c r="C265" s="68">
        <f t="shared" si="19"/>
        <v>8</v>
      </c>
      <c r="D265" s="68" t="s">
        <v>62</v>
      </c>
      <c r="E265" s="68"/>
      <c r="F265" s="68"/>
      <c r="G265" s="68"/>
      <c r="H265" s="68"/>
      <c r="I265" s="68"/>
      <c r="J265" s="68"/>
      <c r="K265" s="68" t="s">
        <v>88</v>
      </c>
      <c r="L265" s="68"/>
      <c r="M265" s="68"/>
      <c r="N265" s="68"/>
      <c r="O265" s="68"/>
    </row>
    <row r="266" spans="1:15">
      <c r="A266" s="68"/>
      <c r="B266" s="68"/>
      <c r="C266" s="68">
        <f t="shared" si="19"/>
        <v>9</v>
      </c>
      <c r="D266" s="68" t="s">
        <v>66</v>
      </c>
      <c r="E266" s="68"/>
      <c r="F266" s="68"/>
      <c r="G266" s="68"/>
      <c r="H266" s="68"/>
      <c r="I266" s="68"/>
      <c r="J266" s="68"/>
      <c r="K266" s="68" t="s">
        <v>89</v>
      </c>
      <c r="L266" s="68"/>
      <c r="M266" s="68"/>
      <c r="N266" s="68"/>
      <c r="O266" s="68"/>
    </row>
    <row r="267" spans="1:15">
      <c r="A267" s="68"/>
      <c r="B267" s="68"/>
      <c r="C267" s="68">
        <f t="shared" si="19"/>
        <v>10</v>
      </c>
      <c r="D267" s="68" t="s">
        <v>31</v>
      </c>
      <c r="E267" s="68"/>
      <c r="F267" s="68"/>
      <c r="G267" s="68"/>
      <c r="H267" s="68"/>
      <c r="I267" s="68"/>
      <c r="J267" s="68"/>
      <c r="K267" s="68" t="s">
        <v>90</v>
      </c>
      <c r="L267" s="68"/>
      <c r="M267" s="68"/>
      <c r="N267" s="68"/>
      <c r="O267" s="68"/>
    </row>
    <row r="268" spans="1:15">
      <c r="A268" s="68"/>
      <c r="B268" s="68"/>
      <c r="C268" s="68">
        <f t="shared" si="19"/>
        <v>11</v>
      </c>
      <c r="D268" s="68" t="s">
        <v>36</v>
      </c>
      <c r="E268" s="68"/>
      <c r="F268" s="68"/>
      <c r="G268" s="68"/>
      <c r="H268" s="68"/>
      <c r="I268" s="68"/>
      <c r="J268" s="68"/>
      <c r="K268" s="68" t="s">
        <v>91</v>
      </c>
      <c r="L268" s="68"/>
      <c r="M268" s="68"/>
      <c r="N268" s="68"/>
      <c r="O268" s="68"/>
    </row>
    <row r="269" spans="1:15">
      <c r="A269" s="68"/>
      <c r="B269" s="68"/>
      <c r="C269" s="68">
        <f t="shared" si="19"/>
        <v>12</v>
      </c>
      <c r="D269" s="68" t="s">
        <v>41</v>
      </c>
      <c r="E269" s="68"/>
      <c r="F269" s="68"/>
      <c r="G269" s="68"/>
      <c r="H269" s="68"/>
      <c r="I269" s="68"/>
      <c r="J269" s="68"/>
      <c r="K269" s="68" t="s">
        <v>92</v>
      </c>
      <c r="L269" s="68"/>
      <c r="M269" s="68"/>
      <c r="N269" s="68"/>
      <c r="O269" s="68"/>
    </row>
    <row r="270" spans="1:15">
      <c r="A270" s="68"/>
      <c r="B270" s="68"/>
      <c r="C270" s="68">
        <f t="shared" si="19"/>
        <v>13</v>
      </c>
      <c r="D270" s="68" t="s">
        <v>45</v>
      </c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</row>
    <row r="271" spans="1:15">
      <c r="A271" s="68"/>
      <c r="B271" s="68"/>
      <c r="C271" s="68">
        <f t="shared" si="19"/>
        <v>14</v>
      </c>
      <c r="D271" s="68" t="s">
        <v>49</v>
      </c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</row>
    <row r="272" spans="1:15">
      <c r="A272" s="68"/>
      <c r="B272" s="68"/>
      <c r="C272" s="68">
        <f t="shared" si="19"/>
        <v>15</v>
      </c>
      <c r="D272" s="68" t="s">
        <v>53</v>
      </c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</row>
    <row r="273" spans="1:15">
      <c r="A273" s="68"/>
      <c r="B273" s="68"/>
      <c r="C273" s="68">
        <f t="shared" si="19"/>
        <v>16</v>
      </c>
      <c r="D273" s="68" t="s">
        <v>57</v>
      </c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</row>
    <row r="274" spans="1:15">
      <c r="A274" s="68"/>
      <c r="B274" s="68"/>
      <c r="C274" s="68">
        <f t="shared" si="19"/>
        <v>17</v>
      </c>
      <c r="D274" s="68" t="s">
        <v>61</v>
      </c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</row>
    <row r="275" spans="1:15">
      <c r="A275" s="68"/>
      <c r="B275" s="68"/>
      <c r="C275" s="68">
        <f t="shared" si="19"/>
        <v>18</v>
      </c>
      <c r="D275" s="68" t="s">
        <v>65</v>
      </c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</row>
    <row r="276" spans="1:15">
      <c r="A276" s="68"/>
      <c r="B276" s="68"/>
      <c r="C276" s="68">
        <f t="shared" si="19"/>
        <v>19</v>
      </c>
      <c r="D276" s="68" t="s">
        <v>69</v>
      </c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</row>
    <row r="277" spans="1:15">
      <c r="A277" s="68"/>
      <c r="B277" s="68"/>
      <c r="C277" s="68">
        <f t="shared" si="19"/>
        <v>20</v>
      </c>
      <c r="D277" s="68" t="s">
        <v>38</v>
      </c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</row>
    <row r="278" spans="1:15">
      <c r="A278" s="68"/>
      <c r="B278" s="68"/>
      <c r="C278" s="68">
        <f t="shared" si="19"/>
        <v>21</v>
      </c>
      <c r="D278" s="68" t="s">
        <v>72</v>
      </c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</row>
    <row r="279" spans="1:15">
      <c r="A279" s="68"/>
      <c r="B279" s="68"/>
      <c r="C279" s="68">
        <f t="shared" si="19"/>
        <v>22</v>
      </c>
      <c r="D279" s="68" t="s">
        <v>73</v>
      </c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</row>
    <row r="280" spans="1:15">
      <c r="A280" s="68"/>
      <c r="B280" s="68"/>
      <c r="C280" s="68">
        <f t="shared" si="19"/>
        <v>23</v>
      </c>
      <c r="D280" s="68" t="s">
        <v>74</v>
      </c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</row>
    <row r="281" spans="1:15">
      <c r="A281" s="68"/>
      <c r="B281" s="68"/>
      <c r="C281" s="68">
        <f t="shared" si="19"/>
        <v>24</v>
      </c>
      <c r="D281" s="68" t="s">
        <v>75</v>
      </c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</row>
    <row r="282" spans="1:15">
      <c r="A282" s="68"/>
      <c r="B282" s="68"/>
      <c r="C282" s="68">
        <f t="shared" si="19"/>
        <v>25</v>
      </c>
      <c r="D282" s="68" t="s">
        <v>76</v>
      </c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</row>
    <row r="283" spans="1:15">
      <c r="A283" s="68"/>
      <c r="B283" s="68"/>
      <c r="C283" s="68">
        <f t="shared" si="19"/>
        <v>26</v>
      </c>
      <c r="D283" s="68" t="s">
        <v>77</v>
      </c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</row>
    <row r="284" spans="1:15">
      <c r="A284" s="68"/>
      <c r="B284" s="68"/>
      <c r="C284" s="68">
        <f t="shared" si="19"/>
        <v>27</v>
      </c>
      <c r="D284" s="68" t="s">
        <v>78</v>
      </c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</row>
    <row r="285" spans="1:15">
      <c r="A285" s="68"/>
      <c r="B285" s="68"/>
      <c r="C285" s="68">
        <f t="shared" si="19"/>
        <v>28</v>
      </c>
      <c r="D285" s="68" t="s">
        <v>79</v>
      </c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</row>
    <row r="286" spans="1:15">
      <c r="A286" s="68"/>
      <c r="B286" s="68"/>
      <c r="C286" s="68">
        <f t="shared" si="19"/>
        <v>29</v>
      </c>
      <c r="D286" s="68" t="s">
        <v>80</v>
      </c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</row>
  </sheetData>
  <customSheetViews>
    <customSheetView guid="{FF67255B-5437-47B4-87CD-2795F6A0773B}" state="hidden">
      <selection activeCell="K30" sqref="K30"/>
      <pageMargins left="0.75" right="0.75" top="1" bottom="1" header="0" footer="0"/>
      <pageSetup paperSize="9" orientation="portrait" r:id="rId1"/>
      <headerFooter alignWithMargins="0"/>
    </customSheetView>
  </customSheetViews>
  <phoneticPr fontId="13" type="noConversion"/>
  <pageMargins left="0.75" right="0.75" top="1" bottom="1" header="0" footer="0"/>
  <pageSetup paperSize="9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G36" sqref="G36"/>
    </sheetView>
  </sheetViews>
  <sheetFormatPr baseColWidth="10" defaultRowHeight="12.75"/>
  <sheetData>
    <row r="1" spans="1:10" ht="13.5" thickBot="1">
      <c r="A1" s="13" t="s">
        <v>161</v>
      </c>
      <c r="B1" s="17"/>
      <c r="C1" s="17"/>
      <c r="D1" s="17"/>
      <c r="E1" s="17"/>
      <c r="F1" s="17"/>
      <c r="G1" s="17"/>
      <c r="H1" s="17"/>
      <c r="I1" s="17"/>
      <c r="J1" s="14"/>
    </row>
    <row r="2" spans="1:10" ht="15">
      <c r="A2" s="134"/>
      <c r="B2" s="135"/>
      <c r="C2" s="135"/>
      <c r="D2" s="136" t="s">
        <v>122</v>
      </c>
      <c r="E2" s="137"/>
      <c r="F2" s="138" t="s">
        <v>1</v>
      </c>
      <c r="G2" s="139"/>
      <c r="H2" s="135"/>
      <c r="I2" s="138" t="s">
        <v>0</v>
      </c>
      <c r="J2" s="140"/>
    </row>
    <row r="3" spans="1:10" ht="15.75" thickBot="1">
      <c r="A3" s="141"/>
      <c r="B3" s="142"/>
      <c r="C3" s="142"/>
      <c r="D3" s="142"/>
      <c r="E3" s="143" t="s">
        <v>9</v>
      </c>
      <c r="F3" s="144"/>
      <c r="G3" s="142"/>
      <c r="H3" s="142"/>
      <c r="I3" s="142"/>
      <c r="J3" s="145" t="s">
        <v>17</v>
      </c>
    </row>
    <row r="4" spans="1:10">
      <c r="A4" s="134"/>
      <c r="B4" s="146" t="s">
        <v>2</v>
      </c>
      <c r="C4" s="305"/>
      <c r="D4" s="305"/>
      <c r="E4" s="305"/>
      <c r="F4" s="305"/>
      <c r="G4" s="305"/>
      <c r="H4" s="305"/>
      <c r="I4" s="305"/>
      <c r="J4" s="306"/>
    </row>
    <row r="5" spans="1:10" ht="15">
      <c r="A5" s="147"/>
      <c r="B5" s="148"/>
      <c r="C5" s="307" t="s">
        <v>133</v>
      </c>
      <c r="D5" s="308"/>
      <c r="E5" s="308"/>
      <c r="F5" s="308"/>
      <c r="G5" s="308"/>
      <c r="H5" s="308"/>
      <c r="I5" s="308"/>
      <c r="J5" s="309"/>
    </row>
    <row r="6" spans="1:10">
      <c r="A6" s="147"/>
      <c r="B6" s="150" t="s">
        <v>12</v>
      </c>
      <c r="C6" s="151"/>
      <c r="D6" s="150" t="s">
        <v>13</v>
      </c>
      <c r="E6" s="152"/>
      <c r="F6" s="153" t="s">
        <v>14</v>
      </c>
      <c r="G6" s="150" t="s">
        <v>139</v>
      </c>
      <c r="H6" s="310"/>
      <c r="I6" s="303"/>
      <c r="J6" s="304"/>
    </row>
    <row r="7" spans="1:10" ht="15">
      <c r="A7" s="147"/>
      <c r="B7" s="148"/>
      <c r="C7" s="154"/>
      <c r="D7" s="148"/>
      <c r="E7" s="148"/>
      <c r="F7" s="148"/>
      <c r="G7" s="148"/>
      <c r="H7" s="148"/>
      <c r="I7" s="148"/>
      <c r="J7" s="155"/>
    </row>
    <row r="8" spans="1:10">
      <c r="A8" s="147"/>
      <c r="B8" s="150" t="s">
        <v>11</v>
      </c>
      <c r="C8" s="311"/>
      <c r="D8" s="311"/>
      <c r="E8" s="311"/>
      <c r="F8" s="150" t="s">
        <v>93</v>
      </c>
      <c r="G8" s="312"/>
      <c r="H8" s="313"/>
      <c r="I8" s="313"/>
      <c r="J8" s="314"/>
    </row>
    <row r="9" spans="1:10" ht="15">
      <c r="A9" s="147"/>
      <c r="B9" s="148"/>
      <c r="C9" s="154" t="s">
        <v>104</v>
      </c>
      <c r="D9" s="148"/>
      <c r="E9" s="148"/>
      <c r="F9" s="148"/>
      <c r="G9" s="154" t="s">
        <v>105</v>
      </c>
      <c r="H9" s="154"/>
      <c r="I9" s="148"/>
      <c r="J9" s="155"/>
    </row>
    <row r="10" spans="1:10" ht="15">
      <c r="A10" s="156"/>
      <c r="B10" s="157"/>
      <c r="C10" s="150" t="s">
        <v>151</v>
      </c>
      <c r="D10" s="148"/>
      <c r="E10" s="158"/>
      <c r="F10" s="159" t="s">
        <v>1</v>
      </c>
      <c r="G10" s="160"/>
      <c r="H10" s="148"/>
      <c r="I10" s="159" t="s">
        <v>1</v>
      </c>
      <c r="J10" s="161"/>
    </row>
    <row r="11" spans="1:10" ht="15">
      <c r="A11" s="162"/>
      <c r="B11" s="150"/>
      <c r="C11" s="148"/>
      <c r="D11" s="148"/>
      <c r="E11" s="154" t="s">
        <v>9</v>
      </c>
      <c r="F11" s="163"/>
      <c r="G11" s="148"/>
      <c r="H11" s="148"/>
      <c r="I11" s="148"/>
      <c r="J11" s="164" t="s">
        <v>17</v>
      </c>
    </row>
    <row r="12" spans="1:10">
      <c r="A12" s="162"/>
      <c r="B12" s="157"/>
      <c r="C12" s="150" t="s">
        <v>145</v>
      </c>
      <c r="D12" s="157"/>
      <c r="E12" s="302"/>
      <c r="F12" s="303"/>
      <c r="G12" s="303"/>
      <c r="H12" s="303"/>
      <c r="I12" s="303"/>
      <c r="J12" s="304"/>
    </row>
    <row r="13" spans="1:10" ht="15">
      <c r="A13" s="162"/>
      <c r="B13" s="153"/>
      <c r="C13" s="157"/>
      <c r="D13" s="157"/>
      <c r="E13" s="154" t="s">
        <v>152</v>
      </c>
      <c r="F13" s="154"/>
      <c r="G13" s="148"/>
      <c r="H13" s="148"/>
      <c r="I13" s="148"/>
      <c r="J13" s="164"/>
    </row>
    <row r="14" spans="1:10" ht="15">
      <c r="A14" s="147"/>
      <c r="B14" s="150" t="s">
        <v>3</v>
      </c>
      <c r="C14" s="165"/>
      <c r="D14" s="166"/>
      <c r="E14" s="157"/>
      <c r="F14" s="150" t="s">
        <v>98</v>
      </c>
      <c r="G14" s="165"/>
      <c r="H14" s="166"/>
      <c r="I14" s="166"/>
      <c r="J14" s="155"/>
    </row>
    <row r="15" spans="1:10">
      <c r="A15" s="147"/>
      <c r="B15" s="157"/>
      <c r="C15" s="157"/>
      <c r="D15" s="157"/>
      <c r="E15" s="157"/>
      <c r="F15" s="157"/>
      <c r="G15" s="157"/>
      <c r="H15" s="157"/>
      <c r="I15" s="157"/>
      <c r="J15" s="167"/>
    </row>
    <row r="16" spans="1:10" ht="15">
      <c r="A16" s="162"/>
      <c r="B16" s="150" t="s">
        <v>4</v>
      </c>
      <c r="C16" s="315"/>
      <c r="D16" s="303"/>
      <c r="E16" s="303"/>
      <c r="F16" s="303"/>
      <c r="G16" s="168"/>
      <c r="H16" s="166"/>
      <c r="I16" s="148"/>
      <c r="J16" s="169"/>
    </row>
    <row r="17" spans="1:10" ht="15">
      <c r="A17" s="147"/>
      <c r="B17" s="148"/>
      <c r="C17" s="316" t="s">
        <v>5</v>
      </c>
      <c r="D17" s="308"/>
      <c r="E17" s="308"/>
      <c r="F17" s="308"/>
      <c r="G17" s="149" t="s">
        <v>101</v>
      </c>
      <c r="H17" s="170"/>
      <c r="I17" s="170"/>
      <c r="J17" s="164" t="s">
        <v>18</v>
      </c>
    </row>
    <row r="18" spans="1:10" ht="15">
      <c r="A18" s="147"/>
      <c r="B18" s="311"/>
      <c r="C18" s="311"/>
      <c r="D18" s="311"/>
      <c r="E18" s="311"/>
      <c r="F18" s="311"/>
      <c r="G18" s="171"/>
      <c r="H18" s="153"/>
      <c r="I18" s="148"/>
      <c r="J18" s="161"/>
    </row>
    <row r="19" spans="1:10">
      <c r="A19" s="147"/>
      <c r="B19" s="154" t="s">
        <v>20</v>
      </c>
      <c r="C19" s="172"/>
      <c r="D19" s="154" t="s">
        <v>21</v>
      </c>
      <c r="E19" s="172"/>
      <c r="F19" s="172"/>
      <c r="G19" s="154" t="s">
        <v>22</v>
      </c>
      <c r="H19" s="154"/>
      <c r="I19" s="173"/>
      <c r="J19" s="164" t="s">
        <v>19</v>
      </c>
    </row>
    <row r="20" spans="1:10" ht="15.75" thickBot="1">
      <c r="A20" s="147"/>
      <c r="B20" s="150" t="s">
        <v>94</v>
      </c>
      <c r="C20" s="317"/>
      <c r="D20" s="317"/>
      <c r="E20" s="148"/>
      <c r="F20" s="317"/>
      <c r="G20" s="317"/>
      <c r="H20" s="173"/>
      <c r="I20" s="317"/>
      <c r="J20" s="304"/>
    </row>
    <row r="21" spans="1:10" ht="17.25" thickBot="1">
      <c r="A21" s="134"/>
      <c r="B21" s="324" t="s">
        <v>138</v>
      </c>
      <c r="C21" s="325"/>
      <c r="D21" s="325"/>
      <c r="E21" s="325"/>
      <c r="F21" s="325"/>
      <c r="G21" s="325"/>
      <c r="H21" s="325"/>
      <c r="I21" s="325"/>
      <c r="J21" s="326"/>
    </row>
    <row r="22" spans="1:10">
      <c r="A22" s="134"/>
      <c r="B22" s="146" t="s">
        <v>141</v>
      </c>
      <c r="C22" s="174"/>
      <c r="D22" s="175"/>
      <c r="E22" s="176"/>
      <c r="F22" s="177"/>
      <c r="G22" s="178"/>
      <c r="H22" s="327"/>
      <c r="I22" s="328"/>
      <c r="J22" s="329"/>
    </row>
    <row r="23" spans="1:10" ht="15">
      <c r="A23" s="147"/>
      <c r="B23" s="148"/>
      <c r="C23" s="307" t="s">
        <v>133</v>
      </c>
      <c r="D23" s="308"/>
      <c r="E23" s="308"/>
      <c r="F23" s="308"/>
      <c r="G23" s="308"/>
      <c r="H23" s="308"/>
      <c r="I23" s="308"/>
      <c r="J23" s="309"/>
    </row>
    <row r="24" spans="1:10">
      <c r="A24" s="147"/>
      <c r="B24" s="150" t="s">
        <v>144</v>
      </c>
      <c r="C24" s="311"/>
      <c r="D24" s="311"/>
      <c r="E24" s="311"/>
      <c r="F24" s="150" t="s">
        <v>93</v>
      </c>
      <c r="G24" s="311"/>
      <c r="H24" s="303"/>
      <c r="I24" s="303"/>
      <c r="J24" s="304"/>
    </row>
    <row r="25" spans="1:10" ht="15">
      <c r="A25" s="147"/>
      <c r="B25" s="148"/>
      <c r="C25" s="154" t="s">
        <v>104</v>
      </c>
      <c r="D25" s="148"/>
      <c r="E25" s="148"/>
      <c r="F25" s="148"/>
      <c r="G25" s="154" t="s">
        <v>105</v>
      </c>
      <c r="H25" s="154"/>
      <c r="I25" s="148"/>
      <c r="J25" s="155"/>
    </row>
    <row r="26" spans="1:10" ht="15">
      <c r="A26" s="156"/>
      <c r="B26" s="157"/>
      <c r="C26" s="179" t="s">
        <v>142</v>
      </c>
      <c r="D26" s="148"/>
      <c r="E26" s="158"/>
      <c r="F26" s="159" t="s">
        <v>1</v>
      </c>
      <c r="G26" s="180"/>
      <c r="H26" s="148"/>
      <c r="I26" s="159" t="s">
        <v>1</v>
      </c>
      <c r="J26" s="181"/>
    </row>
    <row r="27" spans="1:10" ht="15">
      <c r="A27" s="162"/>
      <c r="B27" s="150" t="s">
        <v>146</v>
      </c>
      <c r="C27" s="148"/>
      <c r="D27" s="148"/>
      <c r="E27" s="154" t="s">
        <v>9</v>
      </c>
      <c r="F27" s="163"/>
      <c r="G27" s="148"/>
      <c r="H27" s="148"/>
      <c r="I27" s="148"/>
      <c r="J27" s="164" t="s">
        <v>17</v>
      </c>
    </row>
    <row r="28" spans="1:10">
      <c r="A28" s="162"/>
      <c r="B28" s="150" t="s">
        <v>147</v>
      </c>
      <c r="C28" s="318"/>
      <c r="D28" s="319"/>
      <c r="E28" s="319"/>
      <c r="F28" s="319"/>
      <c r="G28" s="150" t="s">
        <v>139</v>
      </c>
      <c r="H28" s="320"/>
      <c r="I28" s="319"/>
      <c r="J28" s="321"/>
    </row>
    <row r="29" spans="1:10" ht="15">
      <c r="A29" s="162"/>
      <c r="B29" s="153"/>
      <c r="C29" s="154" t="s">
        <v>149</v>
      </c>
      <c r="D29" s="172"/>
      <c r="E29" s="172"/>
      <c r="F29" s="154"/>
      <c r="G29" s="148"/>
      <c r="H29" s="148"/>
      <c r="I29" s="148"/>
      <c r="J29" s="164"/>
    </row>
    <row r="30" spans="1:10" ht="15">
      <c r="A30" s="147"/>
      <c r="B30" s="153"/>
      <c r="C30" s="179" t="s">
        <v>140</v>
      </c>
      <c r="D30" s="148"/>
      <c r="E30" s="182"/>
      <c r="F30" s="159" t="s">
        <v>1</v>
      </c>
      <c r="G30" s="160"/>
      <c r="H30" s="148"/>
      <c r="I30" s="159" t="s">
        <v>1</v>
      </c>
      <c r="J30" s="169"/>
    </row>
    <row r="31" spans="1:10" ht="15">
      <c r="A31" s="162"/>
      <c r="B31" s="150" t="s">
        <v>146</v>
      </c>
      <c r="C31" s="148"/>
      <c r="D31" s="148"/>
      <c r="E31" s="154" t="s">
        <v>9</v>
      </c>
      <c r="F31" s="163"/>
      <c r="G31" s="148"/>
      <c r="H31" s="148"/>
      <c r="I31" s="148"/>
      <c r="J31" s="164" t="s">
        <v>17</v>
      </c>
    </row>
    <row r="32" spans="1:10">
      <c r="A32" s="162"/>
      <c r="B32" s="150" t="s">
        <v>148</v>
      </c>
      <c r="C32" s="322"/>
      <c r="D32" s="323"/>
      <c r="E32" s="323"/>
      <c r="F32" s="323"/>
      <c r="G32" s="150" t="s">
        <v>150</v>
      </c>
      <c r="H32" s="310"/>
      <c r="I32" s="303"/>
      <c r="J32" s="304"/>
    </row>
    <row r="33" spans="1:10" ht="15.75" thickBot="1">
      <c r="A33" s="183"/>
      <c r="B33" s="184"/>
      <c r="C33" s="143" t="s">
        <v>143</v>
      </c>
      <c r="D33" s="185"/>
      <c r="E33" s="185"/>
      <c r="F33" s="143"/>
      <c r="G33" s="142"/>
      <c r="H33" s="142"/>
      <c r="I33" s="142"/>
      <c r="J33" s="145"/>
    </row>
  </sheetData>
  <mergeCells count="22">
    <mergeCell ref="C28:F28"/>
    <mergeCell ref="H28:J28"/>
    <mergeCell ref="C32:F32"/>
    <mergeCell ref="H32:J32"/>
    <mergeCell ref="I20:J20"/>
    <mergeCell ref="B21:J21"/>
    <mergeCell ref="H22:J22"/>
    <mergeCell ref="C23:J23"/>
    <mergeCell ref="C24:E24"/>
    <mergeCell ref="G24:J24"/>
    <mergeCell ref="C16:F16"/>
    <mergeCell ref="C17:F17"/>
    <mergeCell ref="B18:C18"/>
    <mergeCell ref="D18:F18"/>
    <mergeCell ref="C20:D20"/>
    <mergeCell ref="F20:G20"/>
    <mergeCell ref="E12:J12"/>
    <mergeCell ref="C4:J4"/>
    <mergeCell ref="C5:J5"/>
    <mergeCell ref="H6:J6"/>
    <mergeCell ref="C8:E8"/>
    <mergeCell ref="G8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16</vt:i4>
      </vt:variant>
    </vt:vector>
  </HeadingPairs>
  <TitlesOfParts>
    <vt:vector size="19" baseType="lpstr">
      <vt:lpstr>Cuestionario</vt:lpstr>
      <vt:lpstr>cant letra</vt:lpstr>
      <vt:lpstr>GARANTE HIPOTECARIO</vt:lpstr>
      <vt:lpstr>Cuestionario!Área_de_impresión</vt:lpstr>
      <vt:lpstr>ColSol</vt:lpstr>
      <vt:lpstr>DatosInsc</vt:lpstr>
      <vt:lpstr>DomSol</vt:lpstr>
      <vt:lpstr>EstSol</vt:lpstr>
      <vt:lpstr>FeInCoAC</vt:lpstr>
      <vt:lpstr>FeTeCoAc</vt:lpstr>
      <vt:lpstr>MunSol</vt:lpstr>
      <vt:lpstr>NoCoAC</vt:lpstr>
      <vt:lpstr>NumSol</vt:lpstr>
      <vt:lpstr>PobSol</vt:lpstr>
      <vt:lpstr>TaInCoAc</vt:lpstr>
      <vt:lpstr>TIPOG1</vt:lpstr>
      <vt:lpstr>TIPOG2</vt:lpstr>
      <vt:lpstr>VALORG1</vt:lpstr>
      <vt:lpstr>VALORG2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MSISTEMAS</dc:creator>
  <cp:lastModifiedBy>MSISTEMAS</cp:lastModifiedBy>
  <cp:lastPrinted>2015-02-05T20:37:21Z</cp:lastPrinted>
  <dcterms:created xsi:type="dcterms:W3CDTF">2008-01-09T14:36:52Z</dcterms:created>
  <dcterms:modified xsi:type="dcterms:W3CDTF">2017-03-21T21:33:54Z</dcterms:modified>
</cp:coreProperties>
</file>