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suareznava/Documents/Proyectos/Project/python_system_recomendator/querys/"/>
    </mc:Choice>
  </mc:AlternateContent>
  <xr:revisionPtr revIDLastSave="0" documentId="13_ncr:1_{5E4BD70C-3C47-714E-BD4E-08F970FC1898}" xr6:coauthVersionLast="47" xr6:coauthVersionMax="47" xr10:uidLastSave="{00000000-0000-0000-0000-000000000000}"/>
  <bookViews>
    <workbookView xWindow="28800" yWindow="500" windowWidth="27320" windowHeight="14860" xr2:uid="{A4A763A2-B3F8-DB48-B047-C48643879330}"/>
  </bookViews>
  <sheets>
    <sheet name="Hoja3" sheetId="4" r:id="rId1"/>
    <sheet name="Hoja1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M2" i="4"/>
  <c r="M3" i="4"/>
  <c r="P3" i="4" s="1"/>
  <c r="M4" i="4"/>
  <c r="M5" i="4"/>
  <c r="M6" i="4"/>
  <c r="M7" i="4"/>
  <c r="M8" i="4"/>
  <c r="P8" i="4" s="1"/>
  <c r="M9" i="4"/>
  <c r="P9" i="4" s="1"/>
  <c r="M10" i="4"/>
  <c r="M11" i="4"/>
  <c r="P11" i="4" s="1"/>
  <c r="M12" i="4"/>
  <c r="M13" i="4"/>
  <c r="M14" i="4"/>
  <c r="M15" i="4"/>
  <c r="M16" i="4"/>
  <c r="P16" i="4" s="1"/>
  <c r="M17" i="4"/>
  <c r="P17" i="4" s="1"/>
  <c r="M18" i="4"/>
  <c r="M19" i="4"/>
  <c r="P19" i="4" s="1"/>
  <c r="M20" i="4"/>
  <c r="M21" i="4"/>
  <c r="M22" i="4"/>
  <c r="M23" i="4"/>
  <c r="M24" i="4"/>
  <c r="P24" i="4" s="1"/>
  <c r="M25" i="4"/>
  <c r="P25" i="4" s="1"/>
  <c r="M26" i="4"/>
  <c r="M27" i="4"/>
  <c r="P27" i="4" s="1"/>
  <c r="M28" i="4"/>
  <c r="M29" i="4"/>
  <c r="M30" i="4"/>
  <c r="M31" i="4"/>
  <c r="M32" i="4"/>
  <c r="P32" i="4" s="1"/>
  <c r="M33" i="4"/>
  <c r="P33" i="4" s="1"/>
  <c r="M34" i="4"/>
  <c r="M35" i="4"/>
  <c r="P35" i="4" s="1"/>
  <c r="M36" i="4"/>
  <c r="M37" i="4"/>
  <c r="M38" i="4"/>
  <c r="M39" i="4"/>
  <c r="M40" i="4"/>
  <c r="P40" i="4" s="1"/>
  <c r="M41" i="4"/>
  <c r="P41" i="4" s="1"/>
  <c r="M42" i="4"/>
  <c r="M43" i="4"/>
  <c r="P43" i="4" s="1"/>
  <c r="M44" i="4"/>
  <c r="M45" i="4"/>
  <c r="M46" i="4"/>
  <c r="M47" i="4"/>
  <c r="M48" i="4"/>
  <c r="P48" i="4" s="1"/>
  <c r="M49" i="4"/>
  <c r="P49" i="4" s="1"/>
  <c r="M50" i="4"/>
  <c r="M51" i="4"/>
  <c r="P51" i="4" s="1"/>
  <c r="M52" i="4"/>
  <c r="M53" i="4"/>
  <c r="M54" i="4"/>
  <c r="M55" i="4"/>
  <c r="M56" i="4"/>
  <c r="P56" i="4" s="1"/>
  <c r="M57" i="4"/>
  <c r="P57" i="4" s="1"/>
  <c r="M58" i="4"/>
  <c r="M59" i="4"/>
  <c r="P59" i="4" s="1"/>
  <c r="M60" i="4"/>
  <c r="M61" i="4"/>
  <c r="M62" i="4"/>
  <c r="M63" i="4"/>
  <c r="M64" i="4"/>
  <c r="P64" i="4" s="1"/>
  <c r="M65" i="4"/>
  <c r="P65" i="4" s="1"/>
  <c r="M66" i="4"/>
  <c r="M67" i="4"/>
  <c r="P67" i="4" s="1"/>
  <c r="M68" i="4"/>
  <c r="M69" i="4"/>
  <c r="M70" i="4"/>
  <c r="M71" i="4"/>
  <c r="M72" i="4"/>
  <c r="P72" i="4" s="1"/>
  <c r="M73" i="4"/>
  <c r="P73" i="4" s="1"/>
  <c r="M74" i="4"/>
  <c r="M75" i="4"/>
  <c r="P75" i="4" s="1"/>
  <c r="M76" i="4"/>
  <c r="M77" i="4"/>
  <c r="M78" i="4"/>
  <c r="M79" i="4"/>
  <c r="M80" i="4"/>
  <c r="P80" i="4" s="1"/>
  <c r="M81" i="4"/>
  <c r="P81" i="4" s="1"/>
  <c r="M82" i="4"/>
  <c r="M83" i="4"/>
  <c r="P83" i="4" s="1"/>
  <c r="M84" i="4"/>
  <c r="M85" i="4"/>
  <c r="M86" i="4"/>
  <c r="M87" i="4"/>
  <c r="M88" i="4"/>
  <c r="P88" i="4" s="1"/>
  <c r="M89" i="4"/>
  <c r="P89" i="4" s="1"/>
  <c r="M90" i="4"/>
  <c r="M91" i="4"/>
  <c r="P91" i="4" s="1"/>
  <c r="M92" i="4"/>
  <c r="M93" i="4"/>
  <c r="M94" i="4"/>
  <c r="M95" i="4"/>
  <c r="M96" i="4"/>
  <c r="P96" i="4" s="1"/>
  <c r="M97" i="4"/>
  <c r="P97" i="4" s="1"/>
  <c r="M98" i="4"/>
  <c r="M99" i="4"/>
  <c r="P99" i="4" s="1"/>
  <c r="M100" i="4"/>
  <c r="M101" i="4"/>
  <c r="M102" i="4"/>
  <c r="M103" i="4"/>
  <c r="M104" i="4"/>
  <c r="P104" i="4" s="1"/>
  <c r="M105" i="4"/>
  <c r="P105" i="4" s="1"/>
  <c r="M106" i="4"/>
  <c r="M107" i="4"/>
  <c r="P107" i="4" s="1"/>
  <c r="M108" i="4"/>
  <c r="M109" i="4"/>
  <c r="M110" i="4"/>
  <c r="M111" i="4"/>
  <c r="M112" i="4"/>
  <c r="P112" i="4" s="1"/>
  <c r="M113" i="4"/>
  <c r="P113" i="4" s="1"/>
  <c r="M114" i="4"/>
  <c r="M115" i="4"/>
  <c r="P115" i="4" s="1"/>
  <c r="M116" i="4"/>
  <c r="M117" i="4"/>
  <c r="M118" i="4"/>
  <c r="M119" i="4"/>
  <c r="M120" i="4"/>
  <c r="P120" i="4" s="1"/>
  <c r="M121" i="4"/>
  <c r="P121" i="4" s="1"/>
  <c r="M122" i="4"/>
  <c r="M123" i="4"/>
  <c r="P123" i="4" s="1"/>
  <c r="M124" i="4"/>
  <c r="M125" i="4"/>
  <c r="M126" i="4"/>
  <c r="M127" i="4"/>
  <c r="M128" i="4"/>
  <c r="P128" i="4" s="1"/>
  <c r="M129" i="4"/>
  <c r="P129" i="4" s="1"/>
  <c r="M130" i="4"/>
  <c r="M131" i="4"/>
  <c r="P131" i="4" s="1"/>
  <c r="M132" i="4"/>
  <c r="M133" i="4"/>
  <c r="M134" i="4"/>
  <c r="M135" i="4"/>
  <c r="M136" i="4"/>
  <c r="P136" i="4" s="1"/>
  <c r="M137" i="4"/>
  <c r="P137" i="4" s="1"/>
  <c r="M138" i="4"/>
  <c r="M139" i="4"/>
  <c r="P139" i="4" s="1"/>
  <c r="M140" i="4"/>
  <c r="M141" i="4"/>
  <c r="M142" i="4"/>
  <c r="M143" i="4"/>
  <c r="M144" i="4"/>
  <c r="P144" i="4" s="1"/>
  <c r="M145" i="4"/>
  <c r="M146" i="4"/>
  <c r="M147" i="4"/>
  <c r="P147" i="4" s="1"/>
  <c r="M148" i="4"/>
  <c r="M149" i="4"/>
  <c r="M150" i="4"/>
  <c r="M151" i="4"/>
  <c r="M152" i="4"/>
  <c r="P152" i="4" s="1"/>
  <c r="M153" i="4"/>
  <c r="P153" i="4" s="1"/>
  <c r="M154" i="4"/>
  <c r="M155" i="4"/>
  <c r="P155" i="4" s="1"/>
  <c r="M156" i="4"/>
  <c r="M157" i="4"/>
  <c r="M158" i="4"/>
  <c r="M159" i="4"/>
  <c r="M160" i="4"/>
  <c r="P160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H2" i="4"/>
  <c r="H3" i="4"/>
  <c r="H4" i="4"/>
  <c r="H5" i="4"/>
  <c r="H6" i="4"/>
  <c r="K6" i="4" s="1"/>
  <c r="H7" i="4"/>
  <c r="H8" i="4"/>
  <c r="H9" i="4"/>
  <c r="H10" i="4"/>
  <c r="H11" i="4"/>
  <c r="H12" i="4"/>
  <c r="H13" i="4"/>
  <c r="H14" i="4"/>
  <c r="K14" i="4" s="1"/>
  <c r="H15" i="4"/>
  <c r="H16" i="4"/>
  <c r="H17" i="4"/>
  <c r="H18" i="4"/>
  <c r="H19" i="4"/>
  <c r="H20" i="4"/>
  <c r="H21" i="4"/>
  <c r="H22" i="4"/>
  <c r="K22" i="4" s="1"/>
  <c r="H23" i="4"/>
  <c r="H24" i="4"/>
  <c r="H25" i="4"/>
  <c r="H26" i="4"/>
  <c r="H27" i="4"/>
  <c r="H28" i="4"/>
  <c r="H29" i="4"/>
  <c r="H30" i="4"/>
  <c r="K30" i="4" s="1"/>
  <c r="H31" i="4"/>
  <c r="H32" i="4"/>
  <c r="H33" i="4"/>
  <c r="H34" i="4"/>
  <c r="H35" i="4"/>
  <c r="H36" i="4"/>
  <c r="H37" i="4"/>
  <c r="H38" i="4"/>
  <c r="K38" i="4" s="1"/>
  <c r="H39" i="4"/>
  <c r="H40" i="4"/>
  <c r="H41" i="4"/>
  <c r="H42" i="4"/>
  <c r="H43" i="4"/>
  <c r="H44" i="4"/>
  <c r="H45" i="4"/>
  <c r="H46" i="4"/>
  <c r="H47" i="4"/>
  <c r="K47" i="4" s="1"/>
  <c r="H48" i="4"/>
  <c r="H49" i="4"/>
  <c r="H50" i="4"/>
  <c r="H51" i="4"/>
  <c r="H52" i="4"/>
  <c r="H53" i="4"/>
  <c r="H54" i="4"/>
  <c r="H55" i="4"/>
  <c r="K55" i="4" s="1"/>
  <c r="H56" i="4"/>
  <c r="H57" i="4"/>
  <c r="H58" i="4"/>
  <c r="H59" i="4"/>
  <c r="H60" i="4"/>
  <c r="H61" i="4"/>
  <c r="H62" i="4"/>
  <c r="H63" i="4"/>
  <c r="K63" i="4" s="1"/>
  <c r="H64" i="4"/>
  <c r="H65" i="4"/>
  <c r="H66" i="4"/>
  <c r="H67" i="4"/>
  <c r="H68" i="4"/>
  <c r="H69" i="4"/>
  <c r="H70" i="4"/>
  <c r="H71" i="4"/>
  <c r="K71" i="4" s="1"/>
  <c r="H72" i="4"/>
  <c r="H73" i="4"/>
  <c r="H74" i="4"/>
  <c r="H75" i="4"/>
  <c r="H76" i="4"/>
  <c r="H77" i="4"/>
  <c r="H78" i="4"/>
  <c r="H79" i="4"/>
  <c r="K79" i="4" s="1"/>
  <c r="H80" i="4"/>
  <c r="H81" i="4"/>
  <c r="H82" i="4"/>
  <c r="H83" i="4"/>
  <c r="H84" i="4"/>
  <c r="H85" i="4"/>
  <c r="H86" i="4"/>
  <c r="H87" i="4"/>
  <c r="K87" i="4" s="1"/>
  <c r="H88" i="4"/>
  <c r="H89" i="4"/>
  <c r="H90" i="4"/>
  <c r="H91" i="4"/>
  <c r="H92" i="4"/>
  <c r="H93" i="4"/>
  <c r="H94" i="4"/>
  <c r="H95" i="4"/>
  <c r="K95" i="4" s="1"/>
  <c r="H96" i="4"/>
  <c r="H97" i="4"/>
  <c r="H98" i="4"/>
  <c r="H99" i="4"/>
  <c r="H100" i="4"/>
  <c r="H101" i="4"/>
  <c r="H102" i="4"/>
  <c r="K102" i="4" s="1"/>
  <c r="H103" i="4"/>
  <c r="H104" i="4"/>
  <c r="H105" i="4"/>
  <c r="H106" i="4"/>
  <c r="H107" i="4"/>
  <c r="H108" i="4"/>
  <c r="H109" i="4"/>
  <c r="H110" i="4"/>
  <c r="K110" i="4" s="1"/>
  <c r="H111" i="4"/>
  <c r="H112" i="4"/>
  <c r="H113" i="4"/>
  <c r="H114" i="4"/>
  <c r="H115" i="4"/>
  <c r="H116" i="4"/>
  <c r="H117" i="4"/>
  <c r="H118" i="4"/>
  <c r="K118" i="4" s="1"/>
  <c r="H119" i="4"/>
  <c r="H120" i="4"/>
  <c r="H121" i="4"/>
  <c r="H122" i="4"/>
  <c r="H123" i="4"/>
  <c r="H124" i="4"/>
  <c r="H125" i="4"/>
  <c r="H126" i="4"/>
  <c r="K126" i="4" s="1"/>
  <c r="H127" i="4"/>
  <c r="H128" i="4"/>
  <c r="H129" i="4"/>
  <c r="H130" i="4"/>
  <c r="H131" i="4"/>
  <c r="H132" i="4"/>
  <c r="H133" i="4"/>
  <c r="H134" i="4"/>
  <c r="K134" i="4" s="1"/>
  <c r="H135" i="4"/>
  <c r="H136" i="4"/>
  <c r="H137" i="4"/>
  <c r="H138" i="4"/>
  <c r="H139" i="4"/>
  <c r="H140" i="4"/>
  <c r="H141" i="4"/>
  <c r="H142" i="4"/>
  <c r="K142" i="4" s="1"/>
  <c r="H143" i="4"/>
  <c r="H144" i="4"/>
  <c r="H145" i="4"/>
  <c r="H146" i="4"/>
  <c r="H147" i="4"/>
  <c r="H148" i="4"/>
  <c r="H149" i="4"/>
  <c r="H150" i="4"/>
  <c r="K150" i="4" s="1"/>
  <c r="H151" i="4"/>
  <c r="K151" i="4" s="1"/>
  <c r="H152" i="4"/>
  <c r="H153" i="4"/>
  <c r="H154" i="4"/>
  <c r="H155" i="4"/>
  <c r="H156" i="4"/>
  <c r="H157" i="4"/>
  <c r="H158" i="4"/>
  <c r="K158" i="4" s="1"/>
  <c r="H159" i="4"/>
  <c r="K159" i="4" s="1"/>
  <c r="H160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M2" i="3"/>
  <c r="M3" i="3"/>
  <c r="M4" i="3"/>
  <c r="M5" i="3"/>
  <c r="P5" i="3" s="1"/>
  <c r="M6" i="3"/>
  <c r="P6" i="3" s="1"/>
  <c r="M7" i="3"/>
  <c r="P7" i="3" s="1"/>
  <c r="M8" i="3"/>
  <c r="P8" i="3" s="1"/>
  <c r="M9" i="3"/>
  <c r="M10" i="3"/>
  <c r="M11" i="3"/>
  <c r="M12" i="3"/>
  <c r="M13" i="3"/>
  <c r="P13" i="3" s="1"/>
  <c r="M14" i="3"/>
  <c r="P14" i="3" s="1"/>
  <c r="M15" i="3"/>
  <c r="P15" i="3" s="1"/>
  <c r="M16" i="3"/>
  <c r="P16" i="3" s="1"/>
  <c r="M17" i="3"/>
  <c r="M18" i="3"/>
  <c r="M19" i="3"/>
  <c r="M20" i="3"/>
  <c r="M21" i="3"/>
  <c r="P21" i="3" s="1"/>
  <c r="M22" i="3"/>
  <c r="P22" i="3" s="1"/>
  <c r="M23" i="3"/>
  <c r="P23" i="3" s="1"/>
  <c r="M24" i="3"/>
  <c r="P24" i="3" s="1"/>
  <c r="M25" i="3"/>
  <c r="M26" i="3"/>
  <c r="M27" i="3"/>
  <c r="M28" i="3"/>
  <c r="M29" i="3"/>
  <c r="P29" i="3" s="1"/>
  <c r="M30" i="3"/>
  <c r="P30" i="3" s="1"/>
  <c r="M31" i="3"/>
  <c r="P31" i="3" s="1"/>
  <c r="M32" i="3"/>
  <c r="P32" i="3" s="1"/>
  <c r="M33" i="3"/>
  <c r="M34" i="3"/>
  <c r="M35" i="3"/>
  <c r="M36" i="3"/>
  <c r="M37" i="3"/>
  <c r="P37" i="3" s="1"/>
  <c r="M38" i="3"/>
  <c r="P38" i="3" s="1"/>
  <c r="M39" i="3"/>
  <c r="P39" i="3" s="1"/>
  <c r="M40" i="3"/>
  <c r="P40" i="3" s="1"/>
  <c r="M41" i="3"/>
  <c r="M42" i="3"/>
  <c r="M43" i="3"/>
  <c r="M44" i="3"/>
  <c r="M45" i="3"/>
  <c r="P45" i="3" s="1"/>
  <c r="M46" i="3"/>
  <c r="P46" i="3" s="1"/>
  <c r="M47" i="3"/>
  <c r="P47" i="3" s="1"/>
  <c r="M48" i="3"/>
  <c r="P48" i="3" s="1"/>
  <c r="M49" i="3"/>
  <c r="M50" i="3"/>
  <c r="M51" i="3"/>
  <c r="M52" i="3"/>
  <c r="M53" i="3"/>
  <c r="P53" i="3" s="1"/>
  <c r="M54" i="3"/>
  <c r="P54" i="3" s="1"/>
  <c r="M55" i="3"/>
  <c r="P55" i="3" s="1"/>
  <c r="M56" i="3"/>
  <c r="P56" i="3" s="1"/>
  <c r="M57" i="3"/>
  <c r="M58" i="3"/>
  <c r="M59" i="3"/>
  <c r="M60" i="3"/>
  <c r="M61" i="3"/>
  <c r="P61" i="3" s="1"/>
  <c r="M62" i="3"/>
  <c r="P62" i="3" s="1"/>
  <c r="M63" i="3"/>
  <c r="P63" i="3" s="1"/>
  <c r="M64" i="3"/>
  <c r="P64" i="3" s="1"/>
  <c r="M65" i="3"/>
  <c r="M66" i="3"/>
  <c r="M67" i="3"/>
  <c r="M68" i="3"/>
  <c r="M69" i="3"/>
  <c r="P69" i="3" s="1"/>
  <c r="M70" i="3"/>
  <c r="P70" i="3" s="1"/>
  <c r="M71" i="3"/>
  <c r="P71" i="3" s="1"/>
  <c r="M72" i="3"/>
  <c r="P72" i="3" s="1"/>
  <c r="M73" i="3"/>
  <c r="M74" i="3"/>
  <c r="M75" i="3"/>
  <c r="M76" i="3"/>
  <c r="M77" i="3"/>
  <c r="P77" i="3" s="1"/>
  <c r="M78" i="3"/>
  <c r="P78" i="3" s="1"/>
  <c r="M79" i="3"/>
  <c r="P79" i="3" s="1"/>
  <c r="M80" i="3"/>
  <c r="P80" i="3" s="1"/>
  <c r="M81" i="3"/>
  <c r="M82" i="3"/>
  <c r="M83" i="3"/>
  <c r="M84" i="3"/>
  <c r="M85" i="3"/>
  <c r="P85" i="3" s="1"/>
  <c r="M86" i="3"/>
  <c r="P86" i="3" s="1"/>
  <c r="M87" i="3"/>
  <c r="P87" i="3" s="1"/>
  <c r="M88" i="3"/>
  <c r="P88" i="3" s="1"/>
  <c r="M89" i="3"/>
  <c r="M90" i="3"/>
  <c r="M91" i="3"/>
  <c r="M92" i="3"/>
  <c r="M93" i="3"/>
  <c r="P93" i="3" s="1"/>
  <c r="M94" i="3"/>
  <c r="P94" i="3" s="1"/>
  <c r="M95" i="3"/>
  <c r="P95" i="3" s="1"/>
  <c r="M96" i="3"/>
  <c r="P96" i="3" s="1"/>
  <c r="M97" i="3"/>
  <c r="M98" i="3"/>
  <c r="M99" i="3"/>
  <c r="M100" i="3"/>
  <c r="M101" i="3"/>
  <c r="P101" i="3" s="1"/>
  <c r="M102" i="3"/>
  <c r="P102" i="3" s="1"/>
  <c r="M103" i="3"/>
  <c r="P103" i="3" s="1"/>
  <c r="M104" i="3"/>
  <c r="P104" i="3" s="1"/>
  <c r="M105" i="3"/>
  <c r="M106" i="3"/>
  <c r="M107" i="3"/>
  <c r="M108" i="3"/>
  <c r="M109" i="3"/>
  <c r="P109" i="3" s="1"/>
  <c r="M110" i="3"/>
  <c r="P110" i="3" s="1"/>
  <c r="M111" i="3"/>
  <c r="P111" i="3" s="1"/>
  <c r="M112" i="3"/>
  <c r="P112" i="3" s="1"/>
  <c r="M113" i="3"/>
  <c r="M114" i="3"/>
  <c r="M115" i="3"/>
  <c r="M116" i="3"/>
  <c r="M117" i="3"/>
  <c r="P117" i="3" s="1"/>
  <c r="M118" i="3"/>
  <c r="P118" i="3" s="1"/>
  <c r="M119" i="3"/>
  <c r="P119" i="3" s="1"/>
  <c r="M120" i="3"/>
  <c r="P120" i="3" s="1"/>
  <c r="M121" i="3"/>
  <c r="M122" i="3"/>
  <c r="M123" i="3"/>
  <c r="M124" i="3"/>
  <c r="M125" i="3"/>
  <c r="P125" i="3" s="1"/>
  <c r="M126" i="3"/>
  <c r="P126" i="3" s="1"/>
  <c r="M127" i="3"/>
  <c r="P127" i="3" s="1"/>
  <c r="M128" i="3"/>
  <c r="P128" i="3" s="1"/>
  <c r="M129" i="3"/>
  <c r="M130" i="3"/>
  <c r="M131" i="3"/>
  <c r="M132" i="3"/>
  <c r="M133" i="3"/>
  <c r="P133" i="3" s="1"/>
  <c r="M134" i="3"/>
  <c r="P134" i="3" s="1"/>
  <c r="M135" i="3"/>
  <c r="P135" i="3" s="1"/>
  <c r="M136" i="3"/>
  <c r="P136" i="3" s="1"/>
  <c r="M137" i="3"/>
  <c r="M138" i="3"/>
  <c r="M139" i="3"/>
  <c r="M140" i="3"/>
  <c r="M141" i="3"/>
  <c r="P141" i="3" s="1"/>
  <c r="M142" i="3"/>
  <c r="P142" i="3" s="1"/>
  <c r="M143" i="3"/>
  <c r="P143" i="3" s="1"/>
  <c r="M144" i="3"/>
  <c r="P144" i="3" s="1"/>
  <c r="M145" i="3"/>
  <c r="M146" i="3"/>
  <c r="M147" i="3"/>
  <c r="M148" i="3"/>
  <c r="M149" i="3"/>
  <c r="P149" i="3" s="1"/>
  <c r="M150" i="3"/>
  <c r="P150" i="3" s="1"/>
  <c r="M151" i="3"/>
  <c r="P151" i="3" s="1"/>
  <c r="M152" i="3"/>
  <c r="P152" i="3" s="1"/>
  <c r="M153" i="3"/>
  <c r="M154" i="3"/>
  <c r="M155" i="3"/>
  <c r="M156" i="3"/>
  <c r="M157" i="3"/>
  <c r="P157" i="3" s="1"/>
  <c r="M158" i="3"/>
  <c r="P158" i="3" s="1"/>
  <c r="M159" i="3"/>
  <c r="P159" i="3" s="1"/>
  <c r="M160" i="3"/>
  <c r="P160" i="3" s="1"/>
  <c r="M161" i="3"/>
  <c r="M162" i="3"/>
  <c r="M163" i="3"/>
  <c r="M164" i="3"/>
  <c r="M165" i="3"/>
  <c r="P165" i="3" s="1"/>
  <c r="M166" i="3"/>
  <c r="P166" i="3" s="1"/>
  <c r="M167" i="3"/>
  <c r="P167" i="3" s="1"/>
  <c r="M168" i="3"/>
  <c r="P168" i="3" s="1"/>
  <c r="M169" i="3"/>
  <c r="M170" i="3"/>
  <c r="M171" i="3"/>
  <c r="M172" i="3"/>
  <c r="M173" i="3"/>
  <c r="P173" i="3" s="1"/>
  <c r="M174" i="3"/>
  <c r="P174" i="3" s="1"/>
  <c r="M175" i="3"/>
  <c r="P175" i="3" s="1"/>
  <c r="M176" i="3"/>
  <c r="P176" i="3" s="1"/>
  <c r="M177" i="3"/>
  <c r="M178" i="3"/>
  <c r="M179" i="3"/>
  <c r="M180" i="3"/>
  <c r="M181" i="3"/>
  <c r="P181" i="3" s="1"/>
  <c r="M182" i="3"/>
  <c r="P182" i="3" s="1"/>
  <c r="M183" i="3"/>
  <c r="P183" i="3" s="1"/>
  <c r="M184" i="3"/>
  <c r="P184" i="3" s="1"/>
  <c r="M185" i="3"/>
  <c r="M186" i="3"/>
  <c r="M187" i="3"/>
  <c r="M188" i="3"/>
  <c r="M189" i="3"/>
  <c r="P189" i="3" s="1"/>
  <c r="M190" i="3"/>
  <c r="P190" i="3" s="1"/>
  <c r="M191" i="3"/>
  <c r="P191" i="3" s="1"/>
  <c r="M192" i="3"/>
  <c r="P192" i="3" s="1"/>
  <c r="M193" i="3"/>
  <c r="M194" i="3"/>
  <c r="M195" i="3"/>
  <c r="M196" i="3"/>
  <c r="M197" i="3"/>
  <c r="P197" i="3" s="1"/>
  <c r="M198" i="3"/>
  <c r="P198" i="3" s="1"/>
  <c r="M199" i="3"/>
  <c r="P199" i="3" s="1"/>
  <c r="M200" i="3"/>
  <c r="P200" i="3" s="1"/>
  <c r="M201" i="3"/>
  <c r="M202" i="3"/>
  <c r="M203" i="3"/>
  <c r="M204" i="3"/>
  <c r="M205" i="3"/>
  <c r="P205" i="3" s="1"/>
  <c r="M206" i="3"/>
  <c r="P206" i="3" s="1"/>
  <c r="M207" i="3"/>
  <c r="P207" i="3" s="1"/>
  <c r="M208" i="3"/>
  <c r="P208" i="3" s="1"/>
  <c r="M209" i="3"/>
  <c r="M210" i="3"/>
  <c r="M211" i="3"/>
  <c r="M212" i="3"/>
  <c r="M213" i="3"/>
  <c r="P213" i="3" s="1"/>
  <c r="M214" i="3"/>
  <c r="P214" i="3" s="1"/>
  <c r="M215" i="3"/>
  <c r="P215" i="3" s="1"/>
  <c r="M216" i="3"/>
  <c r="P216" i="3" s="1"/>
  <c r="M217" i="3"/>
  <c r="M218" i="3"/>
  <c r="M219" i="3"/>
  <c r="M220" i="3"/>
  <c r="M221" i="3"/>
  <c r="P221" i="3" s="1"/>
  <c r="M222" i="3"/>
  <c r="P222" i="3" s="1"/>
  <c r="M223" i="3"/>
  <c r="P223" i="3" s="1"/>
  <c r="M224" i="3"/>
  <c r="P224" i="3" s="1"/>
  <c r="M225" i="3"/>
  <c r="M226" i="3"/>
  <c r="M227" i="3"/>
  <c r="M228" i="3"/>
  <c r="M229" i="3"/>
  <c r="P229" i="3" s="1"/>
  <c r="M230" i="3"/>
  <c r="P230" i="3" s="1"/>
  <c r="M231" i="3"/>
  <c r="P231" i="3" s="1"/>
  <c r="M232" i="3"/>
  <c r="P232" i="3" s="1"/>
  <c r="M233" i="3"/>
  <c r="M234" i="3"/>
  <c r="M235" i="3"/>
  <c r="M236" i="3"/>
  <c r="M237" i="3"/>
  <c r="P237" i="3" s="1"/>
  <c r="M238" i="3"/>
  <c r="P238" i="3" s="1"/>
  <c r="M239" i="3"/>
  <c r="P239" i="3" s="1"/>
  <c r="M240" i="3"/>
  <c r="P240" i="3" s="1"/>
  <c r="M241" i="3"/>
  <c r="M242" i="3"/>
  <c r="M243" i="3"/>
  <c r="M244" i="3"/>
  <c r="M245" i="3"/>
  <c r="P245" i="3" s="1"/>
  <c r="M246" i="3"/>
  <c r="P246" i="3" s="1"/>
  <c r="M247" i="3"/>
  <c r="P247" i="3" s="1"/>
  <c r="M248" i="3"/>
  <c r="P248" i="3" s="1"/>
  <c r="M249" i="3"/>
  <c r="M250" i="3"/>
  <c r="M251" i="3"/>
  <c r="M252" i="3"/>
  <c r="M253" i="3"/>
  <c r="P253" i="3" s="1"/>
  <c r="M254" i="3"/>
  <c r="P254" i="3" s="1"/>
  <c r="M255" i="3"/>
  <c r="P255" i="3" s="1"/>
  <c r="M256" i="3"/>
  <c r="P256" i="3" s="1"/>
  <c r="M257" i="3"/>
  <c r="M258" i="3"/>
  <c r="M259" i="3"/>
  <c r="M260" i="3"/>
  <c r="M261" i="3"/>
  <c r="P261" i="3" s="1"/>
  <c r="M262" i="3"/>
  <c r="P262" i="3" s="1"/>
  <c r="M263" i="3"/>
  <c r="P263" i="3" s="1"/>
  <c r="M264" i="3"/>
  <c r="P264" i="3" s="1"/>
  <c r="M265" i="3"/>
  <c r="M266" i="3"/>
  <c r="M267" i="3"/>
  <c r="M268" i="3"/>
  <c r="M269" i="3"/>
  <c r="P269" i="3" s="1"/>
  <c r="M270" i="3"/>
  <c r="P270" i="3" s="1"/>
  <c r="M271" i="3"/>
  <c r="P271" i="3" s="1"/>
  <c r="M272" i="3"/>
  <c r="P272" i="3" s="1"/>
  <c r="M273" i="3"/>
  <c r="M274" i="3"/>
  <c r="M275" i="3"/>
  <c r="M276" i="3"/>
  <c r="M277" i="3"/>
  <c r="P277" i="3" s="1"/>
  <c r="M278" i="3"/>
  <c r="P278" i="3" s="1"/>
  <c r="M279" i="3"/>
  <c r="P279" i="3" s="1"/>
  <c r="M280" i="3"/>
  <c r="P280" i="3" s="1"/>
  <c r="M281" i="3"/>
  <c r="M282" i="3"/>
  <c r="M283" i="3"/>
  <c r="M284" i="3"/>
  <c r="M285" i="3"/>
  <c r="P285" i="3" s="1"/>
  <c r="M286" i="3"/>
  <c r="P286" i="3" s="1"/>
  <c r="M287" i="3"/>
  <c r="P287" i="3" s="1"/>
  <c r="M288" i="3"/>
  <c r="P288" i="3" s="1"/>
  <c r="M289" i="3"/>
  <c r="M290" i="3"/>
  <c r="M291" i="3"/>
  <c r="M292" i="3"/>
  <c r="M293" i="3"/>
  <c r="P293" i="3" s="1"/>
  <c r="M294" i="3"/>
  <c r="P294" i="3" s="1"/>
  <c r="M295" i="3"/>
  <c r="P295" i="3" s="1"/>
  <c r="M296" i="3"/>
  <c r="P296" i="3" s="1"/>
  <c r="M297" i="3"/>
  <c r="M298" i="3"/>
  <c r="M299" i="3"/>
  <c r="M300" i="3"/>
  <c r="M301" i="3"/>
  <c r="P301" i="3" s="1"/>
  <c r="M302" i="3"/>
  <c r="P302" i="3" s="1"/>
  <c r="M303" i="3"/>
  <c r="P303" i="3" s="1"/>
  <c r="M304" i="3"/>
  <c r="P304" i="3" s="1"/>
  <c r="M305" i="3"/>
  <c r="M306" i="3"/>
  <c r="M307" i="3"/>
  <c r="M308" i="3"/>
  <c r="M309" i="3"/>
  <c r="P309" i="3" s="1"/>
  <c r="M310" i="3"/>
  <c r="P310" i="3" s="1"/>
  <c r="M311" i="3"/>
  <c r="P311" i="3" s="1"/>
  <c r="M312" i="3"/>
  <c r="P312" i="3" s="1"/>
  <c r="M313" i="3"/>
  <c r="M314" i="3"/>
  <c r="M315" i="3"/>
  <c r="M316" i="3"/>
  <c r="M317" i="3"/>
  <c r="P317" i="3" s="1"/>
  <c r="M318" i="3"/>
  <c r="P318" i="3" s="1"/>
  <c r="M319" i="3"/>
  <c r="P319" i="3" s="1"/>
  <c r="M320" i="3"/>
  <c r="P320" i="3" s="1"/>
  <c r="M321" i="3"/>
  <c r="M322" i="3"/>
  <c r="M323" i="3"/>
  <c r="M324" i="3"/>
  <c r="M325" i="3"/>
  <c r="P325" i="3" s="1"/>
  <c r="M326" i="3"/>
  <c r="P326" i="3" s="1"/>
  <c r="M327" i="3"/>
  <c r="P327" i="3" s="1"/>
  <c r="M328" i="3"/>
  <c r="P328" i="3" s="1"/>
  <c r="M329" i="3"/>
  <c r="M330" i="3"/>
  <c r="M331" i="3"/>
  <c r="M332" i="3"/>
  <c r="M333" i="3"/>
  <c r="P333" i="3" s="1"/>
  <c r="M334" i="3"/>
  <c r="P334" i="3" s="1"/>
  <c r="M335" i="3"/>
  <c r="P335" i="3" s="1"/>
  <c r="M336" i="3"/>
  <c r="P336" i="3" s="1"/>
  <c r="M337" i="3"/>
  <c r="M338" i="3"/>
  <c r="M339" i="3"/>
  <c r="M340" i="3"/>
  <c r="M341" i="3"/>
  <c r="P341" i="3" s="1"/>
  <c r="M342" i="3"/>
  <c r="P342" i="3" s="1"/>
  <c r="M343" i="3"/>
  <c r="P343" i="3" s="1"/>
  <c r="M344" i="3"/>
  <c r="P344" i="3" s="1"/>
  <c r="M345" i="3"/>
  <c r="M346" i="3"/>
  <c r="M347" i="3"/>
  <c r="M348" i="3"/>
  <c r="M349" i="3"/>
  <c r="P349" i="3" s="1"/>
  <c r="M350" i="3"/>
  <c r="P350" i="3" s="1"/>
  <c r="M351" i="3"/>
  <c r="P351" i="3" s="1"/>
  <c r="M352" i="3"/>
  <c r="P352" i="3" s="1"/>
  <c r="M353" i="3"/>
  <c r="M354" i="3"/>
  <c r="M355" i="3"/>
  <c r="M356" i="3"/>
  <c r="M357" i="3"/>
  <c r="P357" i="3" s="1"/>
  <c r="M358" i="3"/>
  <c r="P358" i="3" s="1"/>
  <c r="M359" i="3"/>
  <c r="P359" i="3" s="1"/>
  <c r="M360" i="3"/>
  <c r="P360" i="3" s="1"/>
  <c r="M361" i="3"/>
  <c r="M362" i="3"/>
  <c r="M363" i="3"/>
  <c r="M364" i="3"/>
  <c r="M365" i="3"/>
  <c r="P365" i="3" s="1"/>
  <c r="M366" i="3"/>
  <c r="P366" i="3" s="1"/>
  <c r="M367" i="3"/>
  <c r="P367" i="3" s="1"/>
  <c r="M368" i="3"/>
  <c r="P368" i="3" s="1"/>
  <c r="M369" i="3"/>
  <c r="M370" i="3"/>
  <c r="M371" i="3"/>
  <c r="M372" i="3"/>
  <c r="M373" i="3"/>
  <c r="P373" i="3" s="1"/>
  <c r="M374" i="3"/>
  <c r="P374" i="3" s="1"/>
  <c r="M375" i="3"/>
  <c r="P375" i="3" s="1"/>
  <c r="M376" i="3"/>
  <c r="P376" i="3" s="1"/>
  <c r="M377" i="3"/>
  <c r="M378" i="3"/>
  <c r="M379" i="3"/>
  <c r="M380" i="3"/>
  <c r="M381" i="3"/>
  <c r="P381" i="3" s="1"/>
  <c r="M382" i="3"/>
  <c r="P382" i="3" s="1"/>
  <c r="M383" i="3"/>
  <c r="P383" i="3" s="1"/>
  <c r="M384" i="3"/>
  <c r="P384" i="3" s="1"/>
  <c r="M385" i="3"/>
  <c r="M386" i="3"/>
  <c r="M387" i="3"/>
  <c r="M388" i="3"/>
  <c r="M389" i="3"/>
  <c r="P389" i="3" s="1"/>
  <c r="M390" i="3"/>
  <c r="P390" i="3" s="1"/>
  <c r="M391" i="3"/>
  <c r="P391" i="3" s="1"/>
  <c r="M392" i="3"/>
  <c r="P392" i="3" s="1"/>
  <c r="M393" i="3"/>
  <c r="M394" i="3"/>
  <c r="M395" i="3"/>
  <c r="M396" i="3"/>
  <c r="M397" i="3"/>
  <c r="P397" i="3" s="1"/>
  <c r="M398" i="3"/>
  <c r="P398" i="3" s="1"/>
  <c r="M399" i="3"/>
  <c r="P399" i="3" s="1"/>
  <c r="M400" i="3"/>
  <c r="P400" i="3" s="1"/>
  <c r="M401" i="3"/>
  <c r="M402" i="3"/>
  <c r="M403" i="3"/>
  <c r="M404" i="3"/>
  <c r="M405" i="3"/>
  <c r="P405" i="3" s="1"/>
  <c r="M406" i="3"/>
  <c r="P406" i="3" s="1"/>
  <c r="M407" i="3"/>
  <c r="P407" i="3" s="1"/>
  <c r="M408" i="3"/>
  <c r="P408" i="3" s="1"/>
  <c r="M409" i="3"/>
  <c r="M410" i="3"/>
  <c r="M411" i="3"/>
  <c r="M412" i="3"/>
  <c r="M413" i="3"/>
  <c r="P413" i="3" s="1"/>
  <c r="M414" i="3"/>
  <c r="P414" i="3" s="1"/>
  <c r="M415" i="3"/>
  <c r="P415" i="3" s="1"/>
  <c r="M416" i="3"/>
  <c r="P416" i="3" s="1"/>
  <c r="M417" i="3"/>
  <c r="M418" i="3"/>
  <c r="M419" i="3"/>
  <c r="M420" i="3"/>
  <c r="M421" i="3"/>
  <c r="P421" i="3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2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K16" i="2" s="1"/>
  <c r="I17" i="2"/>
  <c r="I18" i="2"/>
  <c r="I19" i="2"/>
  <c r="I20" i="2"/>
  <c r="I21" i="2"/>
  <c r="I22" i="2"/>
  <c r="I23" i="2"/>
  <c r="I24" i="2"/>
  <c r="K24" i="2" s="1"/>
  <c r="I25" i="2"/>
  <c r="I26" i="2"/>
  <c r="I27" i="2"/>
  <c r="I28" i="2"/>
  <c r="I29" i="2"/>
  <c r="I30" i="2"/>
  <c r="I31" i="2"/>
  <c r="I32" i="2"/>
  <c r="K32" i="2" s="1"/>
  <c r="I33" i="2"/>
  <c r="I34" i="2"/>
  <c r="I35" i="2"/>
  <c r="I36" i="2"/>
  <c r="I37" i="2"/>
  <c r="I38" i="2"/>
  <c r="I39" i="2"/>
  <c r="K39" i="2" s="1"/>
  <c r="I40" i="2"/>
  <c r="K40" i="2" s="1"/>
  <c r="I41" i="2"/>
  <c r="I42" i="2"/>
  <c r="I43" i="2"/>
  <c r="I44" i="2"/>
  <c r="I45" i="2"/>
  <c r="I46" i="2"/>
  <c r="I2" i="2"/>
  <c r="K2" i="2" s="1"/>
  <c r="K141" i="4" l="1"/>
  <c r="K133" i="4"/>
  <c r="K125" i="4"/>
  <c r="K117" i="4"/>
  <c r="K109" i="4"/>
  <c r="K101" i="4"/>
  <c r="P154" i="4"/>
  <c r="P138" i="4"/>
  <c r="P130" i="4"/>
  <c r="P122" i="4"/>
  <c r="P114" i="4"/>
  <c r="P106" i="4"/>
  <c r="P98" i="4"/>
  <c r="P90" i="4"/>
  <c r="P82" i="4"/>
  <c r="P74" i="4"/>
  <c r="P66" i="4"/>
  <c r="P58" i="4"/>
  <c r="P50" i="4"/>
  <c r="P42" i="4"/>
  <c r="P34" i="4"/>
  <c r="P26" i="4"/>
  <c r="P18" i="4"/>
  <c r="P10" i="4"/>
  <c r="P2" i="4"/>
  <c r="P156" i="4"/>
  <c r="P148" i="4"/>
  <c r="P92" i="4"/>
  <c r="P84" i="4"/>
  <c r="P76" i="4"/>
  <c r="P68" i="4"/>
  <c r="P60" i="4"/>
  <c r="P52" i="4"/>
  <c r="P44" i="4"/>
  <c r="P36" i="4"/>
  <c r="P28" i="4"/>
  <c r="P20" i="4"/>
  <c r="P12" i="4"/>
  <c r="P4" i="4"/>
  <c r="K147" i="4"/>
  <c r="P159" i="4"/>
  <c r="P151" i="4"/>
  <c r="P143" i="4"/>
  <c r="P135" i="4"/>
  <c r="P127" i="4"/>
  <c r="P119" i="4"/>
  <c r="P111" i="4"/>
  <c r="P103" i="4"/>
  <c r="P39" i="4"/>
  <c r="P31" i="4"/>
  <c r="P23" i="4"/>
  <c r="P15" i="4"/>
  <c r="P7" i="4"/>
  <c r="K146" i="4"/>
  <c r="P142" i="4"/>
  <c r="P134" i="4"/>
  <c r="P126" i="4"/>
  <c r="P118" i="4"/>
  <c r="P110" i="4"/>
  <c r="P102" i="4"/>
  <c r="P93" i="4"/>
  <c r="P85" i="4"/>
  <c r="P77" i="4"/>
  <c r="P69" i="4"/>
  <c r="P61" i="4"/>
  <c r="P53" i="4"/>
  <c r="P45" i="4"/>
  <c r="K157" i="4"/>
  <c r="K149" i="4"/>
  <c r="K54" i="4"/>
  <c r="K130" i="4"/>
  <c r="K106" i="4"/>
  <c r="K84" i="4"/>
  <c r="K60" i="4"/>
  <c r="K35" i="4"/>
  <c r="K19" i="4"/>
  <c r="K122" i="4"/>
  <c r="K76" i="4"/>
  <c r="K52" i="4"/>
  <c r="K27" i="4"/>
  <c r="K11" i="4"/>
  <c r="K3" i="4"/>
  <c r="K155" i="4"/>
  <c r="K138" i="4"/>
  <c r="K114" i="4"/>
  <c r="K92" i="4"/>
  <c r="K68" i="4"/>
  <c r="K44" i="4"/>
  <c r="K154" i="4"/>
  <c r="K129" i="4"/>
  <c r="K113" i="4"/>
  <c r="K91" i="4"/>
  <c r="K67" i="4"/>
  <c r="K34" i="4"/>
  <c r="K160" i="4"/>
  <c r="K152" i="4"/>
  <c r="K148" i="4"/>
  <c r="K121" i="4"/>
  <c r="K75" i="4"/>
  <c r="K51" i="4"/>
  <c r="K43" i="4"/>
  <c r="K2" i="4"/>
  <c r="K137" i="4"/>
  <c r="K105" i="4"/>
  <c r="K83" i="4"/>
  <c r="K59" i="4"/>
  <c r="K26" i="4"/>
  <c r="K18" i="4"/>
  <c r="K10" i="4"/>
  <c r="K153" i="4"/>
  <c r="K96" i="4"/>
  <c r="K88" i="4"/>
  <c r="K80" i="4"/>
  <c r="K72" i="4"/>
  <c r="K64" i="4"/>
  <c r="K56" i="4"/>
  <c r="K48" i="4"/>
  <c r="K39" i="4"/>
  <c r="K31" i="4"/>
  <c r="K23" i="4"/>
  <c r="K15" i="4"/>
  <c r="K7" i="4"/>
  <c r="K136" i="4"/>
  <c r="K128" i="4"/>
  <c r="K120" i="4"/>
  <c r="K112" i="4"/>
  <c r="K104" i="4"/>
  <c r="K98" i="4"/>
  <c r="K90" i="4"/>
  <c r="K82" i="4"/>
  <c r="K74" i="4"/>
  <c r="K66" i="4"/>
  <c r="K58" i="4"/>
  <c r="K50" i="4"/>
  <c r="K42" i="4"/>
  <c r="K41" i="4"/>
  <c r="K33" i="4"/>
  <c r="K25" i="4"/>
  <c r="K17" i="4"/>
  <c r="K9" i="4"/>
  <c r="K143" i="4"/>
  <c r="K135" i="4"/>
  <c r="K127" i="4"/>
  <c r="K119" i="4"/>
  <c r="K111" i="4"/>
  <c r="K103" i="4"/>
  <c r="K97" i="4"/>
  <c r="K89" i="4"/>
  <c r="K81" i="4"/>
  <c r="K73" i="4"/>
  <c r="K65" i="4"/>
  <c r="K57" i="4"/>
  <c r="K49" i="4"/>
  <c r="K40" i="4"/>
  <c r="K32" i="4"/>
  <c r="K24" i="4"/>
  <c r="K16" i="4"/>
  <c r="K8" i="4"/>
  <c r="P158" i="4"/>
  <c r="P150" i="4"/>
  <c r="P146" i="4"/>
  <c r="P157" i="4"/>
  <c r="P149" i="4"/>
  <c r="P145" i="4"/>
  <c r="P141" i="4"/>
  <c r="P133" i="4"/>
  <c r="P125" i="4"/>
  <c r="P117" i="4"/>
  <c r="P109" i="4"/>
  <c r="P101" i="4"/>
  <c r="P95" i="4"/>
  <c r="P87" i="4"/>
  <c r="P79" i="4"/>
  <c r="P71" i="4"/>
  <c r="P63" i="4"/>
  <c r="P55" i="4"/>
  <c r="P47" i="4"/>
  <c r="P38" i="4"/>
  <c r="P30" i="4"/>
  <c r="P22" i="4"/>
  <c r="P14" i="4"/>
  <c r="P6" i="4"/>
  <c r="P140" i="4"/>
  <c r="P132" i="4"/>
  <c r="P124" i="4"/>
  <c r="P116" i="4"/>
  <c r="P108" i="4"/>
  <c r="P100" i="4"/>
  <c r="P94" i="4"/>
  <c r="P86" i="4"/>
  <c r="P78" i="4"/>
  <c r="P70" i="4"/>
  <c r="P62" i="4"/>
  <c r="P54" i="4"/>
  <c r="P46" i="4"/>
  <c r="P37" i="4"/>
  <c r="P29" i="4"/>
  <c r="P21" i="4"/>
  <c r="P13" i="4"/>
  <c r="P5" i="4"/>
  <c r="K145" i="4"/>
  <c r="K140" i="4"/>
  <c r="K132" i="4"/>
  <c r="K124" i="4"/>
  <c r="K116" i="4"/>
  <c r="K108" i="4"/>
  <c r="K100" i="4"/>
  <c r="K94" i="4"/>
  <c r="K86" i="4"/>
  <c r="K78" i="4"/>
  <c r="K70" i="4"/>
  <c r="K62" i="4"/>
  <c r="K46" i="4"/>
  <c r="K37" i="4"/>
  <c r="K29" i="4"/>
  <c r="K21" i="4"/>
  <c r="K13" i="4"/>
  <c r="K5" i="4"/>
  <c r="K156" i="4"/>
  <c r="K144" i="4"/>
  <c r="K139" i="4"/>
  <c r="K131" i="4"/>
  <c r="K123" i="4"/>
  <c r="K115" i="4"/>
  <c r="K107" i="4"/>
  <c r="K99" i="4"/>
  <c r="K93" i="4"/>
  <c r="K85" i="4"/>
  <c r="K77" i="4"/>
  <c r="K69" i="4"/>
  <c r="K61" i="4"/>
  <c r="K53" i="4"/>
  <c r="K45" i="4"/>
  <c r="K36" i="4"/>
  <c r="K28" i="4"/>
  <c r="K20" i="4"/>
  <c r="K12" i="4"/>
  <c r="K4" i="4"/>
  <c r="K414" i="3"/>
  <c r="K406" i="3"/>
  <c r="K398" i="3"/>
  <c r="K390" i="3"/>
  <c r="K382" i="3"/>
  <c r="K374" i="3"/>
  <c r="K366" i="3"/>
  <c r="K358" i="3"/>
  <c r="K350" i="3"/>
  <c r="K342" i="3"/>
  <c r="K334" i="3"/>
  <c r="K326" i="3"/>
  <c r="K318" i="3"/>
  <c r="P417" i="3"/>
  <c r="P409" i="3"/>
  <c r="P401" i="3"/>
  <c r="P393" i="3"/>
  <c r="P385" i="3"/>
  <c r="P377" i="3"/>
  <c r="P369" i="3"/>
  <c r="P361" i="3"/>
  <c r="P353" i="3"/>
  <c r="P345" i="3"/>
  <c r="P337" i="3"/>
  <c r="P329" i="3"/>
  <c r="P321" i="3"/>
  <c r="P313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420" i="3"/>
  <c r="P412" i="3"/>
  <c r="P404" i="3"/>
  <c r="P396" i="3"/>
  <c r="P388" i="3"/>
  <c r="P380" i="3"/>
  <c r="P372" i="3"/>
  <c r="P364" i="3"/>
  <c r="P356" i="3"/>
  <c r="P348" i="3"/>
  <c r="P340" i="3"/>
  <c r="P332" i="3"/>
  <c r="P324" i="3"/>
  <c r="P316" i="3"/>
  <c r="P308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419" i="3"/>
  <c r="P411" i="3"/>
  <c r="P403" i="3"/>
  <c r="P395" i="3"/>
  <c r="P387" i="3"/>
  <c r="P379" i="3"/>
  <c r="P371" i="3"/>
  <c r="P363" i="3"/>
  <c r="P355" i="3"/>
  <c r="P347" i="3"/>
  <c r="P339" i="3"/>
  <c r="P331" i="3"/>
  <c r="P323" i="3"/>
  <c r="P315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K310" i="3"/>
  <c r="K302" i="3"/>
  <c r="K294" i="3"/>
  <c r="K286" i="3"/>
  <c r="K278" i="3"/>
  <c r="K270" i="3"/>
  <c r="K262" i="3"/>
  <c r="K254" i="3"/>
  <c r="K246" i="3"/>
  <c r="K238" i="3"/>
  <c r="K230" i="3"/>
  <c r="K222" i="3"/>
  <c r="K214" i="3"/>
  <c r="K206" i="3"/>
  <c r="K198" i="3"/>
  <c r="K190" i="3"/>
  <c r="K182" i="3"/>
  <c r="K174" i="3"/>
  <c r="K166" i="3"/>
  <c r="K158" i="3"/>
  <c r="K150" i="3"/>
  <c r="K142" i="3"/>
  <c r="K134" i="3"/>
  <c r="K126" i="3"/>
  <c r="K118" i="3"/>
  <c r="K110" i="3"/>
  <c r="K102" i="3"/>
  <c r="K94" i="3"/>
  <c r="K86" i="3"/>
  <c r="K78" i="3"/>
  <c r="K70" i="3"/>
  <c r="K62" i="3"/>
  <c r="P418" i="3"/>
  <c r="P410" i="3"/>
  <c r="P402" i="3"/>
  <c r="P394" i="3"/>
  <c r="P386" i="3"/>
  <c r="P378" i="3"/>
  <c r="P370" i="3"/>
  <c r="P362" i="3"/>
  <c r="P354" i="3"/>
  <c r="P346" i="3"/>
  <c r="P338" i="3"/>
  <c r="P330" i="3"/>
  <c r="P322" i="3"/>
  <c r="P314" i="3"/>
  <c r="P306" i="3"/>
  <c r="P298" i="3"/>
  <c r="P290" i="3"/>
  <c r="P282" i="3"/>
  <c r="P274" i="3"/>
  <c r="P266" i="3"/>
  <c r="P258" i="3"/>
  <c r="P250" i="3"/>
  <c r="P242" i="3"/>
  <c r="P234" i="3"/>
  <c r="P226" i="3"/>
  <c r="P218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  <c r="K54" i="3"/>
  <c r="K46" i="3"/>
  <c r="K38" i="3"/>
  <c r="K30" i="3"/>
  <c r="K22" i="3"/>
  <c r="K14" i="3"/>
  <c r="K6" i="3"/>
  <c r="K415" i="3"/>
  <c r="K407" i="3"/>
  <c r="K399" i="3"/>
  <c r="K391" i="3"/>
  <c r="K383" i="3"/>
  <c r="K375" i="3"/>
  <c r="K367" i="3"/>
  <c r="K359" i="3"/>
  <c r="K351" i="3"/>
  <c r="K343" i="3"/>
  <c r="K335" i="3"/>
  <c r="K327" i="3"/>
  <c r="K319" i="3"/>
  <c r="K311" i="3"/>
  <c r="K303" i="3"/>
  <c r="K295" i="3"/>
  <c r="K287" i="3"/>
  <c r="K279" i="3"/>
  <c r="K271" i="3"/>
  <c r="K263" i="3"/>
  <c r="K255" i="3"/>
  <c r="K247" i="3"/>
  <c r="K239" i="3"/>
  <c r="K231" i="3"/>
  <c r="K223" i="3"/>
  <c r="K215" i="3"/>
  <c r="K207" i="3"/>
  <c r="K199" i="3"/>
  <c r="K191" i="3"/>
  <c r="K183" i="3"/>
  <c r="K175" i="3"/>
  <c r="K167" i="3"/>
  <c r="K159" i="3"/>
  <c r="K151" i="3"/>
  <c r="K143" i="3"/>
  <c r="K135" i="3"/>
  <c r="K127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K7" i="3"/>
  <c r="K416" i="3"/>
  <c r="K408" i="3"/>
  <c r="K400" i="3"/>
  <c r="K392" i="3"/>
  <c r="K384" i="3"/>
  <c r="K376" i="3"/>
  <c r="K368" i="3"/>
  <c r="K360" i="3"/>
  <c r="K352" i="3"/>
  <c r="K344" i="3"/>
  <c r="K336" i="3"/>
  <c r="K328" i="3"/>
  <c r="K320" i="3"/>
  <c r="K312" i="3"/>
  <c r="K304" i="3"/>
  <c r="K296" i="3"/>
  <c r="K288" i="3"/>
  <c r="K280" i="3"/>
  <c r="K272" i="3"/>
  <c r="K264" i="3"/>
  <c r="K256" i="3"/>
  <c r="K248" i="3"/>
  <c r="K240" i="3"/>
  <c r="K232" i="3"/>
  <c r="K224" i="3"/>
  <c r="K216" i="3"/>
  <c r="K208" i="3"/>
  <c r="K200" i="3"/>
  <c r="K192" i="3"/>
  <c r="K184" i="3"/>
  <c r="K176" i="3"/>
  <c r="K168" i="3"/>
  <c r="K160" i="3"/>
  <c r="K152" i="3"/>
  <c r="K144" i="3"/>
  <c r="K136" i="3"/>
  <c r="K128" i="3"/>
  <c r="K120" i="3"/>
  <c r="K112" i="3"/>
  <c r="K104" i="3"/>
  <c r="K96" i="3"/>
  <c r="K88" i="3"/>
  <c r="K80" i="3"/>
  <c r="K72" i="3"/>
  <c r="K64" i="3"/>
  <c r="K56" i="3"/>
  <c r="K48" i="3"/>
  <c r="K40" i="3"/>
  <c r="K32" i="3"/>
  <c r="K24" i="3"/>
  <c r="K16" i="3"/>
  <c r="K8" i="3"/>
  <c r="K421" i="3"/>
  <c r="K413" i="3"/>
  <c r="K405" i="3"/>
  <c r="K397" i="3"/>
  <c r="K389" i="3"/>
  <c r="K381" i="3"/>
  <c r="K373" i="3"/>
  <c r="K365" i="3"/>
  <c r="K357" i="3"/>
  <c r="K349" i="3"/>
  <c r="K341" i="3"/>
  <c r="K333" i="3"/>
  <c r="K325" i="3"/>
  <c r="K317" i="3"/>
  <c r="K309" i="3"/>
  <c r="K301" i="3"/>
  <c r="K293" i="3"/>
  <c r="K285" i="3"/>
  <c r="K277" i="3"/>
  <c r="K269" i="3"/>
  <c r="K261" i="3"/>
  <c r="K253" i="3"/>
  <c r="K245" i="3"/>
  <c r="K237" i="3"/>
  <c r="K229" i="3"/>
  <c r="K221" i="3"/>
  <c r="K213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417" i="3"/>
  <c r="K409" i="3"/>
  <c r="K401" i="3"/>
  <c r="K393" i="3"/>
  <c r="K385" i="3"/>
  <c r="K377" i="3"/>
  <c r="K369" i="3"/>
  <c r="K361" i="3"/>
  <c r="K353" i="3"/>
  <c r="K345" i="3"/>
  <c r="K337" i="3"/>
  <c r="K329" i="3"/>
  <c r="K321" i="3"/>
  <c r="K313" i="3"/>
  <c r="K305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412" i="3"/>
  <c r="K396" i="3"/>
  <c r="K380" i="3"/>
  <c r="K372" i="3"/>
  <c r="K364" i="3"/>
  <c r="K348" i="3"/>
  <c r="K340" i="3"/>
  <c r="K332" i="3"/>
  <c r="K324" i="3"/>
  <c r="K316" i="3"/>
  <c r="K308" i="3"/>
  <c r="K300" i="3"/>
  <c r="K292" i="3"/>
  <c r="K284" i="3"/>
  <c r="K276" i="3"/>
  <c r="K268" i="3"/>
  <c r="K260" i="3"/>
  <c r="K252" i="3"/>
  <c r="K244" i="3"/>
  <c r="K236" i="3"/>
  <c r="K228" i="3"/>
  <c r="K220" i="3"/>
  <c r="K212" i="3"/>
  <c r="K204" i="3"/>
  <c r="K196" i="3"/>
  <c r="K188" i="3"/>
  <c r="K180" i="3"/>
  <c r="K172" i="3"/>
  <c r="K164" i="3"/>
  <c r="K156" i="3"/>
  <c r="K148" i="3"/>
  <c r="K140" i="3"/>
  <c r="K132" i="3"/>
  <c r="K124" i="3"/>
  <c r="K116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419" i="3"/>
  <c r="K395" i="3"/>
  <c r="K379" i="3"/>
  <c r="K363" i="3"/>
  <c r="K347" i="3"/>
  <c r="K331" i="3"/>
  <c r="K315" i="3"/>
  <c r="K299" i="3"/>
  <c r="K291" i="3"/>
  <c r="K283" i="3"/>
  <c r="K275" i="3"/>
  <c r="K267" i="3"/>
  <c r="K259" i="3"/>
  <c r="K251" i="3"/>
  <c r="K243" i="3"/>
  <c r="K235" i="3"/>
  <c r="K227" i="3"/>
  <c r="K219" i="3"/>
  <c r="K211" i="3"/>
  <c r="K203" i="3"/>
  <c r="K195" i="3"/>
  <c r="K187" i="3"/>
  <c r="K179" i="3"/>
  <c r="K171" i="3"/>
  <c r="K163" i="3"/>
  <c r="K155" i="3"/>
  <c r="K147" i="3"/>
  <c r="K139" i="3"/>
  <c r="K131" i="3"/>
  <c r="K123" i="3"/>
  <c r="K115" i="3"/>
  <c r="K107" i="3"/>
  <c r="K99" i="3"/>
  <c r="K91" i="3"/>
  <c r="K83" i="3"/>
  <c r="K75" i="3"/>
  <c r="K67" i="3"/>
  <c r="K59" i="3"/>
  <c r="K51" i="3"/>
  <c r="K43" i="3"/>
  <c r="K35" i="3"/>
  <c r="K27" i="3"/>
  <c r="K19" i="3"/>
  <c r="K11" i="3"/>
  <c r="K3" i="3"/>
  <c r="K420" i="3"/>
  <c r="K404" i="3"/>
  <c r="K388" i="3"/>
  <c r="K356" i="3"/>
  <c r="K411" i="3"/>
  <c r="K403" i="3"/>
  <c r="K387" i="3"/>
  <c r="K371" i="3"/>
  <c r="K355" i="3"/>
  <c r="K339" i="3"/>
  <c r="K323" i="3"/>
  <c r="K307" i="3"/>
  <c r="K418" i="3"/>
  <c r="K410" i="3"/>
  <c r="K402" i="3"/>
  <c r="K394" i="3"/>
  <c r="K386" i="3"/>
  <c r="K378" i="3"/>
  <c r="K370" i="3"/>
  <c r="K362" i="3"/>
  <c r="K354" i="3"/>
  <c r="K346" i="3"/>
  <c r="K338" i="3"/>
  <c r="K330" i="3"/>
  <c r="K322" i="3"/>
  <c r="K314" i="3"/>
  <c r="K306" i="3"/>
  <c r="K298" i="3"/>
  <c r="K290" i="3"/>
  <c r="K282" i="3"/>
  <c r="K274" i="3"/>
  <c r="K266" i="3"/>
  <c r="K258" i="3"/>
  <c r="K250" i="3"/>
  <c r="K242" i="3"/>
  <c r="K234" i="3"/>
  <c r="K226" i="3"/>
  <c r="K218" i="3"/>
  <c r="K210" i="3"/>
  <c r="K202" i="3"/>
  <c r="K194" i="3"/>
  <c r="K186" i="3"/>
  <c r="K178" i="3"/>
  <c r="K170" i="3"/>
  <c r="K162" i="3"/>
  <c r="K154" i="3"/>
  <c r="K146" i="3"/>
  <c r="K138" i="3"/>
  <c r="K130" i="3"/>
  <c r="K122" i="3"/>
  <c r="K114" i="3"/>
  <c r="K106" i="3"/>
  <c r="K98" i="3"/>
  <c r="K90" i="3"/>
  <c r="K82" i="3"/>
  <c r="K74" i="3"/>
  <c r="K66" i="3"/>
  <c r="K58" i="3"/>
  <c r="K50" i="3"/>
  <c r="K42" i="3"/>
  <c r="K34" i="3"/>
  <c r="K26" i="3"/>
  <c r="K18" i="3"/>
  <c r="K10" i="3"/>
  <c r="K2" i="3"/>
  <c r="K8" i="2"/>
  <c r="K31" i="2"/>
  <c r="K23" i="2"/>
  <c r="K15" i="2"/>
  <c r="K7" i="2"/>
  <c r="K33" i="2"/>
  <c r="K9" i="2"/>
  <c r="K41" i="2"/>
  <c r="K25" i="2"/>
  <c r="K17" i="2"/>
  <c r="K38" i="2"/>
  <c r="K14" i="2"/>
  <c r="K37" i="2"/>
  <c r="K21" i="2"/>
  <c r="K13" i="2"/>
  <c r="K5" i="2"/>
  <c r="K42" i="2"/>
  <c r="K34" i="2"/>
  <c r="K26" i="2"/>
  <c r="K18" i="2"/>
  <c r="K10" i="2"/>
  <c r="K46" i="2"/>
  <c r="K22" i="2"/>
  <c r="K45" i="2"/>
  <c r="K44" i="2"/>
  <c r="K36" i="2"/>
  <c r="K28" i="2"/>
  <c r="K20" i="2"/>
  <c r="K12" i="2"/>
  <c r="K4" i="2"/>
  <c r="K30" i="2"/>
  <c r="K6" i="2"/>
  <c r="K29" i="2"/>
  <c r="K43" i="2"/>
  <c r="K35" i="2"/>
  <c r="K27" i="2"/>
  <c r="K19" i="2"/>
  <c r="K11" i="2"/>
  <c r="K3" i="2"/>
</calcChain>
</file>

<file path=xl/sharedStrings.xml><?xml version="1.0" encoding="utf-8"?>
<sst xmlns="http://schemas.openxmlformats.org/spreadsheetml/2006/main" count="5513" uniqueCount="2344">
  <si>
    <t>Clave de entidad federativa</t>
  </si>
  <si>
    <t>Nombre de la entidad</t>
  </si>
  <si>
    <t>Clave de municipio o demarcación territorial</t>
  </si>
  <si>
    <t>Nombre del municipio o demarcación territorial</t>
  </si>
  <si>
    <t>Clave de localidad</t>
  </si>
  <si>
    <t>Nombre de la localidad</t>
  </si>
  <si>
    <t>Longitud</t>
  </si>
  <si>
    <t>Latitud</t>
  </si>
  <si>
    <t>Altitud</t>
  </si>
  <si>
    <t>15</t>
  </si>
  <si>
    <t>México</t>
  </si>
  <si>
    <t>0001</t>
  </si>
  <si>
    <t>0003</t>
  </si>
  <si>
    <t>0004</t>
  </si>
  <si>
    <t>0015</t>
  </si>
  <si>
    <t>0016</t>
  </si>
  <si>
    <t>2545</t>
  </si>
  <si>
    <t>0017</t>
  </si>
  <si>
    <t>0020</t>
  </si>
  <si>
    <t>0021</t>
  </si>
  <si>
    <t>0022</t>
  </si>
  <si>
    <t>0025</t>
  </si>
  <si>
    <t>Barrio de Guadalupe</t>
  </si>
  <si>
    <t>0029</t>
  </si>
  <si>
    <t>0031</t>
  </si>
  <si>
    <t>2697</t>
  </si>
  <si>
    <t>Los Pilares</t>
  </si>
  <si>
    <t>0037</t>
  </si>
  <si>
    <t>Pueblo Nuevo</t>
  </si>
  <si>
    <t>2716</t>
  </si>
  <si>
    <t>2630</t>
  </si>
  <si>
    <t>2536</t>
  </si>
  <si>
    <t>0063</t>
  </si>
  <si>
    <t>0068</t>
  </si>
  <si>
    <t>0071</t>
  </si>
  <si>
    <t>0072</t>
  </si>
  <si>
    <t>0073</t>
  </si>
  <si>
    <t>0075</t>
  </si>
  <si>
    <t>0076</t>
  </si>
  <si>
    <t>0078</t>
  </si>
  <si>
    <t>0079</t>
  </si>
  <si>
    <t>0080</t>
  </si>
  <si>
    <t>0081</t>
  </si>
  <si>
    <t>0082</t>
  </si>
  <si>
    <t>0083</t>
  </si>
  <si>
    <t>0084</t>
  </si>
  <si>
    <t>0091</t>
  </si>
  <si>
    <t>0092</t>
  </si>
  <si>
    <t>0093</t>
  </si>
  <si>
    <t>2701</t>
  </si>
  <si>
    <t>0095</t>
  </si>
  <si>
    <t>0096</t>
  </si>
  <si>
    <t>0099</t>
  </si>
  <si>
    <t>0100</t>
  </si>
  <si>
    <t>2462</t>
  </si>
  <si>
    <t>2680</t>
  </si>
  <si>
    <t>2640</t>
  </si>
  <si>
    <t>0005</t>
  </si>
  <si>
    <t>San José</t>
  </si>
  <si>
    <t>0069</t>
  </si>
  <si>
    <t>0018</t>
  </si>
  <si>
    <t>2480</t>
  </si>
  <si>
    <t>2437</t>
  </si>
  <si>
    <t>2456</t>
  </si>
  <si>
    <t>0030</t>
  </si>
  <si>
    <t>La Estancia</t>
  </si>
  <si>
    <t>0077</t>
  </si>
  <si>
    <t>2510</t>
  </si>
  <si>
    <t>0085</t>
  </si>
  <si>
    <t>0088</t>
  </si>
  <si>
    <t>0089</t>
  </si>
  <si>
    <t>0090</t>
  </si>
  <si>
    <t>Loma Larga</t>
  </si>
  <si>
    <t>2734</t>
  </si>
  <si>
    <t>2577</t>
  </si>
  <si>
    <t>2696</t>
  </si>
  <si>
    <t>0074</t>
  </si>
  <si>
    <t>2660</t>
  </si>
  <si>
    <t>0098</t>
  </si>
  <si>
    <t>2464</t>
  </si>
  <si>
    <t>2482</t>
  </si>
  <si>
    <t>2494</t>
  </si>
  <si>
    <t>2617</t>
  </si>
  <si>
    <t>2551</t>
  </si>
  <si>
    <t>2411</t>
  </si>
  <si>
    <t>2549</t>
  </si>
  <si>
    <t>2349</t>
  </si>
  <si>
    <t>2466</t>
  </si>
  <si>
    <t>2869</t>
  </si>
  <si>
    <t>2619</t>
  </si>
  <si>
    <t>2387</t>
  </si>
  <si>
    <t>2388</t>
  </si>
  <si>
    <t>Caja de Agua</t>
  </si>
  <si>
    <t>2810</t>
  </si>
  <si>
    <t>2837</t>
  </si>
  <si>
    <t>2780</t>
  </si>
  <si>
    <t>Barrio de la Luz</t>
  </si>
  <si>
    <t>2511</t>
  </si>
  <si>
    <t>2502</t>
  </si>
  <si>
    <t>060</t>
  </si>
  <si>
    <t>Nicolás Romero</t>
  </si>
  <si>
    <t>Ciudad Nicolás Romero</t>
  </si>
  <si>
    <t xml:space="preserve"> 99°18'57.233" W</t>
  </si>
  <si>
    <t>19°37'32.574" N</t>
  </si>
  <si>
    <t>Quinto Barrio (Ejido Cahuacán)</t>
  </si>
  <si>
    <t xml:space="preserve"> 99°25'11.180" W</t>
  </si>
  <si>
    <t>19°36'56.679" N</t>
  </si>
  <si>
    <t>2784</t>
  </si>
  <si>
    <t>Santa María Magdalena Cahuacán</t>
  </si>
  <si>
    <t xml:space="preserve"> 99°24'50.212" W</t>
  </si>
  <si>
    <t>19°38'29.328" N</t>
  </si>
  <si>
    <t xml:space="preserve"> 99°21'31.889" W</t>
  </si>
  <si>
    <t>19°38'33.737" N</t>
  </si>
  <si>
    <t>Colonia Morelos</t>
  </si>
  <si>
    <t xml:space="preserve"> 99°20'21.068" W</t>
  </si>
  <si>
    <t>19°38'15.773" N</t>
  </si>
  <si>
    <t>Progreso Industrial</t>
  </si>
  <si>
    <t xml:space="preserve"> 99°21'20.816" W</t>
  </si>
  <si>
    <t>19°38'03.101" N</t>
  </si>
  <si>
    <t>Puerto Magú</t>
  </si>
  <si>
    <t xml:space="preserve"> 99°22'30.575" W</t>
  </si>
  <si>
    <t>19°41'03.545" N</t>
  </si>
  <si>
    <t>San Francisco Magú</t>
  </si>
  <si>
    <t xml:space="preserve"> 99°21'19.899" W</t>
  </si>
  <si>
    <t>19°41'20.664" N</t>
  </si>
  <si>
    <t>San José el Vidrio</t>
  </si>
  <si>
    <t xml:space="preserve"> 99°23'02.614" W</t>
  </si>
  <si>
    <t>19°39'14.455" N</t>
  </si>
  <si>
    <t>San Juan de las Tablas</t>
  </si>
  <si>
    <t xml:space="preserve"> 99°25'22.541" W</t>
  </si>
  <si>
    <t>19°40'22.409" N</t>
  </si>
  <si>
    <t>San Miguel Hila</t>
  </si>
  <si>
    <t xml:space="preserve"> 99°19'31.869" W</t>
  </si>
  <si>
    <t>19°35'35.745" N</t>
  </si>
  <si>
    <t>Transfiguración</t>
  </si>
  <si>
    <t xml:space="preserve"> 99°24'54.388" W</t>
  </si>
  <si>
    <t>19°34'36.711" N</t>
  </si>
  <si>
    <t>La Concepción (El Escobal)</t>
  </si>
  <si>
    <t xml:space="preserve"> 99°23'29.959" W</t>
  </si>
  <si>
    <t>19°38'41.120" N</t>
  </si>
  <si>
    <t>Ranchería los Duraznos</t>
  </si>
  <si>
    <t xml:space="preserve"> 99°23'45.228" W</t>
  </si>
  <si>
    <t>19°40'13.490" N</t>
  </si>
  <si>
    <t>El Tanque</t>
  </si>
  <si>
    <t xml:space="preserve"> 99°21'33.313" W</t>
  </si>
  <si>
    <t>19°35'45.248" N</t>
  </si>
  <si>
    <t>Paredeño (Rancho Paredeño)</t>
  </si>
  <si>
    <t xml:space="preserve"> 99°24'11.839" W</t>
  </si>
  <si>
    <t>19°38'27.461" N</t>
  </si>
  <si>
    <t>Loma del Río</t>
  </si>
  <si>
    <t xml:space="preserve"> 99°21'03.294" W</t>
  </si>
  <si>
    <t>19°35'59.289" N</t>
  </si>
  <si>
    <t>Joya del Tejocote</t>
  </si>
  <si>
    <t xml:space="preserve"> 99°20'51.107" W</t>
  </si>
  <si>
    <t>19°38'24.216" N</t>
  </si>
  <si>
    <t xml:space="preserve"> 99°21'21.650" W</t>
  </si>
  <si>
    <t>19°37'52.097" N</t>
  </si>
  <si>
    <t>2421</t>
  </si>
  <si>
    <t>Colonia el Mirador</t>
  </si>
  <si>
    <t xml:space="preserve"> 99°21'28.119" W</t>
  </si>
  <si>
    <t>19°40'17.532" N</t>
  </si>
  <si>
    <t>Puentecillas Cahuacán</t>
  </si>
  <si>
    <t xml:space="preserve"> 99°26'40.985" W</t>
  </si>
  <si>
    <t>19°37'57.300" N</t>
  </si>
  <si>
    <t>Ejido Magú</t>
  </si>
  <si>
    <t xml:space="preserve"> 99°20'21.608" W</t>
  </si>
  <si>
    <t>19°40'31.765" N</t>
  </si>
  <si>
    <t>El Esclavo</t>
  </si>
  <si>
    <t xml:space="preserve"> 99°22'16.865" W</t>
  </si>
  <si>
    <t>19°40'36.168" N</t>
  </si>
  <si>
    <t>Las Espinas</t>
  </si>
  <si>
    <t xml:space="preserve"> 99°26'24.063" W</t>
  </si>
  <si>
    <t>19°36'57.678" N</t>
  </si>
  <si>
    <t>Miranda</t>
  </si>
  <si>
    <t xml:space="preserve"> 99°25'27.828" W</t>
  </si>
  <si>
    <t>19°38'20.857" N</t>
  </si>
  <si>
    <t xml:space="preserve"> 99°22'05.981" W</t>
  </si>
  <si>
    <t>19°42'13.272" N</t>
  </si>
  <si>
    <t xml:space="preserve"> 99°21'38.164" W</t>
  </si>
  <si>
    <t>19°41'38.078" N</t>
  </si>
  <si>
    <t xml:space="preserve"> 99°20'20.132" W</t>
  </si>
  <si>
    <t>19°41'07.107" N</t>
  </si>
  <si>
    <t>Loma de Guadalupe (La Biznaga)</t>
  </si>
  <si>
    <t xml:space="preserve"> 99°22'07.080" W</t>
  </si>
  <si>
    <t>19°39'00.905" N</t>
  </si>
  <si>
    <t>Colonia Llano Grande (Nuevo Ejido)</t>
  </si>
  <si>
    <t xml:space="preserve"> 99°21'40.919" W</t>
  </si>
  <si>
    <t>19°36'04.369" N</t>
  </si>
  <si>
    <t>2506</t>
  </si>
  <si>
    <t>Veintidós de Febrero</t>
  </si>
  <si>
    <t xml:space="preserve"> 99°20'56.459" W</t>
  </si>
  <si>
    <t>19°37'21.921" N</t>
  </si>
  <si>
    <t>Colonia los Tubos</t>
  </si>
  <si>
    <t xml:space="preserve"> 99°21'14.604" W</t>
  </si>
  <si>
    <t>19°38'29.155" N</t>
  </si>
  <si>
    <t xml:space="preserve"> 99°25'09.237" W</t>
  </si>
  <si>
    <t>19°35'54.950" N</t>
  </si>
  <si>
    <t>2802</t>
  </si>
  <si>
    <t xml:space="preserve"> 99°25'46.296" W</t>
  </si>
  <si>
    <t>19°38'53.502" N</t>
  </si>
  <si>
    <t>Loma de San José</t>
  </si>
  <si>
    <t xml:space="preserve"> 99°19'39.546" W</t>
  </si>
  <si>
    <t>19°38'33.146" N</t>
  </si>
  <si>
    <t>Las Milpitas</t>
  </si>
  <si>
    <t xml:space="preserve"> 99°26'21.515" W</t>
  </si>
  <si>
    <t>19°39'05.543" N</t>
  </si>
  <si>
    <t>La Cantera</t>
  </si>
  <si>
    <t xml:space="preserve"> 99°23'57.510" W</t>
  </si>
  <si>
    <t>19°35'14.563" N</t>
  </si>
  <si>
    <t xml:space="preserve"> 99°22'31.705" W</t>
  </si>
  <si>
    <t>19°35'22.071" N</t>
  </si>
  <si>
    <t>San José los Barbechos (Los Barbechos)</t>
  </si>
  <si>
    <t xml:space="preserve"> 99°25'21.580" W</t>
  </si>
  <si>
    <t>19°38'47.433" N</t>
  </si>
  <si>
    <t>Las Majas</t>
  </si>
  <si>
    <t xml:space="preserve"> 99°24'12.386" W</t>
  </si>
  <si>
    <t>19°39'14.436" N</t>
  </si>
  <si>
    <t>Colonia San Miguel</t>
  </si>
  <si>
    <t xml:space="preserve"> 99°23'16.028" W</t>
  </si>
  <si>
    <t>19°39'29.223" N</t>
  </si>
  <si>
    <t>Ampliación el Rosario</t>
  </si>
  <si>
    <t xml:space="preserve"> 99°17'04.027" W</t>
  </si>
  <si>
    <t>19°39'33.559" N</t>
  </si>
  <si>
    <t>Loma de Chapultepec</t>
  </si>
  <si>
    <t xml:space="preserve"> 99°24'37.837" W</t>
  </si>
  <si>
    <t>19°36'52.765" N</t>
  </si>
  <si>
    <t>Bosques de San Nicolás</t>
  </si>
  <si>
    <t xml:space="preserve"> 99°22'42.987" W</t>
  </si>
  <si>
    <t>19°38'42.655" N</t>
  </si>
  <si>
    <t>Llano Grande Atzacaputzaltongo</t>
  </si>
  <si>
    <t xml:space="preserve"> 99°21'38.157" W</t>
  </si>
  <si>
    <t>19°36'37.894" N</t>
  </si>
  <si>
    <t>grados</t>
  </si>
  <si>
    <t>minutos</t>
  </si>
  <si>
    <t>segundos</t>
  </si>
  <si>
    <t>Poblacion</t>
  </si>
  <si>
    <t>latitud</t>
  </si>
  <si>
    <t>longitud</t>
  </si>
  <si>
    <t>014</t>
  </si>
  <si>
    <t>Atlacomulco</t>
  </si>
  <si>
    <t>Atlacomulco de Fabela</t>
  </si>
  <si>
    <t xml:space="preserve"> 99°52'27.314" W</t>
  </si>
  <si>
    <t>19°48'00.103" N</t>
  </si>
  <si>
    <t>2573</t>
  </si>
  <si>
    <t>San Pablo Atotonilco</t>
  </si>
  <si>
    <t xml:space="preserve"> 99°49'09.100" W</t>
  </si>
  <si>
    <t>19°47'40.078" N</t>
  </si>
  <si>
    <t>2556</t>
  </si>
  <si>
    <t>Bobashí de Guadalupe</t>
  </si>
  <si>
    <t xml:space="preserve"> 99°54'42.652" W</t>
  </si>
  <si>
    <t>19°52'32.219" N</t>
  </si>
  <si>
    <t>0007</t>
  </si>
  <si>
    <t>Cerrito Colorado</t>
  </si>
  <si>
    <t xml:space="preserve"> 99°52'24.146" W</t>
  </si>
  <si>
    <t>19°53'11.104" N</t>
  </si>
  <si>
    <t>2578</t>
  </si>
  <si>
    <t>0009</t>
  </si>
  <si>
    <t>Rancho Cote</t>
  </si>
  <si>
    <t xml:space="preserve"> 99°51'05.614" W</t>
  </si>
  <si>
    <t>19°46'21.329" N</t>
  </si>
  <si>
    <t>2518</t>
  </si>
  <si>
    <t>0010</t>
  </si>
  <si>
    <t>Valle de los Sauces [Conjunto Urbano]</t>
  </si>
  <si>
    <t xml:space="preserve"> 99°50'41.366" W</t>
  </si>
  <si>
    <t>19°46'28.355" N</t>
  </si>
  <si>
    <t>2521</t>
  </si>
  <si>
    <t>0011</t>
  </si>
  <si>
    <t>Cuendó</t>
  </si>
  <si>
    <t xml:space="preserve"> 99°56'52.425" W</t>
  </si>
  <si>
    <t>19°48'01.454" N</t>
  </si>
  <si>
    <t>2550</t>
  </si>
  <si>
    <t>0012</t>
  </si>
  <si>
    <t>Chosto de los Jarros</t>
  </si>
  <si>
    <t xml:space="preserve"> 99°54'10.238" W</t>
  </si>
  <si>
    <t>19°51'44.876" N</t>
  </si>
  <si>
    <t>2531</t>
  </si>
  <si>
    <t>0013</t>
  </si>
  <si>
    <t>Diximoxi</t>
  </si>
  <si>
    <t xml:space="preserve"> 99°50'09.198" W</t>
  </si>
  <si>
    <t>19°51'10.925" N</t>
  </si>
  <si>
    <t>2623</t>
  </si>
  <si>
    <t>0014</t>
  </si>
  <si>
    <t>El Espejel</t>
  </si>
  <si>
    <t xml:space="preserve"> 99°55'14.367" W</t>
  </si>
  <si>
    <t>19°49'34.988" N</t>
  </si>
  <si>
    <t>2526</t>
  </si>
  <si>
    <t>Dolores la Joya</t>
  </si>
  <si>
    <t xml:space="preserve"> 99°49'54.538" W</t>
  </si>
  <si>
    <t>19°48'45.435" N</t>
  </si>
  <si>
    <t>2690</t>
  </si>
  <si>
    <t>Lagunita Cantashí</t>
  </si>
  <si>
    <t xml:space="preserve"> 99°53'28.940" W</t>
  </si>
  <si>
    <t>19°52'46.922" N</t>
  </si>
  <si>
    <t>2582</t>
  </si>
  <si>
    <t>0019</t>
  </si>
  <si>
    <t>El Magueyal</t>
  </si>
  <si>
    <t xml:space="preserve"> 99°49'37.139" W</t>
  </si>
  <si>
    <t>19°49'39.789" N</t>
  </si>
  <si>
    <t>2740</t>
  </si>
  <si>
    <t>Manto del Río Pueblo</t>
  </si>
  <si>
    <t xml:space="preserve"> 99°55'58.978" W</t>
  </si>
  <si>
    <t>19°50'24.467" N</t>
  </si>
  <si>
    <t>Manto del Río</t>
  </si>
  <si>
    <t xml:space="preserve"> 99°55'42.328" W</t>
  </si>
  <si>
    <t>19°50'25.856" N</t>
  </si>
  <si>
    <t>2542</t>
  </si>
  <si>
    <t>Mayé el Fresno</t>
  </si>
  <si>
    <t xml:space="preserve"> 99°51'15.736" W</t>
  </si>
  <si>
    <t>19°51'04.224" N</t>
  </si>
  <si>
    <t>2541</t>
  </si>
  <si>
    <t>0024</t>
  </si>
  <si>
    <t>La Mesa de Chosto</t>
  </si>
  <si>
    <t xml:space="preserve"> 99°53'22.634" W</t>
  </si>
  <si>
    <t>19°51'14.785" N</t>
  </si>
  <si>
    <t>2522</t>
  </si>
  <si>
    <t>2609</t>
  </si>
  <si>
    <t>0026</t>
  </si>
  <si>
    <t>0027</t>
  </si>
  <si>
    <t>La Palma</t>
  </si>
  <si>
    <t xml:space="preserve"> 99°52'21.578" W</t>
  </si>
  <si>
    <t>19°48'57.595" N</t>
  </si>
  <si>
    <t>0028</t>
  </si>
  <si>
    <t>San Felipe Pueblo Nuevo</t>
  </si>
  <si>
    <t xml:space="preserve"> 99°45'29.662" W</t>
  </si>
  <si>
    <t>19°46'04.145" N</t>
  </si>
  <si>
    <t>2939</t>
  </si>
  <si>
    <t>0032</t>
  </si>
  <si>
    <t>El Rincón de la Candelaria</t>
  </si>
  <si>
    <t xml:space="preserve"> 99°50'36.719" W</t>
  </si>
  <si>
    <t>19°47'23.373" N</t>
  </si>
  <si>
    <t>2622</t>
  </si>
  <si>
    <t>0034</t>
  </si>
  <si>
    <t>El Salto</t>
  </si>
  <si>
    <t xml:space="preserve"> 99°48'02.236" W</t>
  </si>
  <si>
    <t>19°49'00.217" N</t>
  </si>
  <si>
    <t>2706</t>
  </si>
  <si>
    <t>0035</t>
  </si>
  <si>
    <t>San Antonio Enchisi</t>
  </si>
  <si>
    <t xml:space="preserve"> 99°49'14.552" W</t>
  </si>
  <si>
    <t>19°45'17.573" N</t>
  </si>
  <si>
    <t>2591</t>
  </si>
  <si>
    <t>0036</t>
  </si>
  <si>
    <t>San Bartolo el Arenal</t>
  </si>
  <si>
    <t xml:space="preserve"> 99°51'53.510" W</t>
  </si>
  <si>
    <t>19°50'48.204" N</t>
  </si>
  <si>
    <t>2530</t>
  </si>
  <si>
    <t>San Bartolo Lanzados</t>
  </si>
  <si>
    <t xml:space="preserve"> 99°53'37.807" W</t>
  </si>
  <si>
    <t>19°52'00.480" N</t>
  </si>
  <si>
    <t>2552</t>
  </si>
  <si>
    <t>0038</t>
  </si>
  <si>
    <t>San Francisco Chalchihuapan</t>
  </si>
  <si>
    <t xml:space="preserve"> 99°49'11.280" W</t>
  </si>
  <si>
    <t>19°46'14.035" N</t>
  </si>
  <si>
    <t>2561</t>
  </si>
  <si>
    <t>0039</t>
  </si>
  <si>
    <t>2516</t>
  </si>
  <si>
    <t>0040</t>
  </si>
  <si>
    <t>San Ignacio de Loyola</t>
  </si>
  <si>
    <t xml:space="preserve"> 99°50'25.775" W</t>
  </si>
  <si>
    <t>19°48'44.927" N</t>
  </si>
  <si>
    <t>2675</t>
  </si>
  <si>
    <t>0042</t>
  </si>
  <si>
    <t>San Jerónimo de los Jarros</t>
  </si>
  <si>
    <t xml:space="preserve"> 99°55'23.102" W</t>
  </si>
  <si>
    <t>19°52'42.891" N</t>
  </si>
  <si>
    <t>0045</t>
  </si>
  <si>
    <t>San José del Tunal</t>
  </si>
  <si>
    <t xml:space="preserve"> 99°50'16.893" W</t>
  </si>
  <si>
    <t>19°47'20.639" N</t>
  </si>
  <si>
    <t>2580</t>
  </si>
  <si>
    <t>0046</t>
  </si>
  <si>
    <t>San José Toxi</t>
  </si>
  <si>
    <t xml:space="preserve"> 99°55'49.540" W</t>
  </si>
  <si>
    <t>19°52'09.434" N</t>
  </si>
  <si>
    <t>2479</t>
  </si>
  <si>
    <t>0047</t>
  </si>
  <si>
    <t>San Juan de los Jarros</t>
  </si>
  <si>
    <t xml:space="preserve"> 99°54'51.975" W</t>
  </si>
  <si>
    <t>19°51'45.697" N</t>
  </si>
  <si>
    <t>0048</t>
  </si>
  <si>
    <t>San Lorenzo Tlacotepec</t>
  </si>
  <si>
    <t xml:space="preserve"> 99°55'03.046" W</t>
  </si>
  <si>
    <t>19°49'16.308" N</t>
  </si>
  <si>
    <t>0049</t>
  </si>
  <si>
    <t>San Luis Boro</t>
  </si>
  <si>
    <t xml:space="preserve"> 99°51'17.961" W</t>
  </si>
  <si>
    <t>19°48'44.338" N</t>
  </si>
  <si>
    <t>2614</t>
  </si>
  <si>
    <t>0051</t>
  </si>
  <si>
    <t>San Pedro del Rosal</t>
  </si>
  <si>
    <t xml:space="preserve"> 99°48'44.807" W</t>
  </si>
  <si>
    <t>19°46'46.161" N</t>
  </si>
  <si>
    <t>0053</t>
  </si>
  <si>
    <t>Santa Cruz Bombatevi</t>
  </si>
  <si>
    <t xml:space="preserve"> 99°53'11.923" W</t>
  </si>
  <si>
    <t>19°48'17.900" N</t>
  </si>
  <si>
    <t>2571</t>
  </si>
  <si>
    <t>0054</t>
  </si>
  <si>
    <t>Santiago Acutzilapan</t>
  </si>
  <si>
    <t xml:space="preserve"> 99°46'00.463" W</t>
  </si>
  <si>
    <t>19°47'33.370" N</t>
  </si>
  <si>
    <t>2728</t>
  </si>
  <si>
    <t>0055</t>
  </si>
  <si>
    <t>Santo Domingo Shomejé</t>
  </si>
  <si>
    <t xml:space="preserve"> 99°54'16.489" W</t>
  </si>
  <si>
    <t>19°50'44.679" N</t>
  </si>
  <si>
    <t>0057</t>
  </si>
  <si>
    <t>Tecoac (Santa María Nativitas)</t>
  </si>
  <si>
    <t xml:space="preserve"> 99°51'06.809" W</t>
  </si>
  <si>
    <t>19°47'25.288" N</t>
  </si>
  <si>
    <t>2588</t>
  </si>
  <si>
    <t>0058</t>
  </si>
  <si>
    <t>Colonia Río Lerma (Tic Ti)</t>
  </si>
  <si>
    <t xml:space="preserve"> 99°53'45.471" W</t>
  </si>
  <si>
    <t>19°48'11.887" N</t>
  </si>
  <si>
    <t>0059</t>
  </si>
  <si>
    <t>Tierras Blancas</t>
  </si>
  <si>
    <t xml:space="preserve"> 99°51'44.867" W</t>
  </si>
  <si>
    <t>19°52'07.260" N</t>
  </si>
  <si>
    <t>2558</t>
  </si>
  <si>
    <t>0065</t>
  </si>
  <si>
    <t>Rancho San Vicente</t>
  </si>
  <si>
    <t xml:space="preserve"> 99°46'59.597" W</t>
  </si>
  <si>
    <t>19°47'24.338" N</t>
  </si>
  <si>
    <t>2739</t>
  </si>
  <si>
    <t>Ejido del Rincón de la Candelaria</t>
  </si>
  <si>
    <t xml:space="preserve"> 99°52'02.663" W</t>
  </si>
  <si>
    <t>19°46'03.170" N</t>
  </si>
  <si>
    <t>Las Mercedes</t>
  </si>
  <si>
    <t xml:space="preserve"> 99°53'06.716" W</t>
  </si>
  <si>
    <t>19°46'55.651" N</t>
  </si>
  <si>
    <t>2520</t>
  </si>
  <si>
    <t>La Alcantarilla</t>
  </si>
  <si>
    <t xml:space="preserve"> 99°56'35.557" W</t>
  </si>
  <si>
    <t>19°49'10.789" N</t>
  </si>
  <si>
    <t>2519</t>
  </si>
  <si>
    <t>Bombatevi Ejido (Ejido Santa Cruz Bombatevi)</t>
  </si>
  <si>
    <t xml:space="preserve"> 99°53'18.178" W</t>
  </si>
  <si>
    <t>19°49'32.342" N</t>
  </si>
  <si>
    <t>2661</t>
  </si>
  <si>
    <t>Las Tarrias</t>
  </si>
  <si>
    <t xml:space="preserve"> 99°51'51.884" W</t>
  </si>
  <si>
    <t>19°49'02.045" N</t>
  </si>
  <si>
    <t>2600</t>
  </si>
  <si>
    <t>0086</t>
  </si>
  <si>
    <t>San Martín de los Manantiales</t>
  </si>
  <si>
    <t xml:space="preserve"> 99°52'26.781" W</t>
  </si>
  <si>
    <t>19°51'16.813" N</t>
  </si>
  <si>
    <t>La Isla de las Aves (La Presa)</t>
  </si>
  <si>
    <t xml:space="preserve"> 99°47'17.724" W</t>
  </si>
  <si>
    <t>19°49'54.011" N</t>
  </si>
  <si>
    <t>2707</t>
  </si>
  <si>
    <t>Ejido de San José del Tunal</t>
  </si>
  <si>
    <t xml:space="preserve"> 99°51'49.723" W</t>
  </si>
  <si>
    <t>19°46'42.842" N</t>
  </si>
  <si>
    <t>0094</t>
  </si>
  <si>
    <t>Las Manzanas (La Joya)</t>
  </si>
  <si>
    <t xml:space="preserve"> 99°54'54.710" W</t>
  </si>
  <si>
    <t>19°50'04.599" N</t>
  </si>
  <si>
    <t>Rancho Tic Ti</t>
  </si>
  <si>
    <t xml:space="preserve"> 99°54'07.535" W</t>
  </si>
  <si>
    <t>19°48'10.557" N</t>
  </si>
  <si>
    <t>0101</t>
  </si>
  <si>
    <t>Puenroo</t>
  </si>
  <si>
    <t xml:space="preserve"> 99°45'19.582" W</t>
  </si>
  <si>
    <t>19°46'59.421" N</t>
  </si>
  <si>
    <t>2819</t>
  </si>
  <si>
    <t>0102</t>
  </si>
  <si>
    <t>Loma de Chivatí</t>
  </si>
  <si>
    <t xml:space="preserve"> 99°45'51.630" W</t>
  </si>
  <si>
    <t>19°47'58.059" N</t>
  </si>
  <si>
    <t>2721</t>
  </si>
  <si>
    <t>0103</t>
  </si>
  <si>
    <t>Quinto Cuartel de San Pedro del Rosal</t>
  </si>
  <si>
    <t xml:space="preserve"> 99°48'43.576" W</t>
  </si>
  <si>
    <t>19°47'10.470" N</t>
  </si>
  <si>
    <t>2604</t>
  </si>
  <si>
    <t>0105</t>
  </si>
  <si>
    <t>Ejido el Calvario Santiago Acutzilapan</t>
  </si>
  <si>
    <t xml:space="preserve"> 99°45'10.884" W</t>
  </si>
  <si>
    <t>19°47'36.639" N</t>
  </si>
  <si>
    <t>2730</t>
  </si>
  <si>
    <t>0108</t>
  </si>
  <si>
    <t>Cuartel Quinta Sección el Puente</t>
  </si>
  <si>
    <t xml:space="preserve"> 99°55'32.569" W</t>
  </si>
  <si>
    <t>19°49'09.345" N</t>
  </si>
  <si>
    <t>0109</t>
  </si>
  <si>
    <t>Colonia Nueva España (Ejido San Lorenzo Tlacotepec)</t>
  </si>
  <si>
    <t xml:space="preserve"> 99°53'56.231" W</t>
  </si>
  <si>
    <t>19°49'01.856" N</t>
  </si>
  <si>
    <t>0110</t>
  </si>
  <si>
    <t>El Cielito</t>
  </si>
  <si>
    <t xml:space="preserve"> 99°47'47.430" W</t>
  </si>
  <si>
    <t>19°50'27.958" N</t>
  </si>
  <si>
    <t>2830</t>
  </si>
  <si>
    <t>0111</t>
  </si>
  <si>
    <t>La Loma Ejido Bombatevi (El Manto)</t>
  </si>
  <si>
    <t xml:space="preserve"> 99°55'13.197" W</t>
  </si>
  <si>
    <t>19°50'23.832" N</t>
  </si>
  <si>
    <t>2528</t>
  </si>
  <si>
    <t>015</t>
  </si>
  <si>
    <t>Atlautla</t>
  </si>
  <si>
    <t>Atlautla de Victoria</t>
  </si>
  <si>
    <t xml:space="preserve"> 98°46'57.599" W</t>
  </si>
  <si>
    <t>19°01'51.099" N</t>
  </si>
  <si>
    <t>2358</t>
  </si>
  <si>
    <t>0002</t>
  </si>
  <si>
    <t>Las Delicias</t>
  </si>
  <si>
    <t xml:space="preserve"> 98°46'50.011" W</t>
  </si>
  <si>
    <t>19°04'16.991" N</t>
  </si>
  <si>
    <t>2438</t>
  </si>
  <si>
    <t>Popo Park</t>
  </si>
  <si>
    <t xml:space="preserve"> 98°46'47.646" W</t>
  </si>
  <si>
    <t>19°03'39.487" N</t>
  </si>
  <si>
    <t>San Andrés Tlalamac</t>
  </si>
  <si>
    <t xml:space="preserve"> 98°48'29.313" W</t>
  </si>
  <si>
    <t>18°58'01.037" N</t>
  </si>
  <si>
    <t>2071</t>
  </si>
  <si>
    <t>0006</t>
  </si>
  <si>
    <t>San Juan Tehuixtitlán</t>
  </si>
  <si>
    <t xml:space="preserve"> 98°46'12.135" W</t>
  </si>
  <si>
    <t>19°03'17.315" N</t>
  </si>
  <si>
    <t>2424</t>
  </si>
  <si>
    <t>San Juan Tepecoculco</t>
  </si>
  <si>
    <t xml:space="preserve"> 98°47'10.684" W</t>
  </si>
  <si>
    <t>18°58'59.128" N</t>
  </si>
  <si>
    <t>2197</t>
  </si>
  <si>
    <t>0023</t>
  </si>
  <si>
    <t>2360</t>
  </si>
  <si>
    <t>Barrio de San Juan</t>
  </si>
  <si>
    <t xml:space="preserve"> 98°46'56.355" W</t>
  </si>
  <si>
    <t>18°59'15.580" N</t>
  </si>
  <si>
    <t>2199</t>
  </si>
  <si>
    <t>Nexapa</t>
  </si>
  <si>
    <t xml:space="preserve"> 98°46'30.776" W</t>
  </si>
  <si>
    <t>19°03'08.278" N</t>
  </si>
  <si>
    <t>2406</t>
  </si>
  <si>
    <t>0056</t>
  </si>
  <si>
    <t>Rancho San Fernando</t>
  </si>
  <si>
    <t xml:space="preserve"> 98°47'13.881" W</t>
  </si>
  <si>
    <t>18°59'42.102" N</t>
  </si>
  <si>
    <t>2206</t>
  </si>
  <si>
    <t>0060</t>
  </si>
  <si>
    <t>2418</t>
  </si>
  <si>
    <t>0066</t>
  </si>
  <si>
    <t>2250</t>
  </si>
  <si>
    <t>0067</t>
  </si>
  <si>
    <t>Ixtotempatl</t>
  </si>
  <si>
    <t xml:space="preserve"> 98°47'42.015" W</t>
  </si>
  <si>
    <t>18°59'06.867" N</t>
  </si>
  <si>
    <t>2160</t>
  </si>
  <si>
    <t>San Juan Grande</t>
  </si>
  <si>
    <t xml:space="preserve"> 98°44'22.358" W</t>
  </si>
  <si>
    <t>19°04'26.595" N</t>
  </si>
  <si>
    <t>2620</t>
  </si>
  <si>
    <t>0070</t>
  </si>
  <si>
    <t>El Ocotal</t>
  </si>
  <si>
    <t xml:space="preserve"> 98°43'40.319" W</t>
  </si>
  <si>
    <t>19°04'44.478" N</t>
  </si>
  <si>
    <t>2686</t>
  </si>
  <si>
    <t>028</t>
  </si>
  <si>
    <t>Chiautla</t>
  </si>
  <si>
    <t xml:space="preserve"> 98°52'52.856" W</t>
  </si>
  <si>
    <t>19°32'55.147" N</t>
  </si>
  <si>
    <t>2249</t>
  </si>
  <si>
    <t>Atenguillo</t>
  </si>
  <si>
    <t xml:space="preserve"> 98°52'33.127" W</t>
  </si>
  <si>
    <t>19°33'49.127" N</t>
  </si>
  <si>
    <t>2254</t>
  </si>
  <si>
    <t>Ocopulco</t>
  </si>
  <si>
    <t xml:space="preserve"> 98°53'51.356" W</t>
  </si>
  <si>
    <t>19°35'20.835" N</t>
  </si>
  <si>
    <t>San Lucas Huitzilhuacán</t>
  </si>
  <si>
    <t xml:space="preserve"> 98°52'59.658" W</t>
  </si>
  <si>
    <t>19°35'13.727" N</t>
  </si>
  <si>
    <t>2261</t>
  </si>
  <si>
    <t>Santiago Chimalpa (Chimalpa)</t>
  </si>
  <si>
    <t xml:space="preserve"> 98°53'33.872" W</t>
  </si>
  <si>
    <t>19°34'08.700" N</t>
  </si>
  <si>
    <t>2256</t>
  </si>
  <si>
    <t>Tepetitlán</t>
  </si>
  <si>
    <t xml:space="preserve"> 98°52'17.008" W</t>
  </si>
  <si>
    <t>19°34'40.235" N</t>
  </si>
  <si>
    <t>2279</t>
  </si>
  <si>
    <t>0008</t>
  </si>
  <si>
    <t>Tlaltecahuacán</t>
  </si>
  <si>
    <t xml:space="preserve"> 98°52'53.344" W</t>
  </si>
  <si>
    <t>19°34'44.209" N</t>
  </si>
  <si>
    <t>2253</t>
  </si>
  <si>
    <t>La Concepción</t>
  </si>
  <si>
    <t xml:space="preserve"> 98°54'00.073" W</t>
  </si>
  <si>
    <t>19°36'09.381" N</t>
  </si>
  <si>
    <t>2272</t>
  </si>
  <si>
    <t>San Bartolo</t>
  </si>
  <si>
    <t xml:space="preserve"> 98°53'00.498" W</t>
  </si>
  <si>
    <t>19°34'19.183" N</t>
  </si>
  <si>
    <t>Ejido de Chiautla (Colonia Guadalupe)</t>
  </si>
  <si>
    <t xml:space="preserve"> 98°53'02.240" W</t>
  </si>
  <si>
    <t>19°32'29.296" N</t>
  </si>
  <si>
    <t>2248</t>
  </si>
  <si>
    <t>036</t>
  </si>
  <si>
    <t>Hueypoxtla</t>
  </si>
  <si>
    <t xml:space="preserve"> 99°04'42.132" W</t>
  </si>
  <si>
    <t>19°54'25.342" N</t>
  </si>
  <si>
    <t>El Carmen</t>
  </si>
  <si>
    <t xml:space="preserve"> 98°57'20.000" W</t>
  </si>
  <si>
    <t>19°53'21.108" N</t>
  </si>
  <si>
    <t>2323</t>
  </si>
  <si>
    <t>Casa Blanca (Ex-Hacienda Casa Blanca)</t>
  </si>
  <si>
    <t xml:space="preserve"> 99°03'06.313" W</t>
  </si>
  <si>
    <t>19°56'01.652" N</t>
  </si>
  <si>
    <t>2287</t>
  </si>
  <si>
    <t>Emiliano Zapata (San José Bata)</t>
  </si>
  <si>
    <t xml:space="preserve"> 99°00'23.411" W</t>
  </si>
  <si>
    <t>19°54'40.027" N</t>
  </si>
  <si>
    <t>2309</t>
  </si>
  <si>
    <t>San Pedro la Gloria</t>
  </si>
  <si>
    <t xml:space="preserve"> 99°00'11.652" W</t>
  </si>
  <si>
    <t>19°59'11.027" N</t>
  </si>
  <si>
    <t>2386</t>
  </si>
  <si>
    <t>Jilotzingo</t>
  </si>
  <si>
    <t xml:space="preserve"> 99°03'34.155" W</t>
  </si>
  <si>
    <t>19°52'13.848" N</t>
  </si>
  <si>
    <t>2327</t>
  </si>
  <si>
    <t>Nopala (Guadalupe Nopala)</t>
  </si>
  <si>
    <t xml:space="preserve"> 99°00'50.633" W</t>
  </si>
  <si>
    <t>19°56'11.705" N</t>
  </si>
  <si>
    <t>2361</t>
  </si>
  <si>
    <t>San Francisco Zacacalco</t>
  </si>
  <si>
    <t xml:space="preserve"> 98°58'53.733" W</t>
  </si>
  <si>
    <t>19°55'43.797" N</t>
  </si>
  <si>
    <t>Santa María Ajoloapan</t>
  </si>
  <si>
    <t xml:space="preserve"> 99°02'37.601" W</t>
  </si>
  <si>
    <t>19°58'39.931" N</t>
  </si>
  <si>
    <t>Tezontlalpa de Zapata (Tezontlalpan)</t>
  </si>
  <si>
    <t xml:space="preserve"> 98°59'41.572" W</t>
  </si>
  <si>
    <t>20°01'16.220" N</t>
  </si>
  <si>
    <t>2425</t>
  </si>
  <si>
    <t>Tianguistongo</t>
  </si>
  <si>
    <t xml:space="preserve"> 99°02'19.792" W</t>
  </si>
  <si>
    <t>20°00'14.764" N</t>
  </si>
  <si>
    <t>2461</t>
  </si>
  <si>
    <t>042</t>
  </si>
  <si>
    <t>Ixtlahuaca</t>
  </si>
  <si>
    <t>Ixtlahuaca de Rayón</t>
  </si>
  <si>
    <t xml:space="preserve"> 99°46'09.362" W</t>
  </si>
  <si>
    <t>19°34'11.330" N</t>
  </si>
  <si>
    <t>2547</t>
  </si>
  <si>
    <t>La Concepción de los Baños</t>
  </si>
  <si>
    <t xml:space="preserve"> 99°51'41.435" W</t>
  </si>
  <si>
    <t>19°41'00.728" N</t>
  </si>
  <si>
    <t>2544</t>
  </si>
  <si>
    <t>La Concepción Enyege</t>
  </si>
  <si>
    <t xml:space="preserve"> 99°50'29.811" W</t>
  </si>
  <si>
    <t>19°33'53.910" N</t>
  </si>
  <si>
    <t>Dolores Enyege</t>
  </si>
  <si>
    <t xml:space="preserve"> 99°50'53.319" W</t>
  </si>
  <si>
    <t>19°34'09.845" N</t>
  </si>
  <si>
    <t>2546</t>
  </si>
  <si>
    <t>La Guadalupana (El Sauco)</t>
  </si>
  <si>
    <t xml:space="preserve"> 99°53'43.090" W</t>
  </si>
  <si>
    <t>19°33'39.033" N</t>
  </si>
  <si>
    <t>3026</t>
  </si>
  <si>
    <t>Guadalupe Cachi</t>
  </si>
  <si>
    <t xml:space="preserve"> 99°49'31.970" W</t>
  </si>
  <si>
    <t>19°35'49.409" N</t>
  </si>
  <si>
    <t>2534</t>
  </si>
  <si>
    <t>San Joaquín el Junco</t>
  </si>
  <si>
    <t xml:space="preserve"> 99°46'23.913" W</t>
  </si>
  <si>
    <t>19°33'51.637" N</t>
  </si>
  <si>
    <t>Jalpa de Dolores</t>
  </si>
  <si>
    <t xml:space="preserve"> 99°52'08.317" W</t>
  </si>
  <si>
    <t>19°39'08.280" N</t>
  </si>
  <si>
    <t>Jalpa de los Baños</t>
  </si>
  <si>
    <t xml:space="preserve"> 99°52'25.652" W</t>
  </si>
  <si>
    <t>19°40'39.163" N</t>
  </si>
  <si>
    <t>La Purísima</t>
  </si>
  <si>
    <t xml:space="preserve"> 99°43'17.277" W</t>
  </si>
  <si>
    <t>19°33'19.640" N</t>
  </si>
  <si>
    <t>2583</t>
  </si>
  <si>
    <t>El Rincón de los Perales</t>
  </si>
  <si>
    <t xml:space="preserve"> 99°49'13.732" W</t>
  </si>
  <si>
    <t>19°33'11.528" N</t>
  </si>
  <si>
    <t>2559</t>
  </si>
  <si>
    <t>San Andrés del Pedregal</t>
  </si>
  <si>
    <t xml:space="preserve"> 99°52'06.358" W</t>
  </si>
  <si>
    <t>19°34'51.999" N</t>
  </si>
  <si>
    <t>San Antonio Bonixi</t>
  </si>
  <si>
    <t xml:space="preserve"> 99°43'33.652" W</t>
  </si>
  <si>
    <t>19°29'24.527" N</t>
  </si>
  <si>
    <t>2581</t>
  </si>
  <si>
    <t>San Antonio de los Remedios</t>
  </si>
  <si>
    <t xml:space="preserve"> 99°51'47.393" W</t>
  </si>
  <si>
    <t>19°38'32.629" N</t>
  </si>
  <si>
    <t>San Bartolo del Llano</t>
  </si>
  <si>
    <t xml:space="preserve"> 99°44'29.366" W</t>
  </si>
  <si>
    <t>19°35'25.602" N</t>
  </si>
  <si>
    <t>San Cristóbal de los Baños</t>
  </si>
  <si>
    <t xml:space="preserve"> 99°52'50.323" W</t>
  </si>
  <si>
    <t>19°42'12.909" N</t>
  </si>
  <si>
    <t>San Francisco de Guzmán</t>
  </si>
  <si>
    <t xml:space="preserve"> 99°46'41.765" W</t>
  </si>
  <si>
    <t>19°37'10.099" N</t>
  </si>
  <si>
    <t>San Ignacio del Pedregal</t>
  </si>
  <si>
    <t xml:space="preserve"> 99°51'11.240" W</t>
  </si>
  <si>
    <t>19°36'24.801" N</t>
  </si>
  <si>
    <t>San Ildefonso</t>
  </si>
  <si>
    <t xml:space="preserve"> 99°47'09.845" W</t>
  </si>
  <si>
    <t>19°33'40.237" N</t>
  </si>
  <si>
    <t>2532</t>
  </si>
  <si>
    <t>San Isidro Boxipe</t>
  </si>
  <si>
    <t xml:space="preserve"> 99°53'26.855" W</t>
  </si>
  <si>
    <t>19°36'04.391" N</t>
  </si>
  <si>
    <t>2574</t>
  </si>
  <si>
    <t>San Jerónimo Ixtapantongo</t>
  </si>
  <si>
    <t xml:space="preserve"> 99°46'10.239" W</t>
  </si>
  <si>
    <t>19°32'23.466" N</t>
  </si>
  <si>
    <t>San Joaquín la Cabecera</t>
  </si>
  <si>
    <t xml:space="preserve"> 99°44'30.286" W</t>
  </si>
  <si>
    <t>19°33'07.542" N</t>
  </si>
  <si>
    <t>San Juan de las Manzanas</t>
  </si>
  <si>
    <t xml:space="preserve"> 99°50'18.618" W</t>
  </si>
  <si>
    <t>19°33'16.375" N</t>
  </si>
  <si>
    <t>San Lorenzo Toxico</t>
  </si>
  <si>
    <t xml:space="preserve"> 99°45'45.565" W</t>
  </si>
  <si>
    <t>19°30'32.572" N</t>
  </si>
  <si>
    <t>2611</t>
  </si>
  <si>
    <t>San Mateo Ixtlahuaca</t>
  </si>
  <si>
    <t xml:space="preserve"> 99°48'05.275" W</t>
  </si>
  <si>
    <t>19°36'24.528" N</t>
  </si>
  <si>
    <t>San Miguel Enyege</t>
  </si>
  <si>
    <t xml:space="preserve"> 99°51'29.821" W</t>
  </si>
  <si>
    <t>19°34'27.801" N</t>
  </si>
  <si>
    <t>San Pablo de los Remedios</t>
  </si>
  <si>
    <t xml:space="preserve"> 99°50'15.325" W</t>
  </si>
  <si>
    <t>19°38'30.701" N</t>
  </si>
  <si>
    <t>San Pedro la Cabecera</t>
  </si>
  <si>
    <t xml:space="preserve"> 99°44'38.453" W</t>
  </si>
  <si>
    <t>19°33'49.227" N</t>
  </si>
  <si>
    <t>2543</t>
  </si>
  <si>
    <t>San Pedro de los Baños</t>
  </si>
  <si>
    <t xml:space="preserve"> 99°50'09.497" W</t>
  </si>
  <si>
    <t>19°40'07.638" N</t>
  </si>
  <si>
    <t>Santa Ana Ixtlahuaca (Santa Ana Ixtlahuacingo)</t>
  </si>
  <si>
    <t xml:space="preserve"> 99°53'17.458" W</t>
  </si>
  <si>
    <t>19°34'57.665" N</t>
  </si>
  <si>
    <t>2658</t>
  </si>
  <si>
    <t>Santa Ana la Ladera</t>
  </si>
  <si>
    <t xml:space="preserve"> 99°52'38.535" W</t>
  </si>
  <si>
    <t>19°35'53.933" N</t>
  </si>
  <si>
    <t>0033</t>
  </si>
  <si>
    <t>Santa María del Llano</t>
  </si>
  <si>
    <t xml:space="preserve"> 99°43'28.175" W</t>
  </si>
  <si>
    <t>19°38'07.820" N</t>
  </si>
  <si>
    <t>Emiliano Zapata (Santo Domingo)</t>
  </si>
  <si>
    <t xml:space="preserve"> 99°47'56.286" W</t>
  </si>
  <si>
    <t>19°34'53.214" N</t>
  </si>
  <si>
    <t>Santo Domingo de Guzmán</t>
  </si>
  <si>
    <t xml:space="preserve"> 99°46'50.505" W</t>
  </si>
  <si>
    <t>19°35'36.983" N</t>
  </si>
  <si>
    <t>San Miguel el Alto (Ranchos Viejos)</t>
  </si>
  <si>
    <t xml:space="preserve"> 99°52'02.492" W</t>
  </si>
  <si>
    <t>19°32'30.632" N</t>
  </si>
  <si>
    <t>3014</t>
  </si>
  <si>
    <t>Guadalupe del Río</t>
  </si>
  <si>
    <t xml:space="preserve"> 99°53'14.952" W</t>
  </si>
  <si>
    <t>19°42'54.800" N</t>
  </si>
  <si>
    <t>0041</t>
  </si>
  <si>
    <t>San Francisco del Río</t>
  </si>
  <si>
    <t xml:space="preserve"> 99°53'35.287" W</t>
  </si>
  <si>
    <t>19°41'30.873" N</t>
  </si>
  <si>
    <t>San José del Río</t>
  </si>
  <si>
    <t xml:space="preserve"> 99°49'07.527" W</t>
  </si>
  <si>
    <t>19°37'49.254" N</t>
  </si>
  <si>
    <t>0043</t>
  </si>
  <si>
    <t>Rancho San José Huereje</t>
  </si>
  <si>
    <t xml:space="preserve"> 99°45'44.039" W</t>
  </si>
  <si>
    <t>19°36'17.274" N</t>
  </si>
  <si>
    <t>Trojes</t>
  </si>
  <si>
    <t xml:space="preserve"> 99°45'27.562" W</t>
  </si>
  <si>
    <t>19°37'50.515" N</t>
  </si>
  <si>
    <t>Huereje</t>
  </si>
  <si>
    <t xml:space="preserve"> 99°45'17.220" W</t>
  </si>
  <si>
    <t>19°36'49.986" N</t>
  </si>
  <si>
    <t>Santa María de Guadalupe</t>
  </si>
  <si>
    <t xml:space="preserve"> 99°42'44.759" W</t>
  </si>
  <si>
    <t>19°38'11.218" N</t>
  </si>
  <si>
    <t>2533</t>
  </si>
  <si>
    <t>Colonia San Francisco de Asís</t>
  </si>
  <si>
    <t xml:space="preserve"> 99°45'08.932" W</t>
  </si>
  <si>
    <t>19°34'41.435" N</t>
  </si>
  <si>
    <t>San Francisco Ixtlahuaca</t>
  </si>
  <si>
    <t xml:space="preserve"> 99°47'21.418" W</t>
  </si>
  <si>
    <t>19°30'42.275" N</t>
  </si>
  <si>
    <t>2612</t>
  </si>
  <si>
    <t>Shira</t>
  </si>
  <si>
    <t xml:space="preserve"> 99°54'12.489" W</t>
  </si>
  <si>
    <t>19°34'55.492" N</t>
  </si>
  <si>
    <t>3036</t>
  </si>
  <si>
    <t>0061</t>
  </si>
  <si>
    <t>Colonia Francisco I. Madero</t>
  </si>
  <si>
    <t xml:space="preserve"> 99°41'43.641" W</t>
  </si>
  <si>
    <t>19°39'41.492" N</t>
  </si>
  <si>
    <t>Ejido San Lorenzo Toxico Manzana Sexta</t>
  </si>
  <si>
    <t xml:space="preserve"> 99°46'29.910" W</t>
  </si>
  <si>
    <t>19°30'56.861" N</t>
  </si>
  <si>
    <t>0064</t>
  </si>
  <si>
    <t>Ejido San Lorenzo Toxico Manzana Octava</t>
  </si>
  <si>
    <t xml:space="preserve"> 99°46'19.858" W</t>
  </si>
  <si>
    <t>19°29'51.878" N</t>
  </si>
  <si>
    <t>Ejido San Lorenzo Toxico Manzana Séptima</t>
  </si>
  <si>
    <t xml:space="preserve"> 99°45'06.370" W</t>
  </si>
  <si>
    <t>19°30'28.709" N</t>
  </si>
  <si>
    <t>Ejido de la Concepción de los Baños Primero</t>
  </si>
  <si>
    <t xml:space="preserve"> 99°51'32.754" W</t>
  </si>
  <si>
    <t>19°41'41.365" N</t>
  </si>
  <si>
    <t>Ejido de la Concepción de los Baños</t>
  </si>
  <si>
    <t xml:space="preserve"> 99°51'52.495" W</t>
  </si>
  <si>
    <t>19°40'08.567" N</t>
  </si>
  <si>
    <t>Santo Domingo Huereje</t>
  </si>
  <si>
    <t xml:space="preserve"> 99°45'19.039" W</t>
  </si>
  <si>
    <t>19°37'15.614" N</t>
  </si>
  <si>
    <t>Colonia Cuauhtémoc</t>
  </si>
  <si>
    <t xml:space="preserve"> 99°53'11.966" W</t>
  </si>
  <si>
    <t>19°41'11.291" N</t>
  </si>
  <si>
    <t>Barrio de San Pedro</t>
  </si>
  <si>
    <t xml:space="preserve"> 99°46'20.463" W</t>
  </si>
  <si>
    <t>19°34'50.610" N</t>
  </si>
  <si>
    <t>Atotonilco</t>
  </si>
  <si>
    <t xml:space="preserve"> 99°50'52.417" W</t>
  </si>
  <si>
    <t>19°42'07.982" N</t>
  </si>
  <si>
    <t>La Purísima [Fraccionamiento]</t>
  </si>
  <si>
    <t xml:space="preserve"> 99°43'23.818" W</t>
  </si>
  <si>
    <t>19°33'08.147" N</t>
  </si>
  <si>
    <t>2575</t>
  </si>
  <si>
    <t>San Jerónimo la Cañada</t>
  </si>
  <si>
    <t xml:space="preserve"> 99°44'20.401" W</t>
  </si>
  <si>
    <t>19°31'25.511" N</t>
  </si>
  <si>
    <t>Ejido 20 de Noviembre</t>
  </si>
  <si>
    <t xml:space="preserve"> 99°53'20.431" W</t>
  </si>
  <si>
    <t>19°40'07.636" N</t>
  </si>
  <si>
    <t>Colonia Luis Donaldo Colosio</t>
  </si>
  <si>
    <t xml:space="preserve"> 99°43'47.588" W</t>
  </si>
  <si>
    <t>19°36'10.484" N</t>
  </si>
  <si>
    <t>Ejido de San Jerónimo Ixtlapantongo</t>
  </si>
  <si>
    <t xml:space="preserve"> 99°46'59.185" W</t>
  </si>
  <si>
    <t>19°32'40.457" N</t>
  </si>
  <si>
    <t>La Bandera</t>
  </si>
  <si>
    <t xml:space="preserve"> 99°50'01.993" W</t>
  </si>
  <si>
    <t>19°34'57.951" N</t>
  </si>
  <si>
    <t>2540</t>
  </si>
  <si>
    <t>043</t>
  </si>
  <si>
    <t>Xalatlaco</t>
  </si>
  <si>
    <t xml:space="preserve"> 99°24'49.450" W</t>
  </si>
  <si>
    <t>19°11'03.792" N</t>
  </si>
  <si>
    <t>2790</t>
  </si>
  <si>
    <t>El Capulín</t>
  </si>
  <si>
    <t xml:space="preserve"> 99°17'30.797" W</t>
  </si>
  <si>
    <t>19°08'12.686" N</t>
  </si>
  <si>
    <t>3075</t>
  </si>
  <si>
    <t>Coexapa</t>
  </si>
  <si>
    <t xml:space="preserve"> 99°23'48.969" W</t>
  </si>
  <si>
    <t>19°09'33.588" N</t>
  </si>
  <si>
    <t>2875</t>
  </si>
  <si>
    <t>Águila (La Mesa)</t>
  </si>
  <si>
    <t xml:space="preserve"> 99°24'29.518" W</t>
  </si>
  <si>
    <t>19°10'02.067" N</t>
  </si>
  <si>
    <t>2800</t>
  </si>
  <si>
    <t>Santa Fe Mezapa</t>
  </si>
  <si>
    <t xml:space="preserve"> 99°26'57.681" W</t>
  </si>
  <si>
    <t>19°09'34.677" N</t>
  </si>
  <si>
    <t>2732</t>
  </si>
  <si>
    <t>Morelos</t>
  </si>
  <si>
    <t xml:space="preserve"> 99°24'09.858" W</t>
  </si>
  <si>
    <t>19°10'42.885" N</t>
  </si>
  <si>
    <t>2850</t>
  </si>
  <si>
    <t>Potrero</t>
  </si>
  <si>
    <t xml:space="preserve"> 99°24'11.769" W</t>
  </si>
  <si>
    <t>19°11'03.716" N</t>
  </si>
  <si>
    <t>2854</t>
  </si>
  <si>
    <t>San Juan Tomasquillo</t>
  </si>
  <si>
    <t xml:space="preserve"> 99°24'09.008" W</t>
  </si>
  <si>
    <t>19°10'16.853" N</t>
  </si>
  <si>
    <t>2841</t>
  </si>
  <si>
    <t>Tejocotes</t>
  </si>
  <si>
    <t xml:space="preserve"> 99°24'03.074" W</t>
  </si>
  <si>
    <t>19°10'54.398" N</t>
  </si>
  <si>
    <t>2877</t>
  </si>
  <si>
    <t>Techichili</t>
  </si>
  <si>
    <t xml:space="preserve"> 99°25'06.433" W</t>
  </si>
  <si>
    <t>19°10'20.147" N</t>
  </si>
  <si>
    <t>2771</t>
  </si>
  <si>
    <t>Mezapa la Fábrica</t>
  </si>
  <si>
    <t xml:space="preserve"> 99°26'41.996" W</t>
  </si>
  <si>
    <t>19°10'31.143" N</t>
  </si>
  <si>
    <t>2699</t>
  </si>
  <si>
    <t>Cruz Larga</t>
  </si>
  <si>
    <t xml:space="preserve"> 99°23'59.115" W</t>
  </si>
  <si>
    <t>19°10'33.511" N</t>
  </si>
  <si>
    <t>2872</t>
  </si>
  <si>
    <t>Las Cocinas</t>
  </si>
  <si>
    <t xml:space="preserve"> 99°17'23.656" W</t>
  </si>
  <si>
    <t>19°08'45.328" N</t>
  </si>
  <si>
    <t>3082</t>
  </si>
  <si>
    <t>Coxto</t>
  </si>
  <si>
    <t xml:space="preserve"> 99°25'49.655" W</t>
  </si>
  <si>
    <t>19°10'31.339" N</t>
  </si>
  <si>
    <t>2742</t>
  </si>
  <si>
    <t>Escalerillas (Barrio San Francisco)</t>
  </si>
  <si>
    <t xml:space="preserve"> 99°24'32.050" W</t>
  </si>
  <si>
    <t>19°11'13.527" N</t>
  </si>
  <si>
    <t>2834</t>
  </si>
  <si>
    <t>El Yete</t>
  </si>
  <si>
    <t xml:space="preserve"> 99°22'40.367" W</t>
  </si>
  <si>
    <t>19°09'33.537" N</t>
  </si>
  <si>
    <t>3006</t>
  </si>
  <si>
    <t>Colonia San Bartolito</t>
  </si>
  <si>
    <t xml:space="preserve"> 99°26'05.774" W</t>
  </si>
  <si>
    <t>19°11'07.346" N</t>
  </si>
  <si>
    <t>2719</t>
  </si>
  <si>
    <t>Barrio San Agustín</t>
  </si>
  <si>
    <t xml:space="preserve"> 99°26'03.728" W</t>
  </si>
  <si>
    <t>19°10'45.965" N</t>
  </si>
  <si>
    <t>2736</t>
  </si>
  <si>
    <t>Agua de Cadena</t>
  </si>
  <si>
    <t xml:space="preserve"> 99°19'15.441" W</t>
  </si>
  <si>
    <t>19°08'11.121" N</t>
  </si>
  <si>
    <t>3478</t>
  </si>
  <si>
    <t>059</t>
  </si>
  <si>
    <t>Nextlalpan</t>
  </si>
  <si>
    <t>Santa Ana Nextlalpan</t>
  </si>
  <si>
    <t xml:space="preserve"> 99°04'49.215" W</t>
  </si>
  <si>
    <t>19°44'23.519" N</t>
  </si>
  <si>
    <t>2239</t>
  </si>
  <si>
    <t>Colonia los Aguiluchos</t>
  </si>
  <si>
    <t xml:space="preserve"> 99°05'33.217" W</t>
  </si>
  <si>
    <t>19°43'35.981" N</t>
  </si>
  <si>
    <t>2231</t>
  </si>
  <si>
    <t>Ejido Jaltenco</t>
  </si>
  <si>
    <t xml:space="preserve"> 99°07'40.961" W</t>
  </si>
  <si>
    <t>19°45'18.865" N</t>
  </si>
  <si>
    <t>2244</t>
  </si>
  <si>
    <t>San Mateo Acuitlapilco</t>
  </si>
  <si>
    <t xml:space="preserve"> 99°02'33.001" W</t>
  </si>
  <si>
    <t>19°45'51.560" N</t>
  </si>
  <si>
    <t>2240</t>
  </si>
  <si>
    <t>San Miguel Jaltocan</t>
  </si>
  <si>
    <t xml:space="preserve"> 99°03'01.956" W</t>
  </si>
  <si>
    <t>19°43'23.836" N</t>
  </si>
  <si>
    <t>2237</t>
  </si>
  <si>
    <t>Santiago Atocan</t>
  </si>
  <si>
    <t xml:space="preserve"> 99°05'40.353" W</t>
  </si>
  <si>
    <t>19°44'09.399" N</t>
  </si>
  <si>
    <t>Rancho Macan</t>
  </si>
  <si>
    <t xml:space="preserve"> 99°02'49.797" W</t>
  </si>
  <si>
    <t>19°42'07.401" N</t>
  </si>
  <si>
    <t>2238</t>
  </si>
  <si>
    <t>Compuerta Oriente</t>
  </si>
  <si>
    <t xml:space="preserve"> 99°07'25.680" W</t>
  </si>
  <si>
    <t>19°45'52.402" N</t>
  </si>
  <si>
    <t>Colonia Pozos y Vías (Fracción Diecisiete A)</t>
  </si>
  <si>
    <t xml:space="preserve"> 99°04'34.745" W</t>
  </si>
  <si>
    <t>19°42'13.564" N</t>
  </si>
  <si>
    <t>Prados San Francisco</t>
  </si>
  <si>
    <t xml:space="preserve"> 99°04'58.916" W</t>
  </si>
  <si>
    <t>19°43'19.000" N</t>
  </si>
  <si>
    <t>Ejido Tenopalco</t>
  </si>
  <si>
    <t xml:space="preserve"> 99°06'24.461" W</t>
  </si>
  <si>
    <t>19°42'52.236" N</t>
  </si>
  <si>
    <t>Ejido Visitación</t>
  </si>
  <si>
    <t xml:space="preserve"> 99°06'55.204" W</t>
  </si>
  <si>
    <t>19°43'54.503" N</t>
  </si>
  <si>
    <t>2241</t>
  </si>
  <si>
    <t>Alférez [Granja]</t>
  </si>
  <si>
    <t xml:space="preserve"> 99°06'01.611" W</t>
  </si>
  <si>
    <t>19°45'44.692" N</t>
  </si>
  <si>
    <t>2251</t>
  </si>
  <si>
    <t>Ejido de Santana</t>
  </si>
  <si>
    <t xml:space="preserve"> 99°04'44.970" W</t>
  </si>
  <si>
    <t>19°43'47.999" N</t>
  </si>
  <si>
    <t>2235</t>
  </si>
  <si>
    <t>2245</t>
  </si>
  <si>
    <t>Cuatro Caballerías</t>
  </si>
  <si>
    <t xml:space="preserve"> 99°02'12.657" W</t>
  </si>
  <si>
    <t>19°45'48.812" N</t>
  </si>
  <si>
    <t>Tierra de Santa Inés</t>
  </si>
  <si>
    <t xml:space="preserve"> 99°04'32.686" W</t>
  </si>
  <si>
    <t>19°41'44.741" N</t>
  </si>
  <si>
    <t>Ex-Hacienda Santa Inés</t>
  </si>
  <si>
    <t xml:space="preserve"> 99°04'03.523" W</t>
  </si>
  <si>
    <t>19°42'23.636" N</t>
  </si>
  <si>
    <t>0062</t>
  </si>
  <si>
    <t>Paseos del Valle</t>
  </si>
  <si>
    <t xml:space="preserve"> 99°04'42.575" W</t>
  </si>
  <si>
    <t>19°41'52.708" N</t>
  </si>
  <si>
    <t>069</t>
  </si>
  <si>
    <t>Papalotla</t>
  </si>
  <si>
    <t xml:space="preserve"> 98°51'29.553" W</t>
  </si>
  <si>
    <t>19°33'48.159" N</t>
  </si>
  <si>
    <t>Mazatla (Barrio de Mazatla)</t>
  </si>
  <si>
    <t xml:space="preserve"> 98°51'58.493" W</t>
  </si>
  <si>
    <t>19°33'48.961" N</t>
  </si>
  <si>
    <t>2246</t>
  </si>
  <si>
    <t>2259</t>
  </si>
  <si>
    <t>083</t>
  </si>
  <si>
    <t>Temamatla</t>
  </si>
  <si>
    <t xml:space="preserve"> 98°52'11.648" W</t>
  </si>
  <si>
    <t>19°12'09.866" N</t>
  </si>
  <si>
    <t>2260</t>
  </si>
  <si>
    <t>Los Reyes Acatlixhuayan</t>
  </si>
  <si>
    <t xml:space="preserve"> 98°52'59.948" W</t>
  </si>
  <si>
    <t>19°12'33.505" N</t>
  </si>
  <si>
    <t>2262</t>
  </si>
  <si>
    <t>Santiago Zula</t>
  </si>
  <si>
    <t xml:space="preserve"> 98°53'26.672" W</t>
  </si>
  <si>
    <t>19°13'07.471" N</t>
  </si>
  <si>
    <t>2258</t>
  </si>
  <si>
    <t>El Cabi</t>
  </si>
  <si>
    <t xml:space="preserve"> 98°51'13.168" W</t>
  </si>
  <si>
    <t>19°11'22.713" N</t>
  </si>
  <si>
    <t>2346</t>
  </si>
  <si>
    <t>Rancho Alived (Rancho Viejo)</t>
  </si>
  <si>
    <t xml:space="preserve"> 98°52'24.985" W</t>
  </si>
  <si>
    <t>19°11'56.619" N</t>
  </si>
  <si>
    <t>Barrio Tepetitlán</t>
  </si>
  <si>
    <t xml:space="preserve"> 98°51'52.445" W</t>
  </si>
  <si>
    <t>19°11'56.404" N</t>
  </si>
  <si>
    <t>Rancho San Judas Tadeo</t>
  </si>
  <si>
    <t xml:space="preserve"> 98°52'44.286" W</t>
  </si>
  <si>
    <t>19°11'25.970" N</t>
  </si>
  <si>
    <t>Colonia Tepancal</t>
  </si>
  <si>
    <t xml:space="preserve"> 98°52'31.122" W</t>
  </si>
  <si>
    <t>19°11'35.858" N</t>
  </si>
  <si>
    <t>2273</t>
  </si>
  <si>
    <t>Ampliación Potrero</t>
  </si>
  <si>
    <t xml:space="preserve"> 98°53'05.303" W</t>
  </si>
  <si>
    <t>19°12'08.766" N</t>
  </si>
  <si>
    <t>2268</t>
  </si>
  <si>
    <t>Ejido el Tejocote</t>
  </si>
  <si>
    <t xml:space="preserve"> 98°52'47.872" W</t>
  </si>
  <si>
    <t>19°12'02.729" N</t>
  </si>
  <si>
    <t>2269</t>
  </si>
  <si>
    <t>2278</t>
  </si>
  <si>
    <t>El Tejocote (Colonia Jesús Estudillo L.) [Granja]</t>
  </si>
  <si>
    <t xml:space="preserve"> 98°52'43.502" W</t>
  </si>
  <si>
    <t>19°12'11.453" N</t>
  </si>
  <si>
    <t>2265</t>
  </si>
  <si>
    <t>Finca de los Capulines</t>
  </si>
  <si>
    <t xml:space="preserve"> 98°52'28.638" W</t>
  </si>
  <si>
    <t>19°12'15.183" N</t>
  </si>
  <si>
    <t>Colonia Guadalupana</t>
  </si>
  <si>
    <t xml:space="preserve"> 98°51'35.649" W</t>
  </si>
  <si>
    <t>19°12'07.178" N</t>
  </si>
  <si>
    <t>2283</t>
  </si>
  <si>
    <t>2280</t>
  </si>
  <si>
    <t>Predio de los Albertocos</t>
  </si>
  <si>
    <t xml:space="preserve"> 98°52'10.866" W</t>
  </si>
  <si>
    <t>19°11'41.840" N</t>
  </si>
  <si>
    <t>Tleconoxtlallic</t>
  </si>
  <si>
    <t xml:space="preserve"> 98°53'25.766" W</t>
  </si>
  <si>
    <t>19°12'07.781" N</t>
  </si>
  <si>
    <t>093</t>
  </si>
  <si>
    <t>Tepetlaoxtoc</t>
  </si>
  <si>
    <t>Tepetlaoxtoc de Hidalgo</t>
  </si>
  <si>
    <t xml:space="preserve"> 98°49'10.987" W</t>
  </si>
  <si>
    <t>19°34'24.115" N</t>
  </si>
  <si>
    <t>2285</t>
  </si>
  <si>
    <t>Concepción Jolalpan</t>
  </si>
  <si>
    <t xml:space="preserve"> 98°50'44.949" W</t>
  </si>
  <si>
    <t>19°35'03.731" N</t>
  </si>
  <si>
    <t>Los Reyes Nopala</t>
  </si>
  <si>
    <t xml:space="preserve"> 98°50'14.836" W</t>
  </si>
  <si>
    <t>19°34'55.594" N</t>
  </si>
  <si>
    <t>San Andrés de las Peras</t>
  </si>
  <si>
    <t xml:space="preserve"> 98°47'29.492" W</t>
  </si>
  <si>
    <t>19°33'21.182" N</t>
  </si>
  <si>
    <t>2401</t>
  </si>
  <si>
    <t>San Bernardo Tlalmimilolpan</t>
  </si>
  <si>
    <t xml:space="preserve"> 98°47'32.832" W</t>
  </si>
  <si>
    <t>19°33'38.412" N</t>
  </si>
  <si>
    <t>San Juan Totolapan</t>
  </si>
  <si>
    <t xml:space="preserve"> 98°43'38.710" W</t>
  </si>
  <si>
    <t>19°31'49.082" N</t>
  </si>
  <si>
    <t>2766</t>
  </si>
  <si>
    <t>San Pedro Chiautzingo</t>
  </si>
  <si>
    <t xml:space="preserve"> 98°47'19.011" W</t>
  </si>
  <si>
    <t>19°34'14.919" N</t>
  </si>
  <si>
    <t>2385</t>
  </si>
  <si>
    <t>Santo Tomás Apipilhuasco (Santo Tomás)</t>
  </si>
  <si>
    <t xml:space="preserve"> 98°44'49.899" W</t>
  </si>
  <si>
    <t>19°32'29.601" N</t>
  </si>
  <si>
    <t>La Trinidad</t>
  </si>
  <si>
    <t xml:space="preserve"> 98°46'23.631" W</t>
  </si>
  <si>
    <t>19°34'38.253" N</t>
  </si>
  <si>
    <t>2568</t>
  </si>
  <si>
    <t>Colonia la Loma (La Loma San Isidro)</t>
  </si>
  <si>
    <t xml:space="preserve"> 98°49'44.314" W</t>
  </si>
  <si>
    <t>19°35'18.676" N</t>
  </si>
  <si>
    <t>2334</t>
  </si>
  <si>
    <t>Atlahutle</t>
  </si>
  <si>
    <t xml:space="preserve"> 98°45'30.640" W</t>
  </si>
  <si>
    <t>19°32'52.319" N</t>
  </si>
  <si>
    <t>2566</t>
  </si>
  <si>
    <t>San Antonio</t>
  </si>
  <si>
    <t xml:space="preserve"> 98°50'49.201" W</t>
  </si>
  <si>
    <t>19°34'01.047" N</t>
  </si>
  <si>
    <t>2263</t>
  </si>
  <si>
    <t>Colonia Tulteca Teopan</t>
  </si>
  <si>
    <t xml:space="preserve"> 98°50'49.559" W</t>
  </si>
  <si>
    <t>19°33'24.408" N</t>
  </si>
  <si>
    <t>La Venta (La Loma)</t>
  </si>
  <si>
    <t xml:space="preserve"> 98°45'56.194" W</t>
  </si>
  <si>
    <t>19°32'55.744" N</t>
  </si>
  <si>
    <t>Colonia Pinar de Santa Cecilia</t>
  </si>
  <si>
    <t xml:space="preserve"> 98°50'17.446" W</t>
  </si>
  <si>
    <t>19°35'53.553" N</t>
  </si>
  <si>
    <t>2338</t>
  </si>
  <si>
    <t>Rancho Molino Blanco</t>
  </si>
  <si>
    <t xml:space="preserve"> 98°49'17.434" W</t>
  </si>
  <si>
    <t>19°33'15.438" N</t>
  </si>
  <si>
    <t>2316</t>
  </si>
  <si>
    <t>Colonia Santiago</t>
  </si>
  <si>
    <t xml:space="preserve"> 98°49'40.170" W</t>
  </si>
  <si>
    <t>19°33'25.083" N</t>
  </si>
  <si>
    <t>2296</t>
  </si>
  <si>
    <t>Rancho el Techachal</t>
  </si>
  <si>
    <t xml:space="preserve"> 98°49'49.355" W</t>
  </si>
  <si>
    <t>19°34'05.420" N</t>
  </si>
  <si>
    <t>Rancho la Capilla Vieja</t>
  </si>
  <si>
    <t xml:space="preserve"> 98°48'58.250" W</t>
  </si>
  <si>
    <t>19°35'34.674" N</t>
  </si>
  <si>
    <t>2331</t>
  </si>
  <si>
    <t>El Tepetloxto (Colonia Lomas de San Gabriel)</t>
  </si>
  <si>
    <t xml:space="preserve"> 98°49'15.055" W</t>
  </si>
  <si>
    <t>19°33'33.294" N</t>
  </si>
  <si>
    <t>2299</t>
  </si>
  <si>
    <t>San José Bellavista</t>
  </si>
  <si>
    <t xml:space="preserve"> 98°47'18.513" W</t>
  </si>
  <si>
    <t>19°32'13.912" N</t>
  </si>
  <si>
    <t>2496</t>
  </si>
  <si>
    <t>Santa María Magdalena</t>
  </si>
  <si>
    <t xml:space="preserve"> 98°45'06.851" W</t>
  </si>
  <si>
    <t>19°31'49.489" N</t>
  </si>
  <si>
    <t>2671</t>
  </si>
  <si>
    <t>Hacienda de la Flor</t>
  </si>
  <si>
    <t xml:space="preserve"> 98°48'31.539" W</t>
  </si>
  <si>
    <t>19°33'08.905" N</t>
  </si>
  <si>
    <t>2359</t>
  </si>
  <si>
    <t>El Tetepayo</t>
  </si>
  <si>
    <t xml:space="preserve"> 98°48'28.797" W</t>
  </si>
  <si>
    <t>19°35'13.219" N</t>
  </si>
  <si>
    <t>2321</t>
  </si>
  <si>
    <t>La Presa</t>
  </si>
  <si>
    <t xml:space="preserve"> 98°48'31.497" W</t>
  </si>
  <si>
    <t>19°34'30.162" N</t>
  </si>
  <si>
    <t>2310</t>
  </si>
  <si>
    <t>La Huerta</t>
  </si>
  <si>
    <t xml:space="preserve"> 98°44'40.731" W</t>
  </si>
  <si>
    <t>19°32'03.756" N</t>
  </si>
  <si>
    <t>103</t>
  </si>
  <si>
    <t>Tlalmanalco</t>
  </si>
  <si>
    <t>Tlalmanalco de Velázquez</t>
  </si>
  <si>
    <t xml:space="preserve"> 98°48'09.193" W</t>
  </si>
  <si>
    <t>19°12'21.252" N</t>
  </si>
  <si>
    <t>2383</t>
  </si>
  <si>
    <t>San Antonio Tlaltecahuacán</t>
  </si>
  <si>
    <t xml:space="preserve"> 98°46'08.886" W</t>
  </si>
  <si>
    <t>19°09'27.039" N</t>
  </si>
  <si>
    <t>2470</t>
  </si>
  <si>
    <t>San Lorenzo Tlalmimilolpan</t>
  </si>
  <si>
    <t xml:space="preserve"> 98°48'14.474" W</t>
  </si>
  <si>
    <t>19°13'16.544" N</t>
  </si>
  <si>
    <t>2368</t>
  </si>
  <si>
    <t>San Rafael</t>
  </si>
  <si>
    <t xml:space="preserve"> 98°45'22.146" W</t>
  </si>
  <si>
    <t>19°12'34.875" N</t>
  </si>
  <si>
    <t>2537</t>
  </si>
  <si>
    <t>Santo Tomás Atzingo</t>
  </si>
  <si>
    <t xml:space="preserve"> 98°46'47.322" W</t>
  </si>
  <si>
    <t>19°10'18.905" N</t>
  </si>
  <si>
    <t>Ranchería San José Zavaleta</t>
  </si>
  <si>
    <t xml:space="preserve"> 98°46'07.060" W</t>
  </si>
  <si>
    <t>19°11'39.722" N</t>
  </si>
  <si>
    <t>La Ladrillera</t>
  </si>
  <si>
    <t xml:space="preserve"> 98°45'31.985" W</t>
  </si>
  <si>
    <t>19°12'15.109" N</t>
  </si>
  <si>
    <t>2505</t>
  </si>
  <si>
    <t>Rancho Santa Cruz</t>
  </si>
  <si>
    <t xml:space="preserve"> 98°47'03.904" W</t>
  </si>
  <si>
    <t>19°12'20.136" N</t>
  </si>
  <si>
    <t>2412</t>
  </si>
  <si>
    <t>Rancho Cuautenampa (La Quebradora)</t>
  </si>
  <si>
    <t xml:space="preserve"> 98°47'43.304" W</t>
  </si>
  <si>
    <t>19°11'09.326" N</t>
  </si>
  <si>
    <t>Rancho la Mesa</t>
  </si>
  <si>
    <t xml:space="preserve"> 98°48'29.362" W</t>
  </si>
  <si>
    <t>19°10'45.463" N</t>
  </si>
  <si>
    <t>2539</t>
  </si>
  <si>
    <t>Santa María</t>
  </si>
  <si>
    <t xml:space="preserve"> 98°49'03.145" W</t>
  </si>
  <si>
    <t>19°11'40.918" N</t>
  </si>
  <si>
    <t>2447</t>
  </si>
  <si>
    <t>Lomas del Pedregal</t>
  </si>
  <si>
    <t xml:space="preserve"> 98°48'18.555" W</t>
  </si>
  <si>
    <t>19°11'27.927" N</t>
  </si>
  <si>
    <t>2490</t>
  </si>
  <si>
    <t>Santiago [Kilómetro 58.5]</t>
  </si>
  <si>
    <t xml:space="preserve"> 98°48'52.273" W</t>
  </si>
  <si>
    <t>19°12'21.914" N</t>
  </si>
  <si>
    <t>2352</t>
  </si>
  <si>
    <t>0050</t>
  </si>
  <si>
    <t>Rincón de las Montañas</t>
  </si>
  <si>
    <t xml:space="preserve"> 98°47'57.223" W</t>
  </si>
  <si>
    <t>19°10'53.665" N</t>
  </si>
  <si>
    <t>2500</t>
  </si>
  <si>
    <t>Vista Hermosa</t>
  </si>
  <si>
    <t xml:space="preserve"> 98°47'46.961" W</t>
  </si>
  <si>
    <t>19°12'52.938" N</t>
  </si>
  <si>
    <t>2365</t>
  </si>
  <si>
    <t>Villas del Volcán</t>
  </si>
  <si>
    <t xml:space="preserve"> 98°48'58.840" W</t>
  </si>
  <si>
    <t>19°12'00.553" N</t>
  </si>
  <si>
    <t>2391</t>
  </si>
  <si>
    <t>El Trapiche (Xacalco)</t>
  </si>
  <si>
    <t xml:space="preserve"> 98°48'56.269" W</t>
  </si>
  <si>
    <t>19°12'17.391" N</t>
  </si>
  <si>
    <t>0087</t>
  </si>
  <si>
    <t>Rancho Alfa y Omega</t>
  </si>
  <si>
    <t xml:space="preserve"> 98°48'37.591" W</t>
  </si>
  <si>
    <t>19°11'52.312" N</t>
  </si>
  <si>
    <t>2444</t>
  </si>
  <si>
    <t>Predios Ejidales San Juan Atzacualoya</t>
  </si>
  <si>
    <t xml:space="preserve"> 98°45'56.526" W</t>
  </si>
  <si>
    <t>19°12'09.097" N</t>
  </si>
  <si>
    <t xml:space="preserve"> 98°47'49.467" W</t>
  </si>
  <si>
    <t>19°12'57.698" N</t>
  </si>
  <si>
    <t>El Bordo</t>
  </si>
  <si>
    <t xml:space="preserve"> 98°44'23.825" W</t>
  </si>
  <si>
    <t>19°12'43.492" N</t>
  </si>
  <si>
    <t>Colonia el Magueyal Dos</t>
  </si>
  <si>
    <t xml:space="preserve"> 98°49'00.378" W</t>
  </si>
  <si>
    <t>19°12'23.748" N</t>
  </si>
  <si>
    <t>Colonia la Esperanza</t>
  </si>
  <si>
    <t xml:space="preserve"> 98°47'33.405" W</t>
  </si>
  <si>
    <t>19°12'52.923" N</t>
  </si>
  <si>
    <t>0104</t>
  </si>
  <si>
    <t>Fraccionamiento las Palomas</t>
  </si>
  <si>
    <t xml:space="preserve"> 98°46'35.374" W</t>
  </si>
  <si>
    <t>19°09'44.128" N</t>
  </si>
  <si>
    <t>Las Margaritas</t>
  </si>
  <si>
    <t xml:space="preserve"> 98°45'47.536" W</t>
  </si>
  <si>
    <t>19°12'08.237" N</t>
  </si>
  <si>
    <t>0106</t>
  </si>
  <si>
    <t>104</t>
  </si>
  <si>
    <t>Tlalnepantla de Baz</t>
  </si>
  <si>
    <t>Tlalnepantla</t>
  </si>
  <si>
    <t xml:space="preserve"> 99°11'42.714" W</t>
  </si>
  <si>
    <t>19°32'18.684" N</t>
  </si>
  <si>
    <t>Puerto Escondido (Tepeolulco Puerto Escondido)</t>
  </si>
  <si>
    <t xml:space="preserve"> 99°05'49.843" W</t>
  </si>
  <si>
    <t>19°33'08.365" N</t>
  </si>
  <si>
    <t>Ejido de Tenayuca (Cola de Caballo)</t>
  </si>
  <si>
    <t xml:space="preserve"> 99°09'51.670" W</t>
  </si>
  <si>
    <t>19°34'25.280" N</t>
  </si>
  <si>
    <t>0107</t>
  </si>
  <si>
    <t>Ejido San Pedro Xalostoc (El Cuervo)</t>
  </si>
  <si>
    <t xml:space="preserve"> 99°06'02.615" W</t>
  </si>
  <si>
    <t>19°34'10.136" N</t>
  </si>
  <si>
    <t>2476</t>
  </si>
  <si>
    <t>0240</t>
  </si>
  <si>
    <t>Colonia la Agüita Sección las Maravillas</t>
  </si>
  <si>
    <t xml:space="preserve"> 99°05'56.058" W</t>
  </si>
  <si>
    <t>19°33'57.955" N</t>
  </si>
  <si>
    <t>105</t>
  </si>
  <si>
    <t>Tlatlaya</t>
  </si>
  <si>
    <t>100°12'28.192" W</t>
  </si>
  <si>
    <t>18°37'04.230" N</t>
  </si>
  <si>
    <t>1827</t>
  </si>
  <si>
    <t>Agua Fría</t>
  </si>
  <si>
    <t>100°18'09.430" W</t>
  </si>
  <si>
    <t>18°33'11.985" N</t>
  </si>
  <si>
    <t>0601</t>
  </si>
  <si>
    <t>El Alambique</t>
  </si>
  <si>
    <t>100°16'38.260" W</t>
  </si>
  <si>
    <t>18°34'47.771" N</t>
  </si>
  <si>
    <t>0700</t>
  </si>
  <si>
    <t>100°17'18.498" W</t>
  </si>
  <si>
    <t>18°33'26.362" N</t>
  </si>
  <si>
    <t>0641</t>
  </si>
  <si>
    <t>Amacuatitla</t>
  </si>
  <si>
    <t>100°12'59.113" W</t>
  </si>
  <si>
    <t>18°32'24.682" N</t>
  </si>
  <si>
    <t>0828</t>
  </si>
  <si>
    <t>Ancón de los Curieles</t>
  </si>
  <si>
    <t>100°19'16.089" W</t>
  </si>
  <si>
    <t>18°33'27.799" N</t>
  </si>
  <si>
    <t>0642</t>
  </si>
  <si>
    <t>Dieciocho de Marzo</t>
  </si>
  <si>
    <t>100°12'11.300" W</t>
  </si>
  <si>
    <t>18°38'56.256" N</t>
  </si>
  <si>
    <t>1323</t>
  </si>
  <si>
    <t>Cacahuananche</t>
  </si>
  <si>
    <t>100°20'20.919" W</t>
  </si>
  <si>
    <t>18°29'27.894" N</t>
  </si>
  <si>
    <t>0463</t>
  </si>
  <si>
    <t>Cuadrilla del Cirián (Cirián Grande)</t>
  </si>
  <si>
    <t>100°14'25.400" W</t>
  </si>
  <si>
    <t>18°37'42.687" N</t>
  </si>
  <si>
    <t>1068</t>
  </si>
  <si>
    <t>El Ciruelo</t>
  </si>
  <si>
    <t>100°20'01.268" W</t>
  </si>
  <si>
    <t>18°30'55.595" N</t>
  </si>
  <si>
    <t>0517</t>
  </si>
  <si>
    <t>Coatepec (Coatepequito)</t>
  </si>
  <si>
    <t>100°13'08.734" W</t>
  </si>
  <si>
    <t>18°38'37.085" N</t>
  </si>
  <si>
    <t>1160</t>
  </si>
  <si>
    <t>La Cofradía</t>
  </si>
  <si>
    <t>Corral de Piedra</t>
  </si>
  <si>
    <t>100°14'31.099" W</t>
  </si>
  <si>
    <t>18°34'19.096" N</t>
  </si>
  <si>
    <t>1027</t>
  </si>
  <si>
    <t>Cruz del Norte</t>
  </si>
  <si>
    <t>100°13'59.621" W</t>
  </si>
  <si>
    <t>18°32'38.453" N</t>
  </si>
  <si>
    <t>0988</t>
  </si>
  <si>
    <t>Coahuilotes (Pueblo Nuevo)</t>
  </si>
  <si>
    <t>100°17'41.386" W</t>
  </si>
  <si>
    <t>18°31'05.187" N</t>
  </si>
  <si>
    <t>0814</t>
  </si>
  <si>
    <t>La Cueva</t>
  </si>
  <si>
    <t>100°11'03.740" W</t>
  </si>
  <si>
    <t>18°38'32.676" N</t>
  </si>
  <si>
    <t>1376</t>
  </si>
  <si>
    <t>Chachalacatenco</t>
  </si>
  <si>
    <t>100°16'48.216" W</t>
  </si>
  <si>
    <t>18°35'51.861" N</t>
  </si>
  <si>
    <t>0731</t>
  </si>
  <si>
    <t>Las Esmeraldas</t>
  </si>
  <si>
    <t>100°19'56.846" W</t>
  </si>
  <si>
    <t>18°38'22.044" N</t>
  </si>
  <si>
    <t>1054</t>
  </si>
  <si>
    <t>El Gavilán</t>
  </si>
  <si>
    <t>100°12'49.498" W</t>
  </si>
  <si>
    <t>18°31'21.948" N</t>
  </si>
  <si>
    <t>0901</t>
  </si>
  <si>
    <t>El Guayabo</t>
  </si>
  <si>
    <t>100°21'20.874" W</t>
  </si>
  <si>
    <t>18°36'33.211" N</t>
  </si>
  <si>
    <t>0877</t>
  </si>
  <si>
    <t>El Higo Prieto</t>
  </si>
  <si>
    <t>100°18'38.960" W</t>
  </si>
  <si>
    <t>18°33'36.591" N</t>
  </si>
  <si>
    <t>0599</t>
  </si>
  <si>
    <t>Huixtitla</t>
  </si>
  <si>
    <t>100°21'06.950" W</t>
  </si>
  <si>
    <t>18°37'52.396" N</t>
  </si>
  <si>
    <t>0997</t>
  </si>
  <si>
    <t>Juntas del Río Limón</t>
  </si>
  <si>
    <t>100°07'53.036" W</t>
  </si>
  <si>
    <t>18°33'58.989" N</t>
  </si>
  <si>
    <t>0734</t>
  </si>
  <si>
    <t>Las Juntas (Las Juntas del Paso)</t>
  </si>
  <si>
    <t>100°19'52.113" W</t>
  </si>
  <si>
    <t>18°31'28.988" N</t>
  </si>
  <si>
    <t>0520</t>
  </si>
  <si>
    <t>La Lagunilla</t>
  </si>
  <si>
    <t>100°21'26.488" W</t>
  </si>
  <si>
    <t>18°32'07.588" N</t>
  </si>
  <si>
    <t>0692</t>
  </si>
  <si>
    <t>El Limón</t>
  </si>
  <si>
    <t>100°08'22.102" W</t>
  </si>
  <si>
    <t>18°35'41.518" N</t>
  </si>
  <si>
    <t>1061</t>
  </si>
  <si>
    <t>El Llano</t>
  </si>
  <si>
    <t>100°21'40.431" W</t>
  </si>
  <si>
    <t>18°37'17.938" N</t>
  </si>
  <si>
    <t>0924</t>
  </si>
  <si>
    <t>El Mango</t>
  </si>
  <si>
    <t>100°08'41.915" W</t>
  </si>
  <si>
    <t>18°36'47.803" N</t>
  </si>
  <si>
    <t>1159</t>
  </si>
  <si>
    <t>Mayaltepec</t>
  </si>
  <si>
    <t>100°22'09.149" W</t>
  </si>
  <si>
    <t>18°34'56.389" N</t>
  </si>
  <si>
    <t>1002</t>
  </si>
  <si>
    <t>Moctezuma (Colonia Moctezuma)</t>
  </si>
  <si>
    <t>100°13'34.789" W</t>
  </si>
  <si>
    <t>18°29'22.220" N</t>
  </si>
  <si>
    <t>0934</t>
  </si>
  <si>
    <t>El Montón</t>
  </si>
  <si>
    <t>100°09'17.732" W</t>
  </si>
  <si>
    <t>18°32'03.140" N</t>
  </si>
  <si>
    <t>0894</t>
  </si>
  <si>
    <t>El Naranjito</t>
  </si>
  <si>
    <t>100°18'15.999" W</t>
  </si>
  <si>
    <t>18°32'31.219" N</t>
  </si>
  <si>
    <t>0614</t>
  </si>
  <si>
    <t>El Naranjo</t>
  </si>
  <si>
    <t>100°17'26.518" W</t>
  </si>
  <si>
    <t>18°23'01.669" N</t>
  </si>
  <si>
    <t>0361</t>
  </si>
  <si>
    <t>El Naranjo Palmar Grande</t>
  </si>
  <si>
    <t>100°25'26.709" W</t>
  </si>
  <si>
    <t>18°33'45.712" N</t>
  </si>
  <si>
    <t>0580</t>
  </si>
  <si>
    <t>Nuevo Copaltepec</t>
  </si>
  <si>
    <t>100°17'16.551" W</t>
  </si>
  <si>
    <t>18°23'02.913" N</t>
  </si>
  <si>
    <t>Palmar Grande</t>
  </si>
  <si>
    <t>100°24'33.705" W</t>
  </si>
  <si>
    <t>18°34'54.885" N</t>
  </si>
  <si>
    <t>0652</t>
  </si>
  <si>
    <t>Palma Torcida</t>
  </si>
  <si>
    <t>100°21'33.410" W</t>
  </si>
  <si>
    <t>18°33'05.204" N</t>
  </si>
  <si>
    <t>0682</t>
  </si>
  <si>
    <t>Palos Verdes</t>
  </si>
  <si>
    <t>100°25'52.062" W</t>
  </si>
  <si>
    <t>18°34'33.603" N</t>
  </si>
  <si>
    <t>0579</t>
  </si>
  <si>
    <t>El Panal</t>
  </si>
  <si>
    <t>100°21'06.869" W</t>
  </si>
  <si>
    <t>18°37'35.012" N</t>
  </si>
  <si>
    <t>0942</t>
  </si>
  <si>
    <t>0052</t>
  </si>
  <si>
    <t>La Parota</t>
  </si>
  <si>
    <t>100°14'57.856" W</t>
  </si>
  <si>
    <t>18°27'09.542" N</t>
  </si>
  <si>
    <t>0717</t>
  </si>
  <si>
    <t>Paso de Jaquinicuil</t>
  </si>
  <si>
    <t>100°20'20.488" W</t>
  </si>
  <si>
    <t>18°30'25.083" N</t>
  </si>
  <si>
    <t>0477</t>
  </si>
  <si>
    <t>Peña del Órgano</t>
  </si>
  <si>
    <t>100°12'10.415" W</t>
  </si>
  <si>
    <t>18°27'11.643" N</t>
  </si>
  <si>
    <t>0442</t>
  </si>
  <si>
    <t>Pie del Cerro San Vicente</t>
  </si>
  <si>
    <t>100°22'50.982" W</t>
  </si>
  <si>
    <t>18°32'49.543" N</t>
  </si>
  <si>
    <t>0984</t>
  </si>
  <si>
    <t>Pie del Cerro</t>
  </si>
  <si>
    <t>100°15'15.257" W</t>
  </si>
  <si>
    <t>18°36'20.279" N</t>
  </si>
  <si>
    <t>1099</t>
  </si>
  <si>
    <t>El Potrero</t>
  </si>
  <si>
    <t>100°13'12.155" W</t>
  </si>
  <si>
    <t>18°36'00.122" N</t>
  </si>
  <si>
    <t>1824</t>
  </si>
  <si>
    <t>Puerto de la Arena</t>
  </si>
  <si>
    <t>100°12'00.610" W</t>
  </si>
  <si>
    <t>18°35'13.680" N</t>
  </si>
  <si>
    <t>1301</t>
  </si>
  <si>
    <t>Puerto Seco</t>
  </si>
  <si>
    <t>100°13'21.181" W</t>
  </si>
  <si>
    <t>18°31'29.202" N</t>
  </si>
  <si>
    <t>Rancho Cuá</t>
  </si>
  <si>
    <t>100°13'51.905" W</t>
  </si>
  <si>
    <t>18°30'26.958" N</t>
  </si>
  <si>
    <t>0760</t>
  </si>
  <si>
    <t>Ranchos Nuevos (Rancho Nuevo)</t>
  </si>
  <si>
    <t>100°21'06.489" W</t>
  </si>
  <si>
    <t>18°28'32.285" N</t>
  </si>
  <si>
    <t>0539</t>
  </si>
  <si>
    <t>Rancho Viejo</t>
  </si>
  <si>
    <t>100°19'32.181" W</t>
  </si>
  <si>
    <t>18°34'29.949" N</t>
  </si>
  <si>
    <t>0753</t>
  </si>
  <si>
    <t>El Revelado</t>
  </si>
  <si>
    <t>100°04'39.267" W</t>
  </si>
  <si>
    <t>18°33'58.050" N</t>
  </si>
  <si>
    <t>0986</t>
  </si>
  <si>
    <t>Rincón del Aguacate</t>
  </si>
  <si>
    <t>100°17'25.814" W</t>
  </si>
  <si>
    <t>18°32'46.809" N</t>
  </si>
  <si>
    <t>0722</t>
  </si>
  <si>
    <t>Rincón Grande</t>
  </si>
  <si>
    <t>100°20'47.285" W</t>
  </si>
  <si>
    <t>18°26'45.061" N</t>
  </si>
  <si>
    <t>0444</t>
  </si>
  <si>
    <t>El Salitre Ojo de Agua</t>
  </si>
  <si>
    <t>100°18'46.117" W</t>
  </si>
  <si>
    <t>18°34'40.420" N</t>
  </si>
  <si>
    <t>0662</t>
  </si>
  <si>
    <t>Salitre Grande</t>
  </si>
  <si>
    <t>100°15'58.777" W</t>
  </si>
  <si>
    <t>18°33'21.810" N</t>
  </si>
  <si>
    <t>0699</t>
  </si>
  <si>
    <t>Salitrillo</t>
  </si>
  <si>
    <t>100°14'19.564" W</t>
  </si>
  <si>
    <t>18°33'23.517" N</t>
  </si>
  <si>
    <t>0840</t>
  </si>
  <si>
    <t>San Antonio del Rosario</t>
  </si>
  <si>
    <t>100°18'37.768" W</t>
  </si>
  <si>
    <t>18°23'56.698" N</t>
  </si>
  <si>
    <t>0368</t>
  </si>
  <si>
    <t>San Felipe Tepehuastitlán</t>
  </si>
  <si>
    <t>100°13'57.039" W</t>
  </si>
  <si>
    <t>18°38'17.159" N</t>
  </si>
  <si>
    <t>1067</t>
  </si>
  <si>
    <t>San Francisco de Asís (San Francisco)</t>
  </si>
  <si>
    <t>100°16'44.214" W</t>
  </si>
  <si>
    <t>18°37'38.178" N</t>
  </si>
  <si>
    <t>0841</t>
  </si>
  <si>
    <t>San Juan Tetitlán</t>
  </si>
  <si>
    <t>100°11'54.676" W</t>
  </si>
  <si>
    <t>18°36'26.305" N</t>
  </si>
  <si>
    <t>1475</t>
  </si>
  <si>
    <t>San Juan Corral</t>
  </si>
  <si>
    <t>100°10'31.264" W</t>
  </si>
  <si>
    <t>18°32'41.159" N</t>
  </si>
  <si>
    <t>0932</t>
  </si>
  <si>
    <t>San Mateo (San Mateo Guayatenco)</t>
  </si>
  <si>
    <t>100°08'50.336" W</t>
  </si>
  <si>
    <t>18°37'54.652" N</t>
  </si>
  <si>
    <t>1224</t>
  </si>
  <si>
    <t>San Pedro Limón</t>
  </si>
  <si>
    <t>100°18'18.257" W</t>
  </si>
  <si>
    <t>18°34'58.579" N</t>
  </si>
  <si>
    <t>0672</t>
  </si>
  <si>
    <t>Santa Ana Zicatecoyan</t>
  </si>
  <si>
    <t>100°13'08.900" W</t>
  </si>
  <si>
    <t>18°34'16.719" N</t>
  </si>
  <si>
    <t>Santa Cruz</t>
  </si>
  <si>
    <t>100°05'39.508" W</t>
  </si>
  <si>
    <t>18°35'09.454" N</t>
  </si>
  <si>
    <t>1100</t>
  </si>
  <si>
    <t>100°06'23.851" W</t>
  </si>
  <si>
    <t>18°36'08.814" N</t>
  </si>
  <si>
    <t>1109</t>
  </si>
  <si>
    <t>Tejupilquito</t>
  </si>
  <si>
    <t>100°15'17.900" W</t>
  </si>
  <si>
    <t>18°35'10.594" N</t>
  </si>
  <si>
    <t>0968</t>
  </si>
  <si>
    <t>El Temblor</t>
  </si>
  <si>
    <t>100°18'40.415" W</t>
  </si>
  <si>
    <t>18°23'27.009" N</t>
  </si>
  <si>
    <t>Tierra Blanca</t>
  </si>
  <si>
    <t>100°13'38.008" W</t>
  </si>
  <si>
    <t>18°34'01.971" N</t>
  </si>
  <si>
    <t>0964</t>
  </si>
  <si>
    <t>Teopazul (Teopazul el Encinal)</t>
  </si>
  <si>
    <t>100°11'23.784" W</t>
  </si>
  <si>
    <t>18°39'00.439" N</t>
  </si>
  <si>
    <t>1686</t>
  </si>
  <si>
    <t>Tlacocuspan (Tlacocuspan Santa Cruz)</t>
  </si>
  <si>
    <t>100°19'06.153" W</t>
  </si>
  <si>
    <t>18°37'08.703" N</t>
  </si>
  <si>
    <t>0943</t>
  </si>
  <si>
    <t>Río Topilar (Topilar)</t>
  </si>
  <si>
    <t>100°07'19.038" W</t>
  </si>
  <si>
    <t>18°32'09.923" N</t>
  </si>
  <si>
    <t>0620</t>
  </si>
  <si>
    <t>El Toroal</t>
  </si>
  <si>
    <t>100°08'52.132" W</t>
  </si>
  <si>
    <t>18°32'50.397" N</t>
  </si>
  <si>
    <t>0931</t>
  </si>
  <si>
    <t>El Zapote (El Zapote San Antonio del Rosario)</t>
  </si>
  <si>
    <t>100°18'58.216" W</t>
  </si>
  <si>
    <t>18°28'47.210" N</t>
  </si>
  <si>
    <t>0501</t>
  </si>
  <si>
    <t>El Zopilote</t>
  </si>
  <si>
    <t>100°11'35.465" W</t>
  </si>
  <si>
    <t>18°29'59.435" N</t>
  </si>
  <si>
    <t>0542</t>
  </si>
  <si>
    <t>Pinzán Morado (Cerro Blanco)</t>
  </si>
  <si>
    <t>100°07'13.284" W</t>
  </si>
  <si>
    <t>18°31'42.415" N</t>
  </si>
  <si>
    <t>0583</t>
  </si>
  <si>
    <t>Cerro de Aguacatepec</t>
  </si>
  <si>
    <t>100°15'12.015" W</t>
  </si>
  <si>
    <t>18°32'47.893" N</t>
  </si>
  <si>
    <t>0972</t>
  </si>
  <si>
    <t>Corral de Piedra Dos (Corral de Piedra)</t>
  </si>
  <si>
    <t>100°05'32.909" W</t>
  </si>
  <si>
    <t>18°34'28.974" N</t>
  </si>
  <si>
    <t>1026</t>
  </si>
  <si>
    <t>El Coyol</t>
  </si>
  <si>
    <t>0114</t>
  </si>
  <si>
    <t>El Devanador</t>
  </si>
  <si>
    <t>100°19'00.915" W</t>
  </si>
  <si>
    <t>18°26'29.776" N</t>
  </si>
  <si>
    <t>0396</t>
  </si>
  <si>
    <t>0117</t>
  </si>
  <si>
    <t>La Guacamaya</t>
  </si>
  <si>
    <t>100°06'58.469" W</t>
  </si>
  <si>
    <t>18°37'47.705" N</t>
  </si>
  <si>
    <t>1360</t>
  </si>
  <si>
    <t>0118</t>
  </si>
  <si>
    <t>El Limo</t>
  </si>
  <si>
    <t>100°17'58.939" W</t>
  </si>
  <si>
    <t>18°37'42.272" N</t>
  </si>
  <si>
    <t>0838</t>
  </si>
  <si>
    <t>0121</t>
  </si>
  <si>
    <t>Limón Terrero</t>
  </si>
  <si>
    <t>100°17'13.250" W</t>
  </si>
  <si>
    <t>18°27'03.896" N</t>
  </si>
  <si>
    <t>0434</t>
  </si>
  <si>
    <t>0124</t>
  </si>
  <si>
    <t>Macuatitla</t>
  </si>
  <si>
    <t>100°21'56.082" W</t>
  </si>
  <si>
    <t>18°33'32.824" N</t>
  </si>
  <si>
    <t>0764</t>
  </si>
  <si>
    <t>0128</t>
  </si>
  <si>
    <t>Los Ocotes</t>
  </si>
  <si>
    <t>100°11'52.862" W</t>
  </si>
  <si>
    <t>18°37'51.221" N</t>
  </si>
  <si>
    <t>1744</t>
  </si>
  <si>
    <t>0129</t>
  </si>
  <si>
    <t>Las Parotas</t>
  </si>
  <si>
    <t>100°15'56.328" W</t>
  </si>
  <si>
    <t>18°36'56.764" N</t>
  </si>
  <si>
    <t>0895</t>
  </si>
  <si>
    <t>0132</t>
  </si>
  <si>
    <t>Piedra Ancha</t>
  </si>
  <si>
    <t>100°12'40.993" W</t>
  </si>
  <si>
    <t>18°38'38.963" N</t>
  </si>
  <si>
    <t>1250</t>
  </si>
  <si>
    <t>0133</t>
  </si>
  <si>
    <t>Pinzán Morado</t>
  </si>
  <si>
    <t>100°16'29.578" W</t>
  </si>
  <si>
    <t>18°33'55.870" N</t>
  </si>
  <si>
    <t>0758</t>
  </si>
  <si>
    <t>0134</t>
  </si>
  <si>
    <t>El Poroche</t>
  </si>
  <si>
    <t>100°16'21.336" W</t>
  </si>
  <si>
    <t>18°30'26.450" N</t>
  </si>
  <si>
    <t>0621</t>
  </si>
  <si>
    <t>0136</t>
  </si>
  <si>
    <t>El Reparo</t>
  </si>
  <si>
    <t>100°19'39.416" W</t>
  </si>
  <si>
    <t>18°32'23.721" N</t>
  </si>
  <si>
    <t>0586</t>
  </si>
  <si>
    <t>0138</t>
  </si>
  <si>
    <t>El Sauz</t>
  </si>
  <si>
    <t>100°18'24.709" W</t>
  </si>
  <si>
    <t>18°38'51.596" N</t>
  </si>
  <si>
    <t>0139</t>
  </si>
  <si>
    <t>El Suchual de Santa Ana (El Suchual)</t>
  </si>
  <si>
    <t>100°15'20.329" W</t>
  </si>
  <si>
    <t>18°34'54.921" N</t>
  </si>
  <si>
    <t>0885</t>
  </si>
  <si>
    <t>0141</t>
  </si>
  <si>
    <t>Tecomatlán</t>
  </si>
  <si>
    <t>100°06'13.491" W</t>
  </si>
  <si>
    <t>18°34'52.016" N</t>
  </si>
  <si>
    <t>1016</t>
  </si>
  <si>
    <t>0143</t>
  </si>
  <si>
    <t>El Terroncillo</t>
  </si>
  <si>
    <t>100°12'21.432" W</t>
  </si>
  <si>
    <t>18°38'42.386" N</t>
  </si>
  <si>
    <t>0145</t>
  </si>
  <si>
    <t>La Ceiba</t>
  </si>
  <si>
    <t>100°09'00.144" W</t>
  </si>
  <si>
    <t>18°39'06.860" N</t>
  </si>
  <si>
    <t>1353</t>
  </si>
  <si>
    <t>0146</t>
  </si>
  <si>
    <t>Cuadrilla de Flores</t>
  </si>
  <si>
    <t>100°06'34.801" W</t>
  </si>
  <si>
    <t>18°37'20.904" N</t>
  </si>
  <si>
    <t>1255</t>
  </si>
  <si>
    <t>0147</t>
  </si>
  <si>
    <t>Peña Blanca</t>
  </si>
  <si>
    <t>100°20'07.756" W</t>
  </si>
  <si>
    <t>18°34'04.249" N</t>
  </si>
  <si>
    <t>0667</t>
  </si>
  <si>
    <t>0148</t>
  </si>
  <si>
    <t>Cirián Grande</t>
  </si>
  <si>
    <t>100°21'37.684" W</t>
  </si>
  <si>
    <t>18°35'56.184" N</t>
  </si>
  <si>
    <t>0150</t>
  </si>
  <si>
    <t>Los Bautistas (Cerro de los Bautistas)</t>
  </si>
  <si>
    <t>100°15'53.485" W</t>
  </si>
  <si>
    <t>18°32'01.619" N</t>
  </si>
  <si>
    <t>0975</t>
  </si>
  <si>
    <t>0153</t>
  </si>
  <si>
    <t>Las Juntas de Azúchil</t>
  </si>
  <si>
    <t>100°16'23.315" W</t>
  </si>
  <si>
    <t>18°29'06.507" N</t>
  </si>
  <si>
    <t>0500</t>
  </si>
  <si>
    <t>0154</t>
  </si>
  <si>
    <t>El Tiquimil</t>
  </si>
  <si>
    <t>100°15'29.380" W</t>
  </si>
  <si>
    <t>18°29'15.105" N</t>
  </si>
  <si>
    <t>0530</t>
  </si>
  <si>
    <t>0155</t>
  </si>
  <si>
    <t>Puerto Frío</t>
  </si>
  <si>
    <t>100°11'47.843" W</t>
  </si>
  <si>
    <t>18°39'36.603" N</t>
  </si>
  <si>
    <t>1666</t>
  </si>
  <si>
    <t>0156</t>
  </si>
  <si>
    <t>Plan del Conejo</t>
  </si>
  <si>
    <t>100°15'01.248" W</t>
  </si>
  <si>
    <t>18°29'28.521" N</t>
  </si>
  <si>
    <t>0547</t>
  </si>
  <si>
    <t>0160</t>
  </si>
  <si>
    <t>Peña del Agua</t>
  </si>
  <si>
    <t>100°11'24.036" W</t>
  </si>
  <si>
    <t>18°39'31.323" N</t>
  </si>
  <si>
    <t>1642</t>
  </si>
  <si>
    <t>0164</t>
  </si>
  <si>
    <t>Barranca de las Flores</t>
  </si>
  <si>
    <t>100°15'49.722" W</t>
  </si>
  <si>
    <t>18°34'34.275" N</t>
  </si>
  <si>
    <t>0749</t>
  </si>
  <si>
    <t>0165</t>
  </si>
  <si>
    <t>Plan del Alambique</t>
  </si>
  <si>
    <t>100°16'24.135" W</t>
  </si>
  <si>
    <t>18°35'18.695" N</t>
  </si>
  <si>
    <t>0757</t>
  </si>
  <si>
    <t>0169</t>
  </si>
  <si>
    <t>Ancón de la Presa</t>
  </si>
  <si>
    <t>100°15'25.183" W</t>
  </si>
  <si>
    <t>18°25'48.053" N</t>
  </si>
  <si>
    <t>0426</t>
  </si>
  <si>
    <t>0171</t>
  </si>
  <si>
    <t>Charco del Lagarto</t>
  </si>
  <si>
    <t>100°13'16.895" W</t>
  </si>
  <si>
    <t>18°26'29.815" N</t>
  </si>
  <si>
    <t>0421</t>
  </si>
  <si>
    <t>0172</t>
  </si>
  <si>
    <t>Cerro del Morado</t>
  </si>
  <si>
    <t>100°05'38.083" W</t>
  </si>
  <si>
    <t>18°33'25.199" N</t>
  </si>
  <si>
    <t>0906</t>
  </si>
  <si>
    <t>0176</t>
  </si>
  <si>
    <t>Arenal</t>
  </si>
  <si>
    <t>100°05'21.071" W</t>
  </si>
  <si>
    <t>18°33'44.316" N</t>
  </si>
  <si>
    <t>0831</t>
  </si>
  <si>
    <t>0178</t>
  </si>
  <si>
    <t>100°07'32.434" W</t>
  </si>
  <si>
    <t>18°38'39.127" N</t>
  </si>
  <si>
    <t>1367</t>
  </si>
  <si>
    <t>0179</t>
  </si>
  <si>
    <t>Corral Parota (Tepehuastitlán)</t>
  </si>
  <si>
    <t>100°07'10.380" W</t>
  </si>
  <si>
    <t>18°35'43.065" N</t>
  </si>
  <si>
    <t>1000</t>
  </si>
  <si>
    <t>0181</t>
  </si>
  <si>
    <t>La Víbora</t>
  </si>
  <si>
    <t>100°19'05.496" W</t>
  </si>
  <si>
    <t>18°32'11.866" N</t>
  </si>
  <si>
    <t>0567</t>
  </si>
  <si>
    <t>0186</t>
  </si>
  <si>
    <t>Vuelta del Río</t>
  </si>
  <si>
    <t>100°19'33.935" W</t>
  </si>
  <si>
    <t>18°27'52.318" N</t>
  </si>
  <si>
    <t>0194</t>
  </si>
  <si>
    <t>100°16'36.503" W</t>
  </si>
  <si>
    <t>18°32'42.354" N</t>
  </si>
  <si>
    <t>0864</t>
  </si>
  <si>
    <t>0195</t>
  </si>
  <si>
    <t>Juntas de Santa Ana Zicatecoyan</t>
  </si>
  <si>
    <t>100°11'10.035" W</t>
  </si>
  <si>
    <t>18°28'04.419" N</t>
  </si>
  <si>
    <t>0472</t>
  </si>
  <si>
    <t>0200</t>
  </si>
  <si>
    <t>100°07'37.207" W</t>
  </si>
  <si>
    <t>18°37'04.458" N</t>
  </si>
  <si>
    <t>1093</t>
  </si>
  <si>
    <t>0202</t>
  </si>
  <si>
    <t>Cuadrilla Nueva</t>
  </si>
  <si>
    <t>100°19'37.901" W</t>
  </si>
  <si>
    <t>18°33'09.531" N</t>
  </si>
  <si>
    <t>0644</t>
  </si>
  <si>
    <t>0208</t>
  </si>
  <si>
    <t>El Naranjito (Naranjito del Paso)</t>
  </si>
  <si>
    <t>100°19'26.570" W</t>
  </si>
  <si>
    <t>18°30'16.442" N</t>
  </si>
  <si>
    <t>0515</t>
  </si>
  <si>
    <t>0209</t>
  </si>
  <si>
    <t>Azúchil</t>
  </si>
  <si>
    <t>100°16'58.583" W</t>
  </si>
  <si>
    <t>18°28'45.087" N</t>
  </si>
  <si>
    <t>0483</t>
  </si>
  <si>
    <t>0217</t>
  </si>
  <si>
    <t>El Cascalote</t>
  </si>
  <si>
    <t>100°20'28.898" W</t>
  </si>
  <si>
    <t>18°36'01.213" N</t>
  </si>
  <si>
    <t>0739</t>
  </si>
  <si>
    <t>0224</t>
  </si>
  <si>
    <t>100°07'48.153" W</t>
  </si>
  <si>
    <t>18°39'03.694" N</t>
  </si>
  <si>
    <t>1361</t>
  </si>
  <si>
    <t>0228</t>
  </si>
  <si>
    <t>La Cubata</t>
  </si>
  <si>
    <t>100°17'55.536" W</t>
  </si>
  <si>
    <t>18°26'35.336" N</t>
  </si>
  <si>
    <t>0420</t>
  </si>
  <si>
    <t>0229</t>
  </si>
  <si>
    <t>100°07'51.098" W</t>
  </si>
  <si>
    <t>18°37'09.591" N</t>
  </si>
  <si>
    <t>1126</t>
  </si>
  <si>
    <t>0231</t>
  </si>
  <si>
    <t>El Guitarratel</t>
  </si>
  <si>
    <t>100°19'01.290" W</t>
  </si>
  <si>
    <t>18°37'57.339" N</t>
  </si>
  <si>
    <t>1019</t>
  </si>
  <si>
    <t>0232</t>
  </si>
  <si>
    <t>Juntas del Paso Topilar</t>
  </si>
  <si>
    <t>100°07'16.541" W</t>
  </si>
  <si>
    <t>18°32'35.163" N</t>
  </si>
  <si>
    <t>0639</t>
  </si>
  <si>
    <t>0235</t>
  </si>
  <si>
    <t>100°12'51.327" W</t>
  </si>
  <si>
    <t>18°39'23.717" N</t>
  </si>
  <si>
    <t>1334</t>
  </si>
  <si>
    <t>0237</t>
  </si>
  <si>
    <t>Mazatitla</t>
  </si>
  <si>
    <t>100°07'04.994" W</t>
  </si>
  <si>
    <t>18°34'43.674" N</t>
  </si>
  <si>
    <t>0898</t>
  </si>
  <si>
    <t>0239</t>
  </si>
  <si>
    <t>Miraveles</t>
  </si>
  <si>
    <t>100°12'37.742" W</t>
  </si>
  <si>
    <t>18°39'16.482" N</t>
  </si>
  <si>
    <t>0243</t>
  </si>
  <si>
    <t>Peña Colorada</t>
  </si>
  <si>
    <t>100°17'58.286" W</t>
  </si>
  <si>
    <t>18°35'24.029" N</t>
  </si>
  <si>
    <t>0669</t>
  </si>
  <si>
    <t>0247</t>
  </si>
  <si>
    <t>Plan de la Cuadrilla</t>
  </si>
  <si>
    <t>100°11'59.849" W</t>
  </si>
  <si>
    <t>18°35'54.750" N</t>
  </si>
  <si>
    <t>1380</t>
  </si>
  <si>
    <t>0255</t>
  </si>
  <si>
    <t>Barriales</t>
  </si>
  <si>
    <t>100°08'00.687" W</t>
  </si>
  <si>
    <t>18°37'53.545" N</t>
  </si>
  <si>
    <t>1222</t>
  </si>
  <si>
    <t>0258</t>
  </si>
  <si>
    <t>Cuadrilla de los Sotero</t>
  </si>
  <si>
    <t>100°08'52.407" W</t>
  </si>
  <si>
    <t>18°38'42.244" N</t>
  </si>
  <si>
    <t>1247</t>
  </si>
  <si>
    <t>0259</t>
  </si>
  <si>
    <t>100°11'52.360" W</t>
  </si>
  <si>
    <t>18°30'22.985" N</t>
  </si>
  <si>
    <t>0562</t>
  </si>
  <si>
    <t>0260</t>
  </si>
  <si>
    <t>Los Ilamos</t>
  </si>
  <si>
    <t>100°18'50.343" W</t>
  </si>
  <si>
    <t>18°38'17.096" N</t>
  </si>
  <si>
    <t>0958</t>
  </si>
  <si>
    <t>0261</t>
  </si>
  <si>
    <t>Las Juntas</t>
  </si>
  <si>
    <t>100°18'10.049" W</t>
  </si>
  <si>
    <t>18°22'10.960" N</t>
  </si>
  <si>
    <t>0345</t>
  </si>
  <si>
    <t>0263</t>
  </si>
  <si>
    <t>Los Limones</t>
  </si>
  <si>
    <t>100°18'49.501" W</t>
  </si>
  <si>
    <t>18°32'42.646" N</t>
  </si>
  <si>
    <t>0577</t>
  </si>
  <si>
    <t>0264</t>
  </si>
  <si>
    <t>0265</t>
  </si>
  <si>
    <t>100°09'44.473" W</t>
  </si>
  <si>
    <t>18°33'40.293" N</t>
  </si>
  <si>
    <t>1022</t>
  </si>
  <si>
    <t>0268</t>
  </si>
  <si>
    <t>0269</t>
  </si>
  <si>
    <t>La Sarna (El Obrador)</t>
  </si>
  <si>
    <t>100°16'13.942" W</t>
  </si>
  <si>
    <t>18°29'44.538" N</t>
  </si>
  <si>
    <t>0563</t>
  </si>
  <si>
    <t>0270</t>
  </si>
  <si>
    <t>Puerto Minatitlán</t>
  </si>
  <si>
    <t>100°13'55.621" W</t>
  </si>
  <si>
    <t>18°32'01.981" N</t>
  </si>
  <si>
    <t>0930</t>
  </si>
  <si>
    <t>0272</t>
  </si>
  <si>
    <t>Puerto de los Martínez</t>
  </si>
  <si>
    <t>100°20'25.371" W</t>
  </si>
  <si>
    <t>18°38'15.620" N</t>
  </si>
  <si>
    <t>1106</t>
  </si>
  <si>
    <t>0274</t>
  </si>
  <si>
    <t>Las Esmeraldas [Puerto del Órgano]</t>
  </si>
  <si>
    <t>100°19'36.361" W</t>
  </si>
  <si>
    <t>18°37'53.005" N</t>
  </si>
  <si>
    <t>1091</t>
  </si>
  <si>
    <t>0275</t>
  </si>
  <si>
    <t>El Anono</t>
  </si>
  <si>
    <t>100°18'52.530" W</t>
  </si>
  <si>
    <t>18°39'05.108" N</t>
  </si>
  <si>
    <t>0944</t>
  </si>
  <si>
    <t>0276</t>
  </si>
  <si>
    <t>Colonia Benito Juárez</t>
  </si>
  <si>
    <t>100°11'46.802" W</t>
  </si>
  <si>
    <t>18°36'47.694" N</t>
  </si>
  <si>
    <t>1584</t>
  </si>
  <si>
    <t>0277</t>
  </si>
  <si>
    <t>Los Hornos</t>
  </si>
  <si>
    <t>100°10'03.387" W</t>
  </si>
  <si>
    <t>18°28'49.963" N</t>
  </si>
  <si>
    <t>0504</t>
  </si>
  <si>
    <t>0278</t>
  </si>
  <si>
    <t>El Tamarindo</t>
  </si>
  <si>
    <t>100°09'21.852" W</t>
  </si>
  <si>
    <t>18°33'02.946" N</t>
  </si>
  <si>
    <t>0987</t>
  </si>
  <si>
    <t>0280</t>
  </si>
  <si>
    <t>0282</t>
  </si>
  <si>
    <t>Cuadrilla de Gutiérrez</t>
  </si>
  <si>
    <t>100°08'11.295" W</t>
  </si>
  <si>
    <t>18°34'52.957" N</t>
  </si>
  <si>
    <t>0985</t>
  </si>
  <si>
    <t>0283</t>
  </si>
  <si>
    <t>0284</t>
  </si>
  <si>
    <t>Palos Altos</t>
  </si>
  <si>
    <t>100°16'25.918" W</t>
  </si>
  <si>
    <t>18°22'24.561" N</t>
  </si>
  <si>
    <t>0369</t>
  </si>
  <si>
    <t>0285</t>
  </si>
  <si>
    <t>San Lucas</t>
  </si>
  <si>
    <t>100°13'12.112" W</t>
  </si>
  <si>
    <t>18°38'29.104" N</t>
  </si>
  <si>
    <t>1179</t>
  </si>
  <si>
    <t>0289</t>
  </si>
  <si>
    <t>Cerro del Mango</t>
  </si>
  <si>
    <t>100°19'34.459" W</t>
  </si>
  <si>
    <t>18°35'20.173" N</t>
  </si>
  <si>
    <t>0921</t>
  </si>
  <si>
    <t>0294</t>
  </si>
  <si>
    <t>La Unión</t>
  </si>
  <si>
    <t>100°13'18.172" W</t>
  </si>
  <si>
    <t>18°38'40.683" N</t>
  </si>
  <si>
    <t>0295</t>
  </si>
  <si>
    <t>La Laguna Puerto de la Arena</t>
  </si>
  <si>
    <t>100°11'54.435" W</t>
  </si>
  <si>
    <t>18°35'06.126" N</t>
  </si>
  <si>
    <t>1324</t>
  </si>
  <si>
    <t>0296</t>
  </si>
  <si>
    <t>Piedra Ancha II</t>
  </si>
  <si>
    <t>100°12'50.778" W</t>
  </si>
  <si>
    <t>18°38'45.488" N</t>
  </si>
  <si>
    <t>1197</t>
  </si>
  <si>
    <t>0297</t>
  </si>
  <si>
    <t>La Laguna</t>
  </si>
  <si>
    <t>100°11'33.588" W</t>
  </si>
  <si>
    <t>18°38'20.451" N</t>
  </si>
  <si>
    <t>1647</t>
  </si>
  <si>
    <t>125</t>
  </si>
  <si>
    <t>Tonanitla</t>
  </si>
  <si>
    <t>Santa María Tonanitla</t>
  </si>
  <si>
    <t xml:space="preserve"> 99°03'15.702" W</t>
  </si>
  <si>
    <t>19°41'17.382" N</t>
  </si>
  <si>
    <t>Colonia la Asunción</t>
  </si>
  <si>
    <t xml:space="preserve"> 99°03'54.370" W</t>
  </si>
  <si>
    <t>19°41'36.782" N</t>
  </si>
  <si>
    <t>Colonia PEMEX</t>
  </si>
  <si>
    <t xml:space="preserve"> 99°03'23.696" W</t>
  </si>
  <si>
    <t>19°40'35.423" N</t>
  </si>
  <si>
    <t>2247</t>
  </si>
  <si>
    <t>Colonia las Chinampas</t>
  </si>
  <si>
    <t xml:space="preserve"> 99°03'16.321" W</t>
  </si>
  <si>
    <t>19°41'45.927" N</t>
  </si>
  <si>
    <t>Valle Verde</t>
  </si>
  <si>
    <t xml:space="preserve"> 99°02'50.531" W</t>
  </si>
  <si>
    <t>19°41'37.932" N</t>
  </si>
  <si>
    <t>Villas de Tonanitla</t>
  </si>
  <si>
    <t xml:space="preserve"> 99°04'09.823" W</t>
  </si>
  <si>
    <t>19°40'41.797" N</t>
  </si>
  <si>
    <t>Longitud x</t>
  </si>
  <si>
    <t>grados2</t>
  </si>
  <si>
    <t>minutos2</t>
  </si>
  <si>
    <t>segundos2</t>
  </si>
  <si>
    <t>Latitud y</t>
  </si>
  <si>
    <t>"=([@grados]+([@minutos]+[@segundos]/60)/60)*-1"</t>
  </si>
  <si>
    <t>grados: "=EXTRAE([@Latitud],1,2)"</t>
  </si>
  <si>
    <t>minutos: "=EXTRAE([@Latitud],ENCONTRAR("°",[@Latitud])+1,2)"</t>
  </si>
  <si>
    <t>La Providencia</t>
  </si>
  <si>
    <t>0112</t>
  </si>
  <si>
    <t>0119</t>
  </si>
  <si>
    <t>0120</t>
  </si>
  <si>
    <t>0122</t>
  </si>
  <si>
    <t>0123</t>
  </si>
  <si>
    <t>0125</t>
  </si>
  <si>
    <t>Los Ailes</t>
  </si>
  <si>
    <t>Las Mesas</t>
  </si>
  <si>
    <t>0113</t>
  </si>
  <si>
    <t>0126</t>
  </si>
  <si>
    <t>0149</t>
  </si>
  <si>
    <t>Las Tinajas</t>
  </si>
  <si>
    <t>El Puerto</t>
  </si>
  <si>
    <t>0210</t>
  </si>
  <si>
    <t>0245</t>
  </si>
  <si>
    <t>0250</t>
  </si>
  <si>
    <t>0262</t>
  </si>
  <si>
    <t>012</t>
  </si>
  <si>
    <t>Atizapán</t>
  </si>
  <si>
    <t>Santa Cruz Atizapán</t>
  </si>
  <si>
    <t xml:space="preserve"> 99°29'16.591" W</t>
  </si>
  <si>
    <t>19°10'36.328" N</t>
  </si>
  <si>
    <t>Colonia Libertad</t>
  </si>
  <si>
    <t xml:space="preserve"> 99°30'14.809" W</t>
  </si>
  <si>
    <t>19°11'09.736" N</t>
  </si>
  <si>
    <t>Colonia Tepozoco</t>
  </si>
  <si>
    <t xml:space="preserve"> 99°29'41.054" W</t>
  </si>
  <si>
    <t>19°09'58.847" N</t>
  </si>
  <si>
    <t>Colonia Magisterial</t>
  </si>
  <si>
    <t xml:space="preserve"> 99°28'35.570" W</t>
  </si>
  <si>
    <t>19°10'42.012" N</t>
  </si>
  <si>
    <t>Llano Grande</t>
  </si>
  <si>
    <t xml:space="preserve"> 99°30'03.059" W</t>
  </si>
  <si>
    <t>19°10'29.790" N</t>
  </si>
  <si>
    <t>Colonia el Palomar</t>
  </si>
  <si>
    <t xml:space="preserve"> 99°30'20.846" W</t>
  </si>
  <si>
    <t>19°11'02.305" N</t>
  </si>
  <si>
    <t>013</t>
  </si>
  <si>
    <t>Atizapán de Zaragoza</t>
  </si>
  <si>
    <t>Ciudad López Mateos</t>
  </si>
  <si>
    <t xml:space="preserve"> 99°14'06.147" W</t>
  </si>
  <si>
    <t>19°32'35.414" N</t>
  </si>
  <si>
    <t>Viejo Madín</t>
  </si>
  <si>
    <t xml:space="preserve"> 99°15'55.096" W</t>
  </si>
  <si>
    <t>19°32'00.142" N</t>
  </si>
  <si>
    <t>Presa las Ruinas</t>
  </si>
  <si>
    <t xml:space="preserve"> 99°16'36.270" W</t>
  </si>
  <si>
    <t>19°35'00.445" N</t>
  </si>
  <si>
    <t>Presa San Juan</t>
  </si>
  <si>
    <t xml:space="preserve"> 99°16'48.998" W</t>
  </si>
  <si>
    <t>19°34'35.043" N</t>
  </si>
  <si>
    <t>Rancho Nuestra Señora de los Ángeles</t>
  </si>
  <si>
    <t xml:space="preserve"> 99°16'26.646" W</t>
  </si>
  <si>
    <t>19°34'21.624" N</t>
  </si>
  <si>
    <t>Rancho Blanco Ejido de Espíritu Santo</t>
  </si>
  <si>
    <t xml:space="preserve"> 99°18'51.962" W</t>
  </si>
  <si>
    <t>19°32'53.297" N</t>
  </si>
  <si>
    <t>Los Gallos</t>
  </si>
  <si>
    <t xml:space="preserve"> 99°20'54.707" W</t>
  </si>
  <si>
    <t>19°33'30.669" N</t>
  </si>
  <si>
    <t>La Rosa</t>
  </si>
  <si>
    <t>024</t>
  </si>
  <si>
    <t>Cuautitlán</t>
  </si>
  <si>
    <t xml:space="preserve"> 99°10'43.069" W</t>
  </si>
  <si>
    <t>19°39'54.221" N</t>
  </si>
  <si>
    <t>Fracción San Roque (El Prieto)</t>
  </si>
  <si>
    <t xml:space="preserve"> 99°10'20.937" W</t>
  </si>
  <si>
    <t>19°41'14.145" N</t>
  </si>
  <si>
    <t>Santa María Huecatitla</t>
  </si>
  <si>
    <t xml:space="preserve"> 99°10'08.300" W</t>
  </si>
  <si>
    <t>19°43'30.264" N</t>
  </si>
  <si>
    <t xml:space="preserve"> 99°10'20.000" W</t>
  </si>
  <si>
    <t>19°40'50.000" N</t>
  </si>
  <si>
    <t>Colonia Venecia</t>
  </si>
  <si>
    <t xml:space="preserve"> 99°08'13.064" W</t>
  </si>
  <si>
    <t>19°44'10.216" N</t>
  </si>
  <si>
    <t>San Mateo Ixtacalco</t>
  </si>
  <si>
    <t xml:space="preserve"> 99°10'23.745" W</t>
  </si>
  <si>
    <t>19°42'05.000" N</t>
  </si>
  <si>
    <t>La Chinampa</t>
  </si>
  <si>
    <t xml:space="preserve"> 99°09'37.468" W</t>
  </si>
  <si>
    <t>19°41'44.214" N</t>
  </si>
  <si>
    <t>Fraccionamiento Parque San Mateo (Hacienda San Mateo)</t>
  </si>
  <si>
    <t xml:space="preserve"> 99°09'21.729" W</t>
  </si>
  <si>
    <t>19°43'03.688" N</t>
  </si>
  <si>
    <t xml:space="preserve"> 99°09'18.045" W</t>
  </si>
  <si>
    <t>19°41'44.364" N</t>
  </si>
  <si>
    <t>Machero</t>
  </si>
  <si>
    <t xml:space="preserve"> 99°09'48.663" W</t>
  </si>
  <si>
    <t>19°42'34.300" N</t>
  </si>
  <si>
    <t>San Isidro [Granja]</t>
  </si>
  <si>
    <t xml:space="preserve"> 99°09'00.379" W</t>
  </si>
  <si>
    <t>19°43'40.573" N</t>
  </si>
  <si>
    <t>Ejido de Santa Bárbara</t>
  </si>
  <si>
    <t xml:space="preserve"> 99°10'48.380" W</t>
  </si>
  <si>
    <t>19°43'49.727" N</t>
  </si>
  <si>
    <t>Galaxia Cuautitlán</t>
  </si>
  <si>
    <t xml:space="preserve"> 99°09'49.565" W</t>
  </si>
  <si>
    <t>19°41'17.409" N</t>
  </si>
  <si>
    <t>Barrio Tlatenco</t>
  </si>
  <si>
    <t xml:space="preserve"> 99°11'40.636" W</t>
  </si>
  <si>
    <t>19°44'53.627" N</t>
  </si>
  <si>
    <t>Palomas [Granja]</t>
  </si>
  <si>
    <t xml:space="preserve"> 99°08'03.859" W</t>
  </si>
  <si>
    <t>19°45'00.518" N</t>
  </si>
  <si>
    <t>Ejido el Tejado</t>
  </si>
  <si>
    <t xml:space="preserve"> 99°07'18.957" W</t>
  </si>
  <si>
    <t>19°44'15.149" N</t>
  </si>
  <si>
    <t>0115</t>
  </si>
  <si>
    <t>Rancho Canta Ranas</t>
  </si>
  <si>
    <t xml:space="preserve"> 99°08'59.976" W</t>
  </si>
  <si>
    <t>19°44'11.313" N</t>
  </si>
  <si>
    <t>Rancho la Garita</t>
  </si>
  <si>
    <t xml:space="preserve"> 99°08'04.279" W</t>
  </si>
  <si>
    <t>19°44'12.422" N</t>
  </si>
  <si>
    <t>Rancho San Ramón</t>
  </si>
  <si>
    <t xml:space="preserve"> 99°09'05.871" W</t>
  </si>
  <si>
    <t>19°43'46.462" N</t>
  </si>
  <si>
    <t>Rancho Santa Amada</t>
  </si>
  <si>
    <t xml:space="preserve"> 99°08'20.780" W</t>
  </si>
  <si>
    <t>19°43'24.367" N</t>
  </si>
  <si>
    <t>Rancho Santa Cruz (El Jolín)</t>
  </si>
  <si>
    <t xml:space="preserve"> 99°07'34.780" W</t>
  </si>
  <si>
    <t>19°44'26.697" N</t>
  </si>
  <si>
    <t>San José del Puente</t>
  </si>
  <si>
    <t xml:space="preserve"> 99°11'50.868" W</t>
  </si>
  <si>
    <t>19°43'36.837" N</t>
  </si>
  <si>
    <t>Villa María (Ejido Villa María)</t>
  </si>
  <si>
    <t xml:space="preserve"> 99°07'47.625" W</t>
  </si>
  <si>
    <t>19°43'54.611" N</t>
  </si>
  <si>
    <t>Rancho Villa María</t>
  </si>
  <si>
    <t xml:space="preserve"> 99°08'17.249" W</t>
  </si>
  <si>
    <t>19°43'37.904" N</t>
  </si>
  <si>
    <t xml:space="preserve"> 99°08'48.443" W</t>
  </si>
  <si>
    <t>19°45'29.632" N</t>
  </si>
  <si>
    <t>Paseos del Bosque [Conjunto Urbano]</t>
  </si>
  <si>
    <t xml:space="preserve"> 99°09'48.632" W</t>
  </si>
  <si>
    <t>19°41'06.332" N</t>
  </si>
  <si>
    <t>Álamos III [Conjunto Urbano]</t>
  </si>
  <si>
    <t xml:space="preserve"> 99°08'45.153" W</t>
  </si>
  <si>
    <t>19°43'12.590" N</t>
  </si>
  <si>
    <t>El Chabacano</t>
  </si>
  <si>
    <t>El Cerrito</t>
  </si>
  <si>
    <t>Naucalpan de Juárez</t>
  </si>
  <si>
    <t>057</t>
  </si>
  <si>
    <t xml:space="preserve"> 99°13'59.585" W</t>
  </si>
  <si>
    <t>19°28'43.690" N</t>
  </si>
  <si>
    <t>San Francisco Chimalpa</t>
  </si>
  <si>
    <t xml:space="preserve"> 99°20'21.556" W</t>
  </si>
  <si>
    <t>19°26'28.806" N</t>
  </si>
  <si>
    <t>Santiago Tepatlaxco</t>
  </si>
  <si>
    <t xml:space="preserve"> 99°20'39.833" W</t>
  </si>
  <si>
    <t>19°28'32.024" N</t>
  </si>
  <si>
    <t>Villa Alpina</t>
  </si>
  <si>
    <t xml:space="preserve"> 99°22'38.200" W</t>
  </si>
  <si>
    <t>19°26'21.138" N</t>
  </si>
  <si>
    <t>Puente de Piedra</t>
  </si>
  <si>
    <t xml:space="preserve"> 99°18'19.417" W</t>
  </si>
  <si>
    <t>19°29'44.683" N</t>
  </si>
  <si>
    <t>San José Tejamanil</t>
  </si>
  <si>
    <t xml:space="preserve"> 99°21'33.164" W</t>
  </si>
  <si>
    <t>19°25'56.064" N</t>
  </si>
  <si>
    <t>Las Ánimas (Ex-Hacienda las Ánimas)</t>
  </si>
  <si>
    <t xml:space="preserve"> 99°19'07.198" W</t>
  </si>
  <si>
    <t>19°27'56.715" N</t>
  </si>
  <si>
    <t>0241</t>
  </si>
  <si>
    <t>Córdoba</t>
  </si>
  <si>
    <t xml:space="preserve"> 99°19'24.428" W</t>
  </si>
  <si>
    <t>19°29'12.002" N</t>
  </si>
  <si>
    <t>Las Arenillas</t>
  </si>
  <si>
    <t xml:space="preserve"> 99°19'26.516" W</t>
  </si>
  <si>
    <t>19°29'30.502" N</t>
  </si>
  <si>
    <t xml:space="preserve"> 99°18'44.464" W</t>
  </si>
  <si>
    <t>19°29'56.777" N</t>
  </si>
  <si>
    <t xml:space="preserve"> 99°18'44.000" W</t>
  </si>
  <si>
    <t>19°29'13.620" N</t>
  </si>
  <si>
    <t>0251</t>
  </si>
  <si>
    <t>La Alameda [Criadero de Trucha]</t>
  </si>
  <si>
    <t xml:space="preserve"> 99°18'51.375" W</t>
  </si>
  <si>
    <t>19°30'59.199" N</t>
  </si>
  <si>
    <t>Cipreses (Las Julianas)</t>
  </si>
  <si>
    <t xml:space="preserve"> 99°18'03.288" W</t>
  </si>
  <si>
    <t>19°28'05.514" N</t>
  </si>
  <si>
    <t>0256</t>
  </si>
  <si>
    <t>El Cobradero</t>
  </si>
  <si>
    <t xml:space="preserve"> 99°18'09.580" W</t>
  </si>
  <si>
    <t>19°27'46.170" N</t>
  </si>
  <si>
    <t>0257</t>
  </si>
  <si>
    <t>Ejido el Cristo</t>
  </si>
  <si>
    <t xml:space="preserve"> 99°16'51.905" W</t>
  </si>
  <si>
    <t>19°30'40.633" N</t>
  </si>
  <si>
    <t>Llano de las Flores (Barrio del Hueso)</t>
  </si>
  <si>
    <t xml:space="preserve"> 99°19'26.436" W</t>
  </si>
  <si>
    <t>19°26'07.725" N</t>
  </si>
  <si>
    <t>La Cuesta</t>
  </si>
  <si>
    <t xml:space="preserve"> 99°20'13.331" W</t>
  </si>
  <si>
    <t>19°29'33.388" N</t>
  </si>
  <si>
    <t>Barrio de Juan Gómez</t>
  </si>
  <si>
    <t xml:space="preserve"> 99°20'43.210" W</t>
  </si>
  <si>
    <t>19°28'52.788" N</t>
  </si>
  <si>
    <t>Barrio de Rancho Viejo</t>
  </si>
  <si>
    <t xml:space="preserve"> 99°20'26.806" W</t>
  </si>
  <si>
    <t>19°29'15.445" N</t>
  </si>
  <si>
    <t>Rincón Verde</t>
  </si>
  <si>
    <t xml:space="preserve"> 99°17'26.150" W</t>
  </si>
  <si>
    <t>19°29'51.342" N</t>
  </si>
  <si>
    <t>Ejido el Castillo</t>
  </si>
  <si>
    <t xml:space="preserve"> 99°18'20.343" W</t>
  </si>
  <si>
    <t>19°26'09.073" N</t>
  </si>
  <si>
    <t>0266</t>
  </si>
  <si>
    <t>Ejido de Chiluca (Pueblo de Chiluca)</t>
  </si>
  <si>
    <t xml:space="preserve"> 99°17'22.873" W</t>
  </si>
  <si>
    <t>19°32'07.095" N</t>
  </si>
  <si>
    <t>0267</t>
  </si>
  <si>
    <t>Ejido de San Francisco Chimalpa</t>
  </si>
  <si>
    <t xml:space="preserve"> 99°17'25.009" W</t>
  </si>
  <si>
    <t>19°27'00.044" N</t>
  </si>
  <si>
    <t>Ejido del Tejocote</t>
  </si>
  <si>
    <t xml:space="preserve"> 99°16'41.937" W</t>
  </si>
  <si>
    <t>19°29'04.884" N</t>
  </si>
  <si>
    <t>La Hiedra</t>
  </si>
  <si>
    <t xml:space="preserve"> 99°19'55.918" W</t>
  </si>
  <si>
    <t>19°28'53.173" N</t>
  </si>
  <si>
    <t xml:space="preserve"> 99°19'37.129" W</t>
  </si>
  <si>
    <t>19°29'09.836" N</t>
  </si>
  <si>
    <t>Barrio de San Miguel Dextha</t>
  </si>
  <si>
    <t xml:space="preserve"> 99°20'40.641" W</t>
  </si>
  <si>
    <t>19°26'52.064" N</t>
  </si>
  <si>
    <t>0273</t>
  </si>
  <si>
    <t>Barrio de Batha</t>
  </si>
  <si>
    <t xml:space="preserve"> 99°21'09.097" W</t>
  </si>
  <si>
    <t>19°26'53.819" N</t>
  </si>
  <si>
    <t>Barrio Arenillas (La Capilla)</t>
  </si>
  <si>
    <t xml:space="preserve"> 99°19'42.191" W</t>
  </si>
  <si>
    <t>19°26'29.258" N</t>
  </si>
  <si>
    <t>La Cebada (Barrio la Cebada)</t>
  </si>
  <si>
    <t xml:space="preserve"> 99°19'58.292" W</t>
  </si>
  <si>
    <t>19°26'13.830" N</t>
  </si>
  <si>
    <t>Chimalpa Viejo</t>
  </si>
  <si>
    <t xml:space="preserve"> 99°20'39.435" W</t>
  </si>
  <si>
    <t>19°26'58.037" N</t>
  </si>
  <si>
    <t>Barrio San Miguel Dorami</t>
  </si>
  <si>
    <t xml:space="preserve"> 99°20'34.476" W</t>
  </si>
  <si>
    <t>19°26'46.569" N</t>
  </si>
  <si>
    <t>0279</t>
  </si>
  <si>
    <t>Barrio la Magnolia</t>
  </si>
  <si>
    <t xml:space="preserve"> 99°19'22.214" W</t>
  </si>
  <si>
    <t>19°26'28.354" N</t>
  </si>
  <si>
    <t xml:space="preserve"> 99°20'27.724" W</t>
  </si>
  <si>
    <t>19°27'27.388" N</t>
  </si>
  <si>
    <t>Tres Piedras (La Loma)</t>
  </si>
  <si>
    <t xml:space="preserve"> 99°20'48.343" W</t>
  </si>
  <si>
    <t>19°27'02.331" N</t>
  </si>
  <si>
    <t>Barrio las Salinas</t>
  </si>
  <si>
    <t xml:space="preserve"> 99°20'37.287" W</t>
  </si>
  <si>
    <t>19°26'17.435" N</t>
  </si>
  <si>
    <t>Barrio Agua Buena</t>
  </si>
  <si>
    <t xml:space="preserve"> 99°20'38.289" W</t>
  </si>
  <si>
    <t>19°29'34.778" N</t>
  </si>
  <si>
    <t>Ejido San Mateo Nopala (Bellavista)</t>
  </si>
  <si>
    <t xml:space="preserve"> 99°17'11.184" W</t>
  </si>
  <si>
    <t>19°30'34.429" N</t>
  </si>
  <si>
    <t>0288</t>
  </si>
  <si>
    <t>La Palma (Pie de la Palma)</t>
  </si>
  <si>
    <t xml:space="preserve"> 99°17'58.100" W</t>
  </si>
  <si>
    <t>19°26'35.720" N</t>
  </si>
  <si>
    <t>0290</t>
  </si>
  <si>
    <t>Barrio de Tito</t>
  </si>
  <si>
    <t xml:space="preserve"> 99°20'49.494" W</t>
  </si>
  <si>
    <t>19°29'21.616" N</t>
  </si>
  <si>
    <t>0292</t>
  </si>
  <si>
    <t>Las Granjas</t>
  </si>
  <si>
    <t xml:space="preserve"> 99°18'57.567" W</t>
  </si>
  <si>
    <t>19°27'29.050" N</t>
  </si>
  <si>
    <t>0293</t>
  </si>
  <si>
    <t>Colonia Luis Donaldo Colosio (Piedra de Alesna)</t>
  </si>
  <si>
    <t xml:space="preserve"> 99°21'52.942" W</t>
  </si>
  <si>
    <t>19°25'51.791" N</t>
  </si>
  <si>
    <t>Paraje las Rosas</t>
  </si>
  <si>
    <t xml:space="preserve"> 99°18'39.305" W</t>
  </si>
  <si>
    <t>19°27'18.934" N</t>
  </si>
  <si>
    <t>Barrio las Peñitas</t>
  </si>
  <si>
    <t xml:space="preserve"> 99°20'50.330" W</t>
  </si>
  <si>
    <t>19°29'34.760" N</t>
  </si>
  <si>
    <t>Barrio la Viga (Cerro Loco)</t>
  </si>
  <si>
    <t xml:space="preserve"> 99°22'09.521" W</t>
  </si>
  <si>
    <t>19°25'30.822" N</t>
  </si>
  <si>
    <t>0300</t>
  </si>
  <si>
    <t>Las Torres</t>
  </si>
  <si>
    <t xml:space="preserve"> 99°18'46.138" W</t>
  </si>
  <si>
    <t>19°26'33.662" N</t>
  </si>
  <si>
    <t>0301</t>
  </si>
  <si>
    <t>Barrio las Cruces</t>
  </si>
  <si>
    <t xml:space="preserve"> 99°20'39.373" W</t>
  </si>
  <si>
    <t>19°26'08.617" N</t>
  </si>
  <si>
    <t>0302</t>
  </si>
  <si>
    <t>Valle Tranquilo</t>
  </si>
  <si>
    <t xml:space="preserve"> 99°23'44.808" W</t>
  </si>
  <si>
    <t>19°26'03.140" N</t>
  </si>
  <si>
    <t>0303</t>
  </si>
  <si>
    <t>El Guardita</t>
  </si>
  <si>
    <t xml:space="preserve"> 99°23'31.767" W</t>
  </si>
  <si>
    <t>19°26'03.739" N</t>
  </si>
  <si>
    <t>0306</t>
  </si>
  <si>
    <t>Ampliación el Tejocote</t>
  </si>
  <si>
    <t xml:space="preserve"> 99°17'22.525" W</t>
  </si>
  <si>
    <t>19°29'05.658" N</t>
  </si>
  <si>
    <t>0308</t>
  </si>
  <si>
    <t>Jardines del Ojo de Agua</t>
  </si>
  <si>
    <t xml:space="preserve"> 99°17'58.826" W</t>
  </si>
  <si>
    <t>19°28'51.596" N</t>
  </si>
  <si>
    <t>0309</t>
  </si>
  <si>
    <t>Colonia Pinos II</t>
  </si>
  <si>
    <t xml:space="preserve"> 99°17'30.947" W</t>
  </si>
  <si>
    <t>19°29'18.260" N</t>
  </si>
  <si>
    <t>0312</t>
  </si>
  <si>
    <t>Minas del Tecolote</t>
  </si>
  <si>
    <t xml:space="preserve"> 99°18'21.331" W</t>
  </si>
  <si>
    <t>19°27'04.656" N</t>
  </si>
  <si>
    <t>0313</t>
  </si>
  <si>
    <t>Barrio Chivato</t>
  </si>
  <si>
    <t xml:space="preserve"> 99°20'16.170" W</t>
  </si>
  <si>
    <t>19°26'18.926" N</t>
  </si>
  <si>
    <t>0314</t>
  </si>
  <si>
    <t>Barrio Yongua</t>
  </si>
  <si>
    <t xml:space="preserve"> 99°20'56.125" W</t>
  </si>
  <si>
    <t>19°26'10.055" N</t>
  </si>
  <si>
    <t>0315</t>
  </si>
  <si>
    <t>San José Poza Honda</t>
  </si>
  <si>
    <t xml:space="preserve"> 99°17'15.242" W</t>
  </si>
  <si>
    <t>19°27'03.883" N</t>
  </si>
  <si>
    <t>0316</t>
  </si>
  <si>
    <t>La Unidad Huitzizilapan</t>
  </si>
  <si>
    <t xml:space="preserve"> 99°23'43.438" W</t>
  </si>
  <si>
    <t>19°25'29.906" N</t>
  </si>
  <si>
    <t>121</t>
  </si>
  <si>
    <t>Cuautitlán Izcalli</t>
  </si>
  <si>
    <t xml:space="preserve"> 99°12'33.430" W</t>
  </si>
  <si>
    <t>19°39'25.184" N</t>
  </si>
  <si>
    <t>Axotlán</t>
  </si>
  <si>
    <t xml:space="preserve"> 99°14'09.008" W</t>
  </si>
  <si>
    <t>19°41'38.636" N</t>
  </si>
  <si>
    <t>San José Huilango</t>
  </si>
  <si>
    <t xml:space="preserve"> 99°14'47.167" W</t>
  </si>
  <si>
    <t>19°41'12.893" N</t>
  </si>
  <si>
    <t>El Rosario</t>
  </si>
  <si>
    <t xml:space="preserve"> 99°15'40.935" W</t>
  </si>
  <si>
    <t>19°40'46.977" N</t>
  </si>
  <si>
    <t>Santa María Tianguistengo</t>
  </si>
  <si>
    <t xml:space="preserve"> 99°15'06.984" W</t>
  </si>
  <si>
    <t>19°41'20.035" N</t>
  </si>
  <si>
    <t>Ejido Santa María Tianguistengo</t>
  </si>
  <si>
    <t xml:space="preserve"> 99°15'15.958" W</t>
  </si>
  <si>
    <t>19°39'30.422" N</t>
  </si>
  <si>
    <t xml:space="preserve"> 99°15'50.027" W</t>
  </si>
  <si>
    <t>19°41'15.903" N</t>
  </si>
  <si>
    <t>San Pablo de los Gallos</t>
  </si>
  <si>
    <t xml:space="preserve"> 99°14'42.031" W</t>
  </si>
  <si>
    <t>19°40'39.655" N</t>
  </si>
  <si>
    <t xml:space="preserve"> 99°14'58.614" W</t>
  </si>
  <si>
    <t>19°40'03.982" N</t>
  </si>
  <si>
    <t xml:space="preserve"> 99°16'53.829" W</t>
  </si>
  <si>
    <t>19°38'46.583" N</t>
  </si>
  <si>
    <t>Ejido de Guadalupe</t>
  </si>
  <si>
    <t xml:space="preserve"> 99°16'15.893" W</t>
  </si>
  <si>
    <t>19°38'15.388" N</t>
  </si>
  <si>
    <t>Ejido Santiago Cuautlalpan</t>
  </si>
  <si>
    <t xml:space="preserve"> 99°16'05.452" W</t>
  </si>
  <si>
    <t>19°40'24.103"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</si>
</sst>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3"/>
      <color rgb="FFFFFFFF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C3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justify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justify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FFFFFF"/>
        <name val="Calibri"/>
        <family val="2"/>
        <scheme val="none"/>
      </font>
      <fill>
        <patternFill patternType="solid">
          <fgColor indexed="64"/>
          <bgColor rgb="FF77C364"/>
        </patternFill>
      </fill>
      <alignment horizontal="justify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89FDB5-75D5-334D-B342-AC7F9E364058}" name="ITER2020" displayName="ITER2020" ref="A1:Q160" totalsRowShown="0">
  <autoFilter ref="A1:Q160" xr:uid="{5789FDB5-75D5-334D-B342-AC7F9E364058}"/>
  <tableColumns count="17">
    <tableColumn id="1" xr3:uid="{AACBAD5E-2D04-6740-B3F8-FD74ABBA6BB0}" name="Clave de entidad federativa"/>
    <tableColumn id="2" xr3:uid="{37BA39EE-73E4-E848-B8BD-302AD941172B}" name="Nombre de la entidad"/>
    <tableColumn id="3" xr3:uid="{9D2F20E1-5945-AF47-8961-D00C077AB69D}" name="Clave de municipio o demarcación territorial"/>
    <tableColumn id="4" xr3:uid="{624A87A0-20DA-AB4A-935F-43DF97E1D14D}" name="Nombre del municipio o demarcación territorial"/>
    <tableColumn id="5" xr3:uid="{EF88BB13-C0E5-D64A-A3A2-834C399578DA}" name="Clave de localidad"/>
    <tableColumn id="6" xr3:uid="{A1C6FA36-7E34-B64E-B6B9-03F89364366A}" name="Nombre de la localidad"/>
    <tableColumn id="7" xr3:uid="{8DC6C60B-AC9C-564E-8EE6-03AD218F827D}" name="Longitud"/>
    <tableColumn id="13" xr3:uid="{6467173B-6D9D-EA44-89B5-741DA3CE6905}" name="grados" dataDxfId="26">
      <calculatedColumnFormula>MID(ITER2020[[#This Row],[Longitud]],1,3)</calculatedColumnFormula>
    </tableColumn>
    <tableColumn id="12" xr3:uid="{26CF6ABB-A06C-E84C-8AF5-97A8FE3A35A4}" name="minutos" dataDxfId="25">
      <calculatedColumnFormula>MID(ITER2020[[#This Row],[Longitud]],FIND("°",ITER2020[[#This Row],[Longitud]])+1,2)</calculatedColumnFormula>
    </tableColumn>
    <tableColumn id="11" xr3:uid="{FE3F0742-B734-D24A-B89C-B67603068713}" name="segundos" dataDxfId="24">
      <calculatedColumnFormula>MID(ITER2020[[#This Row],[Longitud]],FIND("'",ITER2020[[#This Row],[Longitud]])+1,6)</calculatedColumnFormula>
    </tableColumn>
    <tableColumn id="9" xr3:uid="{6C368CAF-682F-CA4F-B022-C845A5B43516}" name="Longitud x" dataDxfId="23">
      <calculatedColumnFormula>(ITER2020[[#This Row],[grados]]+(ITER2020[[#This Row],[minutos]]+ITER2020[[#This Row],[segundos]]/60)/60)*-1</calculatedColumnFormula>
    </tableColumn>
    <tableColumn id="8" xr3:uid="{531BE1A6-D182-B941-A0A8-BE25AE2A9D4F}" name="Latitud"/>
    <tableColumn id="17" xr3:uid="{75AE64C4-84A2-0743-9AC5-F9CDD18D355C}" name="grados2" dataDxfId="22">
      <calculatedColumnFormula>MID(ITER2020[[#This Row],[Latitud]],1,2)</calculatedColumnFormula>
    </tableColumn>
    <tableColumn id="16" xr3:uid="{87DC5C71-C790-4049-B2D2-AA5F7CCB45F2}" name="minutos2" dataDxfId="21">
      <calculatedColumnFormula>MID(ITER2020[[#This Row],[Latitud]],FIND("°",ITER2020[[#This Row],[Latitud]])+1,2)</calculatedColumnFormula>
    </tableColumn>
    <tableColumn id="15" xr3:uid="{A2116576-15EC-9545-BE9A-8315F9821DCD}" name="segundos2" dataDxfId="20">
      <calculatedColumnFormula>MID(ITER2020[[#This Row],[Latitud]],FIND("'",ITER2020[[#This Row],[Latitud]])+1,6)</calculatedColumnFormula>
    </tableColumn>
    <tableColumn id="18" xr3:uid="{13066B61-4170-9248-A4D8-956CCABBA665}" name="Latitud y" dataDxfId="19">
      <calculatedColumnFormula>(ITER2020[[#This Row],[grados2]]+(ITER2020[[#This Row],[minutos2]]+ITER2020[[#This Row],[segundos2]]/60)/60)</calculatedColumnFormula>
    </tableColumn>
    <tableColumn id="10" xr3:uid="{1B8ED83F-4ADE-0A41-B58A-E76F61E0DB9C}" name="Pobla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B9DD5-6479-734E-96FE-E92C229BC800}" name="Tabla1" displayName="Tabla1" ref="A1:R421" totalsRowShown="0" headerRowDxfId="18" headerRowBorderDxfId="17" tableBorderDxfId="16" totalsRowBorderDxfId="15">
  <autoFilter ref="A1:R421" xr:uid="{C19B9DD5-6479-734E-96FE-E92C229BC800}"/>
  <tableColumns count="18">
    <tableColumn id="1" xr3:uid="{9158FF89-1BC7-054F-A8C9-65FEA14FB846}" name="Clave de entidad federativa" dataDxfId="14"/>
    <tableColumn id="2" xr3:uid="{6A9A796D-1C06-6F44-A49E-9C3C5B549ADF}" name="Nombre de la entidad" dataDxfId="13"/>
    <tableColumn id="3" xr3:uid="{33D6F9BE-C12A-194C-AA63-B99748B9CB3A}" name="Clave de municipio o demarcación territorial" dataDxfId="12"/>
    <tableColumn id="4" xr3:uid="{A7AE22FD-6F3F-2543-993F-EEC92328EEC6}" name="Nombre del municipio o demarcación territorial" dataDxfId="11"/>
    <tableColumn id="5" xr3:uid="{0DE70E46-6B0E-ED46-ABAD-41F0ECE2460F}" name="Clave de localidad" dataDxfId="10"/>
    <tableColumn id="6" xr3:uid="{AE33C339-167D-DF4D-BCE2-DE386485B680}" name="Nombre de la localidad" dataDxfId="9"/>
    <tableColumn id="7" xr3:uid="{2711F521-6809-D346-881A-60DF2503D4FF}" name="Longitud"/>
    <tableColumn id="60" xr3:uid="{43750E0F-2AFE-6A48-9E71-694AD90EE136}" name="grados" dataDxfId="8">
      <calculatedColumnFormula>MID(Tabla1[[#This Row],[Longitud]],1,3)</calculatedColumnFormula>
    </tableColumn>
    <tableColumn id="61" xr3:uid="{EE51066F-229B-FE48-AB5F-21C8E32DBBB8}" name="minutos" dataDxfId="7">
      <calculatedColumnFormula>MID(Tabla1[[#This Row],[Longitud]],FIND("°",Tabla1[[#This Row],[Longitud]])+1,2)</calculatedColumnFormula>
    </tableColumn>
    <tableColumn id="59" xr3:uid="{C27959DD-79C1-BC4F-A0FE-3B850E2BB59B}" name="segundos" dataDxfId="6">
      <calculatedColumnFormula>MID(Tabla1[[#This Row],[Longitud]],FIND("'",Tabla1[[#This Row],[Longitud]])+1,6)</calculatedColumnFormula>
    </tableColumn>
    <tableColumn id="62" xr3:uid="{C20CB342-B381-574A-8889-19B6DDA8DF7C}" name="Longitud x" dataDxfId="5">
      <calculatedColumnFormula>(Tabla1[[#This Row],[grados]]+(Tabla1[[#This Row],[minutos]]+Tabla1[[#This Row],[segundos]]/60)/60)*-1</calculatedColumnFormula>
    </tableColumn>
    <tableColumn id="8" xr3:uid="{28DF227B-7FC6-B44B-B77F-572EB1ECFE38}" name="Latitud"/>
    <tableColumn id="65" xr3:uid="{9FA77375-D24B-A44E-BAB3-B9CCAC1D017D}" name="grados2" dataDxfId="4">
      <calculatedColumnFormula>MID(Tabla1[[#This Row],[Latitud]],1,2)</calculatedColumnFormula>
    </tableColumn>
    <tableColumn id="64" xr3:uid="{0D36EFED-523B-9D47-857F-C4B0409B9A08}" name="minutos2" dataDxfId="3">
      <calculatedColumnFormula>MID(Tabla1[[#This Row],[Latitud]],FIND("°",Tabla1[[#This Row],[Latitud]])+1,2)</calculatedColumnFormula>
    </tableColumn>
    <tableColumn id="63" xr3:uid="{D0D99EA2-1C84-1F46-9EA5-B0558BC99409}" name="segundos2" dataDxfId="2">
      <calculatedColumnFormula>MID(Tabla1[[#This Row],[Latitud]],FIND("'",Tabla1[[#This Row],[Latitud]])+1,6)</calculatedColumnFormula>
    </tableColumn>
    <tableColumn id="66" xr3:uid="{71776A67-8767-134A-A240-06B9E26AFCE7}" name="Latitud y" dataDxfId="1">
      <calculatedColumnFormula>(Tabla1[[#This Row],[grados2]]+(Tabla1[[#This Row],[minutos2]]+Tabla1[[#This Row],[segundos2]]/60)/60)</calculatedColumnFormula>
    </tableColumn>
    <tableColumn id="9" xr3:uid="{A85498B0-CFE2-2244-A50E-5FC6F3CA954A}" name="Altitud"/>
    <tableColumn id="10" xr3:uid="{2C7581F3-7742-014F-8F2F-56D24101D30D}" name="Pobla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62F1-68F4-CE46-B5DE-27A272CAA0C2}">
  <dimension ref="A1:Q160"/>
  <sheetViews>
    <sheetView tabSelected="1" workbookViewId="0">
      <selection activeCell="E5" sqref="E5"/>
    </sheetView>
  </sheetViews>
  <sheetFormatPr baseColWidth="10" defaultRowHeight="16" x14ac:dyDescent="0.2"/>
  <cols>
    <col min="1" max="64" width="27.6640625" customWidth="1"/>
  </cols>
  <sheetData>
    <row r="1" spans="1:17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232</v>
      </c>
      <c r="I1" s="1" t="s">
        <v>233</v>
      </c>
      <c r="J1" s="1" t="s">
        <v>234</v>
      </c>
      <c r="K1" s="1" t="s">
        <v>1966</v>
      </c>
      <c r="L1" s="1" t="s">
        <v>7</v>
      </c>
      <c r="M1" s="1" t="s">
        <v>1967</v>
      </c>
      <c r="N1" s="1" t="s">
        <v>1968</v>
      </c>
      <c r="O1" s="1" t="s">
        <v>1969</v>
      </c>
      <c r="P1" s="1" t="s">
        <v>1970</v>
      </c>
      <c r="Q1" s="1" t="s">
        <v>235</v>
      </c>
    </row>
    <row r="2" spans="1:17" x14ac:dyDescent="0.2">
      <c r="A2" s="12" t="s">
        <v>9</v>
      </c>
      <c r="B2" s="12" t="s">
        <v>10</v>
      </c>
      <c r="C2" s="12" t="s">
        <v>1992</v>
      </c>
      <c r="D2" s="12" t="s">
        <v>1993</v>
      </c>
      <c r="E2" s="12" t="s">
        <v>11</v>
      </c>
      <c r="F2" s="12" t="s">
        <v>1994</v>
      </c>
      <c r="G2" s="12" t="s">
        <v>1995</v>
      </c>
      <c r="H2" s="12" t="str">
        <f>MID(ITER2020[[#This Row],[Longitud]],1,3)</f>
        <v xml:space="preserve"> 99</v>
      </c>
      <c r="I2" s="12" t="str">
        <f>MID(ITER2020[[#This Row],[Longitud]],FIND("°",ITER2020[[#This Row],[Longitud]])+1,2)</f>
        <v>29</v>
      </c>
      <c r="J2" s="12" t="str">
        <f>MID(ITER2020[[#This Row],[Longitud]],FIND("'",ITER2020[[#This Row],[Longitud]])+1,6)</f>
        <v>16.591</v>
      </c>
      <c r="K2" s="12">
        <f>(ITER2020[[#This Row],[grados]]+(ITER2020[[#This Row],[minutos]]+ITER2020[[#This Row],[segundos]]/60)/60)*-1</f>
        <v>-99.487941944444444</v>
      </c>
      <c r="L2" s="12" t="s">
        <v>1996</v>
      </c>
      <c r="M2" s="12" t="str">
        <f>MID(ITER2020[[#This Row],[Latitud]],1,2)</f>
        <v>19</v>
      </c>
      <c r="N2" s="12" t="str">
        <f>MID(ITER2020[[#This Row],[Latitud]],FIND("°",ITER2020[[#This Row],[Latitud]])+1,2)</f>
        <v>10</v>
      </c>
      <c r="O2" s="12" t="str">
        <f>MID(ITER2020[[#This Row],[Latitud]],FIND("'",ITER2020[[#This Row],[Latitud]])+1,6)</f>
        <v>36.328</v>
      </c>
      <c r="P2" s="12">
        <f>(ITER2020[[#This Row],[grados2]]+(ITER2020[[#This Row],[minutos2]]+ITER2020[[#This Row],[segundos2]]/60)/60)</f>
        <v>19.176757777777777</v>
      </c>
      <c r="Q2" s="12">
        <v>10873</v>
      </c>
    </row>
    <row r="3" spans="1:17" x14ac:dyDescent="0.2">
      <c r="A3" s="12" t="s">
        <v>9</v>
      </c>
      <c r="B3" s="12" t="s">
        <v>10</v>
      </c>
      <c r="C3" s="12" t="s">
        <v>1992</v>
      </c>
      <c r="D3" s="12" t="s">
        <v>1993</v>
      </c>
      <c r="E3" s="12" t="s">
        <v>13</v>
      </c>
      <c r="F3" s="12" t="s">
        <v>1997</v>
      </c>
      <c r="G3" s="12" t="s">
        <v>1998</v>
      </c>
      <c r="H3" s="12" t="str">
        <f>MID(ITER2020[[#This Row],[Longitud]],1,3)</f>
        <v xml:space="preserve"> 99</v>
      </c>
      <c r="I3" s="12" t="str">
        <f>MID(ITER2020[[#This Row],[Longitud]],FIND("°",ITER2020[[#This Row],[Longitud]])+1,2)</f>
        <v>30</v>
      </c>
      <c r="J3" s="12" t="str">
        <f>MID(ITER2020[[#This Row],[Longitud]],FIND("'",ITER2020[[#This Row],[Longitud]])+1,6)</f>
        <v>14.809</v>
      </c>
      <c r="K3" s="12">
        <f>(ITER2020[[#This Row],[grados]]+(ITER2020[[#This Row],[minutos]]+ITER2020[[#This Row],[segundos]]/60)/60)*-1</f>
        <v>-99.504113611111109</v>
      </c>
      <c r="L3" s="12" t="s">
        <v>1999</v>
      </c>
      <c r="M3" s="12" t="str">
        <f>MID(ITER2020[[#This Row],[Latitud]],1,2)</f>
        <v>19</v>
      </c>
      <c r="N3" s="12" t="str">
        <f>MID(ITER2020[[#This Row],[Latitud]],FIND("°",ITER2020[[#This Row],[Latitud]])+1,2)</f>
        <v>11</v>
      </c>
      <c r="O3" s="12" t="str">
        <f>MID(ITER2020[[#This Row],[Latitud]],FIND("'",ITER2020[[#This Row],[Latitud]])+1,6)</f>
        <v>09.736</v>
      </c>
      <c r="P3" s="12">
        <f>(ITER2020[[#This Row],[grados2]]+(ITER2020[[#This Row],[minutos2]]+ITER2020[[#This Row],[segundos2]]/60)/60)</f>
        <v>19.186037777777777</v>
      </c>
      <c r="Q3" s="12">
        <v>1192</v>
      </c>
    </row>
    <row r="4" spans="1:17" x14ac:dyDescent="0.2">
      <c r="A4" s="12" t="s">
        <v>9</v>
      </c>
      <c r="B4" s="12" t="s">
        <v>10</v>
      </c>
      <c r="C4" s="12" t="s">
        <v>1992</v>
      </c>
      <c r="D4" s="12" t="s">
        <v>1993</v>
      </c>
      <c r="E4" s="12" t="s">
        <v>256</v>
      </c>
      <c r="F4" s="12" t="s">
        <v>2000</v>
      </c>
      <c r="G4" s="12" t="s">
        <v>2001</v>
      </c>
      <c r="H4" s="12" t="str">
        <f>MID(ITER2020[[#This Row],[Longitud]],1,3)</f>
        <v xml:space="preserve"> 99</v>
      </c>
      <c r="I4" s="12" t="str">
        <f>MID(ITER2020[[#This Row],[Longitud]],FIND("°",ITER2020[[#This Row],[Longitud]])+1,2)</f>
        <v>29</v>
      </c>
      <c r="J4" s="12" t="str">
        <f>MID(ITER2020[[#This Row],[Longitud]],FIND("'",ITER2020[[#This Row],[Longitud]])+1,6)</f>
        <v>41.054</v>
      </c>
      <c r="K4" s="12">
        <f>(ITER2020[[#This Row],[grados]]+(ITER2020[[#This Row],[minutos]]+ITER2020[[#This Row],[segundos]]/60)/60)*-1</f>
        <v>-99.494737222222227</v>
      </c>
      <c r="L4" s="12" t="s">
        <v>2002</v>
      </c>
      <c r="M4" s="12" t="str">
        <f>MID(ITER2020[[#This Row],[Latitud]],1,2)</f>
        <v>19</v>
      </c>
      <c r="N4" s="12" t="str">
        <f>MID(ITER2020[[#This Row],[Latitud]],FIND("°",ITER2020[[#This Row],[Latitud]])+1,2)</f>
        <v>09</v>
      </c>
      <c r="O4" s="12" t="str">
        <f>MID(ITER2020[[#This Row],[Latitud]],FIND("'",ITER2020[[#This Row],[Latitud]])+1,6)</f>
        <v>58.847</v>
      </c>
      <c r="P4" s="12">
        <f>(ITER2020[[#This Row],[grados2]]+(ITER2020[[#This Row],[minutos2]]+ITER2020[[#This Row],[segundos2]]/60)/60)</f>
        <v>19.16634638888889</v>
      </c>
      <c r="Q4" s="12">
        <v>3</v>
      </c>
    </row>
    <row r="5" spans="1:17" x14ac:dyDescent="0.2">
      <c r="A5" s="12" t="s">
        <v>9</v>
      </c>
      <c r="B5" s="12" t="s">
        <v>10</v>
      </c>
      <c r="C5" s="12" t="s">
        <v>1992</v>
      </c>
      <c r="D5" s="12" t="s">
        <v>1993</v>
      </c>
      <c r="E5" s="12" t="s">
        <v>281</v>
      </c>
      <c r="F5" s="12" t="s">
        <v>2003</v>
      </c>
      <c r="G5" s="12" t="s">
        <v>2004</v>
      </c>
      <c r="H5" s="12" t="str">
        <f>MID(ITER2020[[#This Row],[Longitud]],1,3)</f>
        <v xml:space="preserve"> 99</v>
      </c>
      <c r="I5" s="12" t="str">
        <f>MID(ITER2020[[#This Row],[Longitud]],FIND("°",ITER2020[[#This Row],[Longitud]])+1,2)</f>
        <v>28</v>
      </c>
      <c r="J5" s="12" t="str">
        <f>MID(ITER2020[[#This Row],[Longitud]],FIND("'",ITER2020[[#This Row],[Longitud]])+1,6)</f>
        <v>35.570</v>
      </c>
      <c r="K5" s="12">
        <f>(ITER2020[[#This Row],[grados]]+(ITER2020[[#This Row],[minutos]]+ITER2020[[#This Row],[segundos]]/60)/60)*-1</f>
        <v>-99.476547222222223</v>
      </c>
      <c r="L5" s="12" t="s">
        <v>2005</v>
      </c>
      <c r="M5" s="12" t="str">
        <f>MID(ITER2020[[#This Row],[Latitud]],1,2)</f>
        <v>19</v>
      </c>
      <c r="N5" s="12" t="str">
        <f>MID(ITER2020[[#This Row],[Latitud]],FIND("°",ITER2020[[#This Row],[Latitud]])+1,2)</f>
        <v>10</v>
      </c>
      <c r="O5" s="12" t="str">
        <f>MID(ITER2020[[#This Row],[Latitud]],FIND("'",ITER2020[[#This Row],[Latitud]])+1,6)</f>
        <v>42.012</v>
      </c>
      <c r="P5" s="12">
        <f>(ITER2020[[#This Row],[grados2]]+(ITER2020[[#This Row],[minutos2]]+ITER2020[[#This Row],[segundos2]]/60)/60)</f>
        <v>19.178336666666667</v>
      </c>
      <c r="Q5" s="12">
        <v>171</v>
      </c>
    </row>
    <row r="6" spans="1:17" x14ac:dyDescent="0.2">
      <c r="A6" s="12" t="s">
        <v>9</v>
      </c>
      <c r="B6" s="12" t="s">
        <v>10</v>
      </c>
      <c r="C6" s="12" t="s">
        <v>1992</v>
      </c>
      <c r="D6" s="12" t="s">
        <v>1993</v>
      </c>
      <c r="E6" s="12" t="s">
        <v>14</v>
      </c>
      <c r="F6" s="12" t="s">
        <v>2006</v>
      </c>
      <c r="G6" s="12" t="s">
        <v>2007</v>
      </c>
      <c r="H6" s="12" t="str">
        <f>MID(ITER2020[[#This Row],[Longitud]],1,3)</f>
        <v xml:space="preserve"> 99</v>
      </c>
      <c r="I6" s="12" t="str">
        <f>MID(ITER2020[[#This Row],[Longitud]],FIND("°",ITER2020[[#This Row],[Longitud]])+1,2)</f>
        <v>30</v>
      </c>
      <c r="J6" s="12" t="str">
        <f>MID(ITER2020[[#This Row],[Longitud]],FIND("'",ITER2020[[#This Row],[Longitud]])+1,6)</f>
        <v>03.059</v>
      </c>
      <c r="K6" s="12">
        <f>(ITER2020[[#This Row],[grados]]+(ITER2020[[#This Row],[minutos]]+ITER2020[[#This Row],[segundos]]/60)/60)*-1</f>
        <v>-99.500849722222227</v>
      </c>
      <c r="L6" s="12" t="s">
        <v>2008</v>
      </c>
      <c r="M6" s="12" t="str">
        <f>MID(ITER2020[[#This Row],[Latitud]],1,2)</f>
        <v>19</v>
      </c>
      <c r="N6" s="12" t="str">
        <f>MID(ITER2020[[#This Row],[Latitud]],FIND("°",ITER2020[[#This Row],[Latitud]])+1,2)</f>
        <v>10</v>
      </c>
      <c r="O6" s="12" t="str">
        <f>MID(ITER2020[[#This Row],[Latitud]],FIND("'",ITER2020[[#This Row],[Latitud]])+1,6)</f>
        <v>29.790</v>
      </c>
      <c r="P6" s="12">
        <f>(ITER2020[[#This Row],[grados2]]+(ITER2020[[#This Row],[minutos2]]+ITER2020[[#This Row],[segundos2]]/60)/60)</f>
        <v>19.174941666666665</v>
      </c>
      <c r="Q6" s="12">
        <v>111</v>
      </c>
    </row>
    <row r="7" spans="1:17" x14ac:dyDescent="0.2">
      <c r="A7" s="12" t="s">
        <v>9</v>
      </c>
      <c r="B7" s="12" t="s">
        <v>10</v>
      </c>
      <c r="C7" s="12" t="s">
        <v>1992</v>
      </c>
      <c r="D7" s="12" t="s">
        <v>1993</v>
      </c>
      <c r="E7" s="12" t="s">
        <v>15</v>
      </c>
      <c r="F7" s="12" t="s">
        <v>2009</v>
      </c>
      <c r="G7" s="12" t="s">
        <v>2010</v>
      </c>
      <c r="H7" s="12" t="str">
        <f>MID(ITER2020[[#This Row],[Longitud]],1,3)</f>
        <v xml:space="preserve"> 99</v>
      </c>
      <c r="I7" s="12" t="str">
        <f>MID(ITER2020[[#This Row],[Longitud]],FIND("°",ITER2020[[#This Row],[Longitud]])+1,2)</f>
        <v>30</v>
      </c>
      <c r="J7" s="12" t="str">
        <f>MID(ITER2020[[#This Row],[Longitud]],FIND("'",ITER2020[[#This Row],[Longitud]])+1,6)</f>
        <v>20.846</v>
      </c>
      <c r="K7" s="12">
        <f>(ITER2020[[#This Row],[grados]]+(ITER2020[[#This Row],[minutos]]+ITER2020[[#This Row],[segundos]]/60)/60)*-1</f>
        <v>-99.505790555555549</v>
      </c>
      <c r="L7" s="12" t="s">
        <v>2011</v>
      </c>
      <c r="M7" s="12" t="str">
        <f>MID(ITER2020[[#This Row],[Latitud]],1,2)</f>
        <v>19</v>
      </c>
      <c r="N7" s="12" t="str">
        <f>MID(ITER2020[[#This Row],[Latitud]],FIND("°",ITER2020[[#This Row],[Latitud]])+1,2)</f>
        <v>11</v>
      </c>
      <c r="O7" s="12" t="str">
        <f>MID(ITER2020[[#This Row],[Latitud]],FIND("'",ITER2020[[#This Row],[Latitud]])+1,6)</f>
        <v>02.305</v>
      </c>
      <c r="P7" s="12">
        <f>(ITER2020[[#This Row],[grados2]]+(ITER2020[[#This Row],[minutos2]]+ITER2020[[#This Row],[segundos2]]/60)/60)</f>
        <v>19.18397361111111</v>
      </c>
      <c r="Q7" s="12">
        <v>634</v>
      </c>
    </row>
    <row r="8" spans="1:17" x14ac:dyDescent="0.2">
      <c r="A8" s="12" t="s">
        <v>9</v>
      </c>
      <c r="B8" s="12" t="s">
        <v>10</v>
      </c>
      <c r="C8" s="12" t="s">
        <v>2012</v>
      </c>
      <c r="D8" s="12" t="s">
        <v>2013</v>
      </c>
      <c r="E8" s="12" t="s">
        <v>11</v>
      </c>
      <c r="F8" s="12" t="s">
        <v>2014</v>
      </c>
      <c r="G8" s="12" t="s">
        <v>2015</v>
      </c>
      <c r="H8" s="12" t="str">
        <f>MID(ITER2020[[#This Row],[Longitud]],1,3)</f>
        <v xml:space="preserve"> 99</v>
      </c>
      <c r="I8" s="12" t="str">
        <f>MID(ITER2020[[#This Row],[Longitud]],FIND("°",ITER2020[[#This Row],[Longitud]])+1,2)</f>
        <v>14</v>
      </c>
      <c r="J8" s="12" t="str">
        <f>MID(ITER2020[[#This Row],[Longitud]],FIND("'",ITER2020[[#This Row],[Longitud]])+1,6)</f>
        <v>06.147</v>
      </c>
      <c r="K8" s="12">
        <f>(ITER2020[[#This Row],[grados]]+(ITER2020[[#This Row],[minutos]]+ITER2020[[#This Row],[segundos]]/60)/60)*-1</f>
        <v>-99.235040833333329</v>
      </c>
      <c r="L8" s="12" t="s">
        <v>2016</v>
      </c>
      <c r="M8" s="12" t="str">
        <f>MID(ITER2020[[#This Row],[Latitud]],1,2)</f>
        <v>19</v>
      </c>
      <c r="N8" s="12" t="str">
        <f>MID(ITER2020[[#This Row],[Latitud]],FIND("°",ITER2020[[#This Row],[Latitud]])+1,2)</f>
        <v>32</v>
      </c>
      <c r="O8" s="12" t="str">
        <f>MID(ITER2020[[#This Row],[Latitud]],FIND("'",ITER2020[[#This Row],[Latitud]])+1,6)</f>
        <v>35.414</v>
      </c>
      <c r="P8" s="12">
        <f>(ITER2020[[#This Row],[grados2]]+(ITER2020[[#This Row],[minutos2]]+ITER2020[[#This Row],[segundos2]]/60)/60)</f>
        <v>19.543170555555555</v>
      </c>
      <c r="Q8" s="12">
        <v>523065</v>
      </c>
    </row>
    <row r="9" spans="1:17" x14ac:dyDescent="0.2">
      <c r="A9" s="12" t="s">
        <v>9</v>
      </c>
      <c r="B9" s="12" t="s">
        <v>10</v>
      </c>
      <c r="C9" s="12" t="s">
        <v>2012</v>
      </c>
      <c r="D9" s="12" t="s">
        <v>2013</v>
      </c>
      <c r="E9" s="12" t="s">
        <v>528</v>
      </c>
      <c r="F9" s="12" t="s">
        <v>2017</v>
      </c>
      <c r="G9" s="12" t="s">
        <v>2018</v>
      </c>
      <c r="H9" s="12" t="str">
        <f>MID(ITER2020[[#This Row],[Longitud]],1,3)</f>
        <v xml:space="preserve"> 99</v>
      </c>
      <c r="I9" s="12" t="str">
        <f>MID(ITER2020[[#This Row],[Longitud]],FIND("°",ITER2020[[#This Row],[Longitud]])+1,2)</f>
        <v>15</v>
      </c>
      <c r="J9" s="12" t="str">
        <f>MID(ITER2020[[#This Row],[Longitud]],FIND("'",ITER2020[[#This Row],[Longitud]])+1,6)</f>
        <v>55.096</v>
      </c>
      <c r="K9" s="12">
        <f>(ITER2020[[#This Row],[grados]]+(ITER2020[[#This Row],[minutos]]+ITER2020[[#This Row],[segundos]]/60)/60)*-1</f>
        <v>-99.265304444444439</v>
      </c>
      <c r="L9" s="12" t="s">
        <v>2019</v>
      </c>
      <c r="M9" s="12" t="str">
        <f>MID(ITER2020[[#This Row],[Latitud]],1,2)</f>
        <v>19</v>
      </c>
      <c r="N9" s="12" t="str">
        <f>MID(ITER2020[[#This Row],[Latitud]],FIND("°",ITER2020[[#This Row],[Latitud]])+1,2)</f>
        <v>32</v>
      </c>
      <c r="O9" s="12" t="str">
        <f>MID(ITER2020[[#This Row],[Latitud]],FIND("'",ITER2020[[#This Row],[Latitud]])+1,6)</f>
        <v>00.142</v>
      </c>
      <c r="P9" s="12">
        <f>(ITER2020[[#This Row],[grados2]]+(ITER2020[[#This Row],[minutos2]]+ITER2020[[#This Row],[segundos2]]/60)/60)</f>
        <v>19.533372777777778</v>
      </c>
      <c r="Q9" s="12">
        <v>91</v>
      </c>
    </row>
    <row r="10" spans="1:17" x14ac:dyDescent="0.2">
      <c r="A10" s="12" t="s">
        <v>9</v>
      </c>
      <c r="B10" s="12" t="s">
        <v>10</v>
      </c>
      <c r="C10" s="12" t="s">
        <v>2012</v>
      </c>
      <c r="D10" s="12" t="s">
        <v>2013</v>
      </c>
      <c r="E10" s="12" t="s">
        <v>1253</v>
      </c>
      <c r="F10" s="12" t="s">
        <v>2020</v>
      </c>
      <c r="G10" s="12" t="s">
        <v>2021</v>
      </c>
      <c r="H10" s="12" t="str">
        <f>MID(ITER2020[[#This Row],[Longitud]],1,3)</f>
        <v xml:space="preserve"> 99</v>
      </c>
      <c r="I10" s="12" t="str">
        <f>MID(ITER2020[[#This Row],[Longitud]],FIND("°",ITER2020[[#This Row],[Longitud]])+1,2)</f>
        <v>16</v>
      </c>
      <c r="J10" s="12" t="str">
        <f>MID(ITER2020[[#This Row],[Longitud]],FIND("'",ITER2020[[#This Row],[Longitud]])+1,6)</f>
        <v>36.270</v>
      </c>
      <c r="K10" s="12">
        <f>(ITER2020[[#This Row],[grados]]+(ITER2020[[#This Row],[minutos]]+ITER2020[[#This Row],[segundos]]/60)/60)*-1</f>
        <v>-99.276741666666666</v>
      </c>
      <c r="L10" s="12" t="s">
        <v>2022</v>
      </c>
      <c r="M10" s="12" t="str">
        <f>MID(ITER2020[[#This Row],[Latitud]],1,2)</f>
        <v>19</v>
      </c>
      <c r="N10" s="12" t="str">
        <f>MID(ITER2020[[#This Row],[Latitud]],FIND("°",ITER2020[[#This Row],[Latitud]])+1,2)</f>
        <v>35</v>
      </c>
      <c r="O10" s="12" t="str">
        <f>MID(ITER2020[[#This Row],[Latitud]],FIND("'",ITER2020[[#This Row],[Latitud]])+1,6)</f>
        <v>00.445</v>
      </c>
      <c r="P10" s="12">
        <f>(ITER2020[[#This Row],[grados2]]+(ITER2020[[#This Row],[minutos2]]+ITER2020[[#This Row],[segundos2]]/60)/60)</f>
        <v>19.583456944444443</v>
      </c>
      <c r="Q10" s="12">
        <v>28</v>
      </c>
    </row>
    <row r="11" spans="1:17" x14ac:dyDescent="0.2">
      <c r="A11" s="12" t="s">
        <v>9</v>
      </c>
      <c r="B11" s="12" t="s">
        <v>10</v>
      </c>
      <c r="C11" s="12" t="s">
        <v>2012</v>
      </c>
      <c r="D11" s="12" t="s">
        <v>2013</v>
      </c>
      <c r="E11" s="12" t="s">
        <v>1265</v>
      </c>
      <c r="F11" s="12" t="s">
        <v>2023</v>
      </c>
      <c r="G11" s="12" t="s">
        <v>2024</v>
      </c>
      <c r="H11" s="12" t="str">
        <f>MID(ITER2020[[#This Row],[Longitud]],1,3)</f>
        <v xml:space="preserve"> 99</v>
      </c>
      <c r="I11" s="12" t="str">
        <f>MID(ITER2020[[#This Row],[Longitud]],FIND("°",ITER2020[[#This Row],[Longitud]])+1,2)</f>
        <v>16</v>
      </c>
      <c r="J11" s="12" t="str">
        <f>MID(ITER2020[[#This Row],[Longitud]],FIND("'",ITER2020[[#This Row],[Longitud]])+1,6)</f>
        <v>48.998</v>
      </c>
      <c r="K11" s="12">
        <f>(ITER2020[[#This Row],[grados]]+(ITER2020[[#This Row],[minutos]]+ITER2020[[#This Row],[segundos]]/60)/60)*-1</f>
        <v>-99.280277222222225</v>
      </c>
      <c r="L11" s="12" t="s">
        <v>2025</v>
      </c>
      <c r="M11" s="12" t="str">
        <f>MID(ITER2020[[#This Row],[Latitud]],1,2)</f>
        <v>19</v>
      </c>
      <c r="N11" s="12" t="str">
        <f>MID(ITER2020[[#This Row],[Latitud]],FIND("°",ITER2020[[#This Row],[Latitud]])+1,2)</f>
        <v>34</v>
      </c>
      <c r="O11" s="12" t="str">
        <f>MID(ITER2020[[#This Row],[Latitud]],FIND("'",ITER2020[[#This Row],[Latitud]])+1,6)</f>
        <v>35.043</v>
      </c>
      <c r="P11" s="12">
        <f>(ITER2020[[#This Row],[grados2]]+(ITER2020[[#This Row],[minutos2]]+ITER2020[[#This Row],[segundos2]]/60)/60)</f>
        <v>19.576400833333334</v>
      </c>
      <c r="Q11" s="12">
        <v>13</v>
      </c>
    </row>
    <row r="12" spans="1:17" x14ac:dyDescent="0.2">
      <c r="A12" s="12" t="s">
        <v>9</v>
      </c>
      <c r="B12" s="12" t="s">
        <v>10</v>
      </c>
      <c r="C12" s="12" t="s">
        <v>2012</v>
      </c>
      <c r="D12" s="12" t="s">
        <v>2013</v>
      </c>
      <c r="E12" s="12" t="s">
        <v>487</v>
      </c>
      <c r="F12" s="12" t="s">
        <v>2026</v>
      </c>
      <c r="G12" s="12" t="s">
        <v>2027</v>
      </c>
      <c r="H12" s="12" t="str">
        <f>MID(ITER2020[[#This Row],[Longitud]],1,3)</f>
        <v xml:space="preserve"> 99</v>
      </c>
      <c r="I12" s="12" t="str">
        <f>MID(ITER2020[[#This Row],[Longitud]],FIND("°",ITER2020[[#This Row],[Longitud]])+1,2)</f>
        <v>16</v>
      </c>
      <c r="J12" s="12" t="str">
        <f>MID(ITER2020[[#This Row],[Longitud]],FIND("'",ITER2020[[#This Row],[Longitud]])+1,6)</f>
        <v>26.646</v>
      </c>
      <c r="K12" s="12">
        <f>(ITER2020[[#This Row],[grados]]+(ITER2020[[#This Row],[minutos]]+ITER2020[[#This Row],[segundos]]/60)/60)*-1</f>
        <v>-99.274068333333332</v>
      </c>
      <c r="L12" s="12" t="s">
        <v>2028</v>
      </c>
      <c r="M12" s="12" t="str">
        <f>MID(ITER2020[[#This Row],[Latitud]],1,2)</f>
        <v>19</v>
      </c>
      <c r="N12" s="12" t="str">
        <f>MID(ITER2020[[#This Row],[Latitud]],FIND("°",ITER2020[[#This Row],[Latitud]])+1,2)</f>
        <v>34</v>
      </c>
      <c r="O12" s="12" t="str">
        <f>MID(ITER2020[[#This Row],[Latitud]],FIND("'",ITER2020[[#This Row],[Latitud]])+1,6)</f>
        <v>21.624</v>
      </c>
      <c r="P12" s="12">
        <f>(ITER2020[[#This Row],[grados2]]+(ITER2020[[#This Row],[minutos2]]+ITER2020[[#This Row],[segundos2]]/60)/60)</f>
        <v>19.572673333333334</v>
      </c>
      <c r="Q12" s="12">
        <v>16</v>
      </c>
    </row>
    <row r="13" spans="1:17" x14ac:dyDescent="0.2">
      <c r="A13" s="12" t="s">
        <v>9</v>
      </c>
      <c r="B13" s="12" t="s">
        <v>10</v>
      </c>
      <c r="C13" s="12" t="s">
        <v>2012</v>
      </c>
      <c r="D13" s="12" t="s">
        <v>2013</v>
      </c>
      <c r="E13" s="12" t="s">
        <v>1983</v>
      </c>
      <c r="F13" s="12" t="s">
        <v>2029</v>
      </c>
      <c r="G13" s="12" t="s">
        <v>2030</v>
      </c>
      <c r="H13" s="12" t="str">
        <f>MID(ITER2020[[#This Row],[Longitud]],1,3)</f>
        <v xml:space="preserve"> 99</v>
      </c>
      <c r="I13" s="12" t="str">
        <f>MID(ITER2020[[#This Row],[Longitud]],FIND("°",ITER2020[[#This Row],[Longitud]])+1,2)</f>
        <v>18</v>
      </c>
      <c r="J13" s="12" t="str">
        <f>MID(ITER2020[[#This Row],[Longitud]],FIND("'",ITER2020[[#This Row],[Longitud]])+1,6)</f>
        <v>51.962</v>
      </c>
      <c r="K13" s="12">
        <f>(ITER2020[[#This Row],[grados]]+(ITER2020[[#This Row],[minutos]]+ITER2020[[#This Row],[segundos]]/60)/60)*-1</f>
        <v>-99.314433888888885</v>
      </c>
      <c r="L13" s="12" t="s">
        <v>2031</v>
      </c>
      <c r="M13" s="12" t="str">
        <f>MID(ITER2020[[#This Row],[Latitud]],1,2)</f>
        <v>19</v>
      </c>
      <c r="N13" s="12" t="str">
        <f>MID(ITER2020[[#This Row],[Latitud]],FIND("°",ITER2020[[#This Row],[Latitud]])+1,2)</f>
        <v>32</v>
      </c>
      <c r="O13" s="12" t="str">
        <f>MID(ITER2020[[#This Row],[Latitud]],FIND("'",ITER2020[[#This Row],[Latitud]])+1,6)</f>
        <v>53.297</v>
      </c>
      <c r="P13" s="12">
        <f>(ITER2020[[#This Row],[grados2]]+(ITER2020[[#This Row],[minutos2]]+ITER2020[[#This Row],[segundos2]]/60)/60)</f>
        <v>19.548138055555555</v>
      </c>
      <c r="Q13" s="12">
        <v>382</v>
      </c>
    </row>
    <row r="14" spans="1:17" x14ac:dyDescent="0.2">
      <c r="A14" s="12" t="s">
        <v>9</v>
      </c>
      <c r="B14" s="12" t="s">
        <v>10</v>
      </c>
      <c r="C14" s="12" t="s">
        <v>2012</v>
      </c>
      <c r="D14" s="12" t="s">
        <v>2013</v>
      </c>
      <c r="E14" s="12" t="s">
        <v>1580</v>
      </c>
      <c r="F14" s="12" t="s">
        <v>2032</v>
      </c>
      <c r="G14" s="12" t="s">
        <v>2033</v>
      </c>
      <c r="H14" s="12" t="str">
        <f>MID(ITER2020[[#This Row],[Longitud]],1,3)</f>
        <v xml:space="preserve"> 99</v>
      </c>
      <c r="I14" s="12" t="str">
        <f>MID(ITER2020[[#This Row],[Longitud]],FIND("°",ITER2020[[#This Row],[Longitud]])+1,2)</f>
        <v>20</v>
      </c>
      <c r="J14" s="12" t="str">
        <f>MID(ITER2020[[#This Row],[Longitud]],FIND("'",ITER2020[[#This Row],[Longitud]])+1,6)</f>
        <v>54.707</v>
      </c>
      <c r="K14" s="12">
        <f>(ITER2020[[#This Row],[grados]]+(ITER2020[[#This Row],[minutos]]+ITER2020[[#This Row],[segundos]]/60)/60)*-1</f>
        <v>-99.348529722222224</v>
      </c>
      <c r="L14" s="12" t="s">
        <v>2034</v>
      </c>
      <c r="M14" s="12" t="str">
        <f>MID(ITER2020[[#This Row],[Latitud]],1,2)</f>
        <v>19</v>
      </c>
      <c r="N14" s="12" t="str">
        <f>MID(ITER2020[[#This Row],[Latitud]],FIND("°",ITER2020[[#This Row],[Latitud]])+1,2)</f>
        <v>33</v>
      </c>
      <c r="O14" s="12" t="str">
        <f>MID(ITER2020[[#This Row],[Latitud]],FIND("'",ITER2020[[#This Row],[Latitud]])+1,6)</f>
        <v>30.669</v>
      </c>
      <c r="P14" s="12">
        <f>(ITER2020[[#This Row],[grados2]]+(ITER2020[[#This Row],[minutos2]]+ITER2020[[#This Row],[segundos2]]/60)/60)</f>
        <v>19.558519166666667</v>
      </c>
      <c r="Q14" s="12">
        <v>79</v>
      </c>
    </row>
    <row r="15" spans="1:17" x14ac:dyDescent="0.2">
      <c r="A15" s="12" t="s">
        <v>9</v>
      </c>
      <c r="B15" s="12" t="s">
        <v>10</v>
      </c>
      <c r="C15" s="12" t="s">
        <v>2036</v>
      </c>
      <c r="D15" s="12" t="s">
        <v>2037</v>
      </c>
      <c r="E15" s="12" t="s">
        <v>11</v>
      </c>
      <c r="F15" s="12" t="s">
        <v>2037</v>
      </c>
      <c r="G15" s="12" t="s">
        <v>2038</v>
      </c>
      <c r="H15" s="12" t="str">
        <f>MID(ITER2020[[#This Row],[Longitud]],1,3)</f>
        <v xml:space="preserve"> 99</v>
      </c>
      <c r="I15" s="12" t="str">
        <f>MID(ITER2020[[#This Row],[Longitud]],FIND("°",ITER2020[[#This Row],[Longitud]])+1,2)</f>
        <v>10</v>
      </c>
      <c r="J15" s="12" t="str">
        <f>MID(ITER2020[[#This Row],[Longitud]],FIND("'",ITER2020[[#This Row],[Longitud]])+1,6)</f>
        <v>43.069</v>
      </c>
      <c r="K15" s="12">
        <f>(ITER2020[[#This Row],[grados]]+(ITER2020[[#This Row],[minutos]]+ITER2020[[#This Row],[segundos]]/60)/60)*-1</f>
        <v>-99.178630277777785</v>
      </c>
      <c r="L15" s="12" t="s">
        <v>2039</v>
      </c>
      <c r="M15" s="12" t="str">
        <f>MID(ITER2020[[#This Row],[Latitud]],1,2)</f>
        <v>19</v>
      </c>
      <c r="N15" s="12" t="str">
        <f>MID(ITER2020[[#This Row],[Latitud]],FIND("°",ITER2020[[#This Row],[Latitud]])+1,2)</f>
        <v>39</v>
      </c>
      <c r="O15" s="12" t="str">
        <f>MID(ITER2020[[#This Row],[Latitud]],FIND("'",ITER2020[[#This Row],[Latitud]])+1,6)</f>
        <v>54.221</v>
      </c>
      <c r="P15" s="12">
        <f>(ITER2020[[#This Row],[grados2]]+(ITER2020[[#This Row],[minutos2]]+ITER2020[[#This Row],[segundos2]]/60)/60)</f>
        <v>19.665061388888891</v>
      </c>
      <c r="Q15" s="12">
        <v>117995</v>
      </c>
    </row>
    <row r="16" spans="1:17" x14ac:dyDescent="0.2">
      <c r="A16" s="12" t="s">
        <v>9</v>
      </c>
      <c r="B16" s="12" t="s">
        <v>10</v>
      </c>
      <c r="C16" s="12" t="s">
        <v>2036</v>
      </c>
      <c r="D16" s="12" t="s">
        <v>2037</v>
      </c>
      <c r="E16" s="12" t="s">
        <v>64</v>
      </c>
      <c r="F16" s="12" t="s">
        <v>2040</v>
      </c>
      <c r="G16" s="12" t="s">
        <v>2041</v>
      </c>
      <c r="H16" s="12" t="str">
        <f>MID(ITER2020[[#This Row],[Longitud]],1,3)</f>
        <v xml:space="preserve"> 99</v>
      </c>
      <c r="I16" s="12" t="str">
        <f>MID(ITER2020[[#This Row],[Longitud]],FIND("°",ITER2020[[#This Row],[Longitud]])+1,2)</f>
        <v>10</v>
      </c>
      <c r="J16" s="12" t="str">
        <f>MID(ITER2020[[#This Row],[Longitud]],FIND("'",ITER2020[[#This Row],[Longitud]])+1,6)</f>
        <v>20.937</v>
      </c>
      <c r="K16" s="12">
        <f>(ITER2020[[#This Row],[grados]]+(ITER2020[[#This Row],[minutos]]+ITER2020[[#This Row],[segundos]]/60)/60)*-1</f>
        <v>-99.172482500000001</v>
      </c>
      <c r="L16" s="12" t="s">
        <v>2042</v>
      </c>
      <c r="M16" s="12" t="str">
        <f>MID(ITER2020[[#This Row],[Latitud]],1,2)</f>
        <v>19</v>
      </c>
      <c r="N16" s="12" t="str">
        <f>MID(ITER2020[[#This Row],[Latitud]],FIND("°",ITER2020[[#This Row],[Latitud]])+1,2)</f>
        <v>41</v>
      </c>
      <c r="O16" s="12" t="str">
        <f>MID(ITER2020[[#This Row],[Latitud]],FIND("'",ITER2020[[#This Row],[Latitud]])+1,6)</f>
        <v>14.145</v>
      </c>
      <c r="P16" s="12">
        <f>(ITER2020[[#This Row],[grados2]]+(ITER2020[[#This Row],[minutos2]]+ITER2020[[#This Row],[segundos2]]/60)/60)</f>
        <v>19.687262499999999</v>
      </c>
      <c r="Q16" s="12">
        <v>3792</v>
      </c>
    </row>
    <row r="17" spans="1:17" x14ac:dyDescent="0.2">
      <c r="A17" s="12" t="s">
        <v>9</v>
      </c>
      <c r="B17" s="12" t="s">
        <v>10</v>
      </c>
      <c r="C17" s="12" t="s">
        <v>2036</v>
      </c>
      <c r="D17" s="12" t="s">
        <v>2037</v>
      </c>
      <c r="E17" s="12" t="s">
        <v>362</v>
      </c>
      <c r="F17" s="12" t="s">
        <v>2043</v>
      </c>
      <c r="G17" s="12" t="s">
        <v>2044</v>
      </c>
      <c r="H17" s="12" t="str">
        <f>MID(ITER2020[[#This Row],[Longitud]],1,3)</f>
        <v xml:space="preserve"> 99</v>
      </c>
      <c r="I17" s="12" t="str">
        <f>MID(ITER2020[[#This Row],[Longitud]],FIND("°",ITER2020[[#This Row],[Longitud]])+1,2)</f>
        <v>10</v>
      </c>
      <c r="J17" s="12" t="str">
        <f>MID(ITER2020[[#This Row],[Longitud]],FIND("'",ITER2020[[#This Row],[Longitud]])+1,6)</f>
        <v>08.300</v>
      </c>
      <c r="K17" s="12">
        <f>(ITER2020[[#This Row],[grados]]+(ITER2020[[#This Row],[minutos]]+ITER2020[[#This Row],[segundos]]/60)/60)*-1</f>
        <v>-99.168972222222223</v>
      </c>
      <c r="L17" s="12" t="s">
        <v>2045</v>
      </c>
      <c r="M17" s="12" t="str">
        <f>MID(ITER2020[[#This Row],[Latitud]],1,2)</f>
        <v>19</v>
      </c>
      <c r="N17" s="12" t="str">
        <f>MID(ITER2020[[#This Row],[Latitud]],FIND("°",ITER2020[[#This Row],[Latitud]])+1,2)</f>
        <v>43</v>
      </c>
      <c r="O17" s="12" t="str">
        <f>MID(ITER2020[[#This Row],[Latitud]],FIND("'",ITER2020[[#This Row],[Latitud]])+1,6)</f>
        <v>30.264</v>
      </c>
      <c r="P17" s="12">
        <f>(ITER2020[[#This Row],[grados2]]+(ITER2020[[#This Row],[minutos2]]+ITER2020[[#This Row],[segundos2]]/60)/60)</f>
        <v>19.725073333333334</v>
      </c>
      <c r="Q17" s="12">
        <v>3885</v>
      </c>
    </row>
    <row r="18" spans="1:17" x14ac:dyDescent="0.2">
      <c r="A18" s="12" t="s">
        <v>9</v>
      </c>
      <c r="B18" s="12" t="s">
        <v>10</v>
      </c>
      <c r="C18" s="12" t="s">
        <v>2036</v>
      </c>
      <c r="D18" s="12" t="s">
        <v>2037</v>
      </c>
      <c r="E18" s="12" t="s">
        <v>384</v>
      </c>
      <c r="F18" s="12" t="s">
        <v>1092</v>
      </c>
      <c r="G18" s="12" t="s">
        <v>2046</v>
      </c>
      <c r="H18" s="12" t="str">
        <f>MID(ITER2020[[#This Row],[Longitud]],1,3)</f>
        <v xml:space="preserve"> 99</v>
      </c>
      <c r="I18" s="12" t="str">
        <f>MID(ITER2020[[#This Row],[Longitud]],FIND("°",ITER2020[[#This Row],[Longitud]])+1,2)</f>
        <v>10</v>
      </c>
      <c r="J18" s="12" t="str">
        <f>MID(ITER2020[[#This Row],[Longitud]],FIND("'",ITER2020[[#This Row],[Longitud]])+1,6)</f>
        <v>20.000</v>
      </c>
      <c r="K18" s="12">
        <f>(ITER2020[[#This Row],[grados]]+(ITER2020[[#This Row],[minutos]]+ITER2020[[#This Row],[segundos]]/60)/60)*-1</f>
        <v>-99.172222222222217</v>
      </c>
      <c r="L18" s="12" t="s">
        <v>2047</v>
      </c>
      <c r="M18" s="12" t="str">
        <f>MID(ITER2020[[#This Row],[Latitud]],1,2)</f>
        <v>19</v>
      </c>
      <c r="N18" s="12" t="str">
        <f>MID(ITER2020[[#This Row],[Latitud]],FIND("°",ITER2020[[#This Row],[Latitud]])+1,2)</f>
        <v>40</v>
      </c>
      <c r="O18" s="12" t="str">
        <f>MID(ITER2020[[#This Row],[Latitud]],FIND("'",ITER2020[[#This Row],[Latitud]])+1,6)</f>
        <v>50.000</v>
      </c>
      <c r="P18" s="12">
        <f>(ITER2020[[#This Row],[grados2]]+(ITER2020[[#This Row],[minutos2]]+ITER2020[[#This Row],[segundos2]]/60)/60)</f>
        <v>19.680555555555557</v>
      </c>
      <c r="Q18" s="12">
        <v>1417</v>
      </c>
    </row>
    <row r="19" spans="1:17" x14ac:dyDescent="0.2">
      <c r="A19" s="12" t="s">
        <v>9</v>
      </c>
      <c r="B19" s="12" t="s">
        <v>10</v>
      </c>
      <c r="C19" s="12" t="s">
        <v>2036</v>
      </c>
      <c r="D19" s="12" t="s">
        <v>2037</v>
      </c>
      <c r="E19" s="12" t="s">
        <v>389</v>
      </c>
      <c r="F19" s="12" t="s">
        <v>2048</v>
      </c>
      <c r="G19" s="12" t="s">
        <v>2049</v>
      </c>
      <c r="H19" s="12" t="str">
        <f>MID(ITER2020[[#This Row],[Longitud]],1,3)</f>
        <v xml:space="preserve"> 99</v>
      </c>
      <c r="I19" s="12" t="str">
        <f>MID(ITER2020[[#This Row],[Longitud]],FIND("°",ITER2020[[#This Row],[Longitud]])+1,2)</f>
        <v>08</v>
      </c>
      <c r="J19" s="12" t="str">
        <f>MID(ITER2020[[#This Row],[Longitud]],FIND("'",ITER2020[[#This Row],[Longitud]])+1,6)</f>
        <v>13.064</v>
      </c>
      <c r="K19" s="12">
        <f>(ITER2020[[#This Row],[grados]]+(ITER2020[[#This Row],[minutos]]+ITER2020[[#This Row],[segundos]]/60)/60)*-1</f>
        <v>-99.136962222222223</v>
      </c>
      <c r="L19" s="12" t="s">
        <v>2050</v>
      </c>
      <c r="M19" s="12" t="str">
        <f>MID(ITER2020[[#This Row],[Latitud]],1,2)</f>
        <v>19</v>
      </c>
      <c r="N19" s="12" t="str">
        <f>MID(ITER2020[[#This Row],[Latitud]],FIND("°",ITER2020[[#This Row],[Latitud]])+1,2)</f>
        <v>44</v>
      </c>
      <c r="O19" s="12" t="str">
        <f>MID(ITER2020[[#This Row],[Latitud]],FIND("'",ITER2020[[#This Row],[Latitud]])+1,6)</f>
        <v>10.216</v>
      </c>
      <c r="P19" s="12">
        <f>(ITER2020[[#This Row],[grados2]]+(ITER2020[[#This Row],[minutos2]]+ITER2020[[#This Row],[segundos2]]/60)/60)</f>
        <v>19.736171111111112</v>
      </c>
      <c r="Q19" s="12">
        <v>323</v>
      </c>
    </row>
    <row r="20" spans="1:17" x14ac:dyDescent="0.2">
      <c r="A20" s="12" t="s">
        <v>9</v>
      </c>
      <c r="B20" s="12" t="s">
        <v>10</v>
      </c>
      <c r="C20" s="12" t="s">
        <v>2036</v>
      </c>
      <c r="D20" s="12" t="s">
        <v>2037</v>
      </c>
      <c r="E20" s="12" t="s">
        <v>69</v>
      </c>
      <c r="F20" s="12" t="s">
        <v>2051</v>
      </c>
      <c r="G20" s="12" t="s">
        <v>2052</v>
      </c>
      <c r="H20" s="12" t="str">
        <f>MID(ITER2020[[#This Row],[Longitud]],1,3)</f>
        <v xml:space="preserve"> 99</v>
      </c>
      <c r="I20" s="12" t="str">
        <f>MID(ITER2020[[#This Row],[Longitud]],FIND("°",ITER2020[[#This Row],[Longitud]])+1,2)</f>
        <v>10</v>
      </c>
      <c r="J20" s="12" t="str">
        <f>MID(ITER2020[[#This Row],[Longitud]],FIND("'",ITER2020[[#This Row],[Longitud]])+1,6)</f>
        <v>23.745</v>
      </c>
      <c r="K20" s="12">
        <f>(ITER2020[[#This Row],[grados]]+(ITER2020[[#This Row],[minutos]]+ITER2020[[#This Row],[segundos]]/60)/60)*-1</f>
        <v>-99.173262500000007</v>
      </c>
      <c r="L20" s="12" t="s">
        <v>2053</v>
      </c>
      <c r="M20" s="12" t="str">
        <f>MID(ITER2020[[#This Row],[Latitud]],1,2)</f>
        <v>19</v>
      </c>
      <c r="N20" s="12" t="str">
        <f>MID(ITER2020[[#This Row],[Latitud]],FIND("°",ITER2020[[#This Row],[Latitud]])+1,2)</f>
        <v>42</v>
      </c>
      <c r="O20" s="12" t="str">
        <f>MID(ITER2020[[#This Row],[Latitud]],FIND("'",ITER2020[[#This Row],[Latitud]])+1,6)</f>
        <v>05.000</v>
      </c>
      <c r="P20" s="12">
        <f>(ITER2020[[#This Row],[grados2]]+(ITER2020[[#This Row],[minutos2]]+ITER2020[[#This Row],[segundos2]]/60)/60)</f>
        <v>19.701388888888889</v>
      </c>
      <c r="Q20" s="12">
        <v>6241</v>
      </c>
    </row>
    <row r="21" spans="1:17" x14ac:dyDescent="0.2">
      <c r="A21" s="12" t="s">
        <v>9</v>
      </c>
      <c r="B21" s="12" t="s">
        <v>10</v>
      </c>
      <c r="C21" s="12" t="s">
        <v>2036</v>
      </c>
      <c r="D21" s="12" t="s">
        <v>2037</v>
      </c>
      <c r="E21" s="12" t="s">
        <v>53</v>
      </c>
      <c r="F21" s="12" t="s">
        <v>2054</v>
      </c>
      <c r="G21" s="12" t="s">
        <v>2055</v>
      </c>
      <c r="H21" s="12" t="str">
        <f>MID(ITER2020[[#This Row],[Longitud]],1,3)</f>
        <v xml:space="preserve"> 99</v>
      </c>
      <c r="I21" s="12" t="str">
        <f>MID(ITER2020[[#This Row],[Longitud]],FIND("°",ITER2020[[#This Row],[Longitud]])+1,2)</f>
        <v>09</v>
      </c>
      <c r="J21" s="12" t="str">
        <f>MID(ITER2020[[#This Row],[Longitud]],FIND("'",ITER2020[[#This Row],[Longitud]])+1,6)</f>
        <v>37.468</v>
      </c>
      <c r="K21" s="12">
        <f>(ITER2020[[#This Row],[grados]]+(ITER2020[[#This Row],[minutos]]+ITER2020[[#This Row],[segundos]]/60)/60)*-1</f>
        <v>-99.160407777777777</v>
      </c>
      <c r="L21" s="12" t="s">
        <v>2056</v>
      </c>
      <c r="M21" s="12" t="str">
        <f>MID(ITER2020[[#This Row],[Latitud]],1,2)</f>
        <v>19</v>
      </c>
      <c r="N21" s="12" t="str">
        <f>MID(ITER2020[[#This Row],[Latitud]],FIND("°",ITER2020[[#This Row],[Latitud]])+1,2)</f>
        <v>41</v>
      </c>
      <c r="O21" s="12" t="str">
        <f>MID(ITER2020[[#This Row],[Latitud]],FIND("'",ITER2020[[#This Row],[Latitud]])+1,6)</f>
        <v>44.214</v>
      </c>
      <c r="P21" s="12">
        <f>(ITER2020[[#This Row],[grados2]]+(ITER2020[[#This Row],[minutos2]]+ITER2020[[#This Row],[segundos2]]/60)/60)</f>
        <v>19.695615</v>
      </c>
      <c r="Q21" s="12">
        <v>52</v>
      </c>
    </row>
    <row r="22" spans="1:17" x14ac:dyDescent="0.2">
      <c r="A22" s="12" t="s">
        <v>9</v>
      </c>
      <c r="B22" s="12" t="s">
        <v>10</v>
      </c>
      <c r="C22" s="12" t="s">
        <v>2036</v>
      </c>
      <c r="D22" s="12" t="s">
        <v>2037</v>
      </c>
      <c r="E22" s="12" t="s">
        <v>463</v>
      </c>
      <c r="F22" s="12" t="s">
        <v>2057</v>
      </c>
      <c r="G22" s="12" t="s">
        <v>2058</v>
      </c>
      <c r="H22" s="12" t="str">
        <f>MID(ITER2020[[#This Row],[Longitud]],1,3)</f>
        <v xml:space="preserve"> 99</v>
      </c>
      <c r="I22" s="12" t="str">
        <f>MID(ITER2020[[#This Row],[Longitud]],FIND("°",ITER2020[[#This Row],[Longitud]])+1,2)</f>
        <v>09</v>
      </c>
      <c r="J22" s="12" t="str">
        <f>MID(ITER2020[[#This Row],[Longitud]],FIND("'",ITER2020[[#This Row],[Longitud]])+1,6)</f>
        <v>21.729</v>
      </c>
      <c r="K22" s="12">
        <f>(ITER2020[[#This Row],[grados]]+(ITER2020[[#This Row],[minutos]]+ITER2020[[#This Row],[segundos]]/60)/60)*-1</f>
        <v>-99.156035833333334</v>
      </c>
      <c r="L22" s="12" t="s">
        <v>2059</v>
      </c>
      <c r="M22" s="12" t="str">
        <f>MID(ITER2020[[#This Row],[Latitud]],1,2)</f>
        <v>19</v>
      </c>
      <c r="N22" s="12" t="str">
        <f>MID(ITER2020[[#This Row],[Latitud]],FIND("°",ITER2020[[#This Row],[Latitud]])+1,2)</f>
        <v>43</v>
      </c>
      <c r="O22" s="12" t="str">
        <f>MID(ITER2020[[#This Row],[Latitud]],FIND("'",ITER2020[[#This Row],[Latitud]])+1,6)</f>
        <v>03.688</v>
      </c>
      <c r="P22" s="12">
        <f>(ITER2020[[#This Row],[grados2]]+(ITER2020[[#This Row],[minutos2]]+ITER2020[[#This Row],[segundos2]]/60)/60)</f>
        <v>19.717691111111112</v>
      </c>
      <c r="Q22" s="12">
        <v>10087</v>
      </c>
    </row>
    <row r="23" spans="1:17" x14ac:dyDescent="0.2">
      <c r="A23" s="12" t="s">
        <v>9</v>
      </c>
      <c r="B23" s="12" t="s">
        <v>10</v>
      </c>
      <c r="C23" s="12" t="s">
        <v>2036</v>
      </c>
      <c r="D23" s="12" t="s">
        <v>2037</v>
      </c>
      <c r="E23" s="12" t="s">
        <v>468</v>
      </c>
      <c r="F23" s="12" t="s">
        <v>1941</v>
      </c>
      <c r="G23" s="12" t="s">
        <v>2060</v>
      </c>
      <c r="H23" s="12" t="str">
        <f>MID(ITER2020[[#This Row],[Longitud]],1,3)</f>
        <v xml:space="preserve"> 99</v>
      </c>
      <c r="I23" s="12" t="str">
        <f>MID(ITER2020[[#This Row],[Longitud]],FIND("°",ITER2020[[#This Row],[Longitud]])+1,2)</f>
        <v>09</v>
      </c>
      <c r="J23" s="12" t="str">
        <f>MID(ITER2020[[#This Row],[Longitud]],FIND("'",ITER2020[[#This Row],[Longitud]])+1,6)</f>
        <v>18.045</v>
      </c>
      <c r="K23" s="12">
        <f>(ITER2020[[#This Row],[grados]]+(ITER2020[[#This Row],[minutos]]+ITER2020[[#This Row],[segundos]]/60)/60)*-1</f>
        <v>-99.155012499999998</v>
      </c>
      <c r="L23" s="12" t="s">
        <v>2061</v>
      </c>
      <c r="M23" s="12" t="str">
        <f>MID(ITER2020[[#This Row],[Latitud]],1,2)</f>
        <v>19</v>
      </c>
      <c r="N23" s="12" t="str">
        <f>MID(ITER2020[[#This Row],[Latitud]],FIND("°",ITER2020[[#This Row],[Latitud]])+1,2)</f>
        <v>41</v>
      </c>
      <c r="O23" s="12" t="str">
        <f>MID(ITER2020[[#This Row],[Latitud]],FIND("'",ITER2020[[#This Row],[Latitud]])+1,6)</f>
        <v>44.364</v>
      </c>
      <c r="P23" s="12">
        <f>(ITER2020[[#This Row],[grados2]]+(ITER2020[[#This Row],[minutos2]]+ITER2020[[#This Row],[segundos2]]/60)/60)</f>
        <v>19.695656666666668</v>
      </c>
      <c r="Q23" s="12">
        <v>854</v>
      </c>
    </row>
    <row r="24" spans="1:17" x14ac:dyDescent="0.2">
      <c r="A24" s="12" t="s">
        <v>9</v>
      </c>
      <c r="B24" s="12" t="s">
        <v>10</v>
      </c>
      <c r="C24" s="12" t="s">
        <v>2036</v>
      </c>
      <c r="D24" s="12" t="s">
        <v>2037</v>
      </c>
      <c r="E24" s="12" t="s">
        <v>1253</v>
      </c>
      <c r="F24" s="12" t="s">
        <v>2062</v>
      </c>
      <c r="G24" s="12" t="s">
        <v>2063</v>
      </c>
      <c r="H24" s="12" t="str">
        <f>MID(ITER2020[[#This Row],[Longitud]],1,3)</f>
        <v xml:space="preserve"> 99</v>
      </c>
      <c r="I24" s="12" t="str">
        <f>MID(ITER2020[[#This Row],[Longitud]],FIND("°",ITER2020[[#This Row],[Longitud]])+1,2)</f>
        <v>09</v>
      </c>
      <c r="J24" s="12" t="str">
        <f>MID(ITER2020[[#This Row],[Longitud]],FIND("'",ITER2020[[#This Row],[Longitud]])+1,6)</f>
        <v>48.663</v>
      </c>
      <c r="K24" s="12">
        <f>(ITER2020[[#This Row],[grados]]+(ITER2020[[#This Row],[minutos]]+ITER2020[[#This Row],[segundos]]/60)/60)*-1</f>
        <v>-99.163517499999998</v>
      </c>
      <c r="L24" s="12" t="s">
        <v>2064</v>
      </c>
      <c r="M24" s="12" t="str">
        <f>MID(ITER2020[[#This Row],[Latitud]],1,2)</f>
        <v>19</v>
      </c>
      <c r="N24" s="12" t="str">
        <f>MID(ITER2020[[#This Row],[Latitud]],FIND("°",ITER2020[[#This Row],[Latitud]])+1,2)</f>
        <v>42</v>
      </c>
      <c r="O24" s="12" t="str">
        <f>MID(ITER2020[[#This Row],[Latitud]],FIND("'",ITER2020[[#This Row],[Latitud]])+1,6)</f>
        <v>34.300</v>
      </c>
      <c r="P24" s="12">
        <f>(ITER2020[[#This Row],[grados2]]+(ITER2020[[#This Row],[minutos2]]+ITER2020[[#This Row],[segundos2]]/60)/60)</f>
        <v>19.70952777777778</v>
      </c>
      <c r="Q24" s="12">
        <v>323</v>
      </c>
    </row>
    <row r="25" spans="1:17" x14ac:dyDescent="0.2">
      <c r="A25" s="12" t="s">
        <v>9</v>
      </c>
      <c r="B25" s="12" t="s">
        <v>10</v>
      </c>
      <c r="C25" s="12" t="s">
        <v>2036</v>
      </c>
      <c r="D25" s="12" t="s">
        <v>2037</v>
      </c>
      <c r="E25" s="12" t="s">
        <v>487</v>
      </c>
      <c r="F25" s="12" t="s">
        <v>2065</v>
      </c>
      <c r="G25" s="12" t="s">
        <v>2066</v>
      </c>
      <c r="H25" s="12" t="str">
        <f>MID(ITER2020[[#This Row],[Longitud]],1,3)</f>
        <v xml:space="preserve"> 99</v>
      </c>
      <c r="I25" s="12" t="str">
        <f>MID(ITER2020[[#This Row],[Longitud]],FIND("°",ITER2020[[#This Row],[Longitud]])+1,2)</f>
        <v>09</v>
      </c>
      <c r="J25" s="12" t="str">
        <f>MID(ITER2020[[#This Row],[Longitud]],FIND("'",ITER2020[[#This Row],[Longitud]])+1,6)</f>
        <v>00.379</v>
      </c>
      <c r="K25" s="12">
        <f>(ITER2020[[#This Row],[grados]]+(ITER2020[[#This Row],[minutos]]+ITER2020[[#This Row],[segundos]]/60)/60)*-1</f>
        <v>-99.150105277777783</v>
      </c>
      <c r="L25" s="12" t="s">
        <v>2067</v>
      </c>
      <c r="M25" s="12" t="str">
        <f>MID(ITER2020[[#This Row],[Latitud]],1,2)</f>
        <v>19</v>
      </c>
      <c r="N25" s="12" t="str">
        <f>MID(ITER2020[[#This Row],[Latitud]],FIND("°",ITER2020[[#This Row],[Latitud]])+1,2)</f>
        <v>43</v>
      </c>
      <c r="O25" s="12" t="str">
        <f>MID(ITER2020[[#This Row],[Latitud]],FIND("'",ITER2020[[#This Row],[Latitud]])+1,6)</f>
        <v>40.573</v>
      </c>
      <c r="P25" s="12">
        <f>(ITER2020[[#This Row],[grados2]]+(ITER2020[[#This Row],[minutos2]]+ITER2020[[#This Row],[segundos2]]/60)/60)</f>
        <v>19.727936944444444</v>
      </c>
      <c r="Q25" s="12">
        <v>2</v>
      </c>
    </row>
    <row r="26" spans="1:17" x14ac:dyDescent="0.2">
      <c r="A26" s="12" t="s">
        <v>9</v>
      </c>
      <c r="B26" s="12" t="s">
        <v>10</v>
      </c>
      <c r="C26" s="12" t="s">
        <v>2036</v>
      </c>
      <c r="D26" s="12" t="s">
        <v>2037</v>
      </c>
      <c r="E26" s="12" t="s">
        <v>491</v>
      </c>
      <c r="F26" s="12" t="s">
        <v>2068</v>
      </c>
      <c r="G26" s="12" t="s">
        <v>2069</v>
      </c>
      <c r="H26" s="12" t="str">
        <f>MID(ITER2020[[#This Row],[Longitud]],1,3)</f>
        <v xml:space="preserve"> 99</v>
      </c>
      <c r="I26" s="12" t="str">
        <f>MID(ITER2020[[#This Row],[Longitud]],FIND("°",ITER2020[[#This Row],[Longitud]])+1,2)</f>
        <v>10</v>
      </c>
      <c r="J26" s="12" t="str">
        <f>MID(ITER2020[[#This Row],[Longitud]],FIND("'",ITER2020[[#This Row],[Longitud]])+1,6)</f>
        <v>48.380</v>
      </c>
      <c r="K26" s="12">
        <f>(ITER2020[[#This Row],[grados]]+(ITER2020[[#This Row],[minutos]]+ITER2020[[#This Row],[segundos]]/60)/60)*-1</f>
        <v>-99.180105555555556</v>
      </c>
      <c r="L26" s="12" t="s">
        <v>2070</v>
      </c>
      <c r="M26" s="12" t="str">
        <f>MID(ITER2020[[#This Row],[Latitud]],1,2)</f>
        <v>19</v>
      </c>
      <c r="N26" s="12" t="str">
        <f>MID(ITER2020[[#This Row],[Latitud]],FIND("°",ITER2020[[#This Row],[Latitud]])+1,2)</f>
        <v>43</v>
      </c>
      <c r="O26" s="12" t="str">
        <f>MID(ITER2020[[#This Row],[Latitud]],FIND("'",ITER2020[[#This Row],[Latitud]])+1,6)</f>
        <v>49.727</v>
      </c>
      <c r="P26" s="12">
        <f>(ITER2020[[#This Row],[grados2]]+(ITER2020[[#This Row],[minutos2]]+ITER2020[[#This Row],[segundos2]]/60)/60)</f>
        <v>19.730479722222221</v>
      </c>
      <c r="Q26" s="12">
        <v>552</v>
      </c>
    </row>
    <row r="27" spans="1:17" x14ac:dyDescent="0.2">
      <c r="A27" s="12" t="s">
        <v>9</v>
      </c>
      <c r="B27" s="12" t="s">
        <v>10</v>
      </c>
      <c r="C27" s="12" t="s">
        <v>2036</v>
      </c>
      <c r="D27" s="12" t="s">
        <v>2037</v>
      </c>
      <c r="E27" s="12" t="s">
        <v>496</v>
      </c>
      <c r="F27" s="12" t="s">
        <v>2071</v>
      </c>
      <c r="G27" s="12" t="s">
        <v>2072</v>
      </c>
      <c r="H27" s="12" t="str">
        <f>MID(ITER2020[[#This Row],[Longitud]],1,3)</f>
        <v xml:space="preserve"> 99</v>
      </c>
      <c r="I27" s="12" t="str">
        <f>MID(ITER2020[[#This Row],[Longitud]],FIND("°",ITER2020[[#This Row],[Longitud]])+1,2)</f>
        <v>09</v>
      </c>
      <c r="J27" s="12" t="str">
        <f>MID(ITER2020[[#This Row],[Longitud]],FIND("'",ITER2020[[#This Row],[Longitud]])+1,6)</f>
        <v>49.565</v>
      </c>
      <c r="K27" s="12">
        <f>(ITER2020[[#This Row],[grados]]+(ITER2020[[#This Row],[minutos]]+ITER2020[[#This Row],[segundos]]/60)/60)*-1</f>
        <v>-99.163768055555551</v>
      </c>
      <c r="L27" s="12" t="s">
        <v>2073</v>
      </c>
      <c r="M27" s="12" t="str">
        <f>MID(ITER2020[[#This Row],[Latitud]],1,2)</f>
        <v>19</v>
      </c>
      <c r="N27" s="12" t="str">
        <f>MID(ITER2020[[#This Row],[Latitud]],FIND("°",ITER2020[[#This Row],[Latitud]])+1,2)</f>
        <v>41</v>
      </c>
      <c r="O27" s="12" t="str">
        <f>MID(ITER2020[[#This Row],[Latitud]],FIND("'",ITER2020[[#This Row],[Latitud]])+1,6)</f>
        <v>17.409</v>
      </c>
      <c r="P27" s="12">
        <f>(ITER2020[[#This Row],[grados2]]+(ITER2020[[#This Row],[minutos2]]+ITER2020[[#This Row],[segundos2]]/60)/60)</f>
        <v>19.688169166666668</v>
      </c>
      <c r="Q27" s="12">
        <v>16086</v>
      </c>
    </row>
    <row r="28" spans="1:17" x14ac:dyDescent="0.2">
      <c r="A28" s="12" t="s">
        <v>9</v>
      </c>
      <c r="B28" s="12" t="s">
        <v>10</v>
      </c>
      <c r="C28" s="12" t="s">
        <v>2036</v>
      </c>
      <c r="D28" s="12" t="s">
        <v>2037</v>
      </c>
      <c r="E28" s="12" t="s">
        <v>1975</v>
      </c>
      <c r="F28" s="12" t="s">
        <v>2074</v>
      </c>
      <c r="G28" s="12" t="s">
        <v>2075</v>
      </c>
      <c r="H28" s="12" t="str">
        <f>MID(ITER2020[[#This Row],[Longitud]],1,3)</f>
        <v xml:space="preserve"> 99</v>
      </c>
      <c r="I28" s="12" t="str">
        <f>MID(ITER2020[[#This Row],[Longitud]],FIND("°",ITER2020[[#This Row],[Longitud]])+1,2)</f>
        <v>11</v>
      </c>
      <c r="J28" s="12" t="str">
        <f>MID(ITER2020[[#This Row],[Longitud]],FIND("'",ITER2020[[#This Row],[Longitud]])+1,6)</f>
        <v>40.636</v>
      </c>
      <c r="K28" s="12">
        <f>(ITER2020[[#This Row],[grados]]+(ITER2020[[#This Row],[minutos]]+ITER2020[[#This Row],[segundos]]/60)/60)*-1</f>
        <v>-99.194621111111104</v>
      </c>
      <c r="L28" s="12" t="s">
        <v>2076</v>
      </c>
      <c r="M28" s="12" t="str">
        <f>MID(ITER2020[[#This Row],[Latitud]],1,2)</f>
        <v>19</v>
      </c>
      <c r="N28" s="12" t="str">
        <f>MID(ITER2020[[#This Row],[Latitud]],FIND("°",ITER2020[[#This Row],[Latitud]])+1,2)</f>
        <v>44</v>
      </c>
      <c r="O28" s="12" t="str">
        <f>MID(ITER2020[[#This Row],[Latitud]],FIND("'",ITER2020[[#This Row],[Latitud]])+1,6)</f>
        <v>53.627</v>
      </c>
      <c r="P28" s="12">
        <f>(ITER2020[[#This Row],[grados2]]+(ITER2020[[#This Row],[minutos2]]+ITER2020[[#This Row],[segundos2]]/60)/60)</f>
        <v>19.748229722222224</v>
      </c>
      <c r="Q28" s="12">
        <v>3985</v>
      </c>
    </row>
    <row r="29" spans="1:17" x14ac:dyDescent="0.2">
      <c r="A29" s="12" t="s">
        <v>9</v>
      </c>
      <c r="B29" s="12" t="s">
        <v>10</v>
      </c>
      <c r="C29" s="12" t="s">
        <v>2036</v>
      </c>
      <c r="D29" s="12" t="s">
        <v>2037</v>
      </c>
      <c r="E29" s="12" t="s">
        <v>1983</v>
      </c>
      <c r="F29" s="12" t="s">
        <v>2077</v>
      </c>
      <c r="G29" s="12" t="s">
        <v>2078</v>
      </c>
      <c r="H29" s="12" t="str">
        <f>MID(ITER2020[[#This Row],[Longitud]],1,3)</f>
        <v xml:space="preserve"> 99</v>
      </c>
      <c r="I29" s="12" t="str">
        <f>MID(ITER2020[[#This Row],[Longitud]],FIND("°",ITER2020[[#This Row],[Longitud]])+1,2)</f>
        <v>08</v>
      </c>
      <c r="J29" s="12" t="str">
        <f>MID(ITER2020[[#This Row],[Longitud]],FIND("'",ITER2020[[#This Row],[Longitud]])+1,6)</f>
        <v>03.859</v>
      </c>
      <c r="K29" s="12">
        <f>(ITER2020[[#This Row],[grados]]+(ITER2020[[#This Row],[minutos]]+ITER2020[[#This Row],[segundos]]/60)/60)*-1</f>
        <v>-99.134405277777773</v>
      </c>
      <c r="L29" s="12" t="s">
        <v>2079</v>
      </c>
      <c r="M29" s="12" t="str">
        <f>MID(ITER2020[[#This Row],[Latitud]],1,2)</f>
        <v>19</v>
      </c>
      <c r="N29" s="12" t="str">
        <f>MID(ITER2020[[#This Row],[Latitud]],FIND("°",ITER2020[[#This Row],[Latitud]])+1,2)</f>
        <v>45</v>
      </c>
      <c r="O29" s="12" t="str">
        <f>MID(ITER2020[[#This Row],[Latitud]],FIND("'",ITER2020[[#This Row],[Latitud]])+1,6)</f>
        <v>00.518</v>
      </c>
      <c r="P29" s="12">
        <f>(ITER2020[[#This Row],[grados2]]+(ITER2020[[#This Row],[minutos2]]+ITER2020[[#This Row],[segundos2]]/60)/60)</f>
        <v>19.750143888888889</v>
      </c>
      <c r="Q29" s="12">
        <v>12</v>
      </c>
    </row>
    <row r="30" spans="1:17" x14ac:dyDescent="0.2">
      <c r="A30" s="12" t="s">
        <v>9</v>
      </c>
      <c r="B30" s="12" t="s">
        <v>10</v>
      </c>
      <c r="C30" s="12" t="s">
        <v>2036</v>
      </c>
      <c r="D30" s="12" t="s">
        <v>2037</v>
      </c>
      <c r="E30" s="12" t="s">
        <v>1580</v>
      </c>
      <c r="F30" s="12" t="s">
        <v>2080</v>
      </c>
      <c r="G30" s="12" t="s">
        <v>2081</v>
      </c>
      <c r="H30" s="12" t="str">
        <f>MID(ITER2020[[#This Row],[Longitud]],1,3)</f>
        <v xml:space="preserve"> 99</v>
      </c>
      <c r="I30" s="12" t="str">
        <f>MID(ITER2020[[#This Row],[Longitud]],FIND("°",ITER2020[[#This Row],[Longitud]])+1,2)</f>
        <v>07</v>
      </c>
      <c r="J30" s="12" t="str">
        <f>MID(ITER2020[[#This Row],[Longitud]],FIND("'",ITER2020[[#This Row],[Longitud]])+1,6)</f>
        <v>18.957</v>
      </c>
      <c r="K30" s="12">
        <f>(ITER2020[[#This Row],[grados]]+(ITER2020[[#This Row],[minutos]]+ITER2020[[#This Row],[segundos]]/60)/60)*-1</f>
        <v>-99.1219325</v>
      </c>
      <c r="L30" s="12" t="s">
        <v>2082</v>
      </c>
      <c r="M30" s="12" t="str">
        <f>MID(ITER2020[[#This Row],[Latitud]],1,2)</f>
        <v>19</v>
      </c>
      <c r="N30" s="12" t="str">
        <f>MID(ITER2020[[#This Row],[Latitud]],FIND("°",ITER2020[[#This Row],[Latitud]])+1,2)</f>
        <v>44</v>
      </c>
      <c r="O30" s="12" t="str">
        <f>MID(ITER2020[[#This Row],[Latitud]],FIND("'",ITER2020[[#This Row],[Latitud]])+1,6)</f>
        <v>15.149</v>
      </c>
      <c r="P30" s="12">
        <f>(ITER2020[[#This Row],[grados2]]+(ITER2020[[#This Row],[minutos2]]+ITER2020[[#This Row],[segundos2]]/60)/60)</f>
        <v>19.737541388888889</v>
      </c>
      <c r="Q30" s="12">
        <v>31</v>
      </c>
    </row>
    <row r="31" spans="1:17" x14ac:dyDescent="0.2">
      <c r="A31" s="12" t="s">
        <v>9</v>
      </c>
      <c r="B31" s="12" t="s">
        <v>10</v>
      </c>
      <c r="C31" s="12" t="s">
        <v>2036</v>
      </c>
      <c r="D31" s="12" t="s">
        <v>2037</v>
      </c>
      <c r="E31" s="12" t="s">
        <v>2083</v>
      </c>
      <c r="F31" s="12" t="s">
        <v>2084</v>
      </c>
      <c r="G31" s="12" t="s">
        <v>2085</v>
      </c>
      <c r="H31" s="12" t="str">
        <f>MID(ITER2020[[#This Row],[Longitud]],1,3)</f>
        <v xml:space="preserve"> 99</v>
      </c>
      <c r="I31" s="12" t="str">
        <f>MID(ITER2020[[#This Row],[Longitud]],FIND("°",ITER2020[[#This Row],[Longitud]])+1,2)</f>
        <v>08</v>
      </c>
      <c r="J31" s="12" t="str">
        <f>MID(ITER2020[[#This Row],[Longitud]],FIND("'",ITER2020[[#This Row],[Longitud]])+1,6)</f>
        <v>59.976</v>
      </c>
      <c r="K31" s="12">
        <f>(ITER2020[[#This Row],[grados]]+(ITER2020[[#This Row],[minutos]]+ITER2020[[#This Row],[segundos]]/60)/60)*-1</f>
        <v>-99.149993333333327</v>
      </c>
      <c r="L31" s="12" t="s">
        <v>2086</v>
      </c>
      <c r="M31" s="12" t="str">
        <f>MID(ITER2020[[#This Row],[Latitud]],1,2)</f>
        <v>19</v>
      </c>
      <c r="N31" s="12" t="str">
        <f>MID(ITER2020[[#This Row],[Latitud]],FIND("°",ITER2020[[#This Row],[Latitud]])+1,2)</f>
        <v>44</v>
      </c>
      <c r="O31" s="12" t="str">
        <f>MID(ITER2020[[#This Row],[Latitud]],FIND("'",ITER2020[[#This Row],[Latitud]])+1,6)</f>
        <v>11.313</v>
      </c>
      <c r="P31" s="12">
        <f>(ITER2020[[#This Row],[grados2]]+(ITER2020[[#This Row],[minutos2]]+ITER2020[[#This Row],[segundos2]]/60)/60)</f>
        <v>19.736475833333333</v>
      </c>
      <c r="Q31" s="12">
        <v>62</v>
      </c>
    </row>
    <row r="32" spans="1:17" x14ac:dyDescent="0.2">
      <c r="A32" s="12" t="s">
        <v>9</v>
      </c>
      <c r="B32" s="12" t="s">
        <v>10</v>
      </c>
      <c r="C32" s="12" t="s">
        <v>2036</v>
      </c>
      <c r="D32" s="12" t="s">
        <v>2037</v>
      </c>
      <c r="E32" s="12" t="s">
        <v>1585</v>
      </c>
      <c r="F32" s="12" t="s">
        <v>2087</v>
      </c>
      <c r="G32" s="12" t="s">
        <v>2088</v>
      </c>
      <c r="H32" s="12" t="str">
        <f>MID(ITER2020[[#This Row],[Longitud]],1,3)</f>
        <v xml:space="preserve"> 99</v>
      </c>
      <c r="I32" s="12" t="str">
        <f>MID(ITER2020[[#This Row],[Longitud]],FIND("°",ITER2020[[#This Row],[Longitud]])+1,2)</f>
        <v>08</v>
      </c>
      <c r="J32" s="12" t="str">
        <f>MID(ITER2020[[#This Row],[Longitud]],FIND("'",ITER2020[[#This Row],[Longitud]])+1,6)</f>
        <v>04.279</v>
      </c>
      <c r="K32" s="12">
        <f>(ITER2020[[#This Row],[grados]]+(ITER2020[[#This Row],[minutos]]+ITER2020[[#This Row],[segundos]]/60)/60)*-1</f>
        <v>-99.134521944444444</v>
      </c>
      <c r="L32" s="12" t="s">
        <v>2089</v>
      </c>
      <c r="M32" s="12" t="str">
        <f>MID(ITER2020[[#This Row],[Latitud]],1,2)</f>
        <v>19</v>
      </c>
      <c r="N32" s="12" t="str">
        <f>MID(ITER2020[[#This Row],[Latitud]],FIND("°",ITER2020[[#This Row],[Latitud]])+1,2)</f>
        <v>44</v>
      </c>
      <c r="O32" s="12" t="str">
        <f>MID(ITER2020[[#This Row],[Latitud]],FIND("'",ITER2020[[#This Row],[Latitud]])+1,6)</f>
        <v>12.422</v>
      </c>
      <c r="P32" s="12">
        <f>(ITER2020[[#This Row],[grados2]]+(ITER2020[[#This Row],[minutos2]]+ITER2020[[#This Row],[segundos2]]/60)/60)</f>
        <v>19.73678388888889</v>
      </c>
      <c r="Q32" s="12">
        <v>21</v>
      </c>
    </row>
    <row r="33" spans="1:17" x14ac:dyDescent="0.2">
      <c r="A33" s="12" t="s">
        <v>9</v>
      </c>
      <c r="B33" s="12" t="s">
        <v>10</v>
      </c>
      <c r="C33" s="12" t="s">
        <v>2036</v>
      </c>
      <c r="D33" s="12" t="s">
        <v>2037</v>
      </c>
      <c r="E33" s="12" t="s">
        <v>1590</v>
      </c>
      <c r="F33" s="12" t="s">
        <v>2090</v>
      </c>
      <c r="G33" s="12" t="s">
        <v>2091</v>
      </c>
      <c r="H33" s="12" t="str">
        <f>MID(ITER2020[[#This Row],[Longitud]],1,3)</f>
        <v xml:space="preserve"> 99</v>
      </c>
      <c r="I33" s="12" t="str">
        <f>MID(ITER2020[[#This Row],[Longitud]],FIND("°",ITER2020[[#This Row],[Longitud]])+1,2)</f>
        <v>09</v>
      </c>
      <c r="J33" s="12" t="str">
        <f>MID(ITER2020[[#This Row],[Longitud]],FIND("'",ITER2020[[#This Row],[Longitud]])+1,6)</f>
        <v>05.871</v>
      </c>
      <c r="K33" s="12">
        <f>(ITER2020[[#This Row],[grados]]+(ITER2020[[#This Row],[minutos]]+ITER2020[[#This Row],[segundos]]/60)/60)*-1</f>
        <v>-99.151630833333328</v>
      </c>
      <c r="L33" s="12" t="s">
        <v>2092</v>
      </c>
      <c r="M33" s="12" t="str">
        <f>MID(ITER2020[[#This Row],[Latitud]],1,2)</f>
        <v>19</v>
      </c>
      <c r="N33" s="12" t="str">
        <f>MID(ITER2020[[#This Row],[Latitud]],FIND("°",ITER2020[[#This Row],[Latitud]])+1,2)</f>
        <v>43</v>
      </c>
      <c r="O33" s="12" t="str">
        <f>MID(ITER2020[[#This Row],[Latitud]],FIND("'",ITER2020[[#This Row],[Latitud]])+1,6)</f>
        <v>46.462</v>
      </c>
      <c r="P33" s="12">
        <f>(ITER2020[[#This Row],[grados2]]+(ITER2020[[#This Row],[minutos2]]+ITER2020[[#This Row],[segundos2]]/60)/60)</f>
        <v>19.729572777777779</v>
      </c>
      <c r="Q33" s="12">
        <v>3</v>
      </c>
    </row>
    <row r="34" spans="1:17" x14ac:dyDescent="0.2">
      <c r="A34" s="12" t="s">
        <v>9</v>
      </c>
      <c r="B34" s="12" t="s">
        <v>10</v>
      </c>
      <c r="C34" s="12" t="s">
        <v>2036</v>
      </c>
      <c r="D34" s="12" t="s">
        <v>2037</v>
      </c>
      <c r="E34" s="12" t="s">
        <v>1976</v>
      </c>
      <c r="F34" s="12" t="s">
        <v>2093</v>
      </c>
      <c r="G34" s="12" t="s">
        <v>2094</v>
      </c>
      <c r="H34" s="12" t="str">
        <f>MID(ITER2020[[#This Row],[Longitud]],1,3)</f>
        <v xml:space="preserve"> 99</v>
      </c>
      <c r="I34" s="12" t="str">
        <f>MID(ITER2020[[#This Row],[Longitud]],FIND("°",ITER2020[[#This Row],[Longitud]])+1,2)</f>
        <v>08</v>
      </c>
      <c r="J34" s="12" t="str">
        <f>MID(ITER2020[[#This Row],[Longitud]],FIND("'",ITER2020[[#This Row],[Longitud]])+1,6)</f>
        <v>20.780</v>
      </c>
      <c r="K34" s="12">
        <f>(ITER2020[[#This Row],[grados]]+(ITER2020[[#This Row],[minutos]]+ITER2020[[#This Row],[segundos]]/60)/60)*-1</f>
        <v>-99.13910555555556</v>
      </c>
      <c r="L34" s="12" t="s">
        <v>2095</v>
      </c>
      <c r="M34" s="12" t="str">
        <f>MID(ITER2020[[#This Row],[Latitud]],1,2)</f>
        <v>19</v>
      </c>
      <c r="N34" s="12" t="str">
        <f>MID(ITER2020[[#This Row],[Latitud]],FIND("°",ITER2020[[#This Row],[Latitud]])+1,2)</f>
        <v>43</v>
      </c>
      <c r="O34" s="12" t="str">
        <f>MID(ITER2020[[#This Row],[Latitud]],FIND("'",ITER2020[[#This Row],[Latitud]])+1,6)</f>
        <v>24.367</v>
      </c>
      <c r="P34" s="12">
        <f>(ITER2020[[#This Row],[grados2]]+(ITER2020[[#This Row],[minutos2]]+ITER2020[[#This Row],[segundos2]]/60)/60)</f>
        <v>19.723435277777778</v>
      </c>
      <c r="Q34" s="12">
        <v>23</v>
      </c>
    </row>
    <row r="35" spans="1:17" x14ac:dyDescent="0.2">
      <c r="A35" s="12" t="s">
        <v>9</v>
      </c>
      <c r="B35" s="12" t="s">
        <v>10</v>
      </c>
      <c r="C35" s="12" t="s">
        <v>2036</v>
      </c>
      <c r="D35" s="12" t="s">
        <v>2037</v>
      </c>
      <c r="E35" s="12" t="s">
        <v>1977</v>
      </c>
      <c r="F35" s="12" t="s">
        <v>2096</v>
      </c>
      <c r="G35" s="12" t="s">
        <v>2097</v>
      </c>
      <c r="H35" s="12" t="str">
        <f>MID(ITER2020[[#This Row],[Longitud]],1,3)</f>
        <v xml:space="preserve"> 99</v>
      </c>
      <c r="I35" s="12" t="str">
        <f>MID(ITER2020[[#This Row],[Longitud]],FIND("°",ITER2020[[#This Row],[Longitud]])+1,2)</f>
        <v>07</v>
      </c>
      <c r="J35" s="12" t="str">
        <f>MID(ITER2020[[#This Row],[Longitud]],FIND("'",ITER2020[[#This Row],[Longitud]])+1,6)</f>
        <v>34.780</v>
      </c>
      <c r="K35" s="12">
        <f>(ITER2020[[#This Row],[grados]]+(ITER2020[[#This Row],[minutos]]+ITER2020[[#This Row],[segundos]]/60)/60)*-1</f>
        <v>-99.126327777777774</v>
      </c>
      <c r="L35" s="12" t="s">
        <v>2098</v>
      </c>
      <c r="M35" s="12" t="str">
        <f>MID(ITER2020[[#This Row],[Latitud]],1,2)</f>
        <v>19</v>
      </c>
      <c r="N35" s="12" t="str">
        <f>MID(ITER2020[[#This Row],[Latitud]],FIND("°",ITER2020[[#This Row],[Latitud]])+1,2)</f>
        <v>44</v>
      </c>
      <c r="O35" s="12" t="str">
        <f>MID(ITER2020[[#This Row],[Latitud]],FIND("'",ITER2020[[#This Row],[Latitud]])+1,6)</f>
        <v>26.697</v>
      </c>
      <c r="P35" s="12">
        <f>(ITER2020[[#This Row],[grados2]]+(ITER2020[[#This Row],[minutos2]]+ITER2020[[#This Row],[segundos2]]/60)/60)</f>
        <v>19.740749166666667</v>
      </c>
      <c r="Q35" s="12">
        <v>6</v>
      </c>
    </row>
    <row r="36" spans="1:17" x14ac:dyDescent="0.2">
      <c r="A36" s="12" t="s">
        <v>9</v>
      </c>
      <c r="B36" s="12" t="s">
        <v>10</v>
      </c>
      <c r="C36" s="12" t="s">
        <v>2036</v>
      </c>
      <c r="D36" s="12" t="s">
        <v>2037</v>
      </c>
      <c r="E36" s="12" t="s">
        <v>1595</v>
      </c>
      <c r="F36" s="12" t="s">
        <v>2099</v>
      </c>
      <c r="G36" s="12" t="s">
        <v>2100</v>
      </c>
      <c r="H36" s="12" t="str">
        <f>MID(ITER2020[[#This Row],[Longitud]],1,3)</f>
        <v xml:space="preserve"> 99</v>
      </c>
      <c r="I36" s="12" t="str">
        <f>MID(ITER2020[[#This Row],[Longitud]],FIND("°",ITER2020[[#This Row],[Longitud]])+1,2)</f>
        <v>11</v>
      </c>
      <c r="J36" s="12" t="str">
        <f>MID(ITER2020[[#This Row],[Longitud]],FIND("'",ITER2020[[#This Row],[Longitud]])+1,6)</f>
        <v>50.868</v>
      </c>
      <c r="K36" s="12">
        <f>(ITER2020[[#This Row],[grados]]+(ITER2020[[#This Row],[minutos]]+ITER2020[[#This Row],[segundos]]/60)/60)*-1</f>
        <v>-99.197463333333332</v>
      </c>
      <c r="L36" s="12" t="s">
        <v>2101</v>
      </c>
      <c r="M36" s="12" t="str">
        <f>MID(ITER2020[[#This Row],[Latitud]],1,2)</f>
        <v>19</v>
      </c>
      <c r="N36" s="12" t="str">
        <f>MID(ITER2020[[#This Row],[Latitud]],FIND("°",ITER2020[[#This Row],[Latitud]])+1,2)</f>
        <v>43</v>
      </c>
      <c r="O36" s="12" t="str">
        <f>MID(ITER2020[[#This Row],[Latitud]],FIND("'",ITER2020[[#This Row],[Latitud]])+1,6)</f>
        <v>36.837</v>
      </c>
      <c r="P36" s="12">
        <f>(ITER2020[[#This Row],[grados2]]+(ITER2020[[#This Row],[minutos2]]+ITER2020[[#This Row],[segundos2]]/60)/60)</f>
        <v>19.726899166666666</v>
      </c>
      <c r="Q36" s="12">
        <v>2899</v>
      </c>
    </row>
    <row r="37" spans="1:17" x14ac:dyDescent="0.2">
      <c r="A37" s="12" t="s">
        <v>9</v>
      </c>
      <c r="B37" s="12" t="s">
        <v>10</v>
      </c>
      <c r="C37" s="12" t="s">
        <v>2036</v>
      </c>
      <c r="D37" s="12" t="s">
        <v>2037</v>
      </c>
      <c r="E37" s="12" t="s">
        <v>1978</v>
      </c>
      <c r="F37" s="12" t="s">
        <v>2102</v>
      </c>
      <c r="G37" s="12" t="s">
        <v>2103</v>
      </c>
      <c r="H37" s="12" t="str">
        <f>MID(ITER2020[[#This Row],[Longitud]],1,3)</f>
        <v xml:space="preserve"> 99</v>
      </c>
      <c r="I37" s="12" t="str">
        <f>MID(ITER2020[[#This Row],[Longitud]],FIND("°",ITER2020[[#This Row],[Longitud]])+1,2)</f>
        <v>07</v>
      </c>
      <c r="J37" s="12" t="str">
        <f>MID(ITER2020[[#This Row],[Longitud]],FIND("'",ITER2020[[#This Row],[Longitud]])+1,6)</f>
        <v>47.625</v>
      </c>
      <c r="K37" s="12">
        <f>(ITER2020[[#This Row],[grados]]+(ITER2020[[#This Row],[minutos]]+ITER2020[[#This Row],[segundos]]/60)/60)*-1</f>
        <v>-99.129895833333336</v>
      </c>
      <c r="L37" s="12" t="s">
        <v>2104</v>
      </c>
      <c r="M37" s="12" t="str">
        <f>MID(ITER2020[[#This Row],[Latitud]],1,2)</f>
        <v>19</v>
      </c>
      <c r="N37" s="12" t="str">
        <f>MID(ITER2020[[#This Row],[Latitud]],FIND("°",ITER2020[[#This Row],[Latitud]])+1,2)</f>
        <v>43</v>
      </c>
      <c r="O37" s="12" t="str">
        <f>MID(ITER2020[[#This Row],[Latitud]],FIND("'",ITER2020[[#This Row],[Latitud]])+1,6)</f>
        <v>54.611</v>
      </c>
      <c r="P37" s="12">
        <f>(ITER2020[[#This Row],[grados2]]+(ITER2020[[#This Row],[minutos2]]+ITER2020[[#This Row],[segundos2]]/60)/60)</f>
        <v>19.73183638888889</v>
      </c>
      <c r="Q37" s="12">
        <v>113</v>
      </c>
    </row>
    <row r="38" spans="1:17" x14ac:dyDescent="0.2">
      <c r="A38" s="12" t="s">
        <v>9</v>
      </c>
      <c r="B38" s="12" t="s">
        <v>10</v>
      </c>
      <c r="C38" s="12" t="s">
        <v>2036</v>
      </c>
      <c r="D38" s="12" t="s">
        <v>2037</v>
      </c>
      <c r="E38" s="12" t="s">
        <v>1979</v>
      </c>
      <c r="F38" s="12" t="s">
        <v>2105</v>
      </c>
      <c r="G38" s="12" t="s">
        <v>2106</v>
      </c>
      <c r="H38" s="12" t="str">
        <f>MID(ITER2020[[#This Row],[Longitud]],1,3)</f>
        <v xml:space="preserve"> 99</v>
      </c>
      <c r="I38" s="12" t="str">
        <f>MID(ITER2020[[#This Row],[Longitud]],FIND("°",ITER2020[[#This Row],[Longitud]])+1,2)</f>
        <v>08</v>
      </c>
      <c r="J38" s="12" t="str">
        <f>MID(ITER2020[[#This Row],[Longitud]],FIND("'",ITER2020[[#This Row],[Longitud]])+1,6)</f>
        <v>17.249</v>
      </c>
      <c r="K38" s="12">
        <f>(ITER2020[[#This Row],[grados]]+(ITER2020[[#This Row],[minutos]]+ITER2020[[#This Row],[segundos]]/60)/60)*-1</f>
        <v>-99.138124722222216</v>
      </c>
      <c r="L38" s="12" t="s">
        <v>2107</v>
      </c>
      <c r="M38" s="12" t="str">
        <f>MID(ITER2020[[#This Row],[Latitud]],1,2)</f>
        <v>19</v>
      </c>
      <c r="N38" s="12" t="str">
        <f>MID(ITER2020[[#This Row],[Latitud]],FIND("°",ITER2020[[#This Row],[Latitud]])+1,2)</f>
        <v>43</v>
      </c>
      <c r="O38" s="12" t="str">
        <f>MID(ITER2020[[#This Row],[Latitud]],FIND("'",ITER2020[[#This Row],[Latitud]])+1,6)</f>
        <v>37.904</v>
      </c>
      <c r="P38" s="12">
        <f>(ITER2020[[#This Row],[grados2]]+(ITER2020[[#This Row],[minutos2]]+ITER2020[[#This Row],[segundos2]]/60)/60)</f>
        <v>19.727195555555557</v>
      </c>
      <c r="Q38" s="12">
        <v>5</v>
      </c>
    </row>
    <row r="39" spans="1:17" x14ac:dyDescent="0.2">
      <c r="A39" s="12" t="s">
        <v>9</v>
      </c>
      <c r="B39" s="12" t="s">
        <v>10</v>
      </c>
      <c r="C39" s="12" t="s">
        <v>2036</v>
      </c>
      <c r="D39" s="12" t="s">
        <v>2037</v>
      </c>
      <c r="E39" s="12" t="s">
        <v>1600</v>
      </c>
      <c r="F39" s="12" t="s">
        <v>1974</v>
      </c>
      <c r="G39" s="12" t="s">
        <v>2108</v>
      </c>
      <c r="H39" s="12" t="str">
        <f>MID(ITER2020[[#This Row],[Longitud]],1,3)</f>
        <v xml:space="preserve"> 99</v>
      </c>
      <c r="I39" s="12" t="str">
        <f>MID(ITER2020[[#This Row],[Longitud]],FIND("°",ITER2020[[#This Row],[Longitud]])+1,2)</f>
        <v>08</v>
      </c>
      <c r="J39" s="12" t="str">
        <f>MID(ITER2020[[#This Row],[Longitud]],FIND("'",ITER2020[[#This Row],[Longitud]])+1,6)</f>
        <v>48.443</v>
      </c>
      <c r="K39" s="12">
        <f>(ITER2020[[#This Row],[grados]]+(ITER2020[[#This Row],[minutos]]+ITER2020[[#This Row],[segundos]]/60)/60)*-1</f>
        <v>-99.146789722222223</v>
      </c>
      <c r="L39" s="12" t="s">
        <v>2109</v>
      </c>
      <c r="M39" s="12" t="str">
        <f>MID(ITER2020[[#This Row],[Latitud]],1,2)</f>
        <v>19</v>
      </c>
      <c r="N39" s="12" t="str">
        <f>MID(ITER2020[[#This Row],[Latitud]],FIND("°",ITER2020[[#This Row],[Latitud]])+1,2)</f>
        <v>45</v>
      </c>
      <c r="O39" s="12" t="str">
        <f>MID(ITER2020[[#This Row],[Latitud]],FIND("'",ITER2020[[#This Row],[Latitud]])+1,6)</f>
        <v>29.632</v>
      </c>
      <c r="P39" s="12">
        <f>(ITER2020[[#This Row],[grados2]]+(ITER2020[[#This Row],[minutos2]]+ITER2020[[#This Row],[segundos2]]/60)/60)</f>
        <v>19.758231111111112</v>
      </c>
      <c r="Q39" s="12">
        <v>3673</v>
      </c>
    </row>
    <row r="40" spans="1:17" x14ac:dyDescent="0.2">
      <c r="A40" s="12" t="s">
        <v>9</v>
      </c>
      <c r="B40" s="12" t="s">
        <v>10</v>
      </c>
      <c r="C40" s="12" t="s">
        <v>2036</v>
      </c>
      <c r="D40" s="12" t="s">
        <v>2037</v>
      </c>
      <c r="E40" s="12" t="s">
        <v>1980</v>
      </c>
      <c r="F40" s="12" t="s">
        <v>2110</v>
      </c>
      <c r="G40" s="12" t="s">
        <v>2111</v>
      </c>
      <c r="H40" s="12" t="str">
        <f>MID(ITER2020[[#This Row],[Longitud]],1,3)</f>
        <v xml:space="preserve"> 99</v>
      </c>
      <c r="I40" s="12" t="str">
        <f>MID(ITER2020[[#This Row],[Longitud]],FIND("°",ITER2020[[#This Row],[Longitud]])+1,2)</f>
        <v>09</v>
      </c>
      <c r="J40" s="12" t="str">
        <f>MID(ITER2020[[#This Row],[Longitud]],FIND("'",ITER2020[[#This Row],[Longitud]])+1,6)</f>
        <v>48.632</v>
      </c>
      <c r="K40" s="12">
        <f>(ITER2020[[#This Row],[grados]]+(ITER2020[[#This Row],[minutos]]+ITER2020[[#This Row],[segundos]]/60)/60)*-1</f>
        <v>-99.163508888888884</v>
      </c>
      <c r="L40" s="12" t="s">
        <v>2112</v>
      </c>
      <c r="M40" s="12" t="str">
        <f>MID(ITER2020[[#This Row],[Latitud]],1,2)</f>
        <v>19</v>
      </c>
      <c r="N40" s="12" t="str">
        <f>MID(ITER2020[[#This Row],[Latitud]],FIND("°",ITER2020[[#This Row],[Latitud]])+1,2)</f>
        <v>41</v>
      </c>
      <c r="O40" s="12" t="str">
        <f>MID(ITER2020[[#This Row],[Latitud]],FIND("'",ITER2020[[#This Row],[Latitud]])+1,6)</f>
        <v>06.332</v>
      </c>
      <c r="P40" s="12">
        <f>(ITER2020[[#This Row],[grados2]]+(ITER2020[[#This Row],[minutos2]]+ITER2020[[#This Row],[segundos2]]/60)/60)</f>
        <v>19.685092222222224</v>
      </c>
      <c r="Q40" s="12">
        <v>3983</v>
      </c>
    </row>
    <row r="41" spans="1:17" x14ac:dyDescent="0.2">
      <c r="A41" s="12" t="s">
        <v>9</v>
      </c>
      <c r="B41" s="12" t="s">
        <v>10</v>
      </c>
      <c r="C41" s="12" t="s">
        <v>2036</v>
      </c>
      <c r="D41" s="12" t="s">
        <v>2037</v>
      </c>
      <c r="E41" s="12" t="s">
        <v>1984</v>
      </c>
      <c r="F41" s="12" t="s">
        <v>2113</v>
      </c>
      <c r="G41" s="12" t="s">
        <v>2114</v>
      </c>
      <c r="H41" s="12" t="str">
        <f>MID(ITER2020[[#This Row],[Longitud]],1,3)</f>
        <v xml:space="preserve"> 99</v>
      </c>
      <c r="I41" s="12" t="str">
        <f>MID(ITER2020[[#This Row],[Longitud]],FIND("°",ITER2020[[#This Row],[Longitud]])+1,2)</f>
        <v>08</v>
      </c>
      <c r="J41" s="12" t="str">
        <f>MID(ITER2020[[#This Row],[Longitud]],FIND("'",ITER2020[[#This Row],[Longitud]])+1,6)</f>
        <v>45.153</v>
      </c>
      <c r="K41" s="12">
        <f>(ITER2020[[#This Row],[grados]]+(ITER2020[[#This Row],[minutos]]+ITER2020[[#This Row],[segundos]]/60)/60)*-1</f>
        <v>-99.145875833333335</v>
      </c>
      <c r="L41" s="12" t="s">
        <v>2115</v>
      </c>
      <c r="M41" s="12" t="str">
        <f>MID(ITER2020[[#This Row],[Latitud]],1,2)</f>
        <v>19</v>
      </c>
      <c r="N41" s="12" t="str">
        <f>MID(ITER2020[[#This Row],[Latitud]],FIND("°",ITER2020[[#This Row],[Latitud]])+1,2)</f>
        <v>43</v>
      </c>
      <c r="O41" s="12" t="str">
        <f>MID(ITER2020[[#This Row],[Latitud]],FIND("'",ITER2020[[#This Row],[Latitud]])+1,6)</f>
        <v>12.590</v>
      </c>
      <c r="P41" s="12">
        <f>(ITER2020[[#This Row],[grados2]]+(ITER2020[[#This Row],[minutos2]]+ITER2020[[#This Row],[segundos2]]/60)/60)</f>
        <v>19.720163888888887</v>
      </c>
      <c r="Q41" s="12">
        <v>2422</v>
      </c>
    </row>
    <row r="42" spans="1:17" x14ac:dyDescent="0.2">
      <c r="A42" s="12" t="s">
        <v>9</v>
      </c>
      <c r="B42" s="12" t="s">
        <v>10</v>
      </c>
      <c r="C42" s="12" t="s">
        <v>2119</v>
      </c>
      <c r="D42" s="12" t="s">
        <v>2118</v>
      </c>
      <c r="E42" s="12" t="s">
        <v>11</v>
      </c>
      <c r="F42" s="12" t="s">
        <v>2118</v>
      </c>
      <c r="G42" s="12" t="s">
        <v>2120</v>
      </c>
      <c r="H42" s="12" t="str">
        <f>MID(ITER2020[[#This Row],[Longitud]],1,3)</f>
        <v xml:space="preserve"> 99</v>
      </c>
      <c r="I42" s="12" t="str">
        <f>MID(ITER2020[[#This Row],[Longitud]],FIND("°",ITER2020[[#This Row],[Longitud]])+1,2)</f>
        <v>13</v>
      </c>
      <c r="J42" s="12" t="str">
        <f>MID(ITER2020[[#This Row],[Longitud]],FIND("'",ITER2020[[#This Row],[Longitud]])+1,6)</f>
        <v>59.585</v>
      </c>
      <c r="K42" s="12">
        <f>(ITER2020[[#This Row],[grados]]+(ITER2020[[#This Row],[minutos]]+ITER2020[[#This Row],[segundos]]/60)/60)*-1</f>
        <v>-99.233218055555554</v>
      </c>
      <c r="L42" s="12" t="s">
        <v>2121</v>
      </c>
      <c r="M42" s="12" t="str">
        <f>MID(ITER2020[[#This Row],[Latitud]],1,2)</f>
        <v>19</v>
      </c>
      <c r="N42" s="12" t="str">
        <f>MID(ITER2020[[#This Row],[Latitud]],FIND("°",ITER2020[[#This Row],[Latitud]])+1,2)</f>
        <v>28</v>
      </c>
      <c r="O42" s="12" t="str">
        <f>MID(ITER2020[[#This Row],[Latitud]],FIND("'",ITER2020[[#This Row],[Latitud]])+1,6)</f>
        <v>43.690</v>
      </c>
      <c r="P42" s="12">
        <f>(ITER2020[[#This Row],[grados2]]+(ITER2020[[#This Row],[minutos2]]+ITER2020[[#This Row],[segundos2]]/60)/60)</f>
        <v>19.478802777777776</v>
      </c>
      <c r="Q42" s="12">
        <v>776220</v>
      </c>
    </row>
    <row r="43" spans="1:17" x14ac:dyDescent="0.2">
      <c r="A43" s="12" t="s">
        <v>9</v>
      </c>
      <c r="B43" s="12" t="s">
        <v>10</v>
      </c>
      <c r="C43" s="12" t="s">
        <v>2119</v>
      </c>
      <c r="D43" s="12" t="s">
        <v>2118</v>
      </c>
      <c r="E43" s="12" t="s">
        <v>69</v>
      </c>
      <c r="F43" s="12" t="s">
        <v>2122</v>
      </c>
      <c r="G43" s="12" t="s">
        <v>2123</v>
      </c>
      <c r="H43" s="12" t="str">
        <f>MID(ITER2020[[#This Row],[Longitud]],1,3)</f>
        <v xml:space="preserve"> 99</v>
      </c>
      <c r="I43" s="12" t="str">
        <f>MID(ITER2020[[#This Row],[Longitud]],FIND("°",ITER2020[[#This Row],[Longitud]])+1,2)</f>
        <v>20</v>
      </c>
      <c r="J43" s="12" t="str">
        <f>MID(ITER2020[[#This Row],[Longitud]],FIND("'",ITER2020[[#This Row],[Longitud]])+1,6)</f>
        <v>21.556</v>
      </c>
      <c r="K43" s="12">
        <f>(ITER2020[[#This Row],[grados]]+(ITER2020[[#This Row],[minutos]]+ITER2020[[#This Row],[segundos]]/60)/60)*-1</f>
        <v>-99.339321111111104</v>
      </c>
      <c r="L43" s="12" t="s">
        <v>2124</v>
      </c>
      <c r="M43" s="12" t="str">
        <f>MID(ITER2020[[#This Row],[Latitud]],1,2)</f>
        <v>19</v>
      </c>
      <c r="N43" s="12" t="str">
        <f>MID(ITER2020[[#This Row],[Latitud]],FIND("°",ITER2020[[#This Row],[Latitud]])+1,2)</f>
        <v>26</v>
      </c>
      <c r="O43" s="12" t="str">
        <f>MID(ITER2020[[#This Row],[Latitud]],FIND("'",ITER2020[[#This Row],[Latitud]])+1,6)</f>
        <v>28.806</v>
      </c>
      <c r="P43" s="12">
        <f>(ITER2020[[#This Row],[grados2]]+(ITER2020[[#This Row],[minutos2]]+ITER2020[[#This Row],[segundos2]]/60)/60)</f>
        <v>19.441334999999999</v>
      </c>
      <c r="Q43" s="12">
        <v>9920</v>
      </c>
    </row>
    <row r="44" spans="1:17" x14ac:dyDescent="0.2">
      <c r="A44" s="12" t="s">
        <v>9</v>
      </c>
      <c r="B44" s="12" t="s">
        <v>10</v>
      </c>
      <c r="C44" s="12" t="s">
        <v>2119</v>
      </c>
      <c r="D44" s="12" t="s">
        <v>2118</v>
      </c>
      <c r="E44" s="12" t="s">
        <v>78</v>
      </c>
      <c r="F44" s="12" t="s">
        <v>2125</v>
      </c>
      <c r="G44" s="12" t="s">
        <v>2126</v>
      </c>
      <c r="H44" s="12" t="str">
        <f>MID(ITER2020[[#This Row],[Longitud]],1,3)</f>
        <v xml:space="preserve"> 99</v>
      </c>
      <c r="I44" s="12" t="str">
        <f>MID(ITER2020[[#This Row],[Longitud]],FIND("°",ITER2020[[#This Row],[Longitud]])+1,2)</f>
        <v>20</v>
      </c>
      <c r="J44" s="12" t="str">
        <f>MID(ITER2020[[#This Row],[Longitud]],FIND("'",ITER2020[[#This Row],[Longitud]])+1,6)</f>
        <v>39.833</v>
      </c>
      <c r="K44" s="12">
        <f>(ITER2020[[#This Row],[grados]]+(ITER2020[[#This Row],[minutos]]+ITER2020[[#This Row],[segundos]]/60)/60)*-1</f>
        <v>-99.344398055555558</v>
      </c>
      <c r="L44" s="12" t="s">
        <v>2127</v>
      </c>
      <c r="M44" s="12" t="str">
        <f>MID(ITER2020[[#This Row],[Latitud]],1,2)</f>
        <v>19</v>
      </c>
      <c r="N44" s="12" t="str">
        <f>MID(ITER2020[[#This Row],[Latitud]],FIND("°",ITER2020[[#This Row],[Latitud]])+1,2)</f>
        <v>28</v>
      </c>
      <c r="O44" s="12" t="str">
        <f>MID(ITER2020[[#This Row],[Latitud]],FIND("'",ITER2020[[#This Row],[Latitud]])+1,6)</f>
        <v>32.024</v>
      </c>
      <c r="P44" s="12">
        <f>(ITER2020[[#This Row],[grados2]]+(ITER2020[[#This Row],[minutos2]]+ITER2020[[#This Row],[segundos2]]/60)/60)</f>
        <v>19.475562222222223</v>
      </c>
      <c r="Q44" s="12">
        <v>3595</v>
      </c>
    </row>
    <row r="45" spans="1:17" x14ac:dyDescent="0.2">
      <c r="A45" s="12" t="s">
        <v>9</v>
      </c>
      <c r="B45" s="12" t="s">
        <v>10</v>
      </c>
      <c r="C45" s="12" t="s">
        <v>2119</v>
      </c>
      <c r="D45" s="12" t="s">
        <v>2118</v>
      </c>
      <c r="E45" s="12" t="s">
        <v>1985</v>
      </c>
      <c r="F45" s="12" t="s">
        <v>2128</v>
      </c>
      <c r="G45" s="12" t="s">
        <v>2129</v>
      </c>
      <c r="H45" s="12" t="str">
        <f>MID(ITER2020[[#This Row],[Longitud]],1,3)</f>
        <v xml:space="preserve"> 99</v>
      </c>
      <c r="I45" s="12" t="str">
        <f>MID(ITER2020[[#This Row],[Longitud]],FIND("°",ITER2020[[#This Row],[Longitud]])+1,2)</f>
        <v>22</v>
      </c>
      <c r="J45" s="12" t="str">
        <f>MID(ITER2020[[#This Row],[Longitud]],FIND("'",ITER2020[[#This Row],[Longitud]])+1,6)</f>
        <v>38.200</v>
      </c>
      <c r="K45" s="12">
        <f>(ITER2020[[#This Row],[grados]]+(ITER2020[[#This Row],[minutos]]+ITER2020[[#This Row],[segundos]]/60)/60)*-1</f>
        <v>-99.377277777777778</v>
      </c>
      <c r="L45" s="12" t="s">
        <v>2130</v>
      </c>
      <c r="M45" s="12" t="str">
        <f>MID(ITER2020[[#This Row],[Latitud]],1,2)</f>
        <v>19</v>
      </c>
      <c r="N45" s="12" t="str">
        <f>MID(ITER2020[[#This Row],[Latitud]],FIND("°",ITER2020[[#This Row],[Latitud]])+1,2)</f>
        <v>26</v>
      </c>
      <c r="O45" s="12" t="str">
        <f>MID(ITER2020[[#This Row],[Latitud]],FIND("'",ITER2020[[#This Row],[Latitud]])+1,6)</f>
        <v>21.138</v>
      </c>
      <c r="P45" s="12">
        <f>(ITER2020[[#This Row],[grados2]]+(ITER2020[[#This Row],[minutos2]]+ITER2020[[#This Row],[segundos2]]/60)/60)</f>
        <v>19.439205000000001</v>
      </c>
      <c r="Q45" s="12">
        <v>50</v>
      </c>
    </row>
    <row r="46" spans="1:17" x14ac:dyDescent="0.2">
      <c r="A46" s="12" t="s">
        <v>9</v>
      </c>
      <c r="B46" s="12" t="s">
        <v>10</v>
      </c>
      <c r="C46" s="12" t="s">
        <v>2119</v>
      </c>
      <c r="D46" s="12" t="s">
        <v>2118</v>
      </c>
      <c r="E46" s="12" t="s">
        <v>1988</v>
      </c>
      <c r="F46" s="12" t="s">
        <v>2131</v>
      </c>
      <c r="G46" s="12" t="s">
        <v>2132</v>
      </c>
      <c r="H46" s="12" t="str">
        <f>MID(ITER2020[[#This Row],[Longitud]],1,3)</f>
        <v xml:space="preserve"> 99</v>
      </c>
      <c r="I46" s="12" t="str">
        <f>MID(ITER2020[[#This Row],[Longitud]],FIND("°",ITER2020[[#This Row],[Longitud]])+1,2)</f>
        <v>18</v>
      </c>
      <c r="J46" s="12" t="str">
        <f>MID(ITER2020[[#This Row],[Longitud]],FIND("'",ITER2020[[#This Row],[Longitud]])+1,6)</f>
        <v>19.417</v>
      </c>
      <c r="K46" s="12">
        <f>(ITER2020[[#This Row],[grados]]+(ITER2020[[#This Row],[minutos]]+ITER2020[[#This Row],[segundos]]/60)/60)*-1</f>
        <v>-99.305393611111114</v>
      </c>
      <c r="L46" s="12" t="s">
        <v>2133</v>
      </c>
      <c r="M46" s="12" t="str">
        <f>MID(ITER2020[[#This Row],[Latitud]],1,2)</f>
        <v>19</v>
      </c>
      <c r="N46" s="12" t="str">
        <f>MID(ITER2020[[#This Row],[Latitud]],FIND("°",ITER2020[[#This Row],[Latitud]])+1,2)</f>
        <v>29</v>
      </c>
      <c r="O46" s="12" t="str">
        <f>MID(ITER2020[[#This Row],[Latitud]],FIND("'",ITER2020[[#This Row],[Latitud]])+1,6)</f>
        <v>44.683</v>
      </c>
      <c r="P46" s="12">
        <f>(ITER2020[[#This Row],[grados2]]+(ITER2020[[#This Row],[minutos2]]+ITER2020[[#This Row],[segundos2]]/60)/60)</f>
        <v>19.495745277777779</v>
      </c>
      <c r="Q46" s="12">
        <v>1013</v>
      </c>
    </row>
    <row r="47" spans="1:17" x14ac:dyDescent="0.2">
      <c r="A47" s="12" t="s">
        <v>9</v>
      </c>
      <c r="B47" s="12" t="s">
        <v>10</v>
      </c>
      <c r="C47" s="12" t="s">
        <v>2119</v>
      </c>
      <c r="D47" s="12" t="s">
        <v>2118</v>
      </c>
      <c r="E47" s="12" t="s">
        <v>1815</v>
      </c>
      <c r="F47" s="12" t="s">
        <v>2134</v>
      </c>
      <c r="G47" s="12" t="s">
        <v>2135</v>
      </c>
      <c r="H47" s="12" t="str">
        <f>MID(ITER2020[[#This Row],[Longitud]],1,3)</f>
        <v xml:space="preserve"> 99</v>
      </c>
      <c r="I47" s="12" t="str">
        <f>MID(ITER2020[[#This Row],[Longitud]],FIND("°",ITER2020[[#This Row],[Longitud]])+1,2)</f>
        <v>21</v>
      </c>
      <c r="J47" s="12" t="str">
        <f>MID(ITER2020[[#This Row],[Longitud]],FIND("'",ITER2020[[#This Row],[Longitud]])+1,6)</f>
        <v>33.164</v>
      </c>
      <c r="K47" s="12">
        <f>(ITER2020[[#This Row],[grados]]+(ITER2020[[#This Row],[minutos]]+ITER2020[[#This Row],[segundos]]/60)/60)*-1</f>
        <v>-99.359212222222226</v>
      </c>
      <c r="L47" s="12" t="s">
        <v>2136</v>
      </c>
      <c r="M47" s="12" t="str">
        <f>MID(ITER2020[[#This Row],[Latitud]],1,2)</f>
        <v>19</v>
      </c>
      <c r="N47" s="12" t="str">
        <f>MID(ITER2020[[#This Row],[Latitud]],FIND("°",ITER2020[[#This Row],[Latitud]])+1,2)</f>
        <v>25</v>
      </c>
      <c r="O47" s="12" t="str">
        <f>MID(ITER2020[[#This Row],[Latitud]],FIND("'",ITER2020[[#This Row],[Latitud]])+1,6)</f>
        <v>56.064</v>
      </c>
      <c r="P47" s="12">
        <f>(ITER2020[[#This Row],[grados2]]+(ITER2020[[#This Row],[minutos2]]+ITER2020[[#This Row],[segundos2]]/60)/60)</f>
        <v>19.43224</v>
      </c>
      <c r="Q47" s="12">
        <v>3067</v>
      </c>
    </row>
    <row r="48" spans="1:17" x14ac:dyDescent="0.2">
      <c r="A48" s="12" t="s">
        <v>9</v>
      </c>
      <c r="B48" s="12" t="s">
        <v>10</v>
      </c>
      <c r="C48" s="12" t="s">
        <v>2119</v>
      </c>
      <c r="D48" s="12" t="s">
        <v>2118</v>
      </c>
      <c r="E48" s="12" t="s">
        <v>1270</v>
      </c>
      <c r="F48" s="12" t="s">
        <v>2137</v>
      </c>
      <c r="G48" s="12" t="s">
        <v>2138</v>
      </c>
      <c r="H48" s="12" t="str">
        <f>MID(ITER2020[[#This Row],[Longitud]],1,3)</f>
        <v xml:space="preserve"> 99</v>
      </c>
      <c r="I48" s="12" t="str">
        <f>MID(ITER2020[[#This Row],[Longitud]],FIND("°",ITER2020[[#This Row],[Longitud]])+1,2)</f>
        <v>19</v>
      </c>
      <c r="J48" s="12" t="str">
        <f>MID(ITER2020[[#This Row],[Longitud]],FIND("'",ITER2020[[#This Row],[Longitud]])+1,6)</f>
        <v>07.198</v>
      </c>
      <c r="K48" s="12">
        <f>(ITER2020[[#This Row],[grados]]+(ITER2020[[#This Row],[minutos]]+ITER2020[[#This Row],[segundos]]/60)/60)*-1</f>
        <v>-99.318666111111114</v>
      </c>
      <c r="L48" s="12" t="s">
        <v>2139</v>
      </c>
      <c r="M48" s="12" t="str">
        <f>MID(ITER2020[[#This Row],[Latitud]],1,2)</f>
        <v>19</v>
      </c>
      <c r="N48" s="12" t="str">
        <f>MID(ITER2020[[#This Row],[Latitud]],FIND("°",ITER2020[[#This Row],[Latitud]])+1,2)</f>
        <v>27</v>
      </c>
      <c r="O48" s="12" t="str">
        <f>MID(ITER2020[[#This Row],[Latitud]],FIND("'",ITER2020[[#This Row],[Latitud]])+1,6)</f>
        <v>56.715</v>
      </c>
      <c r="P48" s="12">
        <f>(ITER2020[[#This Row],[grados2]]+(ITER2020[[#This Row],[minutos2]]+ITER2020[[#This Row],[segundos2]]/60)/60)</f>
        <v>19.465754166666667</v>
      </c>
      <c r="Q48" s="12">
        <v>149</v>
      </c>
    </row>
    <row r="49" spans="1:17" x14ac:dyDescent="0.2">
      <c r="A49" s="12" t="s">
        <v>9</v>
      </c>
      <c r="B49" s="12" t="s">
        <v>10</v>
      </c>
      <c r="C49" s="12" t="s">
        <v>2119</v>
      </c>
      <c r="D49" s="12" t="s">
        <v>2118</v>
      </c>
      <c r="E49" s="12" t="s">
        <v>2140</v>
      </c>
      <c r="F49" s="12" t="s">
        <v>2141</v>
      </c>
      <c r="G49" s="12" t="s">
        <v>2142</v>
      </c>
      <c r="H49" s="12" t="str">
        <f>MID(ITER2020[[#This Row],[Longitud]],1,3)</f>
        <v xml:space="preserve"> 99</v>
      </c>
      <c r="I49" s="12" t="str">
        <f>MID(ITER2020[[#This Row],[Longitud]],FIND("°",ITER2020[[#This Row],[Longitud]])+1,2)</f>
        <v>19</v>
      </c>
      <c r="J49" s="12" t="str">
        <f>MID(ITER2020[[#This Row],[Longitud]],FIND("'",ITER2020[[#This Row],[Longitud]])+1,6)</f>
        <v>24.428</v>
      </c>
      <c r="K49" s="12">
        <f>(ITER2020[[#This Row],[grados]]+(ITER2020[[#This Row],[minutos]]+ITER2020[[#This Row],[segundos]]/60)/60)*-1</f>
        <v>-99.323452222222215</v>
      </c>
      <c r="L49" s="12" t="s">
        <v>2143</v>
      </c>
      <c r="M49" s="12" t="str">
        <f>MID(ITER2020[[#This Row],[Latitud]],1,2)</f>
        <v>19</v>
      </c>
      <c r="N49" s="12" t="str">
        <f>MID(ITER2020[[#This Row],[Latitud]],FIND("°",ITER2020[[#This Row],[Latitud]])+1,2)</f>
        <v>29</v>
      </c>
      <c r="O49" s="12" t="str">
        <f>MID(ITER2020[[#This Row],[Latitud]],FIND("'",ITER2020[[#This Row],[Latitud]])+1,6)</f>
        <v>12.002</v>
      </c>
      <c r="P49" s="12">
        <f>(ITER2020[[#This Row],[grados2]]+(ITER2020[[#This Row],[minutos2]]+ITER2020[[#This Row],[segundos2]]/60)/60)</f>
        <v>19.486667222222223</v>
      </c>
      <c r="Q49" s="12">
        <v>397</v>
      </c>
    </row>
    <row r="50" spans="1:17" x14ac:dyDescent="0.2">
      <c r="A50" s="12" t="s">
        <v>9</v>
      </c>
      <c r="B50" s="12" t="s">
        <v>10</v>
      </c>
      <c r="C50" s="12" t="s">
        <v>2119</v>
      </c>
      <c r="D50" s="12" t="s">
        <v>2118</v>
      </c>
      <c r="E50" s="12" t="s">
        <v>1989</v>
      </c>
      <c r="F50" s="12" t="s">
        <v>2144</v>
      </c>
      <c r="G50" s="12" t="s">
        <v>2145</v>
      </c>
      <c r="H50" s="12" t="str">
        <f>MID(ITER2020[[#This Row],[Longitud]],1,3)</f>
        <v xml:space="preserve"> 99</v>
      </c>
      <c r="I50" s="12" t="str">
        <f>MID(ITER2020[[#This Row],[Longitud]],FIND("°",ITER2020[[#This Row],[Longitud]])+1,2)</f>
        <v>19</v>
      </c>
      <c r="J50" s="12" t="str">
        <f>MID(ITER2020[[#This Row],[Longitud]],FIND("'",ITER2020[[#This Row],[Longitud]])+1,6)</f>
        <v>26.516</v>
      </c>
      <c r="K50" s="12">
        <f>(ITER2020[[#This Row],[grados]]+(ITER2020[[#This Row],[minutos]]+ITER2020[[#This Row],[segundos]]/60)/60)*-1</f>
        <v>-99.324032222222229</v>
      </c>
      <c r="L50" s="12" t="s">
        <v>2146</v>
      </c>
      <c r="M50" s="12" t="str">
        <f>MID(ITER2020[[#This Row],[Latitud]],1,2)</f>
        <v>19</v>
      </c>
      <c r="N50" s="12" t="str">
        <f>MID(ITER2020[[#This Row],[Latitud]],FIND("°",ITER2020[[#This Row],[Latitud]])+1,2)</f>
        <v>29</v>
      </c>
      <c r="O50" s="12" t="str">
        <f>MID(ITER2020[[#This Row],[Latitud]],FIND("'",ITER2020[[#This Row],[Latitud]])+1,6)</f>
        <v>30.502</v>
      </c>
      <c r="P50" s="12">
        <f>(ITER2020[[#This Row],[grados2]]+(ITER2020[[#This Row],[minutos2]]+ITER2020[[#This Row],[segundos2]]/60)/60)</f>
        <v>19.49180611111111</v>
      </c>
      <c r="Q50" s="12">
        <v>337</v>
      </c>
    </row>
    <row r="51" spans="1:17" x14ac:dyDescent="0.2">
      <c r="A51" s="12" t="s">
        <v>9</v>
      </c>
      <c r="B51" s="12" t="s">
        <v>10</v>
      </c>
      <c r="C51" s="12" t="s">
        <v>2119</v>
      </c>
      <c r="D51" s="12" t="s">
        <v>2118</v>
      </c>
      <c r="E51" s="12" t="s">
        <v>1824</v>
      </c>
      <c r="F51" s="12" t="s">
        <v>2116</v>
      </c>
      <c r="G51" s="12" t="s">
        <v>2147</v>
      </c>
      <c r="H51" s="12" t="str">
        <f>MID(ITER2020[[#This Row],[Longitud]],1,3)</f>
        <v xml:space="preserve"> 99</v>
      </c>
      <c r="I51" s="12" t="str">
        <f>MID(ITER2020[[#This Row],[Longitud]],FIND("°",ITER2020[[#This Row],[Longitud]])+1,2)</f>
        <v>18</v>
      </c>
      <c r="J51" s="12" t="str">
        <f>MID(ITER2020[[#This Row],[Longitud]],FIND("'",ITER2020[[#This Row],[Longitud]])+1,6)</f>
        <v>44.464</v>
      </c>
      <c r="K51" s="12">
        <f>(ITER2020[[#This Row],[grados]]+(ITER2020[[#This Row],[minutos]]+ITER2020[[#This Row],[segundos]]/60)/60)*-1</f>
        <v>-99.312351111111113</v>
      </c>
      <c r="L51" s="12" t="s">
        <v>2148</v>
      </c>
      <c r="M51" s="12" t="str">
        <f>MID(ITER2020[[#This Row],[Latitud]],1,2)</f>
        <v>19</v>
      </c>
      <c r="N51" s="12" t="str">
        <f>MID(ITER2020[[#This Row],[Latitud]],FIND("°",ITER2020[[#This Row],[Latitud]])+1,2)</f>
        <v>29</v>
      </c>
      <c r="O51" s="12" t="str">
        <f>MID(ITER2020[[#This Row],[Latitud]],FIND("'",ITER2020[[#This Row],[Latitud]])+1,6)</f>
        <v>56.777</v>
      </c>
      <c r="P51" s="12">
        <f>(ITER2020[[#This Row],[grados2]]+(ITER2020[[#This Row],[minutos2]]+ITER2020[[#This Row],[segundos2]]/60)/60)</f>
        <v>19.499104722222221</v>
      </c>
      <c r="Q51" s="12">
        <v>405</v>
      </c>
    </row>
    <row r="52" spans="1:17" x14ac:dyDescent="0.2">
      <c r="A52" s="12" t="s">
        <v>9</v>
      </c>
      <c r="B52" s="12" t="s">
        <v>10</v>
      </c>
      <c r="C52" s="12" t="s">
        <v>2119</v>
      </c>
      <c r="D52" s="12" t="s">
        <v>2118</v>
      </c>
      <c r="E52" s="12" t="s">
        <v>1990</v>
      </c>
      <c r="F52" s="12" t="s">
        <v>1987</v>
      </c>
      <c r="G52" s="12" t="s">
        <v>2149</v>
      </c>
      <c r="H52" s="12" t="str">
        <f>MID(ITER2020[[#This Row],[Longitud]],1,3)</f>
        <v xml:space="preserve"> 99</v>
      </c>
      <c r="I52" s="12" t="str">
        <f>MID(ITER2020[[#This Row],[Longitud]],FIND("°",ITER2020[[#This Row],[Longitud]])+1,2)</f>
        <v>18</v>
      </c>
      <c r="J52" s="12" t="str">
        <f>MID(ITER2020[[#This Row],[Longitud]],FIND("'",ITER2020[[#This Row],[Longitud]])+1,6)</f>
        <v>44.000</v>
      </c>
      <c r="K52" s="12">
        <f>(ITER2020[[#This Row],[grados]]+(ITER2020[[#This Row],[minutos]]+ITER2020[[#This Row],[segundos]]/60)/60)*-1</f>
        <v>-99.312222222222218</v>
      </c>
      <c r="L52" s="12" t="s">
        <v>2150</v>
      </c>
      <c r="M52" s="12" t="str">
        <f>MID(ITER2020[[#This Row],[Latitud]],1,2)</f>
        <v>19</v>
      </c>
      <c r="N52" s="12" t="str">
        <f>MID(ITER2020[[#This Row],[Latitud]],FIND("°",ITER2020[[#This Row],[Latitud]])+1,2)</f>
        <v>29</v>
      </c>
      <c r="O52" s="12" t="str">
        <f>MID(ITER2020[[#This Row],[Latitud]],FIND("'",ITER2020[[#This Row],[Latitud]])+1,6)</f>
        <v>13.620</v>
      </c>
      <c r="P52" s="12">
        <f>(ITER2020[[#This Row],[grados2]]+(ITER2020[[#This Row],[minutos2]]+ITER2020[[#This Row],[segundos2]]/60)/60)</f>
        <v>19.487116666666665</v>
      </c>
      <c r="Q52" s="12">
        <v>88</v>
      </c>
    </row>
    <row r="53" spans="1:17" x14ac:dyDescent="0.2">
      <c r="A53" s="12" t="s">
        <v>9</v>
      </c>
      <c r="B53" s="12" t="s">
        <v>10</v>
      </c>
      <c r="C53" s="12" t="s">
        <v>2119</v>
      </c>
      <c r="D53" s="12" t="s">
        <v>2118</v>
      </c>
      <c r="E53" s="12" t="s">
        <v>2151</v>
      </c>
      <c r="F53" s="12" t="s">
        <v>2152</v>
      </c>
      <c r="G53" s="12" t="s">
        <v>2153</v>
      </c>
      <c r="H53" s="12" t="str">
        <f>MID(ITER2020[[#This Row],[Longitud]],1,3)</f>
        <v xml:space="preserve"> 99</v>
      </c>
      <c r="I53" s="12" t="str">
        <f>MID(ITER2020[[#This Row],[Longitud]],FIND("°",ITER2020[[#This Row],[Longitud]])+1,2)</f>
        <v>18</v>
      </c>
      <c r="J53" s="12" t="str">
        <f>MID(ITER2020[[#This Row],[Longitud]],FIND("'",ITER2020[[#This Row],[Longitud]])+1,6)</f>
        <v>51.375</v>
      </c>
      <c r="K53" s="12">
        <f>(ITER2020[[#This Row],[grados]]+(ITER2020[[#This Row],[minutos]]+ITER2020[[#This Row],[segundos]]/60)/60)*-1</f>
        <v>-99.314270833333339</v>
      </c>
      <c r="L53" s="12" t="s">
        <v>2154</v>
      </c>
      <c r="M53" s="12" t="str">
        <f>MID(ITER2020[[#This Row],[Latitud]],1,2)</f>
        <v>19</v>
      </c>
      <c r="N53" s="12" t="str">
        <f>MID(ITER2020[[#This Row],[Latitud]],FIND("°",ITER2020[[#This Row],[Latitud]])+1,2)</f>
        <v>30</v>
      </c>
      <c r="O53" s="12" t="str">
        <f>MID(ITER2020[[#This Row],[Latitud]],FIND("'",ITER2020[[#This Row],[Latitud]])+1,6)</f>
        <v>59.199</v>
      </c>
      <c r="P53" s="12">
        <f>(ITER2020[[#This Row],[grados2]]+(ITER2020[[#This Row],[minutos2]]+ITER2020[[#This Row],[segundos2]]/60)/60)</f>
        <v>19.516444166666666</v>
      </c>
      <c r="Q53" s="12">
        <v>3</v>
      </c>
    </row>
    <row r="54" spans="1:17" x14ac:dyDescent="0.2">
      <c r="A54" s="12" t="s">
        <v>9</v>
      </c>
      <c r="B54" s="12" t="s">
        <v>10</v>
      </c>
      <c r="C54" s="12" t="s">
        <v>2119</v>
      </c>
      <c r="D54" s="12" t="s">
        <v>2118</v>
      </c>
      <c r="E54" s="12" t="s">
        <v>1829</v>
      </c>
      <c r="F54" s="12" t="s">
        <v>2155</v>
      </c>
      <c r="G54" s="12" t="s">
        <v>2156</v>
      </c>
      <c r="H54" s="12" t="str">
        <f>MID(ITER2020[[#This Row],[Longitud]],1,3)</f>
        <v xml:space="preserve"> 99</v>
      </c>
      <c r="I54" s="12" t="str">
        <f>MID(ITER2020[[#This Row],[Longitud]],FIND("°",ITER2020[[#This Row],[Longitud]])+1,2)</f>
        <v>18</v>
      </c>
      <c r="J54" s="12" t="str">
        <f>MID(ITER2020[[#This Row],[Longitud]],FIND("'",ITER2020[[#This Row],[Longitud]])+1,6)</f>
        <v>03.288</v>
      </c>
      <c r="K54" s="12">
        <f>(ITER2020[[#This Row],[grados]]+(ITER2020[[#This Row],[minutos]]+ITER2020[[#This Row],[segundos]]/60)/60)*-1</f>
        <v>-99.300913333333327</v>
      </c>
      <c r="L54" s="12" t="s">
        <v>2157</v>
      </c>
      <c r="M54" s="12" t="str">
        <f>MID(ITER2020[[#This Row],[Latitud]],1,2)</f>
        <v>19</v>
      </c>
      <c r="N54" s="12" t="str">
        <f>MID(ITER2020[[#This Row],[Latitud]],FIND("°",ITER2020[[#This Row],[Latitud]])+1,2)</f>
        <v>28</v>
      </c>
      <c r="O54" s="12" t="str">
        <f>MID(ITER2020[[#This Row],[Latitud]],FIND("'",ITER2020[[#This Row],[Latitud]])+1,6)</f>
        <v>05.514</v>
      </c>
      <c r="P54" s="12">
        <f>(ITER2020[[#This Row],[grados2]]+(ITER2020[[#This Row],[minutos2]]+ITER2020[[#This Row],[segundos2]]/60)/60)</f>
        <v>19.468198333333333</v>
      </c>
      <c r="Q54" s="12">
        <v>222</v>
      </c>
    </row>
    <row r="55" spans="1:17" x14ac:dyDescent="0.2">
      <c r="A55" s="12" t="s">
        <v>9</v>
      </c>
      <c r="B55" s="12" t="s">
        <v>10</v>
      </c>
      <c r="C55" s="12" t="s">
        <v>2119</v>
      </c>
      <c r="D55" s="12" t="s">
        <v>2118</v>
      </c>
      <c r="E55" s="12" t="s">
        <v>2158</v>
      </c>
      <c r="F55" s="12" t="s">
        <v>2159</v>
      </c>
      <c r="G55" s="12" t="s">
        <v>2160</v>
      </c>
      <c r="H55" s="12" t="str">
        <f>MID(ITER2020[[#This Row],[Longitud]],1,3)</f>
        <v xml:space="preserve"> 99</v>
      </c>
      <c r="I55" s="12" t="str">
        <f>MID(ITER2020[[#This Row],[Longitud]],FIND("°",ITER2020[[#This Row],[Longitud]])+1,2)</f>
        <v>18</v>
      </c>
      <c r="J55" s="12" t="str">
        <f>MID(ITER2020[[#This Row],[Longitud]],FIND("'",ITER2020[[#This Row],[Longitud]])+1,6)</f>
        <v>09.580</v>
      </c>
      <c r="K55" s="12">
        <f>(ITER2020[[#This Row],[grados]]+(ITER2020[[#This Row],[minutos]]+ITER2020[[#This Row],[segundos]]/60)/60)*-1</f>
        <v>-99.302661111111107</v>
      </c>
      <c r="L55" s="12" t="s">
        <v>2161</v>
      </c>
      <c r="M55" s="12" t="str">
        <f>MID(ITER2020[[#This Row],[Latitud]],1,2)</f>
        <v>19</v>
      </c>
      <c r="N55" s="12" t="str">
        <f>MID(ITER2020[[#This Row],[Latitud]],FIND("°",ITER2020[[#This Row],[Latitud]])+1,2)</f>
        <v>27</v>
      </c>
      <c r="O55" s="12" t="str">
        <f>MID(ITER2020[[#This Row],[Latitud]],FIND("'",ITER2020[[#This Row],[Latitud]])+1,6)</f>
        <v>46.170</v>
      </c>
      <c r="P55" s="12">
        <f>(ITER2020[[#This Row],[grados2]]+(ITER2020[[#This Row],[minutos2]]+ITER2020[[#This Row],[segundos2]]/60)/60)</f>
        <v>19.462824999999999</v>
      </c>
      <c r="Q55" s="12">
        <v>435</v>
      </c>
    </row>
    <row r="56" spans="1:17" x14ac:dyDescent="0.2">
      <c r="A56" s="12" t="s">
        <v>9</v>
      </c>
      <c r="B56" s="12" t="s">
        <v>10</v>
      </c>
      <c r="C56" s="12" t="s">
        <v>2119</v>
      </c>
      <c r="D56" s="12" t="s">
        <v>2118</v>
      </c>
      <c r="E56" s="12" t="s">
        <v>2162</v>
      </c>
      <c r="F56" s="12" t="s">
        <v>2163</v>
      </c>
      <c r="G56" s="12" t="s">
        <v>2164</v>
      </c>
      <c r="H56" s="12" t="str">
        <f>MID(ITER2020[[#This Row],[Longitud]],1,3)</f>
        <v xml:space="preserve"> 99</v>
      </c>
      <c r="I56" s="12" t="str">
        <f>MID(ITER2020[[#This Row],[Longitud]],FIND("°",ITER2020[[#This Row],[Longitud]])+1,2)</f>
        <v>16</v>
      </c>
      <c r="J56" s="12" t="str">
        <f>MID(ITER2020[[#This Row],[Longitud]],FIND("'",ITER2020[[#This Row],[Longitud]])+1,6)</f>
        <v>51.905</v>
      </c>
      <c r="K56" s="12">
        <f>(ITER2020[[#This Row],[grados]]+(ITER2020[[#This Row],[minutos]]+ITER2020[[#This Row],[segundos]]/60)/60)*-1</f>
        <v>-99.281084722222218</v>
      </c>
      <c r="L56" s="12" t="s">
        <v>2165</v>
      </c>
      <c r="M56" s="12" t="str">
        <f>MID(ITER2020[[#This Row],[Latitud]],1,2)</f>
        <v>19</v>
      </c>
      <c r="N56" s="12" t="str">
        <f>MID(ITER2020[[#This Row],[Latitud]],FIND("°",ITER2020[[#This Row],[Latitud]])+1,2)</f>
        <v>30</v>
      </c>
      <c r="O56" s="12" t="str">
        <f>MID(ITER2020[[#This Row],[Latitud]],FIND("'",ITER2020[[#This Row],[Latitud]])+1,6)</f>
        <v>40.633</v>
      </c>
      <c r="P56" s="12">
        <f>(ITER2020[[#This Row],[grados2]]+(ITER2020[[#This Row],[minutos2]]+ITER2020[[#This Row],[segundos2]]/60)/60)</f>
        <v>19.511286944444443</v>
      </c>
      <c r="Q56" s="12">
        <v>301</v>
      </c>
    </row>
    <row r="57" spans="1:17" x14ac:dyDescent="0.2">
      <c r="A57" s="12" t="s">
        <v>9</v>
      </c>
      <c r="B57" s="12" t="s">
        <v>10</v>
      </c>
      <c r="C57" s="12" t="s">
        <v>2119</v>
      </c>
      <c r="D57" s="12" t="s">
        <v>2118</v>
      </c>
      <c r="E57" s="12" t="s">
        <v>1834</v>
      </c>
      <c r="F57" s="12" t="s">
        <v>2166</v>
      </c>
      <c r="G57" s="12" t="s">
        <v>2167</v>
      </c>
      <c r="H57" s="12" t="str">
        <f>MID(ITER2020[[#This Row],[Longitud]],1,3)</f>
        <v xml:space="preserve"> 99</v>
      </c>
      <c r="I57" s="12" t="str">
        <f>MID(ITER2020[[#This Row],[Longitud]],FIND("°",ITER2020[[#This Row],[Longitud]])+1,2)</f>
        <v>19</v>
      </c>
      <c r="J57" s="12" t="str">
        <f>MID(ITER2020[[#This Row],[Longitud]],FIND("'",ITER2020[[#This Row],[Longitud]])+1,6)</f>
        <v>26.436</v>
      </c>
      <c r="K57" s="12">
        <f>(ITER2020[[#This Row],[grados]]+(ITER2020[[#This Row],[minutos]]+ITER2020[[#This Row],[segundos]]/60)/60)*-1</f>
        <v>-99.324010000000001</v>
      </c>
      <c r="L57" s="12" t="s">
        <v>2168</v>
      </c>
      <c r="M57" s="12" t="str">
        <f>MID(ITER2020[[#This Row],[Latitud]],1,2)</f>
        <v>19</v>
      </c>
      <c r="N57" s="12" t="str">
        <f>MID(ITER2020[[#This Row],[Latitud]],FIND("°",ITER2020[[#This Row],[Latitud]])+1,2)</f>
        <v>26</v>
      </c>
      <c r="O57" s="12" t="str">
        <f>MID(ITER2020[[#This Row],[Latitud]],FIND("'",ITER2020[[#This Row],[Latitud]])+1,6)</f>
        <v>07.725</v>
      </c>
      <c r="P57" s="12">
        <f>(ITER2020[[#This Row],[grados2]]+(ITER2020[[#This Row],[minutos2]]+ITER2020[[#This Row],[segundos2]]/60)/60)</f>
        <v>19.435479166666667</v>
      </c>
      <c r="Q57" s="12">
        <v>1825</v>
      </c>
    </row>
    <row r="58" spans="1:17" x14ac:dyDescent="0.2">
      <c r="A58" s="12" t="s">
        <v>9</v>
      </c>
      <c r="B58" s="12" t="s">
        <v>10</v>
      </c>
      <c r="C58" s="12" t="s">
        <v>2119</v>
      </c>
      <c r="D58" s="12" t="s">
        <v>2118</v>
      </c>
      <c r="E58" s="12" t="s">
        <v>1843</v>
      </c>
      <c r="F58" s="12" t="s">
        <v>2169</v>
      </c>
      <c r="G58" s="12" t="s">
        <v>2170</v>
      </c>
      <c r="H58" s="12" t="str">
        <f>MID(ITER2020[[#This Row],[Longitud]],1,3)</f>
        <v xml:space="preserve"> 99</v>
      </c>
      <c r="I58" s="12" t="str">
        <f>MID(ITER2020[[#This Row],[Longitud]],FIND("°",ITER2020[[#This Row],[Longitud]])+1,2)</f>
        <v>20</v>
      </c>
      <c r="J58" s="12" t="str">
        <f>MID(ITER2020[[#This Row],[Longitud]],FIND("'",ITER2020[[#This Row],[Longitud]])+1,6)</f>
        <v>13.331</v>
      </c>
      <c r="K58" s="12">
        <f>(ITER2020[[#This Row],[grados]]+(ITER2020[[#This Row],[minutos]]+ITER2020[[#This Row],[segundos]]/60)/60)*-1</f>
        <v>-99.33703638888889</v>
      </c>
      <c r="L58" s="12" t="s">
        <v>2171</v>
      </c>
      <c r="M58" s="12" t="str">
        <f>MID(ITER2020[[#This Row],[Latitud]],1,2)</f>
        <v>19</v>
      </c>
      <c r="N58" s="12" t="str">
        <f>MID(ITER2020[[#This Row],[Latitud]],FIND("°",ITER2020[[#This Row],[Latitud]])+1,2)</f>
        <v>29</v>
      </c>
      <c r="O58" s="12" t="str">
        <f>MID(ITER2020[[#This Row],[Latitud]],FIND("'",ITER2020[[#This Row],[Latitud]])+1,6)</f>
        <v>33.388</v>
      </c>
      <c r="P58" s="12">
        <f>(ITER2020[[#This Row],[grados2]]+(ITER2020[[#This Row],[minutos2]]+ITER2020[[#This Row],[segundos2]]/60)/60)</f>
        <v>19.492607777777778</v>
      </c>
      <c r="Q58" s="12">
        <v>714</v>
      </c>
    </row>
    <row r="59" spans="1:17" x14ac:dyDescent="0.2">
      <c r="A59" s="12" t="s">
        <v>9</v>
      </c>
      <c r="B59" s="12" t="s">
        <v>10</v>
      </c>
      <c r="C59" s="12" t="s">
        <v>2119</v>
      </c>
      <c r="D59" s="12" t="s">
        <v>2118</v>
      </c>
      <c r="E59" s="12" t="s">
        <v>1848</v>
      </c>
      <c r="F59" s="12" t="s">
        <v>2172</v>
      </c>
      <c r="G59" s="12" t="s">
        <v>2173</v>
      </c>
      <c r="H59" s="12" t="str">
        <f>MID(ITER2020[[#This Row],[Longitud]],1,3)</f>
        <v xml:space="preserve"> 99</v>
      </c>
      <c r="I59" s="12" t="str">
        <f>MID(ITER2020[[#This Row],[Longitud]],FIND("°",ITER2020[[#This Row],[Longitud]])+1,2)</f>
        <v>20</v>
      </c>
      <c r="J59" s="12" t="str">
        <f>MID(ITER2020[[#This Row],[Longitud]],FIND("'",ITER2020[[#This Row],[Longitud]])+1,6)</f>
        <v>43.210</v>
      </c>
      <c r="K59" s="12">
        <f>(ITER2020[[#This Row],[grados]]+(ITER2020[[#This Row],[minutos]]+ITER2020[[#This Row],[segundos]]/60)/60)*-1</f>
        <v>-99.345336111111109</v>
      </c>
      <c r="L59" s="12" t="s">
        <v>2174</v>
      </c>
      <c r="M59" s="12" t="str">
        <f>MID(ITER2020[[#This Row],[Latitud]],1,2)</f>
        <v>19</v>
      </c>
      <c r="N59" s="12" t="str">
        <f>MID(ITER2020[[#This Row],[Latitud]],FIND("°",ITER2020[[#This Row],[Latitud]])+1,2)</f>
        <v>28</v>
      </c>
      <c r="O59" s="12" t="str">
        <f>MID(ITER2020[[#This Row],[Latitud]],FIND("'",ITER2020[[#This Row],[Latitud]])+1,6)</f>
        <v>52.788</v>
      </c>
      <c r="P59" s="12">
        <f>(ITER2020[[#This Row],[grados2]]+(ITER2020[[#This Row],[minutos2]]+ITER2020[[#This Row],[segundos2]]/60)/60)</f>
        <v>19.48133</v>
      </c>
      <c r="Q59" s="12">
        <v>337</v>
      </c>
    </row>
    <row r="60" spans="1:17" x14ac:dyDescent="0.2">
      <c r="A60" s="12" t="s">
        <v>9</v>
      </c>
      <c r="B60" s="12" t="s">
        <v>10</v>
      </c>
      <c r="C60" s="12" t="s">
        <v>2119</v>
      </c>
      <c r="D60" s="12" t="s">
        <v>2118</v>
      </c>
      <c r="E60" s="12" t="s">
        <v>1991</v>
      </c>
      <c r="F60" s="12" t="s">
        <v>2175</v>
      </c>
      <c r="G60" s="12" t="s">
        <v>2176</v>
      </c>
      <c r="H60" s="12" t="str">
        <f>MID(ITER2020[[#This Row],[Longitud]],1,3)</f>
        <v xml:space="preserve"> 99</v>
      </c>
      <c r="I60" s="12" t="str">
        <f>MID(ITER2020[[#This Row],[Longitud]],FIND("°",ITER2020[[#This Row],[Longitud]])+1,2)</f>
        <v>20</v>
      </c>
      <c r="J60" s="12" t="str">
        <f>MID(ITER2020[[#This Row],[Longitud]],FIND("'",ITER2020[[#This Row],[Longitud]])+1,6)</f>
        <v>26.806</v>
      </c>
      <c r="K60" s="12">
        <f>(ITER2020[[#This Row],[grados]]+(ITER2020[[#This Row],[minutos]]+ITER2020[[#This Row],[segundos]]/60)/60)*-1</f>
        <v>-99.340779444444451</v>
      </c>
      <c r="L60" s="12" t="s">
        <v>2177</v>
      </c>
      <c r="M60" s="12" t="str">
        <f>MID(ITER2020[[#This Row],[Latitud]],1,2)</f>
        <v>19</v>
      </c>
      <c r="N60" s="12" t="str">
        <f>MID(ITER2020[[#This Row],[Latitud]],FIND("°",ITER2020[[#This Row],[Latitud]])+1,2)</f>
        <v>29</v>
      </c>
      <c r="O60" s="12" t="str">
        <f>MID(ITER2020[[#This Row],[Latitud]],FIND("'",ITER2020[[#This Row],[Latitud]])+1,6)</f>
        <v>15.445</v>
      </c>
      <c r="P60" s="12">
        <f>(ITER2020[[#This Row],[grados2]]+(ITER2020[[#This Row],[minutos2]]+ITER2020[[#This Row],[segundos2]]/60)/60)</f>
        <v>19.487623611111111</v>
      </c>
      <c r="Q60" s="12">
        <v>640</v>
      </c>
    </row>
    <row r="61" spans="1:17" x14ac:dyDescent="0.2">
      <c r="A61" s="12" t="s">
        <v>9</v>
      </c>
      <c r="B61" s="12" t="s">
        <v>10</v>
      </c>
      <c r="C61" s="12" t="s">
        <v>2119</v>
      </c>
      <c r="D61" s="12" t="s">
        <v>2118</v>
      </c>
      <c r="E61" s="12" t="s">
        <v>1858</v>
      </c>
      <c r="F61" s="12" t="s">
        <v>2178</v>
      </c>
      <c r="G61" s="12" t="s">
        <v>2179</v>
      </c>
      <c r="H61" s="12" t="str">
        <f>MID(ITER2020[[#This Row],[Longitud]],1,3)</f>
        <v xml:space="preserve"> 99</v>
      </c>
      <c r="I61" s="12" t="str">
        <f>MID(ITER2020[[#This Row],[Longitud]],FIND("°",ITER2020[[#This Row],[Longitud]])+1,2)</f>
        <v>17</v>
      </c>
      <c r="J61" s="12" t="str">
        <f>MID(ITER2020[[#This Row],[Longitud]],FIND("'",ITER2020[[#This Row],[Longitud]])+1,6)</f>
        <v>26.150</v>
      </c>
      <c r="K61" s="12">
        <f>(ITER2020[[#This Row],[grados]]+(ITER2020[[#This Row],[minutos]]+ITER2020[[#This Row],[segundos]]/60)/60)*-1</f>
        <v>-99.290597222222218</v>
      </c>
      <c r="L61" s="12" t="s">
        <v>2180</v>
      </c>
      <c r="M61" s="12" t="str">
        <f>MID(ITER2020[[#This Row],[Latitud]],1,2)</f>
        <v>19</v>
      </c>
      <c r="N61" s="12" t="str">
        <f>MID(ITER2020[[#This Row],[Latitud]],FIND("°",ITER2020[[#This Row],[Latitud]])+1,2)</f>
        <v>29</v>
      </c>
      <c r="O61" s="12" t="str">
        <f>MID(ITER2020[[#This Row],[Latitud]],FIND("'",ITER2020[[#This Row],[Latitud]])+1,6)</f>
        <v>51.342</v>
      </c>
      <c r="P61" s="12">
        <f>(ITER2020[[#This Row],[grados2]]+(ITER2020[[#This Row],[minutos2]]+ITER2020[[#This Row],[segundos2]]/60)/60)</f>
        <v>19.497595</v>
      </c>
      <c r="Q61" s="12">
        <v>3462</v>
      </c>
    </row>
    <row r="62" spans="1:17" x14ac:dyDescent="0.2">
      <c r="A62" s="12" t="s">
        <v>9</v>
      </c>
      <c r="B62" s="12" t="s">
        <v>10</v>
      </c>
      <c r="C62" s="12" t="s">
        <v>2119</v>
      </c>
      <c r="D62" s="12" t="s">
        <v>2118</v>
      </c>
      <c r="E62" s="12" t="s">
        <v>1859</v>
      </c>
      <c r="F62" s="12" t="s">
        <v>2181</v>
      </c>
      <c r="G62" s="12" t="s">
        <v>2182</v>
      </c>
      <c r="H62" s="12" t="str">
        <f>MID(ITER2020[[#This Row],[Longitud]],1,3)</f>
        <v xml:space="preserve"> 99</v>
      </c>
      <c r="I62" s="12" t="str">
        <f>MID(ITER2020[[#This Row],[Longitud]],FIND("°",ITER2020[[#This Row],[Longitud]])+1,2)</f>
        <v>18</v>
      </c>
      <c r="J62" s="12" t="str">
        <f>MID(ITER2020[[#This Row],[Longitud]],FIND("'",ITER2020[[#This Row],[Longitud]])+1,6)</f>
        <v>20.343</v>
      </c>
      <c r="K62" s="12">
        <f>(ITER2020[[#This Row],[grados]]+(ITER2020[[#This Row],[minutos]]+ITER2020[[#This Row],[segundos]]/60)/60)*-1</f>
        <v>-99.305650833333331</v>
      </c>
      <c r="L62" s="12" t="s">
        <v>2183</v>
      </c>
      <c r="M62" s="12" t="str">
        <f>MID(ITER2020[[#This Row],[Latitud]],1,2)</f>
        <v>19</v>
      </c>
      <c r="N62" s="12" t="str">
        <f>MID(ITER2020[[#This Row],[Latitud]],FIND("°",ITER2020[[#This Row],[Latitud]])+1,2)</f>
        <v>26</v>
      </c>
      <c r="O62" s="12" t="str">
        <f>MID(ITER2020[[#This Row],[Latitud]],FIND("'",ITER2020[[#This Row],[Latitud]])+1,6)</f>
        <v>09.073</v>
      </c>
      <c r="P62" s="12">
        <f>(ITER2020[[#This Row],[grados2]]+(ITER2020[[#This Row],[minutos2]]+ITER2020[[#This Row],[segundos2]]/60)/60)</f>
        <v>19.43585361111111</v>
      </c>
      <c r="Q62" s="12">
        <v>1668</v>
      </c>
    </row>
    <row r="63" spans="1:17" x14ac:dyDescent="0.2">
      <c r="A63" s="12" t="s">
        <v>9</v>
      </c>
      <c r="B63" s="12" t="s">
        <v>10</v>
      </c>
      <c r="C63" s="12" t="s">
        <v>2119</v>
      </c>
      <c r="D63" s="12" t="s">
        <v>2118</v>
      </c>
      <c r="E63" s="12" t="s">
        <v>2184</v>
      </c>
      <c r="F63" s="12" t="s">
        <v>2185</v>
      </c>
      <c r="G63" s="12" t="s">
        <v>2186</v>
      </c>
      <c r="H63" s="12" t="str">
        <f>MID(ITER2020[[#This Row],[Longitud]],1,3)</f>
        <v xml:space="preserve"> 99</v>
      </c>
      <c r="I63" s="12" t="str">
        <f>MID(ITER2020[[#This Row],[Longitud]],FIND("°",ITER2020[[#This Row],[Longitud]])+1,2)</f>
        <v>17</v>
      </c>
      <c r="J63" s="12" t="str">
        <f>MID(ITER2020[[#This Row],[Longitud]],FIND("'",ITER2020[[#This Row],[Longitud]])+1,6)</f>
        <v>22.873</v>
      </c>
      <c r="K63" s="12">
        <f>(ITER2020[[#This Row],[grados]]+(ITER2020[[#This Row],[minutos]]+ITER2020[[#This Row],[segundos]]/60)/60)*-1</f>
        <v>-99.289686944444441</v>
      </c>
      <c r="L63" s="12" t="s">
        <v>2187</v>
      </c>
      <c r="M63" s="12" t="str">
        <f>MID(ITER2020[[#This Row],[Latitud]],1,2)</f>
        <v>19</v>
      </c>
      <c r="N63" s="12" t="str">
        <f>MID(ITER2020[[#This Row],[Latitud]],FIND("°",ITER2020[[#This Row],[Latitud]])+1,2)</f>
        <v>32</v>
      </c>
      <c r="O63" s="12" t="str">
        <f>MID(ITER2020[[#This Row],[Latitud]],FIND("'",ITER2020[[#This Row],[Latitud]])+1,6)</f>
        <v>07.095</v>
      </c>
      <c r="P63" s="12">
        <f>(ITER2020[[#This Row],[grados2]]+(ITER2020[[#This Row],[minutos2]]+ITER2020[[#This Row],[segundos2]]/60)/60)</f>
        <v>19.535304166666666</v>
      </c>
      <c r="Q63" s="12">
        <v>169</v>
      </c>
    </row>
    <row r="64" spans="1:17" x14ac:dyDescent="0.2">
      <c r="A64" s="12" t="s">
        <v>9</v>
      </c>
      <c r="B64" s="12" t="s">
        <v>10</v>
      </c>
      <c r="C64" s="12" t="s">
        <v>2119</v>
      </c>
      <c r="D64" s="12" t="s">
        <v>2118</v>
      </c>
      <c r="E64" s="12" t="s">
        <v>2188</v>
      </c>
      <c r="F64" s="12" t="s">
        <v>2189</v>
      </c>
      <c r="G64" s="12" t="s">
        <v>2190</v>
      </c>
      <c r="H64" s="12" t="str">
        <f>MID(ITER2020[[#This Row],[Longitud]],1,3)</f>
        <v xml:space="preserve"> 99</v>
      </c>
      <c r="I64" s="12" t="str">
        <f>MID(ITER2020[[#This Row],[Longitud]],FIND("°",ITER2020[[#This Row],[Longitud]])+1,2)</f>
        <v>17</v>
      </c>
      <c r="J64" s="12" t="str">
        <f>MID(ITER2020[[#This Row],[Longitud]],FIND("'",ITER2020[[#This Row],[Longitud]])+1,6)</f>
        <v>25.009</v>
      </c>
      <c r="K64" s="12">
        <f>(ITER2020[[#This Row],[grados]]+(ITER2020[[#This Row],[minutos]]+ITER2020[[#This Row],[segundos]]/60)/60)*-1</f>
        <v>-99.290280277777782</v>
      </c>
      <c r="L64" s="12" t="s">
        <v>2191</v>
      </c>
      <c r="M64" s="12" t="str">
        <f>MID(ITER2020[[#This Row],[Latitud]],1,2)</f>
        <v>19</v>
      </c>
      <c r="N64" s="12" t="str">
        <f>MID(ITER2020[[#This Row],[Latitud]],FIND("°",ITER2020[[#This Row],[Latitud]])+1,2)</f>
        <v>27</v>
      </c>
      <c r="O64" s="12" t="str">
        <f>MID(ITER2020[[#This Row],[Latitud]],FIND("'",ITER2020[[#This Row],[Latitud]])+1,6)</f>
        <v>00.044</v>
      </c>
      <c r="P64" s="12">
        <f>(ITER2020[[#This Row],[grados2]]+(ITER2020[[#This Row],[minutos2]]+ITER2020[[#This Row],[segundos2]]/60)/60)</f>
        <v>19.450012222222224</v>
      </c>
      <c r="Q64" s="12">
        <v>6084</v>
      </c>
    </row>
    <row r="65" spans="1:17" x14ac:dyDescent="0.2">
      <c r="A65" s="12" t="s">
        <v>9</v>
      </c>
      <c r="B65" s="12" t="s">
        <v>10</v>
      </c>
      <c r="C65" s="12" t="s">
        <v>2119</v>
      </c>
      <c r="D65" s="12" t="s">
        <v>2118</v>
      </c>
      <c r="E65" s="12" t="s">
        <v>1863</v>
      </c>
      <c r="F65" s="12" t="s">
        <v>2192</v>
      </c>
      <c r="G65" s="12" t="s">
        <v>2193</v>
      </c>
      <c r="H65" s="12" t="str">
        <f>MID(ITER2020[[#This Row],[Longitud]],1,3)</f>
        <v xml:space="preserve"> 99</v>
      </c>
      <c r="I65" s="12" t="str">
        <f>MID(ITER2020[[#This Row],[Longitud]],FIND("°",ITER2020[[#This Row],[Longitud]])+1,2)</f>
        <v>16</v>
      </c>
      <c r="J65" s="12" t="str">
        <f>MID(ITER2020[[#This Row],[Longitud]],FIND("'",ITER2020[[#This Row],[Longitud]])+1,6)</f>
        <v>41.937</v>
      </c>
      <c r="K65" s="12">
        <f>(ITER2020[[#This Row],[grados]]+(ITER2020[[#This Row],[minutos]]+ITER2020[[#This Row],[segundos]]/60)/60)*-1</f>
        <v>-99.278315833333338</v>
      </c>
      <c r="L65" s="12" t="s">
        <v>2194</v>
      </c>
      <c r="M65" s="12" t="str">
        <f>MID(ITER2020[[#This Row],[Latitud]],1,2)</f>
        <v>19</v>
      </c>
      <c r="N65" s="12" t="str">
        <f>MID(ITER2020[[#This Row],[Latitud]],FIND("°",ITER2020[[#This Row],[Latitud]])+1,2)</f>
        <v>29</v>
      </c>
      <c r="O65" s="12" t="str">
        <f>MID(ITER2020[[#This Row],[Latitud]],FIND("'",ITER2020[[#This Row],[Latitud]])+1,6)</f>
        <v>04.884</v>
      </c>
      <c r="P65" s="12">
        <f>(ITER2020[[#This Row],[grados2]]+(ITER2020[[#This Row],[minutos2]]+ITER2020[[#This Row],[segundos2]]/60)/60)</f>
        <v>19.484690000000001</v>
      </c>
      <c r="Q65" s="12">
        <v>3371</v>
      </c>
    </row>
    <row r="66" spans="1:17" x14ac:dyDescent="0.2">
      <c r="A66" s="12" t="s">
        <v>9</v>
      </c>
      <c r="B66" s="12" t="s">
        <v>10</v>
      </c>
      <c r="C66" s="12" t="s">
        <v>2119</v>
      </c>
      <c r="D66" s="12" t="s">
        <v>2118</v>
      </c>
      <c r="E66" s="12" t="s">
        <v>1864</v>
      </c>
      <c r="F66" s="12" t="s">
        <v>2195</v>
      </c>
      <c r="G66" s="12" t="s">
        <v>2196</v>
      </c>
      <c r="H66" s="12" t="str">
        <f>MID(ITER2020[[#This Row],[Longitud]],1,3)</f>
        <v xml:space="preserve"> 99</v>
      </c>
      <c r="I66" s="12" t="str">
        <f>MID(ITER2020[[#This Row],[Longitud]],FIND("°",ITER2020[[#This Row],[Longitud]])+1,2)</f>
        <v>19</v>
      </c>
      <c r="J66" s="12" t="str">
        <f>MID(ITER2020[[#This Row],[Longitud]],FIND("'",ITER2020[[#This Row],[Longitud]])+1,6)</f>
        <v>55.918</v>
      </c>
      <c r="K66" s="12">
        <f>(ITER2020[[#This Row],[grados]]+(ITER2020[[#This Row],[minutos]]+ITER2020[[#This Row],[segundos]]/60)/60)*-1</f>
        <v>-99.332199444444441</v>
      </c>
      <c r="L66" s="12" t="s">
        <v>2197</v>
      </c>
      <c r="M66" s="12" t="str">
        <f>MID(ITER2020[[#This Row],[Latitud]],1,2)</f>
        <v>19</v>
      </c>
      <c r="N66" s="12" t="str">
        <f>MID(ITER2020[[#This Row],[Latitud]],FIND("°",ITER2020[[#This Row],[Latitud]])+1,2)</f>
        <v>28</v>
      </c>
      <c r="O66" s="12" t="str">
        <f>MID(ITER2020[[#This Row],[Latitud]],FIND("'",ITER2020[[#This Row],[Latitud]])+1,6)</f>
        <v>53.173</v>
      </c>
      <c r="P66" s="12">
        <f>(ITER2020[[#This Row],[grados2]]+(ITER2020[[#This Row],[minutos2]]+ITER2020[[#This Row],[segundos2]]/60)/60)</f>
        <v>19.481436944444443</v>
      </c>
      <c r="Q66" s="12">
        <v>428</v>
      </c>
    </row>
    <row r="67" spans="1:17" x14ac:dyDescent="0.2">
      <c r="A67" s="12" t="s">
        <v>9</v>
      </c>
      <c r="B67" s="12" t="s">
        <v>10</v>
      </c>
      <c r="C67" s="12" t="s">
        <v>2119</v>
      </c>
      <c r="D67" s="12" t="s">
        <v>2118</v>
      </c>
      <c r="E67" s="12" t="s">
        <v>1869</v>
      </c>
      <c r="F67" s="12" t="s">
        <v>2035</v>
      </c>
      <c r="G67" s="12" t="s">
        <v>2198</v>
      </c>
      <c r="H67" s="12" t="str">
        <f>MID(ITER2020[[#This Row],[Longitud]],1,3)</f>
        <v xml:space="preserve"> 99</v>
      </c>
      <c r="I67" s="12" t="str">
        <f>MID(ITER2020[[#This Row],[Longitud]],FIND("°",ITER2020[[#This Row],[Longitud]])+1,2)</f>
        <v>19</v>
      </c>
      <c r="J67" s="12" t="str">
        <f>MID(ITER2020[[#This Row],[Longitud]],FIND("'",ITER2020[[#This Row],[Longitud]])+1,6)</f>
        <v>37.129</v>
      </c>
      <c r="K67" s="12">
        <f>(ITER2020[[#This Row],[grados]]+(ITER2020[[#This Row],[minutos]]+ITER2020[[#This Row],[segundos]]/60)/60)*-1</f>
        <v>-99.326980277777778</v>
      </c>
      <c r="L67" s="12" t="s">
        <v>2199</v>
      </c>
      <c r="M67" s="12" t="str">
        <f>MID(ITER2020[[#This Row],[Latitud]],1,2)</f>
        <v>19</v>
      </c>
      <c r="N67" s="12" t="str">
        <f>MID(ITER2020[[#This Row],[Latitud]],FIND("°",ITER2020[[#This Row],[Latitud]])+1,2)</f>
        <v>29</v>
      </c>
      <c r="O67" s="12" t="str">
        <f>MID(ITER2020[[#This Row],[Latitud]],FIND("'",ITER2020[[#This Row],[Latitud]])+1,6)</f>
        <v>09.836</v>
      </c>
      <c r="P67" s="12">
        <f>(ITER2020[[#This Row],[grados2]]+(ITER2020[[#This Row],[minutos2]]+ITER2020[[#This Row],[segundos2]]/60)/60)</f>
        <v>19.486065555555555</v>
      </c>
      <c r="Q67" s="12">
        <v>1854</v>
      </c>
    </row>
    <row r="68" spans="1:17" x14ac:dyDescent="0.2">
      <c r="A68" s="12" t="s">
        <v>9</v>
      </c>
      <c r="B68" s="12" t="s">
        <v>10</v>
      </c>
      <c r="C68" s="12" t="s">
        <v>2119</v>
      </c>
      <c r="D68" s="12" t="s">
        <v>2118</v>
      </c>
      <c r="E68" s="12" t="s">
        <v>1874</v>
      </c>
      <c r="F68" s="12" t="s">
        <v>2200</v>
      </c>
      <c r="G68" s="12" t="s">
        <v>2201</v>
      </c>
      <c r="H68" s="12" t="str">
        <f>MID(ITER2020[[#This Row],[Longitud]],1,3)</f>
        <v xml:space="preserve"> 99</v>
      </c>
      <c r="I68" s="12" t="str">
        <f>MID(ITER2020[[#This Row],[Longitud]],FIND("°",ITER2020[[#This Row],[Longitud]])+1,2)</f>
        <v>20</v>
      </c>
      <c r="J68" s="12" t="str">
        <f>MID(ITER2020[[#This Row],[Longitud]],FIND("'",ITER2020[[#This Row],[Longitud]])+1,6)</f>
        <v>40.641</v>
      </c>
      <c r="K68" s="12">
        <f>(ITER2020[[#This Row],[grados]]+(ITER2020[[#This Row],[minutos]]+ITER2020[[#This Row],[segundos]]/60)/60)*-1</f>
        <v>-99.3446225</v>
      </c>
      <c r="L68" s="12" t="s">
        <v>2202</v>
      </c>
      <c r="M68" s="12" t="str">
        <f>MID(ITER2020[[#This Row],[Latitud]],1,2)</f>
        <v>19</v>
      </c>
      <c r="N68" s="12" t="str">
        <f>MID(ITER2020[[#This Row],[Latitud]],FIND("°",ITER2020[[#This Row],[Latitud]])+1,2)</f>
        <v>26</v>
      </c>
      <c r="O68" s="12" t="str">
        <f>MID(ITER2020[[#This Row],[Latitud]],FIND("'",ITER2020[[#This Row],[Latitud]])+1,6)</f>
        <v>52.064</v>
      </c>
      <c r="P68" s="12">
        <f>(ITER2020[[#This Row],[grados2]]+(ITER2020[[#This Row],[minutos2]]+ITER2020[[#This Row],[segundos2]]/60)/60)</f>
        <v>19.447795555555555</v>
      </c>
      <c r="Q68" s="12">
        <v>403</v>
      </c>
    </row>
    <row r="69" spans="1:17" x14ac:dyDescent="0.2">
      <c r="A69" s="12" t="s">
        <v>9</v>
      </c>
      <c r="B69" s="12" t="s">
        <v>10</v>
      </c>
      <c r="C69" s="12" t="s">
        <v>2119</v>
      </c>
      <c r="D69" s="12" t="s">
        <v>2118</v>
      </c>
      <c r="E69" s="12" t="s">
        <v>2203</v>
      </c>
      <c r="F69" s="12" t="s">
        <v>2204</v>
      </c>
      <c r="G69" s="12" t="s">
        <v>2205</v>
      </c>
      <c r="H69" s="12" t="str">
        <f>MID(ITER2020[[#This Row],[Longitud]],1,3)</f>
        <v xml:space="preserve"> 99</v>
      </c>
      <c r="I69" s="12" t="str">
        <f>MID(ITER2020[[#This Row],[Longitud]],FIND("°",ITER2020[[#This Row],[Longitud]])+1,2)</f>
        <v>21</v>
      </c>
      <c r="J69" s="12" t="str">
        <f>MID(ITER2020[[#This Row],[Longitud]],FIND("'",ITER2020[[#This Row],[Longitud]])+1,6)</f>
        <v>09.097</v>
      </c>
      <c r="K69" s="12">
        <f>(ITER2020[[#This Row],[grados]]+(ITER2020[[#This Row],[minutos]]+ITER2020[[#This Row],[segundos]]/60)/60)*-1</f>
        <v>-99.352526944444449</v>
      </c>
      <c r="L69" s="12" t="s">
        <v>2206</v>
      </c>
      <c r="M69" s="12" t="str">
        <f>MID(ITER2020[[#This Row],[Latitud]],1,2)</f>
        <v>19</v>
      </c>
      <c r="N69" s="12" t="str">
        <f>MID(ITER2020[[#This Row],[Latitud]],FIND("°",ITER2020[[#This Row],[Latitud]])+1,2)</f>
        <v>26</v>
      </c>
      <c r="O69" s="12" t="str">
        <f>MID(ITER2020[[#This Row],[Latitud]],FIND("'",ITER2020[[#This Row],[Latitud]])+1,6)</f>
        <v>53.819</v>
      </c>
      <c r="P69" s="12">
        <f>(ITER2020[[#This Row],[grados2]]+(ITER2020[[#This Row],[minutos2]]+ITER2020[[#This Row],[segundos2]]/60)/60)</f>
        <v>19.448283055555557</v>
      </c>
      <c r="Q69" s="12">
        <v>438</v>
      </c>
    </row>
    <row r="70" spans="1:17" x14ac:dyDescent="0.2">
      <c r="A70" s="12" t="s">
        <v>9</v>
      </c>
      <c r="B70" s="12" t="s">
        <v>10</v>
      </c>
      <c r="C70" s="12" t="s">
        <v>2119</v>
      </c>
      <c r="D70" s="12" t="s">
        <v>2118</v>
      </c>
      <c r="E70" s="12" t="s">
        <v>1879</v>
      </c>
      <c r="F70" s="12" t="s">
        <v>2207</v>
      </c>
      <c r="G70" s="12" t="s">
        <v>2208</v>
      </c>
      <c r="H70" s="12" t="str">
        <f>MID(ITER2020[[#This Row],[Longitud]],1,3)</f>
        <v xml:space="preserve"> 99</v>
      </c>
      <c r="I70" s="12" t="str">
        <f>MID(ITER2020[[#This Row],[Longitud]],FIND("°",ITER2020[[#This Row],[Longitud]])+1,2)</f>
        <v>19</v>
      </c>
      <c r="J70" s="12" t="str">
        <f>MID(ITER2020[[#This Row],[Longitud]],FIND("'",ITER2020[[#This Row],[Longitud]])+1,6)</f>
        <v>42.191</v>
      </c>
      <c r="K70" s="12">
        <f>(ITER2020[[#This Row],[grados]]+(ITER2020[[#This Row],[minutos]]+ITER2020[[#This Row],[segundos]]/60)/60)*-1</f>
        <v>-99.328386388888887</v>
      </c>
      <c r="L70" s="12" t="s">
        <v>2209</v>
      </c>
      <c r="M70" s="12" t="str">
        <f>MID(ITER2020[[#This Row],[Latitud]],1,2)</f>
        <v>19</v>
      </c>
      <c r="N70" s="12" t="str">
        <f>MID(ITER2020[[#This Row],[Latitud]],FIND("°",ITER2020[[#This Row],[Latitud]])+1,2)</f>
        <v>26</v>
      </c>
      <c r="O70" s="12" t="str">
        <f>MID(ITER2020[[#This Row],[Latitud]],FIND("'",ITER2020[[#This Row],[Latitud]])+1,6)</f>
        <v>29.258</v>
      </c>
      <c r="P70" s="12">
        <f>(ITER2020[[#This Row],[grados2]]+(ITER2020[[#This Row],[minutos2]]+ITER2020[[#This Row],[segundos2]]/60)/60)</f>
        <v>19.441460555555555</v>
      </c>
      <c r="Q70" s="12">
        <v>131</v>
      </c>
    </row>
    <row r="71" spans="1:17" x14ac:dyDescent="0.2">
      <c r="A71" s="12" t="s">
        <v>9</v>
      </c>
      <c r="B71" s="12" t="s">
        <v>10</v>
      </c>
      <c r="C71" s="12" t="s">
        <v>2119</v>
      </c>
      <c r="D71" s="12" t="s">
        <v>2118</v>
      </c>
      <c r="E71" s="12" t="s">
        <v>1884</v>
      </c>
      <c r="F71" s="12" t="s">
        <v>2210</v>
      </c>
      <c r="G71" s="12" t="s">
        <v>2211</v>
      </c>
      <c r="H71" s="12" t="str">
        <f>MID(ITER2020[[#This Row],[Longitud]],1,3)</f>
        <v xml:space="preserve"> 99</v>
      </c>
      <c r="I71" s="12" t="str">
        <f>MID(ITER2020[[#This Row],[Longitud]],FIND("°",ITER2020[[#This Row],[Longitud]])+1,2)</f>
        <v>19</v>
      </c>
      <c r="J71" s="12" t="str">
        <f>MID(ITER2020[[#This Row],[Longitud]],FIND("'",ITER2020[[#This Row],[Longitud]])+1,6)</f>
        <v>58.292</v>
      </c>
      <c r="K71" s="12">
        <f>(ITER2020[[#This Row],[grados]]+(ITER2020[[#This Row],[minutos]]+ITER2020[[#This Row],[segundos]]/60)/60)*-1</f>
        <v>-99.332858888888893</v>
      </c>
      <c r="L71" s="12" t="s">
        <v>2212</v>
      </c>
      <c r="M71" s="12" t="str">
        <f>MID(ITER2020[[#This Row],[Latitud]],1,2)</f>
        <v>19</v>
      </c>
      <c r="N71" s="12" t="str">
        <f>MID(ITER2020[[#This Row],[Latitud]],FIND("°",ITER2020[[#This Row],[Latitud]])+1,2)</f>
        <v>26</v>
      </c>
      <c r="O71" s="12" t="str">
        <f>MID(ITER2020[[#This Row],[Latitud]],FIND("'",ITER2020[[#This Row],[Latitud]])+1,6)</f>
        <v>13.830</v>
      </c>
      <c r="P71" s="12">
        <f>(ITER2020[[#This Row],[grados2]]+(ITER2020[[#This Row],[minutos2]]+ITER2020[[#This Row],[segundos2]]/60)/60)</f>
        <v>19.437175</v>
      </c>
      <c r="Q71" s="12">
        <v>146</v>
      </c>
    </row>
    <row r="72" spans="1:17" x14ac:dyDescent="0.2">
      <c r="A72" s="12" t="s">
        <v>9</v>
      </c>
      <c r="B72" s="12" t="s">
        <v>10</v>
      </c>
      <c r="C72" s="12" t="s">
        <v>2119</v>
      </c>
      <c r="D72" s="12" t="s">
        <v>2118</v>
      </c>
      <c r="E72" s="12" t="s">
        <v>1889</v>
      </c>
      <c r="F72" s="12" t="s">
        <v>2213</v>
      </c>
      <c r="G72" s="12" t="s">
        <v>2214</v>
      </c>
      <c r="H72" s="12" t="str">
        <f>MID(ITER2020[[#This Row],[Longitud]],1,3)</f>
        <v xml:space="preserve"> 99</v>
      </c>
      <c r="I72" s="12" t="str">
        <f>MID(ITER2020[[#This Row],[Longitud]],FIND("°",ITER2020[[#This Row],[Longitud]])+1,2)</f>
        <v>20</v>
      </c>
      <c r="J72" s="12" t="str">
        <f>MID(ITER2020[[#This Row],[Longitud]],FIND("'",ITER2020[[#This Row],[Longitud]])+1,6)</f>
        <v>39.435</v>
      </c>
      <c r="K72" s="12">
        <f>(ITER2020[[#This Row],[grados]]+(ITER2020[[#This Row],[minutos]]+ITER2020[[#This Row],[segundos]]/60)/60)*-1</f>
        <v>-99.344287499999993</v>
      </c>
      <c r="L72" s="12" t="s">
        <v>2215</v>
      </c>
      <c r="M72" s="12" t="str">
        <f>MID(ITER2020[[#This Row],[Latitud]],1,2)</f>
        <v>19</v>
      </c>
      <c r="N72" s="12" t="str">
        <f>MID(ITER2020[[#This Row],[Latitud]],FIND("°",ITER2020[[#This Row],[Latitud]])+1,2)</f>
        <v>26</v>
      </c>
      <c r="O72" s="12" t="str">
        <f>MID(ITER2020[[#This Row],[Latitud]],FIND("'",ITER2020[[#This Row],[Latitud]])+1,6)</f>
        <v>58.037</v>
      </c>
      <c r="P72" s="12">
        <f>(ITER2020[[#This Row],[grados2]]+(ITER2020[[#This Row],[minutos2]]+ITER2020[[#This Row],[segundos2]]/60)/60)</f>
        <v>19.449454722222221</v>
      </c>
      <c r="Q72" s="12">
        <v>1270</v>
      </c>
    </row>
    <row r="73" spans="1:17" x14ac:dyDescent="0.2">
      <c r="A73" s="12" t="s">
        <v>9</v>
      </c>
      <c r="B73" s="12" t="s">
        <v>10</v>
      </c>
      <c r="C73" s="12" t="s">
        <v>2119</v>
      </c>
      <c r="D73" s="12" t="s">
        <v>2118</v>
      </c>
      <c r="E73" s="12" t="s">
        <v>1894</v>
      </c>
      <c r="F73" s="12" t="s">
        <v>2216</v>
      </c>
      <c r="G73" s="12" t="s">
        <v>2217</v>
      </c>
      <c r="H73" s="12" t="str">
        <f>MID(ITER2020[[#This Row],[Longitud]],1,3)</f>
        <v xml:space="preserve"> 99</v>
      </c>
      <c r="I73" s="12" t="str">
        <f>MID(ITER2020[[#This Row],[Longitud]],FIND("°",ITER2020[[#This Row],[Longitud]])+1,2)</f>
        <v>20</v>
      </c>
      <c r="J73" s="12" t="str">
        <f>MID(ITER2020[[#This Row],[Longitud]],FIND("'",ITER2020[[#This Row],[Longitud]])+1,6)</f>
        <v>34.476</v>
      </c>
      <c r="K73" s="12">
        <f>(ITER2020[[#This Row],[grados]]+(ITER2020[[#This Row],[minutos]]+ITER2020[[#This Row],[segundos]]/60)/60)*-1</f>
        <v>-99.342910000000003</v>
      </c>
      <c r="L73" s="12" t="s">
        <v>2218</v>
      </c>
      <c r="M73" s="12" t="str">
        <f>MID(ITER2020[[#This Row],[Latitud]],1,2)</f>
        <v>19</v>
      </c>
      <c r="N73" s="12" t="str">
        <f>MID(ITER2020[[#This Row],[Latitud]],FIND("°",ITER2020[[#This Row],[Latitud]])+1,2)</f>
        <v>26</v>
      </c>
      <c r="O73" s="12" t="str">
        <f>MID(ITER2020[[#This Row],[Latitud]],FIND("'",ITER2020[[#This Row],[Latitud]])+1,6)</f>
        <v>46.569</v>
      </c>
      <c r="P73" s="12">
        <f>(ITER2020[[#This Row],[grados2]]+(ITER2020[[#This Row],[minutos2]]+ITER2020[[#This Row],[segundos2]]/60)/60)</f>
        <v>19.446269166666667</v>
      </c>
      <c r="Q73" s="12">
        <v>1377</v>
      </c>
    </row>
    <row r="74" spans="1:17" x14ac:dyDescent="0.2">
      <c r="A74" s="12" t="s">
        <v>9</v>
      </c>
      <c r="B74" s="12" t="s">
        <v>10</v>
      </c>
      <c r="C74" s="12" t="s">
        <v>2119</v>
      </c>
      <c r="D74" s="12" t="s">
        <v>2118</v>
      </c>
      <c r="E74" s="12" t="s">
        <v>2219</v>
      </c>
      <c r="F74" s="12" t="s">
        <v>2220</v>
      </c>
      <c r="G74" s="12" t="s">
        <v>2221</v>
      </c>
      <c r="H74" s="12" t="str">
        <f>MID(ITER2020[[#This Row],[Longitud]],1,3)</f>
        <v xml:space="preserve"> 99</v>
      </c>
      <c r="I74" s="12" t="str">
        <f>MID(ITER2020[[#This Row],[Longitud]],FIND("°",ITER2020[[#This Row],[Longitud]])+1,2)</f>
        <v>19</v>
      </c>
      <c r="J74" s="12" t="str">
        <f>MID(ITER2020[[#This Row],[Longitud]],FIND("'",ITER2020[[#This Row],[Longitud]])+1,6)</f>
        <v>22.214</v>
      </c>
      <c r="K74" s="12">
        <f>(ITER2020[[#This Row],[grados]]+(ITER2020[[#This Row],[minutos]]+ITER2020[[#This Row],[segundos]]/60)/60)*-1</f>
        <v>-99.322837222222219</v>
      </c>
      <c r="L74" s="12" t="s">
        <v>2222</v>
      </c>
      <c r="M74" s="12" t="str">
        <f>MID(ITER2020[[#This Row],[Latitud]],1,2)</f>
        <v>19</v>
      </c>
      <c r="N74" s="12" t="str">
        <f>MID(ITER2020[[#This Row],[Latitud]],FIND("°",ITER2020[[#This Row],[Latitud]])+1,2)</f>
        <v>26</v>
      </c>
      <c r="O74" s="12" t="str">
        <f>MID(ITER2020[[#This Row],[Latitud]],FIND("'",ITER2020[[#This Row],[Latitud]])+1,6)</f>
        <v>28.354</v>
      </c>
      <c r="P74" s="12">
        <f>(ITER2020[[#This Row],[grados2]]+(ITER2020[[#This Row],[minutos2]]+ITER2020[[#This Row],[segundos2]]/60)/60)</f>
        <v>19.441209444444443</v>
      </c>
      <c r="Q74" s="12">
        <v>779</v>
      </c>
    </row>
    <row r="75" spans="1:17" x14ac:dyDescent="0.2">
      <c r="A75" s="12" t="s">
        <v>9</v>
      </c>
      <c r="B75" s="12" t="s">
        <v>10</v>
      </c>
      <c r="C75" s="12" t="s">
        <v>2119</v>
      </c>
      <c r="D75" s="12" t="s">
        <v>2118</v>
      </c>
      <c r="E75" s="12" t="s">
        <v>1904</v>
      </c>
      <c r="F75" s="12" t="s">
        <v>1982</v>
      </c>
      <c r="G75" s="12" t="s">
        <v>2223</v>
      </c>
      <c r="H75" s="12" t="str">
        <f>MID(ITER2020[[#This Row],[Longitud]],1,3)</f>
        <v xml:space="preserve"> 99</v>
      </c>
      <c r="I75" s="12" t="str">
        <f>MID(ITER2020[[#This Row],[Longitud]],FIND("°",ITER2020[[#This Row],[Longitud]])+1,2)</f>
        <v>20</v>
      </c>
      <c r="J75" s="12" t="str">
        <f>MID(ITER2020[[#This Row],[Longitud]],FIND("'",ITER2020[[#This Row],[Longitud]])+1,6)</f>
        <v>27.724</v>
      </c>
      <c r="K75" s="12">
        <f>(ITER2020[[#This Row],[grados]]+(ITER2020[[#This Row],[minutos]]+ITER2020[[#This Row],[segundos]]/60)/60)*-1</f>
        <v>-99.341034444444446</v>
      </c>
      <c r="L75" s="12" t="s">
        <v>2224</v>
      </c>
      <c r="M75" s="12" t="str">
        <f>MID(ITER2020[[#This Row],[Latitud]],1,2)</f>
        <v>19</v>
      </c>
      <c r="N75" s="12" t="str">
        <f>MID(ITER2020[[#This Row],[Latitud]],FIND("°",ITER2020[[#This Row],[Latitud]])+1,2)</f>
        <v>27</v>
      </c>
      <c r="O75" s="12" t="str">
        <f>MID(ITER2020[[#This Row],[Latitud]],FIND("'",ITER2020[[#This Row],[Latitud]])+1,6)</f>
        <v>27.388</v>
      </c>
      <c r="P75" s="12">
        <f>(ITER2020[[#This Row],[grados2]]+(ITER2020[[#This Row],[minutos2]]+ITER2020[[#This Row],[segundos2]]/60)/60)</f>
        <v>19.457607777777778</v>
      </c>
      <c r="Q75" s="12">
        <v>35</v>
      </c>
    </row>
    <row r="76" spans="1:17" x14ac:dyDescent="0.2">
      <c r="A76" s="12" t="s">
        <v>9</v>
      </c>
      <c r="B76" s="12" t="s">
        <v>10</v>
      </c>
      <c r="C76" s="12" t="s">
        <v>2119</v>
      </c>
      <c r="D76" s="12" t="s">
        <v>2118</v>
      </c>
      <c r="E76" s="12" t="s">
        <v>1905</v>
      </c>
      <c r="F76" s="12" t="s">
        <v>2225</v>
      </c>
      <c r="G76" s="12" t="s">
        <v>2226</v>
      </c>
      <c r="H76" s="12" t="str">
        <f>MID(ITER2020[[#This Row],[Longitud]],1,3)</f>
        <v xml:space="preserve"> 99</v>
      </c>
      <c r="I76" s="12" t="str">
        <f>MID(ITER2020[[#This Row],[Longitud]],FIND("°",ITER2020[[#This Row],[Longitud]])+1,2)</f>
        <v>20</v>
      </c>
      <c r="J76" s="12" t="str">
        <f>MID(ITER2020[[#This Row],[Longitud]],FIND("'",ITER2020[[#This Row],[Longitud]])+1,6)</f>
        <v>48.343</v>
      </c>
      <c r="K76" s="12">
        <f>(ITER2020[[#This Row],[grados]]+(ITER2020[[#This Row],[minutos]]+ITER2020[[#This Row],[segundos]]/60)/60)*-1</f>
        <v>-99.346761944444438</v>
      </c>
      <c r="L76" s="12" t="s">
        <v>2227</v>
      </c>
      <c r="M76" s="12" t="str">
        <f>MID(ITER2020[[#This Row],[Latitud]],1,2)</f>
        <v>19</v>
      </c>
      <c r="N76" s="12" t="str">
        <f>MID(ITER2020[[#This Row],[Latitud]],FIND("°",ITER2020[[#This Row],[Latitud]])+1,2)</f>
        <v>27</v>
      </c>
      <c r="O76" s="12" t="str">
        <f>MID(ITER2020[[#This Row],[Latitud]],FIND("'",ITER2020[[#This Row],[Latitud]])+1,6)</f>
        <v>02.331</v>
      </c>
      <c r="P76" s="12">
        <f>(ITER2020[[#This Row],[grados2]]+(ITER2020[[#This Row],[minutos2]]+ITER2020[[#This Row],[segundos2]]/60)/60)</f>
        <v>19.450647499999999</v>
      </c>
      <c r="Q76" s="12">
        <v>65</v>
      </c>
    </row>
    <row r="77" spans="1:17" x14ac:dyDescent="0.2">
      <c r="A77" s="12" t="s">
        <v>9</v>
      </c>
      <c r="B77" s="12" t="s">
        <v>10</v>
      </c>
      <c r="C77" s="12" t="s">
        <v>2119</v>
      </c>
      <c r="D77" s="12" t="s">
        <v>2118</v>
      </c>
      <c r="E77" s="12" t="s">
        <v>1910</v>
      </c>
      <c r="F77" s="12" t="s">
        <v>2228</v>
      </c>
      <c r="G77" s="12" t="s">
        <v>2229</v>
      </c>
      <c r="H77" s="12" t="str">
        <f>MID(ITER2020[[#This Row],[Longitud]],1,3)</f>
        <v xml:space="preserve"> 99</v>
      </c>
      <c r="I77" s="12" t="str">
        <f>MID(ITER2020[[#This Row],[Longitud]],FIND("°",ITER2020[[#This Row],[Longitud]])+1,2)</f>
        <v>20</v>
      </c>
      <c r="J77" s="12" t="str">
        <f>MID(ITER2020[[#This Row],[Longitud]],FIND("'",ITER2020[[#This Row],[Longitud]])+1,6)</f>
        <v>37.287</v>
      </c>
      <c r="K77" s="12">
        <f>(ITER2020[[#This Row],[grados]]+(ITER2020[[#This Row],[minutos]]+ITER2020[[#This Row],[segundos]]/60)/60)*-1</f>
        <v>-99.343690833333326</v>
      </c>
      <c r="L77" s="12" t="s">
        <v>2230</v>
      </c>
      <c r="M77" s="12" t="str">
        <f>MID(ITER2020[[#This Row],[Latitud]],1,2)</f>
        <v>19</v>
      </c>
      <c r="N77" s="12" t="str">
        <f>MID(ITER2020[[#This Row],[Latitud]],FIND("°",ITER2020[[#This Row],[Latitud]])+1,2)</f>
        <v>26</v>
      </c>
      <c r="O77" s="12" t="str">
        <f>MID(ITER2020[[#This Row],[Latitud]],FIND("'",ITER2020[[#This Row],[Latitud]])+1,6)</f>
        <v>17.435</v>
      </c>
      <c r="P77" s="12">
        <f>(ITER2020[[#This Row],[grados2]]+(ITER2020[[#This Row],[minutos2]]+ITER2020[[#This Row],[segundos2]]/60)/60)</f>
        <v>19.438176388888888</v>
      </c>
      <c r="Q77" s="12">
        <v>1008</v>
      </c>
    </row>
    <row r="78" spans="1:17" x14ac:dyDescent="0.2">
      <c r="A78" s="12" t="s">
        <v>9</v>
      </c>
      <c r="B78" s="12" t="s">
        <v>10</v>
      </c>
      <c r="C78" s="12" t="s">
        <v>2119</v>
      </c>
      <c r="D78" s="12" t="s">
        <v>2118</v>
      </c>
      <c r="E78" s="12" t="s">
        <v>1911</v>
      </c>
      <c r="F78" s="12" t="s">
        <v>2231</v>
      </c>
      <c r="G78" s="12" t="s">
        <v>2232</v>
      </c>
      <c r="H78" s="12" t="str">
        <f>MID(ITER2020[[#This Row],[Longitud]],1,3)</f>
        <v xml:space="preserve"> 99</v>
      </c>
      <c r="I78" s="12" t="str">
        <f>MID(ITER2020[[#This Row],[Longitud]],FIND("°",ITER2020[[#This Row],[Longitud]])+1,2)</f>
        <v>20</v>
      </c>
      <c r="J78" s="12" t="str">
        <f>MID(ITER2020[[#This Row],[Longitud]],FIND("'",ITER2020[[#This Row],[Longitud]])+1,6)</f>
        <v>38.289</v>
      </c>
      <c r="K78" s="12">
        <f>(ITER2020[[#This Row],[grados]]+(ITER2020[[#This Row],[minutos]]+ITER2020[[#This Row],[segundos]]/60)/60)*-1</f>
        <v>-99.343969166666668</v>
      </c>
      <c r="L78" s="12" t="s">
        <v>2233</v>
      </c>
      <c r="M78" s="12" t="str">
        <f>MID(ITER2020[[#This Row],[Latitud]],1,2)</f>
        <v>19</v>
      </c>
      <c r="N78" s="12" t="str">
        <f>MID(ITER2020[[#This Row],[Latitud]],FIND("°",ITER2020[[#This Row],[Latitud]])+1,2)</f>
        <v>29</v>
      </c>
      <c r="O78" s="12" t="str">
        <f>MID(ITER2020[[#This Row],[Latitud]],FIND("'",ITER2020[[#This Row],[Latitud]])+1,6)</f>
        <v>34.778</v>
      </c>
      <c r="P78" s="12">
        <f>(ITER2020[[#This Row],[grados2]]+(ITER2020[[#This Row],[minutos2]]+ITER2020[[#This Row],[segundos2]]/60)/60)</f>
        <v>19.49299388888889</v>
      </c>
      <c r="Q78" s="12">
        <v>454</v>
      </c>
    </row>
    <row r="79" spans="1:17" x14ac:dyDescent="0.2">
      <c r="A79" s="12" t="s">
        <v>9</v>
      </c>
      <c r="B79" s="12" t="s">
        <v>10</v>
      </c>
      <c r="C79" s="12" t="s">
        <v>2119</v>
      </c>
      <c r="D79" s="12" t="s">
        <v>2118</v>
      </c>
      <c r="E79" s="12" t="s">
        <v>1916</v>
      </c>
      <c r="F79" s="12" t="s">
        <v>2234</v>
      </c>
      <c r="G79" s="12" t="s">
        <v>2235</v>
      </c>
      <c r="H79" s="12" t="str">
        <f>MID(ITER2020[[#This Row],[Longitud]],1,3)</f>
        <v xml:space="preserve"> 99</v>
      </c>
      <c r="I79" s="12" t="str">
        <f>MID(ITER2020[[#This Row],[Longitud]],FIND("°",ITER2020[[#This Row],[Longitud]])+1,2)</f>
        <v>17</v>
      </c>
      <c r="J79" s="12" t="str">
        <f>MID(ITER2020[[#This Row],[Longitud]],FIND("'",ITER2020[[#This Row],[Longitud]])+1,6)</f>
        <v>11.184</v>
      </c>
      <c r="K79" s="12">
        <f>(ITER2020[[#This Row],[grados]]+(ITER2020[[#This Row],[minutos]]+ITER2020[[#This Row],[segundos]]/60)/60)*-1</f>
        <v>-99.286439999999999</v>
      </c>
      <c r="L79" s="12" t="s">
        <v>2236</v>
      </c>
      <c r="M79" s="12" t="str">
        <f>MID(ITER2020[[#This Row],[Latitud]],1,2)</f>
        <v>19</v>
      </c>
      <c r="N79" s="12" t="str">
        <f>MID(ITER2020[[#This Row],[Latitud]],FIND("°",ITER2020[[#This Row],[Latitud]])+1,2)</f>
        <v>30</v>
      </c>
      <c r="O79" s="12" t="str">
        <f>MID(ITER2020[[#This Row],[Latitud]],FIND("'",ITER2020[[#This Row],[Latitud]])+1,6)</f>
        <v>34.429</v>
      </c>
      <c r="P79" s="12">
        <f>(ITER2020[[#This Row],[grados2]]+(ITER2020[[#This Row],[minutos2]]+ITER2020[[#This Row],[segundos2]]/60)/60)</f>
        <v>19.509563611111112</v>
      </c>
      <c r="Q79" s="12">
        <v>496</v>
      </c>
    </row>
    <row r="80" spans="1:17" x14ac:dyDescent="0.2">
      <c r="A80" s="12" t="s">
        <v>9</v>
      </c>
      <c r="B80" s="12" t="s">
        <v>10</v>
      </c>
      <c r="C80" s="12" t="s">
        <v>2119</v>
      </c>
      <c r="D80" s="12" t="s">
        <v>2118</v>
      </c>
      <c r="E80" s="12" t="s">
        <v>2237</v>
      </c>
      <c r="F80" s="12" t="s">
        <v>2238</v>
      </c>
      <c r="G80" s="12" t="s">
        <v>2239</v>
      </c>
      <c r="H80" s="12" t="str">
        <f>MID(ITER2020[[#This Row],[Longitud]],1,3)</f>
        <v xml:space="preserve"> 99</v>
      </c>
      <c r="I80" s="12" t="str">
        <f>MID(ITER2020[[#This Row],[Longitud]],FIND("°",ITER2020[[#This Row],[Longitud]])+1,2)</f>
        <v>17</v>
      </c>
      <c r="J80" s="12" t="str">
        <f>MID(ITER2020[[#This Row],[Longitud]],FIND("'",ITER2020[[#This Row],[Longitud]])+1,6)</f>
        <v>58.100</v>
      </c>
      <c r="K80" s="12">
        <f>(ITER2020[[#This Row],[grados]]+(ITER2020[[#This Row],[minutos]]+ITER2020[[#This Row],[segundos]]/60)/60)*-1</f>
        <v>-99.299472222222221</v>
      </c>
      <c r="L80" s="12" t="s">
        <v>2240</v>
      </c>
      <c r="M80" s="12" t="str">
        <f>MID(ITER2020[[#This Row],[Latitud]],1,2)</f>
        <v>19</v>
      </c>
      <c r="N80" s="12" t="str">
        <f>MID(ITER2020[[#This Row],[Latitud]],FIND("°",ITER2020[[#This Row],[Latitud]])+1,2)</f>
        <v>26</v>
      </c>
      <c r="O80" s="12" t="str">
        <f>MID(ITER2020[[#This Row],[Latitud]],FIND("'",ITER2020[[#This Row],[Latitud]])+1,6)</f>
        <v>35.720</v>
      </c>
      <c r="P80" s="12">
        <f>(ITER2020[[#This Row],[grados2]]+(ITER2020[[#This Row],[minutos2]]+ITER2020[[#This Row],[segundos2]]/60)/60)</f>
        <v>19.443255555555556</v>
      </c>
      <c r="Q80" s="12">
        <v>40</v>
      </c>
    </row>
    <row r="81" spans="1:17" x14ac:dyDescent="0.2">
      <c r="A81" s="12" t="s">
        <v>9</v>
      </c>
      <c r="B81" s="12" t="s">
        <v>10</v>
      </c>
      <c r="C81" s="12" t="s">
        <v>2119</v>
      </c>
      <c r="D81" s="12" t="s">
        <v>2118</v>
      </c>
      <c r="E81" s="12" t="s">
        <v>2241</v>
      </c>
      <c r="F81" s="12" t="s">
        <v>2242</v>
      </c>
      <c r="G81" s="12" t="s">
        <v>2243</v>
      </c>
      <c r="H81" s="12" t="str">
        <f>MID(ITER2020[[#This Row],[Longitud]],1,3)</f>
        <v xml:space="preserve"> 99</v>
      </c>
      <c r="I81" s="12" t="str">
        <f>MID(ITER2020[[#This Row],[Longitud]],FIND("°",ITER2020[[#This Row],[Longitud]])+1,2)</f>
        <v>20</v>
      </c>
      <c r="J81" s="12" t="str">
        <f>MID(ITER2020[[#This Row],[Longitud]],FIND("'",ITER2020[[#This Row],[Longitud]])+1,6)</f>
        <v>49.494</v>
      </c>
      <c r="K81" s="12">
        <f>(ITER2020[[#This Row],[grados]]+(ITER2020[[#This Row],[minutos]]+ITER2020[[#This Row],[segundos]]/60)/60)*-1</f>
        <v>-99.347081666666668</v>
      </c>
      <c r="L81" s="12" t="s">
        <v>2244</v>
      </c>
      <c r="M81" s="12" t="str">
        <f>MID(ITER2020[[#This Row],[Latitud]],1,2)</f>
        <v>19</v>
      </c>
      <c r="N81" s="12" t="str">
        <f>MID(ITER2020[[#This Row],[Latitud]],FIND("°",ITER2020[[#This Row],[Latitud]])+1,2)</f>
        <v>29</v>
      </c>
      <c r="O81" s="12" t="str">
        <f>MID(ITER2020[[#This Row],[Latitud]],FIND("'",ITER2020[[#This Row],[Latitud]])+1,6)</f>
        <v>21.616</v>
      </c>
      <c r="P81" s="12">
        <f>(ITER2020[[#This Row],[grados2]]+(ITER2020[[#This Row],[minutos2]]+ITER2020[[#This Row],[segundos2]]/60)/60)</f>
        <v>19.489337777777777</v>
      </c>
      <c r="Q81" s="12">
        <v>51</v>
      </c>
    </row>
    <row r="82" spans="1:17" x14ac:dyDescent="0.2">
      <c r="A82" s="12" t="s">
        <v>9</v>
      </c>
      <c r="B82" s="12" t="s">
        <v>10</v>
      </c>
      <c r="C82" s="12" t="s">
        <v>2119</v>
      </c>
      <c r="D82" s="12" t="s">
        <v>2118</v>
      </c>
      <c r="E82" s="12" t="s">
        <v>2245</v>
      </c>
      <c r="F82" s="12" t="s">
        <v>2246</v>
      </c>
      <c r="G82" s="12" t="s">
        <v>2247</v>
      </c>
      <c r="H82" s="12" t="str">
        <f>MID(ITER2020[[#This Row],[Longitud]],1,3)</f>
        <v xml:space="preserve"> 99</v>
      </c>
      <c r="I82" s="12" t="str">
        <f>MID(ITER2020[[#This Row],[Longitud]],FIND("°",ITER2020[[#This Row],[Longitud]])+1,2)</f>
        <v>18</v>
      </c>
      <c r="J82" s="12" t="str">
        <f>MID(ITER2020[[#This Row],[Longitud]],FIND("'",ITER2020[[#This Row],[Longitud]])+1,6)</f>
        <v>57.567</v>
      </c>
      <c r="K82" s="12">
        <f>(ITER2020[[#This Row],[grados]]+(ITER2020[[#This Row],[minutos]]+ITER2020[[#This Row],[segundos]]/60)/60)*-1</f>
        <v>-99.315990833333331</v>
      </c>
      <c r="L82" s="12" t="s">
        <v>2248</v>
      </c>
      <c r="M82" s="12" t="str">
        <f>MID(ITER2020[[#This Row],[Latitud]],1,2)</f>
        <v>19</v>
      </c>
      <c r="N82" s="12" t="str">
        <f>MID(ITER2020[[#This Row],[Latitud]],FIND("°",ITER2020[[#This Row],[Latitud]])+1,2)</f>
        <v>27</v>
      </c>
      <c r="O82" s="12" t="str">
        <f>MID(ITER2020[[#This Row],[Latitud]],FIND("'",ITER2020[[#This Row],[Latitud]])+1,6)</f>
        <v>29.050</v>
      </c>
      <c r="P82" s="12">
        <f>(ITER2020[[#This Row],[grados2]]+(ITER2020[[#This Row],[minutos2]]+ITER2020[[#This Row],[segundos2]]/60)/60)</f>
        <v>19.458069444444444</v>
      </c>
      <c r="Q82" s="12">
        <v>169</v>
      </c>
    </row>
    <row r="83" spans="1:17" x14ac:dyDescent="0.2">
      <c r="A83" s="12" t="s">
        <v>9</v>
      </c>
      <c r="B83" s="12" t="s">
        <v>10</v>
      </c>
      <c r="C83" s="12" t="s">
        <v>2119</v>
      </c>
      <c r="D83" s="12" t="s">
        <v>2118</v>
      </c>
      <c r="E83" s="12" t="s">
        <v>2249</v>
      </c>
      <c r="F83" s="12" t="s">
        <v>2250</v>
      </c>
      <c r="G83" s="12" t="s">
        <v>2251</v>
      </c>
      <c r="H83" s="12" t="str">
        <f>MID(ITER2020[[#This Row],[Longitud]],1,3)</f>
        <v xml:space="preserve"> 99</v>
      </c>
      <c r="I83" s="12" t="str">
        <f>MID(ITER2020[[#This Row],[Longitud]],FIND("°",ITER2020[[#This Row],[Longitud]])+1,2)</f>
        <v>21</v>
      </c>
      <c r="J83" s="12" t="str">
        <f>MID(ITER2020[[#This Row],[Longitud]],FIND("'",ITER2020[[#This Row],[Longitud]])+1,6)</f>
        <v>52.942</v>
      </c>
      <c r="K83" s="12">
        <f>(ITER2020[[#This Row],[grados]]+(ITER2020[[#This Row],[minutos]]+ITER2020[[#This Row],[segundos]]/60)/60)*-1</f>
        <v>-99.364706111111104</v>
      </c>
      <c r="L83" s="12" t="s">
        <v>2252</v>
      </c>
      <c r="M83" s="12" t="str">
        <f>MID(ITER2020[[#This Row],[Latitud]],1,2)</f>
        <v>19</v>
      </c>
      <c r="N83" s="12" t="str">
        <f>MID(ITER2020[[#This Row],[Latitud]],FIND("°",ITER2020[[#This Row],[Latitud]])+1,2)</f>
        <v>25</v>
      </c>
      <c r="O83" s="12" t="str">
        <f>MID(ITER2020[[#This Row],[Latitud]],FIND("'",ITER2020[[#This Row],[Latitud]])+1,6)</f>
        <v>51.791</v>
      </c>
      <c r="P83" s="12">
        <f>(ITER2020[[#This Row],[grados2]]+(ITER2020[[#This Row],[minutos2]]+ITER2020[[#This Row],[segundos2]]/60)/60)</f>
        <v>19.431053055555555</v>
      </c>
      <c r="Q83" s="12">
        <v>891</v>
      </c>
    </row>
    <row r="84" spans="1:17" x14ac:dyDescent="0.2">
      <c r="A84" s="12" t="s">
        <v>9</v>
      </c>
      <c r="B84" s="12" t="s">
        <v>10</v>
      </c>
      <c r="C84" s="12" t="s">
        <v>2119</v>
      </c>
      <c r="D84" s="12" t="s">
        <v>2118</v>
      </c>
      <c r="E84" s="12" t="s">
        <v>1930</v>
      </c>
      <c r="F84" s="12" t="s">
        <v>2253</v>
      </c>
      <c r="G84" s="12" t="s">
        <v>2254</v>
      </c>
      <c r="H84" s="12" t="str">
        <f>MID(ITER2020[[#This Row],[Longitud]],1,3)</f>
        <v xml:space="preserve"> 99</v>
      </c>
      <c r="I84" s="12" t="str">
        <f>MID(ITER2020[[#This Row],[Longitud]],FIND("°",ITER2020[[#This Row],[Longitud]])+1,2)</f>
        <v>18</v>
      </c>
      <c r="J84" s="12" t="str">
        <f>MID(ITER2020[[#This Row],[Longitud]],FIND("'",ITER2020[[#This Row],[Longitud]])+1,6)</f>
        <v>39.305</v>
      </c>
      <c r="K84" s="12">
        <f>(ITER2020[[#This Row],[grados]]+(ITER2020[[#This Row],[minutos]]+ITER2020[[#This Row],[segundos]]/60)/60)*-1</f>
        <v>-99.310918055555561</v>
      </c>
      <c r="L84" s="12" t="s">
        <v>2255</v>
      </c>
      <c r="M84" s="12" t="str">
        <f>MID(ITER2020[[#This Row],[Latitud]],1,2)</f>
        <v>19</v>
      </c>
      <c r="N84" s="12" t="str">
        <f>MID(ITER2020[[#This Row],[Latitud]],FIND("°",ITER2020[[#This Row],[Latitud]])+1,2)</f>
        <v>27</v>
      </c>
      <c r="O84" s="12" t="str">
        <f>MID(ITER2020[[#This Row],[Latitud]],FIND("'",ITER2020[[#This Row],[Latitud]])+1,6)</f>
        <v>18.934</v>
      </c>
      <c r="P84" s="12">
        <f>(ITER2020[[#This Row],[grados2]]+(ITER2020[[#This Row],[minutos2]]+ITER2020[[#This Row],[segundos2]]/60)/60)</f>
        <v>19.455259444444444</v>
      </c>
      <c r="Q84" s="12">
        <v>376</v>
      </c>
    </row>
    <row r="85" spans="1:17" x14ac:dyDescent="0.2">
      <c r="A85" s="12" t="s">
        <v>9</v>
      </c>
      <c r="B85" s="12" t="s">
        <v>10</v>
      </c>
      <c r="C85" s="12" t="s">
        <v>2119</v>
      </c>
      <c r="D85" s="12" t="s">
        <v>2118</v>
      </c>
      <c r="E85" s="12" t="s">
        <v>1935</v>
      </c>
      <c r="F85" s="12" t="s">
        <v>2256</v>
      </c>
      <c r="G85" s="12" t="s">
        <v>2257</v>
      </c>
      <c r="H85" s="12" t="str">
        <f>MID(ITER2020[[#This Row],[Longitud]],1,3)</f>
        <v xml:space="preserve"> 99</v>
      </c>
      <c r="I85" s="12" t="str">
        <f>MID(ITER2020[[#This Row],[Longitud]],FIND("°",ITER2020[[#This Row],[Longitud]])+1,2)</f>
        <v>20</v>
      </c>
      <c r="J85" s="12" t="str">
        <f>MID(ITER2020[[#This Row],[Longitud]],FIND("'",ITER2020[[#This Row],[Longitud]])+1,6)</f>
        <v>50.330</v>
      </c>
      <c r="K85" s="12">
        <f>(ITER2020[[#This Row],[grados]]+(ITER2020[[#This Row],[minutos]]+ITER2020[[#This Row],[segundos]]/60)/60)*-1</f>
        <v>-99.347313888888891</v>
      </c>
      <c r="L85" s="12" t="s">
        <v>2258</v>
      </c>
      <c r="M85" s="12" t="str">
        <f>MID(ITER2020[[#This Row],[Latitud]],1,2)</f>
        <v>19</v>
      </c>
      <c r="N85" s="12" t="str">
        <f>MID(ITER2020[[#This Row],[Latitud]],FIND("°",ITER2020[[#This Row],[Latitud]])+1,2)</f>
        <v>29</v>
      </c>
      <c r="O85" s="12" t="str">
        <f>MID(ITER2020[[#This Row],[Latitud]],FIND("'",ITER2020[[#This Row],[Latitud]])+1,6)</f>
        <v>34.760</v>
      </c>
      <c r="P85" s="12">
        <f>(ITER2020[[#This Row],[grados2]]+(ITER2020[[#This Row],[minutos2]]+ITER2020[[#This Row],[segundos2]]/60)/60)</f>
        <v>19.492988888888888</v>
      </c>
      <c r="Q85" s="12">
        <v>276</v>
      </c>
    </row>
    <row r="86" spans="1:17" x14ac:dyDescent="0.2">
      <c r="A86" s="12" t="s">
        <v>9</v>
      </c>
      <c r="B86" s="12" t="s">
        <v>10</v>
      </c>
      <c r="C86" s="12" t="s">
        <v>2119</v>
      </c>
      <c r="D86" s="12" t="s">
        <v>2118</v>
      </c>
      <c r="E86" s="12" t="s">
        <v>1940</v>
      </c>
      <c r="F86" s="12" t="s">
        <v>2259</v>
      </c>
      <c r="G86" s="12" t="s">
        <v>2260</v>
      </c>
      <c r="H86" s="12" t="str">
        <f>MID(ITER2020[[#This Row],[Longitud]],1,3)</f>
        <v xml:space="preserve"> 99</v>
      </c>
      <c r="I86" s="12" t="str">
        <f>MID(ITER2020[[#This Row],[Longitud]],FIND("°",ITER2020[[#This Row],[Longitud]])+1,2)</f>
        <v>22</v>
      </c>
      <c r="J86" s="12" t="str">
        <f>MID(ITER2020[[#This Row],[Longitud]],FIND("'",ITER2020[[#This Row],[Longitud]])+1,6)</f>
        <v>09.521</v>
      </c>
      <c r="K86" s="12">
        <f>(ITER2020[[#This Row],[grados]]+(ITER2020[[#This Row],[minutos]]+ITER2020[[#This Row],[segundos]]/60)/60)*-1</f>
        <v>-99.369311388888889</v>
      </c>
      <c r="L86" s="12" t="s">
        <v>2261</v>
      </c>
      <c r="M86" s="12" t="str">
        <f>MID(ITER2020[[#This Row],[Latitud]],1,2)</f>
        <v>19</v>
      </c>
      <c r="N86" s="12" t="str">
        <f>MID(ITER2020[[#This Row],[Latitud]],FIND("°",ITER2020[[#This Row],[Latitud]])+1,2)</f>
        <v>25</v>
      </c>
      <c r="O86" s="12" t="str">
        <f>MID(ITER2020[[#This Row],[Latitud]],FIND("'",ITER2020[[#This Row],[Latitud]])+1,6)</f>
        <v>30.822</v>
      </c>
      <c r="P86" s="12">
        <f>(ITER2020[[#This Row],[grados2]]+(ITER2020[[#This Row],[minutos2]]+ITER2020[[#This Row],[segundos2]]/60)/60)</f>
        <v>19.425228333333333</v>
      </c>
      <c r="Q86" s="12">
        <v>1288</v>
      </c>
    </row>
    <row r="87" spans="1:17" x14ac:dyDescent="0.2">
      <c r="A87" s="12" t="s">
        <v>9</v>
      </c>
      <c r="B87" s="12" t="s">
        <v>10</v>
      </c>
      <c r="C87" s="12" t="s">
        <v>2119</v>
      </c>
      <c r="D87" s="12" t="s">
        <v>2118</v>
      </c>
      <c r="E87" s="12" t="s">
        <v>2262</v>
      </c>
      <c r="F87" s="12" t="s">
        <v>2263</v>
      </c>
      <c r="G87" s="12" t="s">
        <v>2264</v>
      </c>
      <c r="H87" s="12" t="str">
        <f>MID(ITER2020[[#This Row],[Longitud]],1,3)</f>
        <v xml:space="preserve"> 99</v>
      </c>
      <c r="I87" s="12" t="str">
        <f>MID(ITER2020[[#This Row],[Longitud]],FIND("°",ITER2020[[#This Row],[Longitud]])+1,2)</f>
        <v>18</v>
      </c>
      <c r="J87" s="12" t="str">
        <f>MID(ITER2020[[#This Row],[Longitud]],FIND("'",ITER2020[[#This Row],[Longitud]])+1,6)</f>
        <v>46.138</v>
      </c>
      <c r="K87" s="12">
        <f>(ITER2020[[#This Row],[grados]]+(ITER2020[[#This Row],[minutos]]+ITER2020[[#This Row],[segundos]]/60)/60)*-1</f>
        <v>-99.312816111111104</v>
      </c>
      <c r="L87" s="12" t="s">
        <v>2265</v>
      </c>
      <c r="M87" s="12" t="str">
        <f>MID(ITER2020[[#This Row],[Latitud]],1,2)</f>
        <v>19</v>
      </c>
      <c r="N87" s="12" t="str">
        <f>MID(ITER2020[[#This Row],[Latitud]],FIND("°",ITER2020[[#This Row],[Latitud]])+1,2)</f>
        <v>26</v>
      </c>
      <c r="O87" s="12" t="str">
        <f>MID(ITER2020[[#This Row],[Latitud]],FIND("'",ITER2020[[#This Row],[Latitud]])+1,6)</f>
        <v>33.662</v>
      </c>
      <c r="P87" s="12">
        <f>(ITER2020[[#This Row],[grados2]]+(ITER2020[[#This Row],[minutos2]]+ITER2020[[#This Row],[segundos2]]/60)/60)</f>
        <v>19.44268388888889</v>
      </c>
      <c r="Q87" s="12">
        <v>79</v>
      </c>
    </row>
    <row r="88" spans="1:17" x14ac:dyDescent="0.2">
      <c r="A88" s="12" t="s">
        <v>9</v>
      </c>
      <c r="B88" s="12" t="s">
        <v>10</v>
      </c>
      <c r="C88" s="12" t="s">
        <v>2119</v>
      </c>
      <c r="D88" s="12" t="s">
        <v>2118</v>
      </c>
      <c r="E88" s="12" t="s">
        <v>2266</v>
      </c>
      <c r="F88" s="12" t="s">
        <v>2267</v>
      </c>
      <c r="G88" s="12" t="s">
        <v>2268</v>
      </c>
      <c r="H88" s="12" t="str">
        <f>MID(ITER2020[[#This Row],[Longitud]],1,3)</f>
        <v xml:space="preserve"> 99</v>
      </c>
      <c r="I88" s="12" t="str">
        <f>MID(ITER2020[[#This Row],[Longitud]],FIND("°",ITER2020[[#This Row],[Longitud]])+1,2)</f>
        <v>20</v>
      </c>
      <c r="J88" s="12" t="str">
        <f>MID(ITER2020[[#This Row],[Longitud]],FIND("'",ITER2020[[#This Row],[Longitud]])+1,6)</f>
        <v>39.373</v>
      </c>
      <c r="K88" s="12">
        <f>(ITER2020[[#This Row],[grados]]+(ITER2020[[#This Row],[minutos]]+ITER2020[[#This Row],[segundos]]/60)/60)*-1</f>
        <v>-99.344270277777781</v>
      </c>
      <c r="L88" s="12" t="s">
        <v>2269</v>
      </c>
      <c r="M88" s="12" t="str">
        <f>MID(ITER2020[[#This Row],[Latitud]],1,2)</f>
        <v>19</v>
      </c>
      <c r="N88" s="12" t="str">
        <f>MID(ITER2020[[#This Row],[Latitud]],FIND("°",ITER2020[[#This Row],[Latitud]])+1,2)</f>
        <v>26</v>
      </c>
      <c r="O88" s="12" t="str">
        <f>MID(ITER2020[[#This Row],[Latitud]],FIND("'",ITER2020[[#This Row],[Latitud]])+1,6)</f>
        <v>08.617</v>
      </c>
      <c r="P88" s="12">
        <f>(ITER2020[[#This Row],[grados2]]+(ITER2020[[#This Row],[minutos2]]+ITER2020[[#This Row],[segundos2]]/60)/60)</f>
        <v>19.435726944444443</v>
      </c>
      <c r="Q88" s="12">
        <v>355</v>
      </c>
    </row>
    <row r="89" spans="1:17" x14ac:dyDescent="0.2">
      <c r="A89" s="12" t="s">
        <v>9</v>
      </c>
      <c r="B89" s="12" t="s">
        <v>10</v>
      </c>
      <c r="C89" s="12" t="s">
        <v>2119</v>
      </c>
      <c r="D89" s="12" t="s">
        <v>2118</v>
      </c>
      <c r="E89" s="12" t="s">
        <v>2270</v>
      </c>
      <c r="F89" s="12" t="s">
        <v>2271</v>
      </c>
      <c r="G89" s="12" t="s">
        <v>2272</v>
      </c>
      <c r="H89" s="12" t="str">
        <f>MID(ITER2020[[#This Row],[Longitud]],1,3)</f>
        <v xml:space="preserve"> 99</v>
      </c>
      <c r="I89" s="12" t="str">
        <f>MID(ITER2020[[#This Row],[Longitud]],FIND("°",ITER2020[[#This Row],[Longitud]])+1,2)</f>
        <v>23</v>
      </c>
      <c r="J89" s="12" t="str">
        <f>MID(ITER2020[[#This Row],[Longitud]],FIND("'",ITER2020[[#This Row],[Longitud]])+1,6)</f>
        <v>44.808</v>
      </c>
      <c r="K89" s="12">
        <f>(ITER2020[[#This Row],[grados]]+(ITER2020[[#This Row],[minutos]]+ITER2020[[#This Row],[segundos]]/60)/60)*-1</f>
        <v>-99.395780000000002</v>
      </c>
      <c r="L89" s="12" t="s">
        <v>2273</v>
      </c>
      <c r="M89" s="12" t="str">
        <f>MID(ITER2020[[#This Row],[Latitud]],1,2)</f>
        <v>19</v>
      </c>
      <c r="N89" s="12" t="str">
        <f>MID(ITER2020[[#This Row],[Latitud]],FIND("°",ITER2020[[#This Row],[Latitud]])+1,2)</f>
        <v>26</v>
      </c>
      <c r="O89" s="12" t="str">
        <f>MID(ITER2020[[#This Row],[Latitud]],FIND("'",ITER2020[[#This Row],[Latitud]])+1,6)</f>
        <v>03.140</v>
      </c>
      <c r="P89" s="12">
        <f>(ITER2020[[#This Row],[grados2]]+(ITER2020[[#This Row],[minutos2]]+ITER2020[[#This Row],[segundos2]]/60)/60)</f>
        <v>19.434205555555554</v>
      </c>
      <c r="Q89" s="12">
        <v>3</v>
      </c>
    </row>
    <row r="90" spans="1:17" x14ac:dyDescent="0.2">
      <c r="A90" s="12" t="s">
        <v>9</v>
      </c>
      <c r="B90" s="12" t="s">
        <v>10</v>
      </c>
      <c r="C90" s="12" t="s">
        <v>2119</v>
      </c>
      <c r="D90" s="12" t="s">
        <v>2118</v>
      </c>
      <c r="E90" s="12" t="s">
        <v>2274</v>
      </c>
      <c r="F90" s="12" t="s">
        <v>2275</v>
      </c>
      <c r="G90" s="12" t="s">
        <v>2276</v>
      </c>
      <c r="H90" s="12" t="str">
        <f>MID(ITER2020[[#This Row],[Longitud]],1,3)</f>
        <v xml:space="preserve"> 99</v>
      </c>
      <c r="I90" s="12" t="str">
        <f>MID(ITER2020[[#This Row],[Longitud]],FIND("°",ITER2020[[#This Row],[Longitud]])+1,2)</f>
        <v>23</v>
      </c>
      <c r="J90" s="12" t="str">
        <f>MID(ITER2020[[#This Row],[Longitud]],FIND("'",ITER2020[[#This Row],[Longitud]])+1,6)</f>
        <v>31.767</v>
      </c>
      <c r="K90" s="12">
        <f>(ITER2020[[#This Row],[grados]]+(ITER2020[[#This Row],[minutos]]+ITER2020[[#This Row],[segundos]]/60)/60)*-1</f>
        <v>-99.392157499999996</v>
      </c>
      <c r="L90" s="12" t="s">
        <v>2277</v>
      </c>
      <c r="M90" s="12" t="str">
        <f>MID(ITER2020[[#This Row],[Latitud]],1,2)</f>
        <v>19</v>
      </c>
      <c r="N90" s="12" t="str">
        <f>MID(ITER2020[[#This Row],[Latitud]],FIND("°",ITER2020[[#This Row],[Latitud]])+1,2)</f>
        <v>26</v>
      </c>
      <c r="O90" s="12" t="str">
        <f>MID(ITER2020[[#This Row],[Latitud]],FIND("'",ITER2020[[#This Row],[Latitud]])+1,6)</f>
        <v>03.739</v>
      </c>
      <c r="P90" s="12">
        <f>(ITER2020[[#This Row],[grados2]]+(ITER2020[[#This Row],[minutos2]]+ITER2020[[#This Row],[segundos2]]/60)/60)</f>
        <v>19.434371944444443</v>
      </c>
      <c r="Q90" s="12">
        <v>34</v>
      </c>
    </row>
    <row r="91" spans="1:17" x14ac:dyDescent="0.2">
      <c r="A91" s="12" t="s">
        <v>9</v>
      </c>
      <c r="B91" s="12" t="s">
        <v>10</v>
      </c>
      <c r="C91" s="12" t="s">
        <v>2119</v>
      </c>
      <c r="D91" s="12" t="s">
        <v>2118</v>
      </c>
      <c r="E91" s="12" t="s">
        <v>2278</v>
      </c>
      <c r="F91" s="12" t="s">
        <v>2279</v>
      </c>
      <c r="G91" s="12" t="s">
        <v>2280</v>
      </c>
      <c r="H91" s="12" t="str">
        <f>MID(ITER2020[[#This Row],[Longitud]],1,3)</f>
        <v xml:space="preserve"> 99</v>
      </c>
      <c r="I91" s="12" t="str">
        <f>MID(ITER2020[[#This Row],[Longitud]],FIND("°",ITER2020[[#This Row],[Longitud]])+1,2)</f>
        <v>17</v>
      </c>
      <c r="J91" s="12" t="str">
        <f>MID(ITER2020[[#This Row],[Longitud]],FIND("'",ITER2020[[#This Row],[Longitud]])+1,6)</f>
        <v>22.525</v>
      </c>
      <c r="K91" s="12">
        <f>(ITER2020[[#This Row],[grados]]+(ITER2020[[#This Row],[minutos]]+ITER2020[[#This Row],[segundos]]/60)/60)*-1</f>
        <v>-99.289590277777776</v>
      </c>
      <c r="L91" s="12" t="s">
        <v>2281</v>
      </c>
      <c r="M91" s="12" t="str">
        <f>MID(ITER2020[[#This Row],[Latitud]],1,2)</f>
        <v>19</v>
      </c>
      <c r="N91" s="12" t="str">
        <f>MID(ITER2020[[#This Row],[Latitud]],FIND("°",ITER2020[[#This Row],[Latitud]])+1,2)</f>
        <v>29</v>
      </c>
      <c r="O91" s="12" t="str">
        <f>MID(ITER2020[[#This Row],[Latitud]],FIND("'",ITER2020[[#This Row],[Latitud]])+1,6)</f>
        <v>05.658</v>
      </c>
      <c r="P91" s="12">
        <f>(ITER2020[[#This Row],[grados2]]+(ITER2020[[#This Row],[minutos2]]+ITER2020[[#This Row],[segundos2]]/60)/60)</f>
        <v>19.484905000000001</v>
      </c>
      <c r="Q91" s="12">
        <v>2187</v>
      </c>
    </row>
    <row r="92" spans="1:17" x14ac:dyDescent="0.2">
      <c r="A92" s="12" t="s">
        <v>9</v>
      </c>
      <c r="B92" s="12" t="s">
        <v>10</v>
      </c>
      <c r="C92" s="12" t="s">
        <v>2119</v>
      </c>
      <c r="D92" s="12" t="s">
        <v>2118</v>
      </c>
      <c r="E92" s="12" t="s">
        <v>2282</v>
      </c>
      <c r="F92" s="12" t="s">
        <v>2283</v>
      </c>
      <c r="G92" s="12" t="s">
        <v>2284</v>
      </c>
      <c r="H92" s="12" t="str">
        <f>MID(ITER2020[[#This Row],[Longitud]],1,3)</f>
        <v xml:space="preserve"> 99</v>
      </c>
      <c r="I92" s="12" t="str">
        <f>MID(ITER2020[[#This Row],[Longitud]],FIND("°",ITER2020[[#This Row],[Longitud]])+1,2)</f>
        <v>17</v>
      </c>
      <c r="J92" s="12" t="str">
        <f>MID(ITER2020[[#This Row],[Longitud]],FIND("'",ITER2020[[#This Row],[Longitud]])+1,6)</f>
        <v>58.826</v>
      </c>
      <c r="K92" s="12">
        <f>(ITER2020[[#This Row],[grados]]+(ITER2020[[#This Row],[minutos]]+ITER2020[[#This Row],[segundos]]/60)/60)*-1</f>
        <v>-99.29967388888889</v>
      </c>
      <c r="L92" s="12" t="s">
        <v>2285</v>
      </c>
      <c r="M92" s="12" t="str">
        <f>MID(ITER2020[[#This Row],[Latitud]],1,2)</f>
        <v>19</v>
      </c>
      <c r="N92" s="12" t="str">
        <f>MID(ITER2020[[#This Row],[Latitud]],FIND("°",ITER2020[[#This Row],[Latitud]])+1,2)</f>
        <v>28</v>
      </c>
      <c r="O92" s="12" t="str">
        <f>MID(ITER2020[[#This Row],[Latitud]],FIND("'",ITER2020[[#This Row],[Latitud]])+1,6)</f>
        <v>51.596</v>
      </c>
      <c r="P92" s="12">
        <f>(ITER2020[[#This Row],[grados2]]+(ITER2020[[#This Row],[minutos2]]+ITER2020[[#This Row],[segundos2]]/60)/60)</f>
        <v>19.480998888888887</v>
      </c>
      <c r="Q92" s="12">
        <v>1082</v>
      </c>
    </row>
    <row r="93" spans="1:17" x14ac:dyDescent="0.2">
      <c r="A93" s="12" t="s">
        <v>9</v>
      </c>
      <c r="B93" s="12" t="s">
        <v>10</v>
      </c>
      <c r="C93" s="12" t="s">
        <v>2119</v>
      </c>
      <c r="D93" s="12" t="s">
        <v>2118</v>
      </c>
      <c r="E93" s="12" t="s">
        <v>2286</v>
      </c>
      <c r="F93" s="12" t="s">
        <v>2287</v>
      </c>
      <c r="G93" s="12" t="s">
        <v>2288</v>
      </c>
      <c r="H93" s="12" t="str">
        <f>MID(ITER2020[[#This Row],[Longitud]],1,3)</f>
        <v xml:space="preserve"> 99</v>
      </c>
      <c r="I93" s="12" t="str">
        <f>MID(ITER2020[[#This Row],[Longitud]],FIND("°",ITER2020[[#This Row],[Longitud]])+1,2)</f>
        <v>17</v>
      </c>
      <c r="J93" s="12" t="str">
        <f>MID(ITER2020[[#This Row],[Longitud]],FIND("'",ITER2020[[#This Row],[Longitud]])+1,6)</f>
        <v>30.947</v>
      </c>
      <c r="K93" s="12">
        <f>(ITER2020[[#This Row],[grados]]+(ITER2020[[#This Row],[minutos]]+ITER2020[[#This Row],[segundos]]/60)/60)*-1</f>
        <v>-99.291929722222221</v>
      </c>
      <c r="L93" s="12" t="s">
        <v>2289</v>
      </c>
      <c r="M93" s="12" t="str">
        <f>MID(ITER2020[[#This Row],[Latitud]],1,2)</f>
        <v>19</v>
      </c>
      <c r="N93" s="12" t="str">
        <f>MID(ITER2020[[#This Row],[Latitud]],FIND("°",ITER2020[[#This Row],[Latitud]])+1,2)</f>
        <v>29</v>
      </c>
      <c r="O93" s="12" t="str">
        <f>MID(ITER2020[[#This Row],[Latitud]],FIND("'",ITER2020[[#This Row],[Latitud]])+1,6)</f>
        <v>18.260</v>
      </c>
      <c r="P93" s="12">
        <f>(ITER2020[[#This Row],[grados2]]+(ITER2020[[#This Row],[minutos2]]+ITER2020[[#This Row],[segundos2]]/60)/60)</f>
        <v>19.488405555555556</v>
      </c>
      <c r="Q93" s="12">
        <v>1128</v>
      </c>
    </row>
    <row r="94" spans="1:17" x14ac:dyDescent="0.2">
      <c r="A94" s="12" t="s">
        <v>9</v>
      </c>
      <c r="B94" s="12" t="s">
        <v>10</v>
      </c>
      <c r="C94" s="12" t="s">
        <v>2119</v>
      </c>
      <c r="D94" s="12" t="s">
        <v>2118</v>
      </c>
      <c r="E94" s="12" t="s">
        <v>2290</v>
      </c>
      <c r="F94" s="12" t="s">
        <v>2291</v>
      </c>
      <c r="G94" s="12" t="s">
        <v>2292</v>
      </c>
      <c r="H94" s="12" t="str">
        <f>MID(ITER2020[[#This Row],[Longitud]],1,3)</f>
        <v xml:space="preserve"> 99</v>
      </c>
      <c r="I94" s="12" t="str">
        <f>MID(ITER2020[[#This Row],[Longitud]],FIND("°",ITER2020[[#This Row],[Longitud]])+1,2)</f>
        <v>18</v>
      </c>
      <c r="J94" s="12" t="str">
        <f>MID(ITER2020[[#This Row],[Longitud]],FIND("'",ITER2020[[#This Row],[Longitud]])+1,6)</f>
        <v>21.331</v>
      </c>
      <c r="K94" s="12">
        <f>(ITER2020[[#This Row],[grados]]+(ITER2020[[#This Row],[minutos]]+ITER2020[[#This Row],[segundos]]/60)/60)*-1</f>
        <v>-99.305925277777774</v>
      </c>
      <c r="L94" s="12" t="s">
        <v>2293</v>
      </c>
      <c r="M94" s="12" t="str">
        <f>MID(ITER2020[[#This Row],[Latitud]],1,2)</f>
        <v>19</v>
      </c>
      <c r="N94" s="12" t="str">
        <f>MID(ITER2020[[#This Row],[Latitud]],FIND("°",ITER2020[[#This Row],[Latitud]])+1,2)</f>
        <v>27</v>
      </c>
      <c r="O94" s="12" t="str">
        <f>MID(ITER2020[[#This Row],[Latitud]],FIND("'",ITER2020[[#This Row],[Latitud]])+1,6)</f>
        <v>04.656</v>
      </c>
      <c r="P94" s="12">
        <f>(ITER2020[[#This Row],[grados2]]+(ITER2020[[#This Row],[minutos2]]+ITER2020[[#This Row],[segundos2]]/60)/60)</f>
        <v>19.451293333333332</v>
      </c>
      <c r="Q94" s="12">
        <v>277</v>
      </c>
    </row>
    <row r="95" spans="1:17" x14ac:dyDescent="0.2">
      <c r="A95" s="12" t="s">
        <v>9</v>
      </c>
      <c r="B95" s="12" t="s">
        <v>10</v>
      </c>
      <c r="C95" s="12" t="s">
        <v>2119</v>
      </c>
      <c r="D95" s="12" t="s">
        <v>2118</v>
      </c>
      <c r="E95" s="12" t="s">
        <v>2294</v>
      </c>
      <c r="F95" s="12" t="s">
        <v>2295</v>
      </c>
      <c r="G95" s="12" t="s">
        <v>2296</v>
      </c>
      <c r="H95" s="12" t="str">
        <f>MID(ITER2020[[#This Row],[Longitud]],1,3)</f>
        <v xml:space="preserve"> 99</v>
      </c>
      <c r="I95" s="12" t="str">
        <f>MID(ITER2020[[#This Row],[Longitud]],FIND("°",ITER2020[[#This Row],[Longitud]])+1,2)</f>
        <v>20</v>
      </c>
      <c r="J95" s="12" t="str">
        <f>MID(ITER2020[[#This Row],[Longitud]],FIND("'",ITER2020[[#This Row],[Longitud]])+1,6)</f>
        <v>16.170</v>
      </c>
      <c r="K95" s="12">
        <f>(ITER2020[[#This Row],[grados]]+(ITER2020[[#This Row],[minutos]]+ITER2020[[#This Row],[segundos]]/60)/60)*-1</f>
        <v>-99.337824999999995</v>
      </c>
      <c r="L95" s="12" t="s">
        <v>2297</v>
      </c>
      <c r="M95" s="12" t="str">
        <f>MID(ITER2020[[#This Row],[Latitud]],1,2)</f>
        <v>19</v>
      </c>
      <c r="N95" s="12" t="str">
        <f>MID(ITER2020[[#This Row],[Latitud]],FIND("°",ITER2020[[#This Row],[Latitud]])+1,2)</f>
        <v>26</v>
      </c>
      <c r="O95" s="12" t="str">
        <f>MID(ITER2020[[#This Row],[Latitud]],FIND("'",ITER2020[[#This Row],[Latitud]])+1,6)</f>
        <v>18.926</v>
      </c>
      <c r="P95" s="12">
        <f>(ITER2020[[#This Row],[grados2]]+(ITER2020[[#This Row],[minutos2]]+ITER2020[[#This Row],[segundos2]]/60)/60)</f>
        <v>19.438590555555557</v>
      </c>
      <c r="Q95" s="12">
        <v>279</v>
      </c>
    </row>
    <row r="96" spans="1:17" x14ac:dyDescent="0.2">
      <c r="A96" s="12" t="s">
        <v>9</v>
      </c>
      <c r="B96" s="12" t="s">
        <v>10</v>
      </c>
      <c r="C96" s="12" t="s">
        <v>2119</v>
      </c>
      <c r="D96" s="12" t="s">
        <v>2118</v>
      </c>
      <c r="E96" s="12" t="s">
        <v>2298</v>
      </c>
      <c r="F96" s="12" t="s">
        <v>2299</v>
      </c>
      <c r="G96" s="12" t="s">
        <v>2300</v>
      </c>
      <c r="H96" s="12" t="str">
        <f>MID(ITER2020[[#This Row],[Longitud]],1,3)</f>
        <v xml:space="preserve"> 99</v>
      </c>
      <c r="I96" s="12" t="str">
        <f>MID(ITER2020[[#This Row],[Longitud]],FIND("°",ITER2020[[#This Row],[Longitud]])+1,2)</f>
        <v>20</v>
      </c>
      <c r="J96" s="12" t="str">
        <f>MID(ITER2020[[#This Row],[Longitud]],FIND("'",ITER2020[[#This Row],[Longitud]])+1,6)</f>
        <v>56.125</v>
      </c>
      <c r="K96" s="12">
        <f>(ITER2020[[#This Row],[grados]]+(ITER2020[[#This Row],[minutos]]+ITER2020[[#This Row],[segundos]]/60)/60)*-1</f>
        <v>-99.348923611111104</v>
      </c>
      <c r="L96" s="12" t="s">
        <v>2301</v>
      </c>
      <c r="M96" s="12" t="str">
        <f>MID(ITER2020[[#This Row],[Latitud]],1,2)</f>
        <v>19</v>
      </c>
      <c r="N96" s="12" t="str">
        <f>MID(ITER2020[[#This Row],[Latitud]],FIND("°",ITER2020[[#This Row],[Latitud]])+1,2)</f>
        <v>26</v>
      </c>
      <c r="O96" s="12" t="str">
        <f>MID(ITER2020[[#This Row],[Latitud]],FIND("'",ITER2020[[#This Row],[Latitud]])+1,6)</f>
        <v>10.055</v>
      </c>
      <c r="P96" s="12">
        <f>(ITER2020[[#This Row],[grados2]]+(ITER2020[[#This Row],[minutos2]]+ITER2020[[#This Row],[segundos2]]/60)/60)</f>
        <v>19.436126388888887</v>
      </c>
      <c r="Q96" s="12">
        <v>30</v>
      </c>
    </row>
    <row r="97" spans="1:17" x14ac:dyDescent="0.2">
      <c r="A97" s="12" t="s">
        <v>9</v>
      </c>
      <c r="B97" s="12" t="s">
        <v>10</v>
      </c>
      <c r="C97" s="12" t="s">
        <v>2119</v>
      </c>
      <c r="D97" s="12" t="s">
        <v>2118</v>
      </c>
      <c r="E97" s="12" t="s">
        <v>2302</v>
      </c>
      <c r="F97" s="12" t="s">
        <v>2303</v>
      </c>
      <c r="G97" s="12" t="s">
        <v>2304</v>
      </c>
      <c r="H97" s="12" t="str">
        <f>MID(ITER2020[[#This Row],[Longitud]],1,3)</f>
        <v xml:space="preserve"> 99</v>
      </c>
      <c r="I97" s="12" t="str">
        <f>MID(ITER2020[[#This Row],[Longitud]],FIND("°",ITER2020[[#This Row],[Longitud]])+1,2)</f>
        <v>17</v>
      </c>
      <c r="J97" s="12" t="str">
        <f>MID(ITER2020[[#This Row],[Longitud]],FIND("'",ITER2020[[#This Row],[Longitud]])+1,6)</f>
        <v>15.242</v>
      </c>
      <c r="K97" s="12">
        <f>(ITER2020[[#This Row],[grados]]+(ITER2020[[#This Row],[minutos]]+ITER2020[[#This Row],[segundos]]/60)/60)*-1</f>
        <v>-99.287567222222222</v>
      </c>
      <c r="L97" s="12" t="s">
        <v>2305</v>
      </c>
      <c r="M97" s="12" t="str">
        <f>MID(ITER2020[[#This Row],[Latitud]],1,2)</f>
        <v>19</v>
      </c>
      <c r="N97" s="12" t="str">
        <f>MID(ITER2020[[#This Row],[Latitud]],FIND("°",ITER2020[[#This Row],[Latitud]])+1,2)</f>
        <v>27</v>
      </c>
      <c r="O97" s="12" t="str">
        <f>MID(ITER2020[[#This Row],[Latitud]],FIND("'",ITER2020[[#This Row],[Latitud]])+1,6)</f>
        <v>03.883</v>
      </c>
      <c r="P97" s="12">
        <f>(ITER2020[[#This Row],[grados2]]+(ITER2020[[#This Row],[minutos2]]+ITER2020[[#This Row],[segundos2]]/60)/60)</f>
        <v>19.451078611111111</v>
      </c>
      <c r="Q97" s="12">
        <v>476</v>
      </c>
    </row>
    <row r="98" spans="1:17" x14ac:dyDescent="0.2">
      <c r="A98" s="12" t="s">
        <v>9</v>
      </c>
      <c r="B98" s="12" t="s">
        <v>10</v>
      </c>
      <c r="C98" s="12" t="s">
        <v>2119</v>
      </c>
      <c r="D98" s="12" t="s">
        <v>2118</v>
      </c>
      <c r="E98" s="12" t="s">
        <v>2306</v>
      </c>
      <c r="F98" s="12" t="s">
        <v>2307</v>
      </c>
      <c r="G98" s="12" t="s">
        <v>2308</v>
      </c>
      <c r="H98" s="12" t="str">
        <f>MID(ITER2020[[#This Row],[Longitud]],1,3)</f>
        <v xml:space="preserve"> 99</v>
      </c>
      <c r="I98" s="12" t="str">
        <f>MID(ITER2020[[#This Row],[Longitud]],FIND("°",ITER2020[[#This Row],[Longitud]])+1,2)</f>
        <v>23</v>
      </c>
      <c r="J98" s="12" t="str">
        <f>MID(ITER2020[[#This Row],[Longitud]],FIND("'",ITER2020[[#This Row],[Longitud]])+1,6)</f>
        <v>43.438</v>
      </c>
      <c r="K98" s="12">
        <f>(ITER2020[[#This Row],[grados]]+(ITER2020[[#This Row],[minutos]]+ITER2020[[#This Row],[segundos]]/60)/60)*-1</f>
        <v>-99.39539944444445</v>
      </c>
      <c r="L98" s="12" t="s">
        <v>2309</v>
      </c>
      <c r="M98" s="12" t="str">
        <f>MID(ITER2020[[#This Row],[Latitud]],1,2)</f>
        <v>19</v>
      </c>
      <c r="N98" s="12" t="str">
        <f>MID(ITER2020[[#This Row],[Latitud]],FIND("°",ITER2020[[#This Row],[Latitud]])+1,2)</f>
        <v>25</v>
      </c>
      <c r="O98" s="12" t="str">
        <f>MID(ITER2020[[#This Row],[Latitud]],FIND("'",ITER2020[[#This Row],[Latitud]])+1,6)</f>
        <v>29.906</v>
      </c>
      <c r="P98" s="12">
        <f>(ITER2020[[#This Row],[grados2]]+(ITER2020[[#This Row],[minutos2]]+ITER2020[[#This Row],[segundos2]]/60)/60)</f>
        <v>19.424973888888889</v>
      </c>
      <c r="Q98" s="12">
        <v>2057</v>
      </c>
    </row>
    <row r="99" spans="1:17" x14ac:dyDescent="0.2">
      <c r="A99" s="12" t="s">
        <v>9</v>
      </c>
      <c r="B99" s="12" t="s">
        <v>10</v>
      </c>
      <c r="C99" s="12" t="s">
        <v>99</v>
      </c>
      <c r="D99" s="12" t="s">
        <v>100</v>
      </c>
      <c r="E99" s="12" t="s">
        <v>11</v>
      </c>
      <c r="F99" s="12" t="s">
        <v>101</v>
      </c>
      <c r="G99" s="12" t="s">
        <v>102</v>
      </c>
      <c r="H99" s="12" t="str">
        <f>MID(ITER2020[[#This Row],[Longitud]],1,3)</f>
        <v xml:space="preserve"> 99</v>
      </c>
      <c r="I99" s="12" t="str">
        <f>MID(ITER2020[[#This Row],[Longitud]],FIND("°",ITER2020[[#This Row],[Longitud]])+1,2)</f>
        <v>18</v>
      </c>
      <c r="J99" s="12" t="str">
        <f>MID(ITER2020[[#This Row],[Longitud]],FIND("'",ITER2020[[#This Row],[Longitud]])+1,6)</f>
        <v>57.233</v>
      </c>
      <c r="K99" s="12">
        <f>(ITER2020[[#This Row],[grados]]+(ITER2020[[#This Row],[minutos]]+ITER2020[[#This Row],[segundos]]/60)/60)*-1</f>
        <v>-99.31589805555555</v>
      </c>
      <c r="L99" s="12" t="s">
        <v>103</v>
      </c>
      <c r="M99" s="12" t="str">
        <f>MID(ITER2020[[#This Row],[Latitud]],1,2)</f>
        <v>19</v>
      </c>
      <c r="N99" s="12" t="str">
        <f>MID(ITER2020[[#This Row],[Latitud]],FIND("°",ITER2020[[#This Row],[Latitud]])+1,2)</f>
        <v>37</v>
      </c>
      <c r="O99" s="12" t="str">
        <f>MID(ITER2020[[#This Row],[Latitud]],FIND("'",ITER2020[[#This Row],[Latitud]])+1,6)</f>
        <v>32.574</v>
      </c>
      <c r="P99" s="12">
        <f>(ITER2020[[#This Row],[grados2]]+(ITER2020[[#This Row],[minutos2]]+ITER2020[[#This Row],[segundos2]]/60)/60)</f>
        <v>19.625715</v>
      </c>
      <c r="Q99" s="12">
        <v>323545</v>
      </c>
    </row>
    <row r="100" spans="1:17" x14ac:dyDescent="0.2">
      <c r="A100" s="12" t="s">
        <v>9</v>
      </c>
      <c r="B100" s="12" t="s">
        <v>10</v>
      </c>
      <c r="C100" s="12" t="s">
        <v>99</v>
      </c>
      <c r="D100" s="12" t="s">
        <v>100</v>
      </c>
      <c r="E100" s="12" t="s">
        <v>12</v>
      </c>
      <c r="F100" s="12" t="s">
        <v>104</v>
      </c>
      <c r="G100" s="12" t="s">
        <v>105</v>
      </c>
      <c r="H100" s="12" t="str">
        <f>MID(ITER2020[[#This Row],[Longitud]],1,3)</f>
        <v xml:space="preserve"> 99</v>
      </c>
      <c r="I100" s="12" t="str">
        <f>MID(ITER2020[[#This Row],[Longitud]],FIND("°",ITER2020[[#This Row],[Longitud]])+1,2)</f>
        <v>25</v>
      </c>
      <c r="J100" s="12" t="str">
        <f>MID(ITER2020[[#This Row],[Longitud]],FIND("'",ITER2020[[#This Row],[Longitud]])+1,6)</f>
        <v>11.180</v>
      </c>
      <c r="K100" s="12">
        <f>(ITER2020[[#This Row],[grados]]+(ITER2020[[#This Row],[minutos]]+ITER2020[[#This Row],[segundos]]/60)/60)*-1</f>
        <v>-99.419772222222221</v>
      </c>
      <c r="L100" s="12" t="s">
        <v>106</v>
      </c>
      <c r="M100" s="12" t="str">
        <f>MID(ITER2020[[#This Row],[Latitud]],1,2)</f>
        <v>19</v>
      </c>
      <c r="N100" s="12" t="str">
        <f>MID(ITER2020[[#This Row],[Latitud]],FIND("°",ITER2020[[#This Row],[Latitud]])+1,2)</f>
        <v>36</v>
      </c>
      <c r="O100" s="12" t="str">
        <f>MID(ITER2020[[#This Row],[Latitud]],FIND("'",ITER2020[[#This Row],[Latitud]])+1,6)</f>
        <v>56.679</v>
      </c>
      <c r="P100" s="12">
        <f>(ITER2020[[#This Row],[grados2]]+(ITER2020[[#This Row],[minutos2]]+ITER2020[[#This Row],[segundos2]]/60)/60)</f>
        <v>19.615744166666666</v>
      </c>
      <c r="Q100" s="12">
        <v>6758</v>
      </c>
    </row>
    <row r="101" spans="1:17" x14ac:dyDescent="0.2">
      <c r="A101" s="12" t="s">
        <v>9</v>
      </c>
      <c r="B101" s="12" t="s">
        <v>10</v>
      </c>
      <c r="C101" s="12" t="s">
        <v>99</v>
      </c>
      <c r="D101" s="12" t="s">
        <v>100</v>
      </c>
      <c r="E101" s="12" t="s">
        <v>13</v>
      </c>
      <c r="F101" s="12" t="s">
        <v>108</v>
      </c>
      <c r="G101" s="12" t="s">
        <v>109</v>
      </c>
      <c r="H101" s="12" t="str">
        <f>MID(ITER2020[[#This Row],[Longitud]],1,3)</f>
        <v xml:space="preserve"> 99</v>
      </c>
      <c r="I101" s="12" t="str">
        <f>MID(ITER2020[[#This Row],[Longitud]],FIND("°",ITER2020[[#This Row],[Longitud]])+1,2)</f>
        <v>24</v>
      </c>
      <c r="J101" s="12" t="str">
        <f>MID(ITER2020[[#This Row],[Longitud]],FIND("'",ITER2020[[#This Row],[Longitud]])+1,6)</f>
        <v>50.212</v>
      </c>
      <c r="K101" s="12">
        <f>(ITER2020[[#This Row],[grados]]+(ITER2020[[#This Row],[minutos]]+ITER2020[[#This Row],[segundos]]/60)/60)*-1</f>
        <v>-99.413947777777778</v>
      </c>
      <c r="L101" s="12" t="s">
        <v>110</v>
      </c>
      <c r="M101" s="12" t="str">
        <f>MID(ITER2020[[#This Row],[Latitud]],1,2)</f>
        <v>19</v>
      </c>
      <c r="N101" s="12" t="str">
        <f>MID(ITER2020[[#This Row],[Latitud]],FIND("°",ITER2020[[#This Row],[Latitud]])+1,2)</f>
        <v>38</v>
      </c>
      <c r="O101" s="12" t="str">
        <f>MID(ITER2020[[#This Row],[Latitud]],FIND("'",ITER2020[[#This Row],[Latitud]])+1,6)</f>
        <v>29.328</v>
      </c>
      <c r="P101" s="12">
        <f>(ITER2020[[#This Row],[grados2]]+(ITER2020[[#This Row],[minutos2]]+ITER2020[[#This Row],[segundos2]]/60)/60)</f>
        <v>19.641480000000001</v>
      </c>
      <c r="Q101" s="12">
        <v>5848</v>
      </c>
    </row>
    <row r="102" spans="1:17" x14ac:dyDescent="0.2">
      <c r="A102" s="12" t="s">
        <v>9</v>
      </c>
      <c r="B102" s="12" t="s">
        <v>10</v>
      </c>
      <c r="C102" s="12" t="s">
        <v>99</v>
      </c>
      <c r="D102" s="12" t="s">
        <v>100</v>
      </c>
      <c r="E102" s="12" t="s">
        <v>57</v>
      </c>
      <c r="F102" s="12" t="s">
        <v>92</v>
      </c>
      <c r="G102" s="12" t="s">
        <v>111</v>
      </c>
      <c r="H102" s="12" t="str">
        <f>MID(ITER2020[[#This Row],[Longitud]],1,3)</f>
        <v xml:space="preserve"> 99</v>
      </c>
      <c r="I102" s="12" t="str">
        <f>MID(ITER2020[[#This Row],[Longitud]],FIND("°",ITER2020[[#This Row],[Longitud]])+1,2)</f>
        <v>21</v>
      </c>
      <c r="J102" s="12" t="str">
        <f>MID(ITER2020[[#This Row],[Longitud]],FIND("'",ITER2020[[#This Row],[Longitud]])+1,6)</f>
        <v>31.889</v>
      </c>
      <c r="K102" s="12">
        <f>(ITER2020[[#This Row],[grados]]+(ITER2020[[#This Row],[minutos]]+ITER2020[[#This Row],[segundos]]/60)/60)*-1</f>
        <v>-99.358858055555558</v>
      </c>
      <c r="L102" s="12" t="s">
        <v>112</v>
      </c>
      <c r="M102" s="12" t="str">
        <f>MID(ITER2020[[#This Row],[Latitud]],1,2)</f>
        <v>19</v>
      </c>
      <c r="N102" s="12" t="str">
        <f>MID(ITER2020[[#This Row],[Latitud]],FIND("°",ITER2020[[#This Row],[Latitud]])+1,2)</f>
        <v>38</v>
      </c>
      <c r="O102" s="12" t="str">
        <f>MID(ITER2020[[#This Row],[Latitud]],FIND("'",ITER2020[[#This Row],[Latitud]])+1,6)</f>
        <v>33.737</v>
      </c>
      <c r="P102" s="12">
        <f>(ITER2020[[#This Row],[grados2]]+(ITER2020[[#This Row],[minutos2]]+ITER2020[[#This Row],[segundos2]]/60)/60)</f>
        <v>19.642704722222224</v>
      </c>
      <c r="Q102" s="12">
        <v>1834</v>
      </c>
    </row>
    <row r="103" spans="1:17" x14ac:dyDescent="0.2">
      <c r="A103" s="12" t="s">
        <v>9</v>
      </c>
      <c r="B103" s="12" t="s">
        <v>10</v>
      </c>
      <c r="C103" s="12" t="s">
        <v>99</v>
      </c>
      <c r="D103" s="12" t="s">
        <v>100</v>
      </c>
      <c r="E103" s="12" t="s">
        <v>14</v>
      </c>
      <c r="F103" s="12" t="s">
        <v>113</v>
      </c>
      <c r="G103" s="12" t="s">
        <v>114</v>
      </c>
      <c r="H103" s="12" t="str">
        <f>MID(ITER2020[[#This Row],[Longitud]],1,3)</f>
        <v xml:space="preserve"> 99</v>
      </c>
      <c r="I103" s="12" t="str">
        <f>MID(ITER2020[[#This Row],[Longitud]],FIND("°",ITER2020[[#This Row],[Longitud]])+1,2)</f>
        <v>20</v>
      </c>
      <c r="J103" s="12" t="str">
        <f>MID(ITER2020[[#This Row],[Longitud]],FIND("'",ITER2020[[#This Row],[Longitud]])+1,6)</f>
        <v>21.068</v>
      </c>
      <c r="K103" s="12">
        <f>(ITER2020[[#This Row],[grados]]+(ITER2020[[#This Row],[minutos]]+ITER2020[[#This Row],[segundos]]/60)/60)*-1</f>
        <v>-99.339185555555559</v>
      </c>
      <c r="L103" s="12" t="s">
        <v>115</v>
      </c>
      <c r="M103" s="12" t="str">
        <f>MID(ITER2020[[#This Row],[Latitud]],1,2)</f>
        <v>19</v>
      </c>
      <c r="N103" s="12" t="str">
        <f>MID(ITER2020[[#This Row],[Latitud]],FIND("°",ITER2020[[#This Row],[Latitud]])+1,2)</f>
        <v>38</v>
      </c>
      <c r="O103" s="12" t="str">
        <f>MID(ITER2020[[#This Row],[Latitud]],FIND("'",ITER2020[[#This Row],[Latitud]])+1,6)</f>
        <v>15.773</v>
      </c>
      <c r="P103" s="12">
        <f>(ITER2020[[#This Row],[grados2]]+(ITER2020[[#This Row],[minutos2]]+ITER2020[[#This Row],[segundos2]]/60)/60)</f>
        <v>19.637714722222221</v>
      </c>
      <c r="Q103" s="12">
        <v>4362</v>
      </c>
    </row>
    <row r="104" spans="1:17" x14ac:dyDescent="0.2">
      <c r="A104" s="12" t="s">
        <v>9</v>
      </c>
      <c r="B104" s="12" t="s">
        <v>10</v>
      </c>
      <c r="C104" s="12" t="s">
        <v>99</v>
      </c>
      <c r="D104" s="12" t="s">
        <v>100</v>
      </c>
      <c r="E104" s="12" t="s">
        <v>15</v>
      </c>
      <c r="F104" s="12" t="s">
        <v>116</v>
      </c>
      <c r="G104" s="12" t="s">
        <v>117</v>
      </c>
      <c r="H104" s="12" t="str">
        <f>MID(ITER2020[[#This Row],[Longitud]],1,3)</f>
        <v xml:space="preserve"> 99</v>
      </c>
      <c r="I104" s="12" t="str">
        <f>MID(ITER2020[[#This Row],[Longitud]],FIND("°",ITER2020[[#This Row],[Longitud]])+1,2)</f>
        <v>21</v>
      </c>
      <c r="J104" s="12" t="str">
        <f>MID(ITER2020[[#This Row],[Longitud]],FIND("'",ITER2020[[#This Row],[Longitud]])+1,6)</f>
        <v>20.816</v>
      </c>
      <c r="K104" s="12">
        <f>(ITER2020[[#This Row],[grados]]+(ITER2020[[#This Row],[minutos]]+ITER2020[[#This Row],[segundos]]/60)/60)*-1</f>
        <v>-99.355782222222217</v>
      </c>
      <c r="L104" s="12" t="s">
        <v>118</v>
      </c>
      <c r="M104" s="12" t="str">
        <f>MID(ITER2020[[#This Row],[Latitud]],1,2)</f>
        <v>19</v>
      </c>
      <c r="N104" s="12" t="str">
        <f>MID(ITER2020[[#This Row],[Latitud]],FIND("°",ITER2020[[#This Row],[Latitud]])+1,2)</f>
        <v>38</v>
      </c>
      <c r="O104" s="12" t="str">
        <f>MID(ITER2020[[#This Row],[Latitud]],FIND("'",ITER2020[[#This Row],[Latitud]])+1,6)</f>
        <v>03.101</v>
      </c>
      <c r="P104" s="12">
        <f>(ITER2020[[#This Row],[grados2]]+(ITER2020[[#This Row],[minutos2]]+ITER2020[[#This Row],[segundos2]]/60)/60)</f>
        <v>19.634194722222222</v>
      </c>
      <c r="Q104" s="12">
        <v>12136</v>
      </c>
    </row>
    <row r="105" spans="1:17" x14ac:dyDescent="0.2">
      <c r="A105" s="12" t="s">
        <v>9</v>
      </c>
      <c r="B105" s="12" t="s">
        <v>10</v>
      </c>
      <c r="C105" s="12" t="s">
        <v>99</v>
      </c>
      <c r="D105" s="12" t="s">
        <v>100</v>
      </c>
      <c r="E105" s="12" t="s">
        <v>17</v>
      </c>
      <c r="F105" s="12" t="s">
        <v>119</v>
      </c>
      <c r="G105" s="12" t="s">
        <v>120</v>
      </c>
      <c r="H105" s="12" t="str">
        <f>MID(ITER2020[[#This Row],[Longitud]],1,3)</f>
        <v xml:space="preserve"> 99</v>
      </c>
      <c r="I105" s="12" t="str">
        <f>MID(ITER2020[[#This Row],[Longitud]],FIND("°",ITER2020[[#This Row],[Longitud]])+1,2)</f>
        <v>22</v>
      </c>
      <c r="J105" s="12" t="str">
        <f>MID(ITER2020[[#This Row],[Longitud]],FIND("'",ITER2020[[#This Row],[Longitud]])+1,6)</f>
        <v>30.575</v>
      </c>
      <c r="K105" s="12">
        <f>(ITER2020[[#This Row],[grados]]+(ITER2020[[#This Row],[minutos]]+ITER2020[[#This Row],[segundos]]/60)/60)*-1</f>
        <v>-99.375159722222222</v>
      </c>
      <c r="L105" s="12" t="s">
        <v>121</v>
      </c>
      <c r="M105" s="12" t="str">
        <f>MID(ITER2020[[#This Row],[Latitud]],1,2)</f>
        <v>19</v>
      </c>
      <c r="N105" s="12" t="str">
        <f>MID(ITER2020[[#This Row],[Latitud]],FIND("°",ITER2020[[#This Row],[Latitud]])+1,2)</f>
        <v>41</v>
      </c>
      <c r="O105" s="12" t="str">
        <f>MID(ITER2020[[#This Row],[Latitud]],FIND("'",ITER2020[[#This Row],[Latitud]])+1,6)</f>
        <v>03.545</v>
      </c>
      <c r="P105" s="12">
        <f>(ITER2020[[#This Row],[grados2]]+(ITER2020[[#This Row],[minutos2]]+ITER2020[[#This Row],[segundos2]]/60)/60)</f>
        <v>19.684318055555554</v>
      </c>
      <c r="Q105" s="12">
        <v>3956</v>
      </c>
    </row>
    <row r="106" spans="1:17" x14ac:dyDescent="0.2">
      <c r="A106" s="12" t="s">
        <v>9</v>
      </c>
      <c r="B106" s="12" t="s">
        <v>10</v>
      </c>
      <c r="C106" s="12" t="s">
        <v>99</v>
      </c>
      <c r="D106" s="12" t="s">
        <v>100</v>
      </c>
      <c r="E106" s="12" t="s">
        <v>60</v>
      </c>
      <c r="F106" s="12" t="s">
        <v>122</v>
      </c>
      <c r="G106" s="12" t="s">
        <v>123</v>
      </c>
      <c r="H106" s="12" t="str">
        <f>MID(ITER2020[[#This Row],[Longitud]],1,3)</f>
        <v xml:space="preserve"> 99</v>
      </c>
      <c r="I106" s="12" t="str">
        <f>MID(ITER2020[[#This Row],[Longitud]],FIND("°",ITER2020[[#This Row],[Longitud]])+1,2)</f>
        <v>21</v>
      </c>
      <c r="J106" s="12" t="str">
        <f>MID(ITER2020[[#This Row],[Longitud]],FIND("'",ITER2020[[#This Row],[Longitud]])+1,6)</f>
        <v>19.899</v>
      </c>
      <c r="K106" s="12">
        <f>(ITER2020[[#This Row],[grados]]+(ITER2020[[#This Row],[minutos]]+ITER2020[[#This Row],[segundos]]/60)/60)*-1</f>
        <v>-99.355527499999994</v>
      </c>
      <c r="L106" s="12" t="s">
        <v>124</v>
      </c>
      <c r="M106" s="12" t="str">
        <f>MID(ITER2020[[#This Row],[Latitud]],1,2)</f>
        <v>19</v>
      </c>
      <c r="N106" s="12" t="str">
        <f>MID(ITER2020[[#This Row],[Latitud]],FIND("°",ITER2020[[#This Row],[Latitud]])+1,2)</f>
        <v>41</v>
      </c>
      <c r="O106" s="12" t="str">
        <f>MID(ITER2020[[#This Row],[Latitud]],FIND("'",ITER2020[[#This Row],[Latitud]])+1,6)</f>
        <v>20.664</v>
      </c>
      <c r="P106" s="12">
        <f>(ITER2020[[#This Row],[grados2]]+(ITER2020[[#This Row],[minutos2]]+ITER2020[[#This Row],[segundos2]]/60)/60)</f>
        <v>19.689073333333333</v>
      </c>
      <c r="Q106" s="12">
        <v>5745</v>
      </c>
    </row>
    <row r="107" spans="1:17" x14ac:dyDescent="0.2">
      <c r="A107" s="12" t="s">
        <v>9</v>
      </c>
      <c r="B107" s="12" t="s">
        <v>10</v>
      </c>
      <c r="C107" s="12" t="s">
        <v>99</v>
      </c>
      <c r="D107" s="12" t="s">
        <v>100</v>
      </c>
      <c r="E107" s="12" t="s">
        <v>18</v>
      </c>
      <c r="F107" s="12" t="s">
        <v>125</v>
      </c>
      <c r="G107" s="12" t="s">
        <v>126</v>
      </c>
      <c r="H107" s="12" t="str">
        <f>MID(ITER2020[[#This Row],[Longitud]],1,3)</f>
        <v xml:space="preserve"> 99</v>
      </c>
      <c r="I107" s="12" t="str">
        <f>MID(ITER2020[[#This Row],[Longitud]],FIND("°",ITER2020[[#This Row],[Longitud]])+1,2)</f>
        <v>23</v>
      </c>
      <c r="J107" s="12" t="str">
        <f>MID(ITER2020[[#This Row],[Longitud]],FIND("'",ITER2020[[#This Row],[Longitud]])+1,6)</f>
        <v>02.614</v>
      </c>
      <c r="K107" s="12">
        <f>(ITER2020[[#This Row],[grados]]+(ITER2020[[#This Row],[minutos]]+ITER2020[[#This Row],[segundos]]/60)/60)*-1</f>
        <v>-99.384059444444446</v>
      </c>
      <c r="L107" s="12" t="s">
        <v>127</v>
      </c>
      <c r="M107" s="12" t="str">
        <f>MID(ITER2020[[#This Row],[Latitud]],1,2)</f>
        <v>19</v>
      </c>
      <c r="N107" s="12" t="str">
        <f>MID(ITER2020[[#This Row],[Latitud]],FIND("°",ITER2020[[#This Row],[Latitud]])+1,2)</f>
        <v>39</v>
      </c>
      <c r="O107" s="12" t="str">
        <f>MID(ITER2020[[#This Row],[Latitud]],FIND("'",ITER2020[[#This Row],[Latitud]])+1,6)</f>
        <v>14.455</v>
      </c>
      <c r="P107" s="12">
        <f>(ITER2020[[#This Row],[grados2]]+(ITER2020[[#This Row],[minutos2]]+ITER2020[[#This Row],[segundos2]]/60)/60)</f>
        <v>19.654015277777777</v>
      </c>
      <c r="Q107" s="12">
        <v>5991</v>
      </c>
    </row>
    <row r="108" spans="1:17" x14ac:dyDescent="0.2">
      <c r="A108" s="12" t="s">
        <v>9</v>
      </c>
      <c r="B108" s="12" t="s">
        <v>10</v>
      </c>
      <c r="C108" s="12" t="s">
        <v>99</v>
      </c>
      <c r="D108" s="12" t="s">
        <v>100</v>
      </c>
      <c r="E108" s="12" t="s">
        <v>19</v>
      </c>
      <c r="F108" s="12" t="s">
        <v>128</v>
      </c>
      <c r="G108" s="12" t="s">
        <v>129</v>
      </c>
      <c r="H108" s="12" t="str">
        <f>MID(ITER2020[[#This Row],[Longitud]],1,3)</f>
        <v xml:space="preserve"> 99</v>
      </c>
      <c r="I108" s="12" t="str">
        <f>MID(ITER2020[[#This Row],[Longitud]],FIND("°",ITER2020[[#This Row],[Longitud]])+1,2)</f>
        <v>25</v>
      </c>
      <c r="J108" s="12" t="str">
        <f>MID(ITER2020[[#This Row],[Longitud]],FIND("'",ITER2020[[#This Row],[Longitud]])+1,6)</f>
        <v>22.541</v>
      </c>
      <c r="K108" s="12">
        <f>(ITER2020[[#This Row],[grados]]+(ITER2020[[#This Row],[minutos]]+ITER2020[[#This Row],[segundos]]/60)/60)*-1</f>
        <v>-99.422928055555559</v>
      </c>
      <c r="L108" s="12" t="s">
        <v>130</v>
      </c>
      <c r="M108" s="12" t="str">
        <f>MID(ITER2020[[#This Row],[Latitud]],1,2)</f>
        <v>19</v>
      </c>
      <c r="N108" s="12" t="str">
        <f>MID(ITER2020[[#This Row],[Latitud]],FIND("°",ITER2020[[#This Row],[Latitud]])+1,2)</f>
        <v>40</v>
      </c>
      <c r="O108" s="12" t="str">
        <f>MID(ITER2020[[#This Row],[Latitud]],FIND("'",ITER2020[[#This Row],[Latitud]])+1,6)</f>
        <v>22.409</v>
      </c>
      <c r="P108" s="12">
        <f>(ITER2020[[#This Row],[grados2]]+(ITER2020[[#This Row],[minutos2]]+ITER2020[[#This Row],[segundos2]]/60)/60)</f>
        <v>19.672891388888889</v>
      </c>
      <c r="Q108" s="12">
        <v>835</v>
      </c>
    </row>
    <row r="109" spans="1:17" x14ac:dyDescent="0.2">
      <c r="A109" s="12" t="s">
        <v>9</v>
      </c>
      <c r="B109" s="12" t="s">
        <v>10</v>
      </c>
      <c r="C109" s="12" t="s">
        <v>99</v>
      </c>
      <c r="D109" s="12" t="s">
        <v>100</v>
      </c>
      <c r="E109" s="12" t="s">
        <v>20</v>
      </c>
      <c r="F109" s="12" t="s">
        <v>131</v>
      </c>
      <c r="G109" s="12" t="s">
        <v>132</v>
      </c>
      <c r="H109" s="12" t="str">
        <f>MID(ITER2020[[#This Row],[Longitud]],1,3)</f>
        <v xml:space="preserve"> 99</v>
      </c>
      <c r="I109" s="12" t="str">
        <f>MID(ITER2020[[#This Row],[Longitud]],FIND("°",ITER2020[[#This Row],[Longitud]])+1,2)</f>
        <v>19</v>
      </c>
      <c r="J109" s="12" t="str">
        <f>MID(ITER2020[[#This Row],[Longitud]],FIND("'",ITER2020[[#This Row],[Longitud]])+1,6)</f>
        <v>31.869</v>
      </c>
      <c r="K109" s="12">
        <f>(ITER2020[[#This Row],[grados]]+(ITER2020[[#This Row],[minutos]]+ITER2020[[#This Row],[segundos]]/60)/60)*-1</f>
        <v>-99.325519166666666</v>
      </c>
      <c r="L109" s="12" t="s">
        <v>133</v>
      </c>
      <c r="M109" s="12" t="str">
        <f>MID(ITER2020[[#This Row],[Latitud]],1,2)</f>
        <v>19</v>
      </c>
      <c r="N109" s="12" t="str">
        <f>MID(ITER2020[[#This Row],[Latitud]],FIND("°",ITER2020[[#This Row],[Latitud]])+1,2)</f>
        <v>35</v>
      </c>
      <c r="O109" s="12" t="str">
        <f>MID(ITER2020[[#This Row],[Latitud]],FIND("'",ITER2020[[#This Row],[Latitud]])+1,6)</f>
        <v>35.745</v>
      </c>
      <c r="P109" s="12">
        <f>(ITER2020[[#This Row],[grados2]]+(ITER2020[[#This Row],[minutos2]]+ITER2020[[#This Row],[segundos2]]/60)/60)</f>
        <v>19.593262500000002</v>
      </c>
      <c r="Q109" s="12">
        <v>5213</v>
      </c>
    </row>
    <row r="110" spans="1:17" x14ac:dyDescent="0.2">
      <c r="A110" s="12" t="s">
        <v>9</v>
      </c>
      <c r="B110" s="12" t="s">
        <v>10</v>
      </c>
      <c r="C110" s="12" t="s">
        <v>99</v>
      </c>
      <c r="D110" s="12" t="s">
        <v>100</v>
      </c>
      <c r="E110" s="12" t="s">
        <v>21</v>
      </c>
      <c r="F110" s="12" t="s">
        <v>134</v>
      </c>
      <c r="G110" s="12" t="s">
        <v>135</v>
      </c>
      <c r="H110" s="12" t="str">
        <f>MID(ITER2020[[#This Row],[Longitud]],1,3)</f>
        <v xml:space="preserve"> 99</v>
      </c>
      <c r="I110" s="12" t="str">
        <f>MID(ITER2020[[#This Row],[Longitud]],FIND("°",ITER2020[[#This Row],[Longitud]])+1,2)</f>
        <v>24</v>
      </c>
      <c r="J110" s="12" t="str">
        <f>MID(ITER2020[[#This Row],[Longitud]],FIND("'",ITER2020[[#This Row],[Longitud]])+1,6)</f>
        <v>54.388</v>
      </c>
      <c r="K110" s="12">
        <f>(ITER2020[[#This Row],[grados]]+(ITER2020[[#This Row],[minutos]]+ITER2020[[#This Row],[segundos]]/60)/60)*-1</f>
        <v>-99.415107777777777</v>
      </c>
      <c r="L110" s="12" t="s">
        <v>136</v>
      </c>
      <c r="M110" s="12" t="str">
        <f>MID(ITER2020[[#This Row],[Latitud]],1,2)</f>
        <v>19</v>
      </c>
      <c r="N110" s="12" t="str">
        <f>MID(ITER2020[[#This Row],[Latitud]],FIND("°",ITER2020[[#This Row],[Latitud]])+1,2)</f>
        <v>34</v>
      </c>
      <c r="O110" s="12" t="str">
        <f>MID(ITER2020[[#This Row],[Latitud]],FIND("'",ITER2020[[#This Row],[Latitud]])+1,6)</f>
        <v>36.711</v>
      </c>
      <c r="P110" s="12">
        <f>(ITER2020[[#This Row],[grados2]]+(ITER2020[[#This Row],[minutos2]]+ITER2020[[#This Row],[segundos2]]/60)/60)</f>
        <v>19.576864166666667</v>
      </c>
      <c r="Q110" s="12">
        <v>4147</v>
      </c>
    </row>
    <row r="111" spans="1:17" x14ac:dyDescent="0.2">
      <c r="A111" s="12" t="s">
        <v>9</v>
      </c>
      <c r="B111" s="12" t="s">
        <v>10</v>
      </c>
      <c r="C111" s="12" t="s">
        <v>99</v>
      </c>
      <c r="D111" s="12" t="s">
        <v>100</v>
      </c>
      <c r="E111" s="12" t="s">
        <v>23</v>
      </c>
      <c r="F111" s="12" t="s">
        <v>137</v>
      </c>
      <c r="G111" s="12" t="s">
        <v>138</v>
      </c>
      <c r="H111" s="12" t="str">
        <f>MID(ITER2020[[#This Row],[Longitud]],1,3)</f>
        <v xml:space="preserve"> 99</v>
      </c>
      <c r="I111" s="12" t="str">
        <f>MID(ITER2020[[#This Row],[Longitud]],FIND("°",ITER2020[[#This Row],[Longitud]])+1,2)</f>
        <v>23</v>
      </c>
      <c r="J111" s="12" t="str">
        <f>MID(ITER2020[[#This Row],[Longitud]],FIND("'",ITER2020[[#This Row],[Longitud]])+1,6)</f>
        <v>29.959</v>
      </c>
      <c r="K111" s="12">
        <f>(ITER2020[[#This Row],[grados]]+(ITER2020[[#This Row],[minutos]]+ITER2020[[#This Row],[segundos]]/60)/60)*-1</f>
        <v>-99.391655277777772</v>
      </c>
      <c r="L111" s="12" t="s">
        <v>139</v>
      </c>
      <c r="M111" s="12" t="str">
        <f>MID(ITER2020[[#This Row],[Latitud]],1,2)</f>
        <v>19</v>
      </c>
      <c r="N111" s="12" t="str">
        <f>MID(ITER2020[[#This Row],[Latitud]],FIND("°",ITER2020[[#This Row],[Latitud]])+1,2)</f>
        <v>38</v>
      </c>
      <c r="O111" s="12" t="str">
        <f>MID(ITER2020[[#This Row],[Latitud]],FIND("'",ITER2020[[#This Row],[Latitud]])+1,6)</f>
        <v>41.120</v>
      </c>
      <c r="P111" s="12">
        <f>(ITER2020[[#This Row],[grados2]]+(ITER2020[[#This Row],[minutos2]]+ITER2020[[#This Row],[segundos2]]/60)/60)</f>
        <v>19.644755555555555</v>
      </c>
      <c r="Q111" s="12">
        <v>1292</v>
      </c>
    </row>
    <row r="112" spans="1:17" x14ac:dyDescent="0.2">
      <c r="A112" s="12" t="s">
        <v>9</v>
      </c>
      <c r="B112" s="12" t="s">
        <v>10</v>
      </c>
      <c r="C112" s="12" t="s">
        <v>99</v>
      </c>
      <c r="D112" s="12" t="s">
        <v>100</v>
      </c>
      <c r="E112" s="12" t="s">
        <v>64</v>
      </c>
      <c r="F112" s="12" t="s">
        <v>140</v>
      </c>
      <c r="G112" s="12" t="s">
        <v>141</v>
      </c>
      <c r="H112" s="12" t="str">
        <f>MID(ITER2020[[#This Row],[Longitud]],1,3)</f>
        <v xml:space="preserve"> 99</v>
      </c>
      <c r="I112" s="12" t="str">
        <f>MID(ITER2020[[#This Row],[Longitud]],FIND("°",ITER2020[[#This Row],[Longitud]])+1,2)</f>
        <v>23</v>
      </c>
      <c r="J112" s="12" t="str">
        <f>MID(ITER2020[[#This Row],[Longitud]],FIND("'",ITER2020[[#This Row],[Longitud]])+1,6)</f>
        <v>45.228</v>
      </c>
      <c r="K112" s="12">
        <f>(ITER2020[[#This Row],[grados]]+(ITER2020[[#This Row],[minutos]]+ITER2020[[#This Row],[segundos]]/60)/60)*-1</f>
        <v>-99.395896666666673</v>
      </c>
      <c r="L112" s="12" t="s">
        <v>142</v>
      </c>
      <c r="M112" s="12" t="str">
        <f>MID(ITER2020[[#This Row],[Latitud]],1,2)</f>
        <v>19</v>
      </c>
      <c r="N112" s="12" t="str">
        <f>MID(ITER2020[[#This Row],[Latitud]],FIND("°",ITER2020[[#This Row],[Latitud]])+1,2)</f>
        <v>40</v>
      </c>
      <c r="O112" s="12" t="str">
        <f>MID(ITER2020[[#This Row],[Latitud]],FIND("'",ITER2020[[#This Row],[Latitud]])+1,6)</f>
        <v>13.490</v>
      </c>
      <c r="P112" s="12">
        <f>(ITER2020[[#This Row],[grados2]]+(ITER2020[[#This Row],[minutos2]]+ITER2020[[#This Row],[segundos2]]/60)/60)</f>
        <v>19.670413888888888</v>
      </c>
      <c r="Q112" s="12">
        <v>13</v>
      </c>
    </row>
    <row r="113" spans="1:17" x14ac:dyDescent="0.2">
      <c r="A113" s="12" t="s">
        <v>9</v>
      </c>
      <c r="B113" s="12" t="s">
        <v>10</v>
      </c>
      <c r="C113" s="12" t="s">
        <v>99</v>
      </c>
      <c r="D113" s="12" t="s">
        <v>100</v>
      </c>
      <c r="E113" s="12" t="s">
        <v>24</v>
      </c>
      <c r="F113" s="12" t="s">
        <v>143</v>
      </c>
      <c r="G113" s="12" t="s">
        <v>144</v>
      </c>
      <c r="H113" s="12" t="str">
        <f>MID(ITER2020[[#This Row],[Longitud]],1,3)</f>
        <v xml:space="preserve"> 99</v>
      </c>
      <c r="I113" s="12" t="str">
        <f>MID(ITER2020[[#This Row],[Longitud]],FIND("°",ITER2020[[#This Row],[Longitud]])+1,2)</f>
        <v>21</v>
      </c>
      <c r="J113" s="12" t="str">
        <f>MID(ITER2020[[#This Row],[Longitud]],FIND("'",ITER2020[[#This Row],[Longitud]])+1,6)</f>
        <v>33.313</v>
      </c>
      <c r="K113" s="12">
        <f>(ITER2020[[#This Row],[grados]]+(ITER2020[[#This Row],[minutos]]+ITER2020[[#This Row],[segundos]]/60)/60)*-1</f>
        <v>-99.359253611111114</v>
      </c>
      <c r="L113" s="12" t="s">
        <v>145</v>
      </c>
      <c r="M113" s="12" t="str">
        <f>MID(ITER2020[[#This Row],[Latitud]],1,2)</f>
        <v>19</v>
      </c>
      <c r="N113" s="12" t="str">
        <f>MID(ITER2020[[#This Row],[Latitud]],FIND("°",ITER2020[[#This Row],[Latitud]])+1,2)</f>
        <v>35</v>
      </c>
      <c r="O113" s="12" t="str">
        <f>MID(ITER2020[[#This Row],[Latitud]],FIND("'",ITER2020[[#This Row],[Latitud]])+1,6)</f>
        <v>45.248</v>
      </c>
      <c r="P113" s="12">
        <f>(ITER2020[[#This Row],[grados2]]+(ITER2020[[#This Row],[minutos2]]+ITER2020[[#This Row],[segundos2]]/60)/60)</f>
        <v>19.595902222222222</v>
      </c>
      <c r="Q113" s="12">
        <v>1041</v>
      </c>
    </row>
    <row r="114" spans="1:17" x14ac:dyDescent="0.2">
      <c r="A114" s="12" t="s">
        <v>9</v>
      </c>
      <c r="B114" s="12" t="s">
        <v>10</v>
      </c>
      <c r="C114" s="12" t="s">
        <v>99</v>
      </c>
      <c r="D114" s="12" t="s">
        <v>100</v>
      </c>
      <c r="E114" s="12" t="s">
        <v>27</v>
      </c>
      <c r="F114" s="12" t="s">
        <v>146</v>
      </c>
      <c r="G114" s="12" t="s">
        <v>147</v>
      </c>
      <c r="H114" s="12" t="str">
        <f>MID(ITER2020[[#This Row],[Longitud]],1,3)</f>
        <v xml:space="preserve"> 99</v>
      </c>
      <c r="I114" s="12" t="str">
        <f>MID(ITER2020[[#This Row],[Longitud]],FIND("°",ITER2020[[#This Row],[Longitud]])+1,2)</f>
        <v>24</v>
      </c>
      <c r="J114" s="12" t="str">
        <f>MID(ITER2020[[#This Row],[Longitud]],FIND("'",ITER2020[[#This Row],[Longitud]])+1,6)</f>
        <v>11.839</v>
      </c>
      <c r="K114" s="12">
        <f>(ITER2020[[#This Row],[grados]]+(ITER2020[[#This Row],[minutos]]+ITER2020[[#This Row],[segundos]]/60)/60)*-1</f>
        <v>-99.403288611111108</v>
      </c>
      <c r="L114" s="12" t="s">
        <v>148</v>
      </c>
      <c r="M114" s="12" t="str">
        <f>MID(ITER2020[[#This Row],[Latitud]],1,2)</f>
        <v>19</v>
      </c>
      <c r="N114" s="12" t="str">
        <f>MID(ITER2020[[#This Row],[Latitud]],FIND("°",ITER2020[[#This Row],[Latitud]])+1,2)</f>
        <v>38</v>
      </c>
      <c r="O114" s="12" t="str">
        <f>MID(ITER2020[[#This Row],[Latitud]],FIND("'",ITER2020[[#This Row],[Latitud]])+1,6)</f>
        <v>27.461</v>
      </c>
      <c r="P114" s="12">
        <f>(ITER2020[[#This Row],[grados2]]+(ITER2020[[#This Row],[minutos2]]+ITER2020[[#This Row],[segundos2]]/60)/60)</f>
        <v>19.64096138888889</v>
      </c>
      <c r="Q114" s="12">
        <v>58</v>
      </c>
    </row>
    <row r="115" spans="1:17" x14ac:dyDescent="0.2">
      <c r="A115" s="12" t="s">
        <v>9</v>
      </c>
      <c r="B115" s="12" t="s">
        <v>10</v>
      </c>
      <c r="C115" s="12" t="s">
        <v>99</v>
      </c>
      <c r="D115" s="12" t="s">
        <v>100</v>
      </c>
      <c r="E115" s="12" t="s">
        <v>32</v>
      </c>
      <c r="F115" s="12" t="s">
        <v>149</v>
      </c>
      <c r="G115" s="12" t="s">
        <v>150</v>
      </c>
      <c r="H115" s="12" t="str">
        <f>MID(ITER2020[[#This Row],[Longitud]],1,3)</f>
        <v xml:space="preserve"> 99</v>
      </c>
      <c r="I115" s="12" t="str">
        <f>MID(ITER2020[[#This Row],[Longitud]],FIND("°",ITER2020[[#This Row],[Longitud]])+1,2)</f>
        <v>21</v>
      </c>
      <c r="J115" s="12" t="str">
        <f>MID(ITER2020[[#This Row],[Longitud]],FIND("'",ITER2020[[#This Row],[Longitud]])+1,6)</f>
        <v>03.294</v>
      </c>
      <c r="K115" s="12">
        <f>(ITER2020[[#This Row],[grados]]+(ITER2020[[#This Row],[minutos]]+ITER2020[[#This Row],[segundos]]/60)/60)*-1</f>
        <v>-99.350915000000001</v>
      </c>
      <c r="L115" s="12" t="s">
        <v>151</v>
      </c>
      <c r="M115" s="12" t="str">
        <f>MID(ITER2020[[#This Row],[Latitud]],1,2)</f>
        <v>19</v>
      </c>
      <c r="N115" s="12" t="str">
        <f>MID(ITER2020[[#This Row],[Latitud]],FIND("°",ITER2020[[#This Row],[Latitud]])+1,2)</f>
        <v>35</v>
      </c>
      <c r="O115" s="12" t="str">
        <f>MID(ITER2020[[#This Row],[Latitud]],FIND("'",ITER2020[[#This Row],[Latitud]])+1,6)</f>
        <v>59.289</v>
      </c>
      <c r="P115" s="12">
        <f>(ITER2020[[#This Row],[grados2]]+(ITER2020[[#This Row],[minutos2]]+ITER2020[[#This Row],[segundos2]]/60)/60)</f>
        <v>19.599802499999999</v>
      </c>
      <c r="Q115" s="12">
        <v>1982</v>
      </c>
    </row>
    <row r="116" spans="1:17" x14ac:dyDescent="0.2">
      <c r="A116" s="12" t="s">
        <v>9</v>
      </c>
      <c r="B116" s="12" t="s">
        <v>10</v>
      </c>
      <c r="C116" s="12" t="s">
        <v>99</v>
      </c>
      <c r="D116" s="12" t="s">
        <v>100</v>
      </c>
      <c r="E116" s="12" t="s">
        <v>33</v>
      </c>
      <c r="F116" s="12" t="s">
        <v>152</v>
      </c>
      <c r="G116" s="12" t="s">
        <v>153</v>
      </c>
      <c r="H116" s="12" t="str">
        <f>MID(ITER2020[[#This Row],[Longitud]],1,3)</f>
        <v xml:space="preserve"> 99</v>
      </c>
      <c r="I116" s="12" t="str">
        <f>MID(ITER2020[[#This Row],[Longitud]],FIND("°",ITER2020[[#This Row],[Longitud]])+1,2)</f>
        <v>20</v>
      </c>
      <c r="J116" s="12" t="str">
        <f>MID(ITER2020[[#This Row],[Longitud]],FIND("'",ITER2020[[#This Row],[Longitud]])+1,6)</f>
        <v>51.107</v>
      </c>
      <c r="K116" s="12">
        <f>(ITER2020[[#This Row],[grados]]+(ITER2020[[#This Row],[minutos]]+ITER2020[[#This Row],[segundos]]/60)/60)*-1</f>
        <v>-99.34752972222222</v>
      </c>
      <c r="L116" s="12" t="s">
        <v>154</v>
      </c>
      <c r="M116" s="12" t="str">
        <f>MID(ITER2020[[#This Row],[Latitud]],1,2)</f>
        <v>19</v>
      </c>
      <c r="N116" s="12" t="str">
        <f>MID(ITER2020[[#This Row],[Latitud]],FIND("°",ITER2020[[#This Row],[Latitud]])+1,2)</f>
        <v>38</v>
      </c>
      <c r="O116" s="12" t="str">
        <f>MID(ITER2020[[#This Row],[Latitud]],FIND("'",ITER2020[[#This Row],[Latitud]])+1,6)</f>
        <v>24.216</v>
      </c>
      <c r="P116" s="12">
        <f>(ITER2020[[#This Row],[grados2]]+(ITER2020[[#This Row],[minutos2]]+ITER2020[[#This Row],[segundos2]]/60)/60)</f>
        <v>19.640059999999998</v>
      </c>
      <c r="Q116" s="12">
        <v>1583</v>
      </c>
    </row>
    <row r="117" spans="1:17" x14ac:dyDescent="0.2">
      <c r="A117" s="12" t="s">
        <v>9</v>
      </c>
      <c r="B117" s="12" t="s">
        <v>10</v>
      </c>
      <c r="C117" s="12" t="s">
        <v>99</v>
      </c>
      <c r="D117" s="12" t="s">
        <v>100</v>
      </c>
      <c r="E117" s="12" t="s">
        <v>59</v>
      </c>
      <c r="F117" s="12" t="s">
        <v>72</v>
      </c>
      <c r="G117" s="12" t="s">
        <v>155</v>
      </c>
      <c r="H117" s="12" t="str">
        <f>MID(ITER2020[[#This Row],[Longitud]],1,3)</f>
        <v xml:space="preserve"> 99</v>
      </c>
      <c r="I117" s="12" t="str">
        <f>MID(ITER2020[[#This Row],[Longitud]],FIND("°",ITER2020[[#This Row],[Longitud]])+1,2)</f>
        <v>21</v>
      </c>
      <c r="J117" s="12" t="str">
        <f>MID(ITER2020[[#This Row],[Longitud]],FIND("'",ITER2020[[#This Row],[Longitud]])+1,6)</f>
        <v>21.650</v>
      </c>
      <c r="K117" s="12">
        <f>(ITER2020[[#This Row],[grados]]+(ITER2020[[#This Row],[minutos]]+ITER2020[[#This Row],[segundos]]/60)/60)*-1</f>
        <v>-99.356013888888896</v>
      </c>
      <c r="L117" s="12" t="s">
        <v>156</v>
      </c>
      <c r="M117" s="12" t="str">
        <f>MID(ITER2020[[#This Row],[Latitud]],1,2)</f>
        <v>19</v>
      </c>
      <c r="N117" s="12" t="str">
        <f>MID(ITER2020[[#This Row],[Latitud]],FIND("°",ITER2020[[#This Row],[Latitud]])+1,2)</f>
        <v>37</v>
      </c>
      <c r="O117" s="12" t="str">
        <f>MID(ITER2020[[#This Row],[Latitud]],FIND("'",ITER2020[[#This Row],[Latitud]])+1,6)</f>
        <v>52.097</v>
      </c>
      <c r="P117" s="12">
        <f>(ITER2020[[#This Row],[grados2]]+(ITER2020[[#This Row],[minutos2]]+ITER2020[[#This Row],[segundos2]]/60)/60)</f>
        <v>19.631138055555557</v>
      </c>
      <c r="Q117" s="12">
        <v>4850</v>
      </c>
    </row>
    <row r="118" spans="1:17" x14ac:dyDescent="0.2">
      <c r="A118" s="12" t="s">
        <v>9</v>
      </c>
      <c r="B118" s="12" t="s">
        <v>10</v>
      </c>
      <c r="C118" s="12" t="s">
        <v>99</v>
      </c>
      <c r="D118" s="12" t="s">
        <v>100</v>
      </c>
      <c r="E118" s="12" t="s">
        <v>34</v>
      </c>
      <c r="F118" s="12" t="s">
        <v>158</v>
      </c>
      <c r="G118" s="12" t="s">
        <v>159</v>
      </c>
      <c r="H118" s="12" t="str">
        <f>MID(ITER2020[[#This Row],[Longitud]],1,3)</f>
        <v xml:space="preserve"> 99</v>
      </c>
      <c r="I118" s="12" t="str">
        <f>MID(ITER2020[[#This Row],[Longitud]],FIND("°",ITER2020[[#This Row],[Longitud]])+1,2)</f>
        <v>21</v>
      </c>
      <c r="J118" s="12" t="str">
        <f>MID(ITER2020[[#This Row],[Longitud]],FIND("'",ITER2020[[#This Row],[Longitud]])+1,6)</f>
        <v>28.119</v>
      </c>
      <c r="K118" s="12">
        <f>(ITER2020[[#This Row],[grados]]+(ITER2020[[#This Row],[minutos]]+ITER2020[[#This Row],[segundos]]/60)/60)*-1</f>
        <v>-99.357810833333332</v>
      </c>
      <c r="L118" s="12" t="s">
        <v>160</v>
      </c>
      <c r="M118" s="12" t="str">
        <f>MID(ITER2020[[#This Row],[Latitud]],1,2)</f>
        <v>19</v>
      </c>
      <c r="N118" s="12" t="str">
        <f>MID(ITER2020[[#This Row],[Latitud]],FIND("°",ITER2020[[#This Row],[Latitud]])+1,2)</f>
        <v>40</v>
      </c>
      <c r="O118" s="12" t="str">
        <f>MID(ITER2020[[#This Row],[Latitud]],FIND("'",ITER2020[[#This Row],[Latitud]])+1,6)</f>
        <v>17.532</v>
      </c>
      <c r="P118" s="12">
        <f>(ITER2020[[#This Row],[grados2]]+(ITER2020[[#This Row],[minutos2]]+ITER2020[[#This Row],[segundos2]]/60)/60)</f>
        <v>19.671536666666668</v>
      </c>
      <c r="Q118" s="12">
        <v>1684</v>
      </c>
    </row>
    <row r="119" spans="1:17" x14ac:dyDescent="0.2">
      <c r="A119" s="12" t="s">
        <v>9</v>
      </c>
      <c r="B119" s="12" t="s">
        <v>10</v>
      </c>
      <c r="C119" s="12" t="s">
        <v>99</v>
      </c>
      <c r="D119" s="12" t="s">
        <v>100</v>
      </c>
      <c r="E119" s="12" t="s">
        <v>35</v>
      </c>
      <c r="F119" s="12" t="s">
        <v>161</v>
      </c>
      <c r="G119" s="12" t="s">
        <v>162</v>
      </c>
      <c r="H119" s="12" t="str">
        <f>MID(ITER2020[[#This Row],[Longitud]],1,3)</f>
        <v xml:space="preserve"> 99</v>
      </c>
      <c r="I119" s="12" t="str">
        <f>MID(ITER2020[[#This Row],[Longitud]],FIND("°",ITER2020[[#This Row],[Longitud]])+1,2)</f>
        <v>26</v>
      </c>
      <c r="J119" s="12" t="str">
        <f>MID(ITER2020[[#This Row],[Longitud]],FIND("'",ITER2020[[#This Row],[Longitud]])+1,6)</f>
        <v>40.985</v>
      </c>
      <c r="K119" s="12">
        <f>(ITER2020[[#This Row],[grados]]+(ITER2020[[#This Row],[minutos]]+ITER2020[[#This Row],[segundos]]/60)/60)*-1</f>
        <v>-99.444718055555555</v>
      </c>
      <c r="L119" s="12" t="s">
        <v>163</v>
      </c>
      <c r="M119" s="12" t="str">
        <f>MID(ITER2020[[#This Row],[Latitud]],1,2)</f>
        <v>19</v>
      </c>
      <c r="N119" s="12" t="str">
        <f>MID(ITER2020[[#This Row],[Latitud]],FIND("°",ITER2020[[#This Row],[Latitud]])+1,2)</f>
        <v>37</v>
      </c>
      <c r="O119" s="12" t="str">
        <f>MID(ITER2020[[#This Row],[Latitud]],FIND("'",ITER2020[[#This Row],[Latitud]])+1,6)</f>
        <v>57.300</v>
      </c>
      <c r="P119" s="12">
        <f>(ITER2020[[#This Row],[grados2]]+(ITER2020[[#This Row],[minutos2]]+ITER2020[[#This Row],[segundos2]]/60)/60)</f>
        <v>19.632583333333333</v>
      </c>
      <c r="Q119" s="12">
        <v>1045</v>
      </c>
    </row>
    <row r="120" spans="1:17" x14ac:dyDescent="0.2">
      <c r="A120" s="12" t="s">
        <v>9</v>
      </c>
      <c r="B120" s="12" t="s">
        <v>10</v>
      </c>
      <c r="C120" s="12" t="s">
        <v>99</v>
      </c>
      <c r="D120" s="12" t="s">
        <v>100</v>
      </c>
      <c r="E120" s="12" t="s">
        <v>36</v>
      </c>
      <c r="F120" s="12" t="s">
        <v>164</v>
      </c>
      <c r="G120" s="12" t="s">
        <v>165</v>
      </c>
      <c r="H120" s="12" t="str">
        <f>MID(ITER2020[[#This Row],[Longitud]],1,3)</f>
        <v xml:space="preserve"> 99</v>
      </c>
      <c r="I120" s="12" t="str">
        <f>MID(ITER2020[[#This Row],[Longitud]],FIND("°",ITER2020[[#This Row],[Longitud]])+1,2)</f>
        <v>20</v>
      </c>
      <c r="J120" s="12" t="str">
        <f>MID(ITER2020[[#This Row],[Longitud]],FIND("'",ITER2020[[#This Row],[Longitud]])+1,6)</f>
        <v>21.608</v>
      </c>
      <c r="K120" s="12">
        <f>(ITER2020[[#This Row],[grados]]+(ITER2020[[#This Row],[minutos]]+ITER2020[[#This Row],[segundos]]/60)/60)*-1</f>
        <v>-99.33933555555555</v>
      </c>
      <c r="L120" s="12" t="s">
        <v>166</v>
      </c>
      <c r="M120" s="12" t="str">
        <f>MID(ITER2020[[#This Row],[Latitud]],1,2)</f>
        <v>19</v>
      </c>
      <c r="N120" s="12" t="str">
        <f>MID(ITER2020[[#This Row],[Latitud]],FIND("°",ITER2020[[#This Row],[Latitud]])+1,2)</f>
        <v>40</v>
      </c>
      <c r="O120" s="12" t="str">
        <f>MID(ITER2020[[#This Row],[Latitud]],FIND("'",ITER2020[[#This Row],[Latitud]])+1,6)</f>
        <v>31.765</v>
      </c>
      <c r="P120" s="12">
        <f>(ITER2020[[#This Row],[grados2]]+(ITER2020[[#This Row],[minutos2]]+ITER2020[[#This Row],[segundos2]]/60)/60)</f>
        <v>19.675490277777779</v>
      </c>
      <c r="Q120" s="12">
        <v>94</v>
      </c>
    </row>
    <row r="121" spans="1:17" x14ac:dyDescent="0.2">
      <c r="A121" s="12" t="s">
        <v>9</v>
      </c>
      <c r="B121" s="12" t="s">
        <v>10</v>
      </c>
      <c r="C121" s="12" t="s">
        <v>99</v>
      </c>
      <c r="D121" s="12" t="s">
        <v>100</v>
      </c>
      <c r="E121" s="12" t="s">
        <v>76</v>
      </c>
      <c r="F121" s="12" t="s">
        <v>167</v>
      </c>
      <c r="G121" s="12" t="s">
        <v>168</v>
      </c>
      <c r="H121" s="12" t="str">
        <f>MID(ITER2020[[#This Row],[Longitud]],1,3)</f>
        <v xml:space="preserve"> 99</v>
      </c>
      <c r="I121" s="12" t="str">
        <f>MID(ITER2020[[#This Row],[Longitud]],FIND("°",ITER2020[[#This Row],[Longitud]])+1,2)</f>
        <v>22</v>
      </c>
      <c r="J121" s="12" t="str">
        <f>MID(ITER2020[[#This Row],[Longitud]],FIND("'",ITER2020[[#This Row],[Longitud]])+1,6)</f>
        <v>16.865</v>
      </c>
      <c r="K121" s="12">
        <f>(ITER2020[[#This Row],[grados]]+(ITER2020[[#This Row],[minutos]]+ITER2020[[#This Row],[segundos]]/60)/60)*-1</f>
        <v>-99.371351388888883</v>
      </c>
      <c r="L121" s="12" t="s">
        <v>169</v>
      </c>
      <c r="M121" s="12" t="str">
        <f>MID(ITER2020[[#This Row],[Latitud]],1,2)</f>
        <v>19</v>
      </c>
      <c r="N121" s="12" t="str">
        <f>MID(ITER2020[[#This Row],[Latitud]],FIND("°",ITER2020[[#This Row],[Latitud]])+1,2)</f>
        <v>40</v>
      </c>
      <c r="O121" s="12" t="str">
        <f>MID(ITER2020[[#This Row],[Latitud]],FIND("'",ITER2020[[#This Row],[Latitud]])+1,6)</f>
        <v>36.168</v>
      </c>
      <c r="P121" s="12">
        <f>(ITER2020[[#This Row],[grados2]]+(ITER2020[[#This Row],[minutos2]]+ITER2020[[#This Row],[segundos2]]/60)/60)</f>
        <v>19.676713333333332</v>
      </c>
      <c r="Q121" s="12">
        <v>2494</v>
      </c>
    </row>
    <row r="122" spans="1:17" x14ac:dyDescent="0.2">
      <c r="A122" s="12" t="s">
        <v>9</v>
      </c>
      <c r="B122" s="12" t="s">
        <v>10</v>
      </c>
      <c r="C122" s="12" t="s">
        <v>99</v>
      </c>
      <c r="D122" s="12" t="s">
        <v>100</v>
      </c>
      <c r="E122" s="12" t="s">
        <v>37</v>
      </c>
      <c r="F122" s="12" t="s">
        <v>170</v>
      </c>
      <c r="G122" s="12" t="s">
        <v>171</v>
      </c>
      <c r="H122" s="12" t="str">
        <f>MID(ITER2020[[#This Row],[Longitud]],1,3)</f>
        <v xml:space="preserve"> 99</v>
      </c>
      <c r="I122" s="12" t="str">
        <f>MID(ITER2020[[#This Row],[Longitud]],FIND("°",ITER2020[[#This Row],[Longitud]])+1,2)</f>
        <v>26</v>
      </c>
      <c r="J122" s="12" t="str">
        <f>MID(ITER2020[[#This Row],[Longitud]],FIND("'",ITER2020[[#This Row],[Longitud]])+1,6)</f>
        <v>24.063</v>
      </c>
      <c r="K122" s="12">
        <f>(ITER2020[[#This Row],[grados]]+(ITER2020[[#This Row],[minutos]]+ITER2020[[#This Row],[segundos]]/60)/60)*-1</f>
        <v>-99.440017499999996</v>
      </c>
      <c r="L122" s="12" t="s">
        <v>172</v>
      </c>
      <c r="M122" s="12" t="str">
        <f>MID(ITER2020[[#This Row],[Latitud]],1,2)</f>
        <v>19</v>
      </c>
      <c r="N122" s="12" t="str">
        <f>MID(ITER2020[[#This Row],[Latitud]],FIND("°",ITER2020[[#This Row],[Latitud]])+1,2)</f>
        <v>36</v>
      </c>
      <c r="O122" s="12" t="str">
        <f>MID(ITER2020[[#This Row],[Latitud]],FIND("'",ITER2020[[#This Row],[Latitud]])+1,6)</f>
        <v>57.678</v>
      </c>
      <c r="P122" s="12">
        <f>(ITER2020[[#This Row],[grados2]]+(ITER2020[[#This Row],[minutos2]]+ITER2020[[#This Row],[segundos2]]/60)/60)</f>
        <v>19.616021666666668</v>
      </c>
      <c r="Q122" s="12">
        <v>160</v>
      </c>
    </row>
    <row r="123" spans="1:17" x14ac:dyDescent="0.2">
      <c r="A123" s="12" t="s">
        <v>9</v>
      </c>
      <c r="B123" s="12" t="s">
        <v>10</v>
      </c>
      <c r="C123" s="12" t="s">
        <v>99</v>
      </c>
      <c r="D123" s="12" t="s">
        <v>100</v>
      </c>
      <c r="E123" s="12" t="s">
        <v>38</v>
      </c>
      <c r="F123" s="12" t="s">
        <v>173</v>
      </c>
      <c r="G123" s="12" t="s">
        <v>174</v>
      </c>
      <c r="H123" s="12" t="str">
        <f>MID(ITER2020[[#This Row],[Longitud]],1,3)</f>
        <v xml:space="preserve"> 99</v>
      </c>
      <c r="I123" s="12" t="str">
        <f>MID(ITER2020[[#This Row],[Longitud]],FIND("°",ITER2020[[#This Row],[Longitud]])+1,2)</f>
        <v>25</v>
      </c>
      <c r="J123" s="12" t="str">
        <f>MID(ITER2020[[#This Row],[Longitud]],FIND("'",ITER2020[[#This Row],[Longitud]])+1,6)</f>
        <v>27.828</v>
      </c>
      <c r="K123" s="12">
        <f>(ITER2020[[#This Row],[grados]]+(ITER2020[[#This Row],[minutos]]+ITER2020[[#This Row],[segundos]]/60)/60)*-1</f>
        <v>-99.424396666666667</v>
      </c>
      <c r="L123" s="12" t="s">
        <v>175</v>
      </c>
      <c r="M123" s="12" t="str">
        <f>MID(ITER2020[[#This Row],[Latitud]],1,2)</f>
        <v>19</v>
      </c>
      <c r="N123" s="12" t="str">
        <f>MID(ITER2020[[#This Row],[Latitud]],FIND("°",ITER2020[[#This Row],[Latitud]])+1,2)</f>
        <v>38</v>
      </c>
      <c r="O123" s="12" t="str">
        <f>MID(ITER2020[[#This Row],[Latitud]],FIND("'",ITER2020[[#This Row],[Latitud]])+1,6)</f>
        <v>20.857</v>
      </c>
      <c r="P123" s="12">
        <f>(ITER2020[[#This Row],[grados2]]+(ITER2020[[#This Row],[minutos2]]+ITER2020[[#This Row],[segundos2]]/60)/60)</f>
        <v>19.639126944444445</v>
      </c>
      <c r="Q123" s="12">
        <v>888</v>
      </c>
    </row>
    <row r="124" spans="1:17" x14ac:dyDescent="0.2">
      <c r="A124" s="12" t="s">
        <v>9</v>
      </c>
      <c r="B124" s="12" t="s">
        <v>10</v>
      </c>
      <c r="C124" s="12" t="s">
        <v>99</v>
      </c>
      <c r="D124" s="12" t="s">
        <v>100</v>
      </c>
      <c r="E124" s="12" t="s">
        <v>66</v>
      </c>
      <c r="F124" s="12" t="s">
        <v>28</v>
      </c>
      <c r="G124" s="12" t="s">
        <v>176</v>
      </c>
      <c r="H124" s="12" t="str">
        <f>MID(ITER2020[[#This Row],[Longitud]],1,3)</f>
        <v xml:space="preserve"> 99</v>
      </c>
      <c r="I124" s="12" t="str">
        <f>MID(ITER2020[[#This Row],[Longitud]],FIND("°",ITER2020[[#This Row],[Longitud]])+1,2)</f>
        <v>22</v>
      </c>
      <c r="J124" s="12" t="str">
        <f>MID(ITER2020[[#This Row],[Longitud]],FIND("'",ITER2020[[#This Row],[Longitud]])+1,6)</f>
        <v>05.981</v>
      </c>
      <c r="K124" s="12">
        <f>(ITER2020[[#This Row],[grados]]+(ITER2020[[#This Row],[minutos]]+ITER2020[[#This Row],[segundos]]/60)/60)*-1</f>
        <v>-99.368328055555551</v>
      </c>
      <c r="L124" s="12" t="s">
        <v>177</v>
      </c>
      <c r="M124" s="12" t="str">
        <f>MID(ITER2020[[#This Row],[Latitud]],1,2)</f>
        <v>19</v>
      </c>
      <c r="N124" s="12" t="str">
        <f>MID(ITER2020[[#This Row],[Latitud]],FIND("°",ITER2020[[#This Row],[Latitud]])+1,2)</f>
        <v>42</v>
      </c>
      <c r="O124" s="12" t="str">
        <f>MID(ITER2020[[#This Row],[Latitud]],FIND("'",ITER2020[[#This Row],[Latitud]])+1,6)</f>
        <v>13.272</v>
      </c>
      <c r="P124" s="12">
        <f>(ITER2020[[#This Row],[grados2]]+(ITER2020[[#This Row],[minutos2]]+ITER2020[[#This Row],[segundos2]]/60)/60)</f>
        <v>19.703686666666666</v>
      </c>
      <c r="Q124" s="12">
        <v>393</v>
      </c>
    </row>
    <row r="125" spans="1:17" x14ac:dyDescent="0.2">
      <c r="A125" s="12" t="s">
        <v>9</v>
      </c>
      <c r="B125" s="12" t="s">
        <v>10</v>
      </c>
      <c r="C125" s="12" t="s">
        <v>99</v>
      </c>
      <c r="D125" s="12" t="s">
        <v>100</v>
      </c>
      <c r="E125" s="12" t="s">
        <v>39</v>
      </c>
      <c r="F125" s="12" t="s">
        <v>58</v>
      </c>
      <c r="G125" s="12" t="s">
        <v>178</v>
      </c>
      <c r="H125" s="12" t="str">
        <f>MID(ITER2020[[#This Row],[Longitud]],1,3)</f>
        <v xml:space="preserve"> 99</v>
      </c>
      <c r="I125" s="12" t="str">
        <f>MID(ITER2020[[#This Row],[Longitud]],FIND("°",ITER2020[[#This Row],[Longitud]])+1,2)</f>
        <v>21</v>
      </c>
      <c r="J125" s="12" t="str">
        <f>MID(ITER2020[[#This Row],[Longitud]],FIND("'",ITER2020[[#This Row],[Longitud]])+1,6)</f>
        <v>38.164</v>
      </c>
      <c r="K125" s="12">
        <f>(ITER2020[[#This Row],[grados]]+(ITER2020[[#This Row],[minutos]]+ITER2020[[#This Row],[segundos]]/60)/60)*-1</f>
        <v>-99.360601111111109</v>
      </c>
      <c r="L125" s="12" t="s">
        <v>179</v>
      </c>
      <c r="M125" s="12" t="str">
        <f>MID(ITER2020[[#This Row],[Latitud]],1,2)</f>
        <v>19</v>
      </c>
      <c r="N125" s="12" t="str">
        <f>MID(ITER2020[[#This Row],[Latitud]],FIND("°",ITER2020[[#This Row],[Latitud]])+1,2)</f>
        <v>41</v>
      </c>
      <c r="O125" s="12" t="str">
        <f>MID(ITER2020[[#This Row],[Latitud]],FIND("'",ITER2020[[#This Row],[Latitud]])+1,6)</f>
        <v>38.078</v>
      </c>
      <c r="P125" s="12">
        <f>(ITER2020[[#This Row],[grados2]]+(ITER2020[[#This Row],[minutos2]]+ITER2020[[#This Row],[segundos2]]/60)/60)</f>
        <v>19.693910555555554</v>
      </c>
      <c r="Q125" s="12">
        <v>1475</v>
      </c>
    </row>
    <row r="126" spans="1:17" x14ac:dyDescent="0.2">
      <c r="A126" s="12" t="s">
        <v>9</v>
      </c>
      <c r="B126" s="12" t="s">
        <v>10</v>
      </c>
      <c r="C126" s="12" t="s">
        <v>99</v>
      </c>
      <c r="D126" s="12" t="s">
        <v>100</v>
      </c>
      <c r="E126" s="12" t="s">
        <v>40</v>
      </c>
      <c r="F126" s="12" t="s">
        <v>96</v>
      </c>
      <c r="G126" s="12" t="s">
        <v>180</v>
      </c>
      <c r="H126" s="12" t="str">
        <f>MID(ITER2020[[#This Row],[Longitud]],1,3)</f>
        <v xml:space="preserve"> 99</v>
      </c>
      <c r="I126" s="12" t="str">
        <f>MID(ITER2020[[#This Row],[Longitud]],FIND("°",ITER2020[[#This Row],[Longitud]])+1,2)</f>
        <v>20</v>
      </c>
      <c r="J126" s="12" t="str">
        <f>MID(ITER2020[[#This Row],[Longitud]],FIND("'",ITER2020[[#This Row],[Longitud]])+1,6)</f>
        <v>20.132</v>
      </c>
      <c r="K126" s="12">
        <f>(ITER2020[[#This Row],[grados]]+(ITER2020[[#This Row],[minutos]]+ITER2020[[#This Row],[segundos]]/60)/60)*-1</f>
        <v>-99.338925555555562</v>
      </c>
      <c r="L126" s="12" t="s">
        <v>181</v>
      </c>
      <c r="M126" s="12" t="str">
        <f>MID(ITER2020[[#This Row],[Latitud]],1,2)</f>
        <v>19</v>
      </c>
      <c r="N126" s="12" t="str">
        <f>MID(ITER2020[[#This Row],[Latitud]],FIND("°",ITER2020[[#This Row],[Latitud]])+1,2)</f>
        <v>41</v>
      </c>
      <c r="O126" s="12" t="str">
        <f>MID(ITER2020[[#This Row],[Latitud]],FIND("'",ITER2020[[#This Row],[Latitud]])+1,6)</f>
        <v>07.107</v>
      </c>
      <c r="P126" s="12">
        <f>(ITER2020[[#This Row],[grados2]]+(ITER2020[[#This Row],[minutos2]]+ITER2020[[#This Row],[segundos2]]/60)/60)</f>
        <v>19.6853075</v>
      </c>
      <c r="Q126" s="12">
        <v>767</v>
      </c>
    </row>
    <row r="127" spans="1:17" x14ac:dyDescent="0.2">
      <c r="A127" s="12" t="s">
        <v>9</v>
      </c>
      <c r="B127" s="12" t="s">
        <v>10</v>
      </c>
      <c r="C127" s="12" t="s">
        <v>99</v>
      </c>
      <c r="D127" s="12" t="s">
        <v>100</v>
      </c>
      <c r="E127" s="12" t="s">
        <v>41</v>
      </c>
      <c r="F127" s="12" t="s">
        <v>182</v>
      </c>
      <c r="G127" s="12" t="s">
        <v>183</v>
      </c>
      <c r="H127" s="12" t="str">
        <f>MID(ITER2020[[#This Row],[Longitud]],1,3)</f>
        <v xml:space="preserve"> 99</v>
      </c>
      <c r="I127" s="12" t="str">
        <f>MID(ITER2020[[#This Row],[Longitud]],FIND("°",ITER2020[[#This Row],[Longitud]])+1,2)</f>
        <v>22</v>
      </c>
      <c r="J127" s="12" t="str">
        <f>MID(ITER2020[[#This Row],[Longitud]],FIND("'",ITER2020[[#This Row],[Longitud]])+1,6)</f>
        <v>07.080</v>
      </c>
      <c r="K127" s="12">
        <f>(ITER2020[[#This Row],[grados]]+(ITER2020[[#This Row],[minutos]]+ITER2020[[#This Row],[segundos]]/60)/60)*-1</f>
        <v>-99.368633333333335</v>
      </c>
      <c r="L127" s="12" t="s">
        <v>184</v>
      </c>
      <c r="M127" s="12" t="str">
        <f>MID(ITER2020[[#This Row],[Latitud]],1,2)</f>
        <v>19</v>
      </c>
      <c r="N127" s="12" t="str">
        <f>MID(ITER2020[[#This Row],[Latitud]],FIND("°",ITER2020[[#This Row],[Latitud]])+1,2)</f>
        <v>39</v>
      </c>
      <c r="O127" s="12" t="str">
        <f>MID(ITER2020[[#This Row],[Latitud]],FIND("'",ITER2020[[#This Row],[Latitud]])+1,6)</f>
        <v>00.905</v>
      </c>
      <c r="P127" s="12">
        <f>(ITER2020[[#This Row],[grados2]]+(ITER2020[[#This Row],[minutos2]]+ITER2020[[#This Row],[segundos2]]/60)/60)</f>
        <v>19.65025138888889</v>
      </c>
      <c r="Q127" s="12">
        <v>1441</v>
      </c>
    </row>
    <row r="128" spans="1:17" x14ac:dyDescent="0.2">
      <c r="A128" s="12" t="s">
        <v>9</v>
      </c>
      <c r="B128" s="12" t="s">
        <v>10</v>
      </c>
      <c r="C128" s="12" t="s">
        <v>99</v>
      </c>
      <c r="D128" s="12" t="s">
        <v>100</v>
      </c>
      <c r="E128" s="12" t="s">
        <v>42</v>
      </c>
      <c r="F128" s="12" t="s">
        <v>185</v>
      </c>
      <c r="G128" s="12" t="s">
        <v>186</v>
      </c>
      <c r="H128" s="12" t="str">
        <f>MID(ITER2020[[#This Row],[Longitud]],1,3)</f>
        <v xml:space="preserve"> 99</v>
      </c>
      <c r="I128" s="12" t="str">
        <f>MID(ITER2020[[#This Row],[Longitud]],FIND("°",ITER2020[[#This Row],[Longitud]])+1,2)</f>
        <v>21</v>
      </c>
      <c r="J128" s="12" t="str">
        <f>MID(ITER2020[[#This Row],[Longitud]],FIND("'",ITER2020[[#This Row],[Longitud]])+1,6)</f>
        <v>40.919</v>
      </c>
      <c r="K128" s="12">
        <f>(ITER2020[[#This Row],[grados]]+(ITER2020[[#This Row],[minutos]]+ITER2020[[#This Row],[segundos]]/60)/60)*-1</f>
        <v>-99.361366388888882</v>
      </c>
      <c r="L128" s="12" t="s">
        <v>187</v>
      </c>
      <c r="M128" s="12" t="str">
        <f>MID(ITER2020[[#This Row],[Latitud]],1,2)</f>
        <v>19</v>
      </c>
      <c r="N128" s="12" t="str">
        <f>MID(ITER2020[[#This Row],[Latitud]],FIND("°",ITER2020[[#This Row],[Latitud]])+1,2)</f>
        <v>36</v>
      </c>
      <c r="O128" s="12" t="str">
        <f>MID(ITER2020[[#This Row],[Latitud]],FIND("'",ITER2020[[#This Row],[Latitud]])+1,6)</f>
        <v>04.369</v>
      </c>
      <c r="P128" s="12">
        <f>(ITER2020[[#This Row],[grados2]]+(ITER2020[[#This Row],[minutos2]]+ITER2020[[#This Row],[segundos2]]/60)/60)</f>
        <v>19.60121361111111</v>
      </c>
      <c r="Q128" s="12">
        <v>991</v>
      </c>
    </row>
    <row r="129" spans="1:17" x14ac:dyDescent="0.2">
      <c r="A129" s="12" t="s">
        <v>9</v>
      </c>
      <c r="B129" s="12" t="s">
        <v>10</v>
      </c>
      <c r="C129" s="12" t="s">
        <v>99</v>
      </c>
      <c r="D129" s="12" t="s">
        <v>100</v>
      </c>
      <c r="E129" s="12" t="s">
        <v>43</v>
      </c>
      <c r="F129" s="12" t="s">
        <v>189</v>
      </c>
      <c r="G129" s="12" t="s">
        <v>190</v>
      </c>
      <c r="H129" s="12" t="str">
        <f>MID(ITER2020[[#This Row],[Longitud]],1,3)</f>
        <v xml:space="preserve"> 99</v>
      </c>
      <c r="I129" s="12" t="str">
        <f>MID(ITER2020[[#This Row],[Longitud]],FIND("°",ITER2020[[#This Row],[Longitud]])+1,2)</f>
        <v>20</v>
      </c>
      <c r="J129" s="12" t="str">
        <f>MID(ITER2020[[#This Row],[Longitud]],FIND("'",ITER2020[[#This Row],[Longitud]])+1,6)</f>
        <v>56.459</v>
      </c>
      <c r="K129" s="12">
        <f>(ITER2020[[#This Row],[grados]]+(ITER2020[[#This Row],[minutos]]+ITER2020[[#This Row],[segundos]]/60)/60)*-1</f>
        <v>-99.349016388888884</v>
      </c>
      <c r="L129" s="12" t="s">
        <v>191</v>
      </c>
      <c r="M129" s="12" t="str">
        <f>MID(ITER2020[[#This Row],[Latitud]],1,2)</f>
        <v>19</v>
      </c>
      <c r="N129" s="12" t="str">
        <f>MID(ITER2020[[#This Row],[Latitud]],FIND("°",ITER2020[[#This Row],[Latitud]])+1,2)</f>
        <v>37</v>
      </c>
      <c r="O129" s="12" t="str">
        <f>MID(ITER2020[[#This Row],[Latitud]],FIND("'",ITER2020[[#This Row],[Latitud]])+1,6)</f>
        <v>21.921</v>
      </c>
      <c r="P129" s="12">
        <f>(ITER2020[[#This Row],[grados2]]+(ITER2020[[#This Row],[minutos2]]+ITER2020[[#This Row],[segundos2]]/60)/60)</f>
        <v>19.622755833333333</v>
      </c>
      <c r="Q129" s="12">
        <v>16708</v>
      </c>
    </row>
    <row r="130" spans="1:17" x14ac:dyDescent="0.2">
      <c r="A130" s="12" t="s">
        <v>9</v>
      </c>
      <c r="B130" s="12" t="s">
        <v>10</v>
      </c>
      <c r="C130" s="12" t="s">
        <v>99</v>
      </c>
      <c r="D130" s="12" t="s">
        <v>100</v>
      </c>
      <c r="E130" s="12" t="s">
        <v>44</v>
      </c>
      <c r="F130" s="12" t="s">
        <v>192</v>
      </c>
      <c r="G130" s="12" t="s">
        <v>193</v>
      </c>
      <c r="H130" s="12" t="str">
        <f>MID(ITER2020[[#This Row],[Longitud]],1,3)</f>
        <v xml:space="preserve"> 99</v>
      </c>
      <c r="I130" s="12" t="str">
        <f>MID(ITER2020[[#This Row],[Longitud]],FIND("°",ITER2020[[#This Row],[Longitud]])+1,2)</f>
        <v>21</v>
      </c>
      <c r="J130" s="12" t="str">
        <f>MID(ITER2020[[#This Row],[Longitud]],FIND("'",ITER2020[[#This Row],[Longitud]])+1,6)</f>
        <v>14.604</v>
      </c>
      <c r="K130" s="12">
        <f>(ITER2020[[#This Row],[grados]]+(ITER2020[[#This Row],[minutos]]+ITER2020[[#This Row],[segundos]]/60)/60)*-1</f>
        <v>-99.354056666666665</v>
      </c>
      <c r="L130" s="12" t="s">
        <v>194</v>
      </c>
      <c r="M130" s="12" t="str">
        <f>MID(ITER2020[[#This Row],[Latitud]],1,2)</f>
        <v>19</v>
      </c>
      <c r="N130" s="12" t="str">
        <f>MID(ITER2020[[#This Row],[Latitud]],FIND("°",ITER2020[[#This Row],[Latitud]])+1,2)</f>
        <v>38</v>
      </c>
      <c r="O130" s="12" t="str">
        <f>MID(ITER2020[[#This Row],[Latitud]],FIND("'",ITER2020[[#This Row],[Latitud]])+1,6)</f>
        <v>29.155</v>
      </c>
      <c r="P130" s="12">
        <f>(ITER2020[[#This Row],[grados2]]+(ITER2020[[#This Row],[minutos2]]+ITER2020[[#This Row],[segundos2]]/60)/60)</f>
        <v>19.641431944444445</v>
      </c>
      <c r="Q130" s="12">
        <v>638</v>
      </c>
    </row>
    <row r="131" spans="1:17" x14ac:dyDescent="0.2">
      <c r="A131" s="12" t="s">
        <v>9</v>
      </c>
      <c r="B131" s="12" t="s">
        <v>10</v>
      </c>
      <c r="C131" s="12" t="s">
        <v>99</v>
      </c>
      <c r="D131" s="12" t="s">
        <v>100</v>
      </c>
      <c r="E131" s="12" t="s">
        <v>45</v>
      </c>
      <c r="F131" s="12" t="s">
        <v>22</v>
      </c>
      <c r="G131" s="12" t="s">
        <v>195</v>
      </c>
      <c r="H131" s="12" t="str">
        <f>MID(ITER2020[[#This Row],[Longitud]],1,3)</f>
        <v xml:space="preserve"> 99</v>
      </c>
      <c r="I131" s="12" t="str">
        <f>MID(ITER2020[[#This Row],[Longitud]],FIND("°",ITER2020[[#This Row],[Longitud]])+1,2)</f>
        <v>25</v>
      </c>
      <c r="J131" s="12" t="str">
        <f>MID(ITER2020[[#This Row],[Longitud]],FIND("'",ITER2020[[#This Row],[Longitud]])+1,6)</f>
        <v>09.237</v>
      </c>
      <c r="K131" s="12">
        <f>(ITER2020[[#This Row],[grados]]+(ITER2020[[#This Row],[minutos]]+ITER2020[[#This Row],[segundos]]/60)/60)*-1</f>
        <v>-99.419232500000007</v>
      </c>
      <c r="L131" s="12" t="s">
        <v>196</v>
      </c>
      <c r="M131" s="12" t="str">
        <f>MID(ITER2020[[#This Row],[Latitud]],1,2)</f>
        <v>19</v>
      </c>
      <c r="N131" s="12" t="str">
        <f>MID(ITER2020[[#This Row],[Latitud]],FIND("°",ITER2020[[#This Row],[Latitud]])+1,2)</f>
        <v>35</v>
      </c>
      <c r="O131" s="12" t="str">
        <f>MID(ITER2020[[#This Row],[Latitud]],FIND("'",ITER2020[[#This Row],[Latitud]])+1,6)</f>
        <v>54.950</v>
      </c>
      <c r="P131" s="12">
        <f>(ITER2020[[#This Row],[grados2]]+(ITER2020[[#This Row],[minutos2]]+ITER2020[[#This Row],[segundos2]]/60)/60)</f>
        <v>19.598597222222221</v>
      </c>
      <c r="Q131" s="12">
        <v>1195</v>
      </c>
    </row>
    <row r="132" spans="1:17" x14ac:dyDescent="0.2">
      <c r="A132" s="12" t="s">
        <v>9</v>
      </c>
      <c r="B132" s="12" t="s">
        <v>10</v>
      </c>
      <c r="C132" s="12" t="s">
        <v>99</v>
      </c>
      <c r="D132" s="12" t="s">
        <v>100</v>
      </c>
      <c r="E132" s="12" t="s">
        <v>68</v>
      </c>
      <c r="F132" s="12" t="s">
        <v>26</v>
      </c>
      <c r="G132" s="12" t="s">
        <v>198</v>
      </c>
      <c r="H132" s="12" t="str">
        <f>MID(ITER2020[[#This Row],[Longitud]],1,3)</f>
        <v xml:space="preserve"> 99</v>
      </c>
      <c r="I132" s="12" t="str">
        <f>MID(ITER2020[[#This Row],[Longitud]],FIND("°",ITER2020[[#This Row],[Longitud]])+1,2)</f>
        <v>25</v>
      </c>
      <c r="J132" s="12" t="str">
        <f>MID(ITER2020[[#This Row],[Longitud]],FIND("'",ITER2020[[#This Row],[Longitud]])+1,6)</f>
        <v>46.296</v>
      </c>
      <c r="K132" s="12">
        <f>(ITER2020[[#This Row],[grados]]+(ITER2020[[#This Row],[minutos]]+ITER2020[[#This Row],[segundos]]/60)/60)*-1</f>
        <v>-99.429526666666661</v>
      </c>
      <c r="L132" s="12" t="s">
        <v>199</v>
      </c>
      <c r="M132" s="12" t="str">
        <f>MID(ITER2020[[#This Row],[Latitud]],1,2)</f>
        <v>19</v>
      </c>
      <c r="N132" s="12" t="str">
        <f>MID(ITER2020[[#This Row],[Latitud]],FIND("°",ITER2020[[#This Row],[Latitud]])+1,2)</f>
        <v>38</v>
      </c>
      <c r="O132" s="12" t="str">
        <f>MID(ITER2020[[#This Row],[Latitud]],FIND("'",ITER2020[[#This Row],[Latitud]])+1,6)</f>
        <v>53.502</v>
      </c>
      <c r="P132" s="12">
        <f>(ITER2020[[#This Row],[grados2]]+(ITER2020[[#This Row],[minutos2]]+ITER2020[[#This Row],[segundos2]]/60)/60)</f>
        <v>19.648195000000001</v>
      </c>
      <c r="Q132" s="12">
        <v>72</v>
      </c>
    </row>
    <row r="133" spans="1:17" x14ac:dyDescent="0.2">
      <c r="A133" s="12" t="s">
        <v>9</v>
      </c>
      <c r="B133" s="12" t="s">
        <v>10</v>
      </c>
      <c r="C133" s="12" t="s">
        <v>99</v>
      </c>
      <c r="D133" s="12" t="s">
        <v>100</v>
      </c>
      <c r="E133" s="12" t="s">
        <v>69</v>
      </c>
      <c r="F133" s="12" t="s">
        <v>200</v>
      </c>
      <c r="G133" s="12" t="s">
        <v>201</v>
      </c>
      <c r="H133" s="12" t="str">
        <f>MID(ITER2020[[#This Row],[Longitud]],1,3)</f>
        <v xml:space="preserve"> 99</v>
      </c>
      <c r="I133" s="12" t="str">
        <f>MID(ITER2020[[#This Row],[Longitud]],FIND("°",ITER2020[[#This Row],[Longitud]])+1,2)</f>
        <v>19</v>
      </c>
      <c r="J133" s="12" t="str">
        <f>MID(ITER2020[[#This Row],[Longitud]],FIND("'",ITER2020[[#This Row],[Longitud]])+1,6)</f>
        <v>39.546</v>
      </c>
      <c r="K133" s="12">
        <f>(ITER2020[[#This Row],[grados]]+(ITER2020[[#This Row],[minutos]]+ITER2020[[#This Row],[segundos]]/60)/60)*-1</f>
        <v>-99.327651666666668</v>
      </c>
      <c r="L133" s="12" t="s">
        <v>202</v>
      </c>
      <c r="M133" s="12" t="str">
        <f>MID(ITER2020[[#This Row],[Latitud]],1,2)</f>
        <v>19</v>
      </c>
      <c r="N133" s="12" t="str">
        <f>MID(ITER2020[[#This Row],[Latitud]],FIND("°",ITER2020[[#This Row],[Latitud]])+1,2)</f>
        <v>38</v>
      </c>
      <c r="O133" s="12" t="str">
        <f>MID(ITER2020[[#This Row],[Latitud]],FIND("'",ITER2020[[#This Row],[Latitud]])+1,6)</f>
        <v>33.146</v>
      </c>
      <c r="P133" s="12">
        <f>(ITER2020[[#This Row],[grados2]]+(ITER2020[[#This Row],[minutos2]]+ITER2020[[#This Row],[segundos2]]/60)/60)</f>
        <v>19.642540555555556</v>
      </c>
      <c r="Q133" s="12">
        <v>3452</v>
      </c>
    </row>
    <row r="134" spans="1:17" x14ac:dyDescent="0.2">
      <c r="A134" s="12" t="s">
        <v>9</v>
      </c>
      <c r="B134" s="12" t="s">
        <v>10</v>
      </c>
      <c r="C134" s="12" t="s">
        <v>99</v>
      </c>
      <c r="D134" s="12" t="s">
        <v>100</v>
      </c>
      <c r="E134" s="12" t="s">
        <v>70</v>
      </c>
      <c r="F134" s="12" t="s">
        <v>203</v>
      </c>
      <c r="G134" s="12" t="s">
        <v>204</v>
      </c>
      <c r="H134" s="12" t="str">
        <f>MID(ITER2020[[#This Row],[Longitud]],1,3)</f>
        <v xml:space="preserve"> 99</v>
      </c>
      <c r="I134" s="12" t="str">
        <f>MID(ITER2020[[#This Row],[Longitud]],FIND("°",ITER2020[[#This Row],[Longitud]])+1,2)</f>
        <v>26</v>
      </c>
      <c r="J134" s="12" t="str">
        <f>MID(ITER2020[[#This Row],[Longitud]],FIND("'",ITER2020[[#This Row],[Longitud]])+1,6)</f>
        <v>21.515</v>
      </c>
      <c r="K134" s="12">
        <f>(ITER2020[[#This Row],[grados]]+(ITER2020[[#This Row],[minutos]]+ITER2020[[#This Row],[segundos]]/60)/60)*-1</f>
        <v>-99.43930972222222</v>
      </c>
      <c r="L134" s="12" t="s">
        <v>205</v>
      </c>
      <c r="M134" s="12" t="str">
        <f>MID(ITER2020[[#This Row],[Latitud]],1,2)</f>
        <v>19</v>
      </c>
      <c r="N134" s="12" t="str">
        <f>MID(ITER2020[[#This Row],[Latitud]],FIND("°",ITER2020[[#This Row],[Latitud]])+1,2)</f>
        <v>39</v>
      </c>
      <c r="O134" s="12" t="str">
        <f>MID(ITER2020[[#This Row],[Latitud]],FIND("'",ITER2020[[#This Row],[Latitud]])+1,6)</f>
        <v>05.543</v>
      </c>
      <c r="P134" s="12">
        <f>(ITER2020[[#This Row],[grados2]]+(ITER2020[[#This Row],[minutos2]]+ITER2020[[#This Row],[segundos2]]/60)/60)</f>
        <v>19.651539722222221</v>
      </c>
      <c r="Q134" s="12">
        <v>69</v>
      </c>
    </row>
    <row r="135" spans="1:17" x14ac:dyDescent="0.2">
      <c r="A135" s="12" t="s">
        <v>9</v>
      </c>
      <c r="B135" s="12" t="s">
        <v>10</v>
      </c>
      <c r="C135" s="12" t="s">
        <v>99</v>
      </c>
      <c r="D135" s="12" t="s">
        <v>100</v>
      </c>
      <c r="E135" s="12" t="s">
        <v>71</v>
      </c>
      <c r="F135" s="12" t="s">
        <v>206</v>
      </c>
      <c r="G135" s="12" t="s">
        <v>207</v>
      </c>
      <c r="H135" s="12" t="str">
        <f>MID(ITER2020[[#This Row],[Longitud]],1,3)</f>
        <v xml:space="preserve"> 99</v>
      </c>
      <c r="I135" s="12" t="str">
        <f>MID(ITER2020[[#This Row],[Longitud]],FIND("°",ITER2020[[#This Row],[Longitud]])+1,2)</f>
        <v>23</v>
      </c>
      <c r="J135" s="12" t="str">
        <f>MID(ITER2020[[#This Row],[Longitud]],FIND("'",ITER2020[[#This Row],[Longitud]])+1,6)</f>
        <v>57.510</v>
      </c>
      <c r="K135" s="12">
        <f>(ITER2020[[#This Row],[grados]]+(ITER2020[[#This Row],[minutos]]+ITER2020[[#This Row],[segundos]]/60)/60)*-1</f>
        <v>-99.399308333333337</v>
      </c>
      <c r="L135" s="12" t="s">
        <v>208</v>
      </c>
      <c r="M135" s="12" t="str">
        <f>MID(ITER2020[[#This Row],[Latitud]],1,2)</f>
        <v>19</v>
      </c>
      <c r="N135" s="12" t="str">
        <f>MID(ITER2020[[#This Row],[Latitud]],FIND("°",ITER2020[[#This Row],[Latitud]])+1,2)</f>
        <v>35</v>
      </c>
      <c r="O135" s="12" t="str">
        <f>MID(ITER2020[[#This Row],[Latitud]],FIND("'",ITER2020[[#This Row],[Latitud]])+1,6)</f>
        <v>14.563</v>
      </c>
      <c r="P135" s="12">
        <f>(ITER2020[[#This Row],[grados2]]+(ITER2020[[#This Row],[minutos2]]+ITER2020[[#This Row],[segundos2]]/60)/60)</f>
        <v>19.587378611111109</v>
      </c>
      <c r="Q135" s="12">
        <v>354</v>
      </c>
    </row>
    <row r="136" spans="1:17" x14ac:dyDescent="0.2">
      <c r="A136" s="12" t="s">
        <v>9</v>
      </c>
      <c r="B136" s="12" t="s">
        <v>10</v>
      </c>
      <c r="C136" s="12" t="s">
        <v>99</v>
      </c>
      <c r="D136" s="12" t="s">
        <v>100</v>
      </c>
      <c r="E136" s="12" t="s">
        <v>46</v>
      </c>
      <c r="F136" s="12" t="s">
        <v>65</v>
      </c>
      <c r="G136" s="12" t="s">
        <v>209</v>
      </c>
      <c r="H136" s="12" t="str">
        <f>MID(ITER2020[[#This Row],[Longitud]],1,3)</f>
        <v xml:space="preserve"> 99</v>
      </c>
      <c r="I136" s="12" t="str">
        <f>MID(ITER2020[[#This Row],[Longitud]],FIND("°",ITER2020[[#This Row],[Longitud]])+1,2)</f>
        <v>22</v>
      </c>
      <c r="J136" s="12" t="str">
        <f>MID(ITER2020[[#This Row],[Longitud]],FIND("'",ITER2020[[#This Row],[Longitud]])+1,6)</f>
        <v>31.705</v>
      </c>
      <c r="K136" s="12">
        <f>(ITER2020[[#This Row],[grados]]+(ITER2020[[#This Row],[minutos]]+ITER2020[[#This Row],[segundos]]/60)/60)*-1</f>
        <v>-99.375473611111104</v>
      </c>
      <c r="L136" s="12" t="s">
        <v>210</v>
      </c>
      <c r="M136" s="12" t="str">
        <f>MID(ITER2020[[#This Row],[Latitud]],1,2)</f>
        <v>19</v>
      </c>
      <c r="N136" s="12" t="str">
        <f>MID(ITER2020[[#This Row],[Latitud]],FIND("°",ITER2020[[#This Row],[Latitud]])+1,2)</f>
        <v>35</v>
      </c>
      <c r="O136" s="12" t="str">
        <f>MID(ITER2020[[#This Row],[Latitud]],FIND("'",ITER2020[[#This Row],[Latitud]])+1,6)</f>
        <v>22.071</v>
      </c>
      <c r="P136" s="12">
        <f>(ITER2020[[#This Row],[grados2]]+(ITER2020[[#This Row],[minutos2]]+ITER2020[[#This Row],[segundos2]]/60)/60)</f>
        <v>19.589464166666666</v>
      </c>
      <c r="Q136" s="12">
        <v>332</v>
      </c>
    </row>
    <row r="137" spans="1:17" x14ac:dyDescent="0.2">
      <c r="A137" s="12" t="s">
        <v>9</v>
      </c>
      <c r="B137" s="12" t="s">
        <v>10</v>
      </c>
      <c r="C137" s="12" t="s">
        <v>99</v>
      </c>
      <c r="D137" s="12" t="s">
        <v>100</v>
      </c>
      <c r="E137" s="12" t="s">
        <v>47</v>
      </c>
      <c r="F137" s="12" t="s">
        <v>211</v>
      </c>
      <c r="G137" s="12" t="s">
        <v>212</v>
      </c>
      <c r="H137" s="12" t="str">
        <f>MID(ITER2020[[#This Row],[Longitud]],1,3)</f>
        <v xml:space="preserve"> 99</v>
      </c>
      <c r="I137" s="12" t="str">
        <f>MID(ITER2020[[#This Row],[Longitud]],FIND("°",ITER2020[[#This Row],[Longitud]])+1,2)</f>
        <v>25</v>
      </c>
      <c r="J137" s="12" t="str">
        <f>MID(ITER2020[[#This Row],[Longitud]],FIND("'",ITER2020[[#This Row],[Longitud]])+1,6)</f>
        <v>21.580</v>
      </c>
      <c r="K137" s="12">
        <f>(ITER2020[[#This Row],[grados]]+(ITER2020[[#This Row],[minutos]]+ITER2020[[#This Row],[segundos]]/60)/60)*-1</f>
        <v>-99.422661111111111</v>
      </c>
      <c r="L137" s="12" t="s">
        <v>213</v>
      </c>
      <c r="M137" s="12" t="str">
        <f>MID(ITER2020[[#This Row],[Latitud]],1,2)</f>
        <v>19</v>
      </c>
      <c r="N137" s="12" t="str">
        <f>MID(ITER2020[[#This Row],[Latitud]],FIND("°",ITER2020[[#This Row],[Latitud]])+1,2)</f>
        <v>38</v>
      </c>
      <c r="O137" s="12" t="str">
        <f>MID(ITER2020[[#This Row],[Latitud]],FIND("'",ITER2020[[#This Row],[Latitud]])+1,6)</f>
        <v>47.433</v>
      </c>
      <c r="P137" s="12">
        <f>(ITER2020[[#This Row],[grados2]]+(ITER2020[[#This Row],[minutos2]]+ITER2020[[#This Row],[segundos2]]/60)/60)</f>
        <v>19.646509166666668</v>
      </c>
      <c r="Q137" s="12">
        <v>787</v>
      </c>
    </row>
    <row r="138" spans="1:17" x14ac:dyDescent="0.2">
      <c r="A138" s="12" t="s">
        <v>9</v>
      </c>
      <c r="B138" s="12" t="s">
        <v>10</v>
      </c>
      <c r="C138" s="12" t="s">
        <v>99</v>
      </c>
      <c r="D138" s="12" t="s">
        <v>100</v>
      </c>
      <c r="E138" s="12" t="s">
        <v>48</v>
      </c>
      <c r="F138" s="12" t="s">
        <v>214</v>
      </c>
      <c r="G138" s="12" t="s">
        <v>215</v>
      </c>
      <c r="H138" s="12" t="str">
        <f>MID(ITER2020[[#This Row],[Longitud]],1,3)</f>
        <v xml:space="preserve"> 99</v>
      </c>
      <c r="I138" s="12" t="str">
        <f>MID(ITER2020[[#This Row],[Longitud]],FIND("°",ITER2020[[#This Row],[Longitud]])+1,2)</f>
        <v>24</v>
      </c>
      <c r="J138" s="12" t="str">
        <f>MID(ITER2020[[#This Row],[Longitud]],FIND("'",ITER2020[[#This Row],[Longitud]])+1,6)</f>
        <v>12.386</v>
      </c>
      <c r="K138" s="12">
        <f>(ITER2020[[#This Row],[grados]]+(ITER2020[[#This Row],[minutos]]+ITER2020[[#This Row],[segundos]]/60)/60)*-1</f>
        <v>-99.403440555555562</v>
      </c>
      <c r="L138" s="12" t="s">
        <v>216</v>
      </c>
      <c r="M138" s="12" t="str">
        <f>MID(ITER2020[[#This Row],[Latitud]],1,2)</f>
        <v>19</v>
      </c>
      <c r="N138" s="12" t="str">
        <f>MID(ITER2020[[#This Row],[Latitud]],FIND("°",ITER2020[[#This Row],[Latitud]])+1,2)</f>
        <v>39</v>
      </c>
      <c r="O138" s="12" t="str">
        <f>MID(ITER2020[[#This Row],[Latitud]],FIND("'",ITER2020[[#This Row],[Latitud]])+1,6)</f>
        <v>14.436</v>
      </c>
      <c r="P138" s="12">
        <f>(ITER2020[[#This Row],[grados2]]+(ITER2020[[#This Row],[minutos2]]+ITER2020[[#This Row],[segundos2]]/60)/60)</f>
        <v>19.65401</v>
      </c>
      <c r="Q138" s="12">
        <v>29</v>
      </c>
    </row>
    <row r="139" spans="1:17" x14ac:dyDescent="0.2">
      <c r="A139" s="12" t="s">
        <v>9</v>
      </c>
      <c r="B139" s="12" t="s">
        <v>10</v>
      </c>
      <c r="C139" s="12" t="s">
        <v>99</v>
      </c>
      <c r="D139" s="12" t="s">
        <v>100</v>
      </c>
      <c r="E139" s="12" t="s">
        <v>50</v>
      </c>
      <c r="F139" s="12" t="s">
        <v>217</v>
      </c>
      <c r="G139" s="12" t="s">
        <v>218</v>
      </c>
      <c r="H139" s="12" t="str">
        <f>MID(ITER2020[[#This Row],[Longitud]],1,3)</f>
        <v xml:space="preserve"> 99</v>
      </c>
      <c r="I139" s="12" t="str">
        <f>MID(ITER2020[[#This Row],[Longitud]],FIND("°",ITER2020[[#This Row],[Longitud]])+1,2)</f>
        <v>23</v>
      </c>
      <c r="J139" s="12" t="str">
        <f>MID(ITER2020[[#This Row],[Longitud]],FIND("'",ITER2020[[#This Row],[Longitud]])+1,6)</f>
        <v>16.028</v>
      </c>
      <c r="K139" s="12">
        <f>(ITER2020[[#This Row],[grados]]+(ITER2020[[#This Row],[minutos]]+ITER2020[[#This Row],[segundos]]/60)/60)*-1</f>
        <v>-99.387785555555553</v>
      </c>
      <c r="L139" s="12" t="s">
        <v>219</v>
      </c>
      <c r="M139" s="12" t="str">
        <f>MID(ITER2020[[#This Row],[Latitud]],1,2)</f>
        <v>19</v>
      </c>
      <c r="N139" s="12" t="str">
        <f>MID(ITER2020[[#This Row],[Latitud]],FIND("°",ITER2020[[#This Row],[Latitud]])+1,2)</f>
        <v>39</v>
      </c>
      <c r="O139" s="12" t="str">
        <f>MID(ITER2020[[#This Row],[Latitud]],FIND("'",ITER2020[[#This Row],[Latitud]])+1,6)</f>
        <v>29.223</v>
      </c>
      <c r="P139" s="12">
        <f>(ITER2020[[#This Row],[grados2]]+(ITER2020[[#This Row],[minutos2]]+ITER2020[[#This Row],[segundos2]]/60)/60)</f>
        <v>19.658117499999999</v>
      </c>
      <c r="Q139" s="12">
        <v>677</v>
      </c>
    </row>
    <row r="140" spans="1:17" x14ac:dyDescent="0.2">
      <c r="A140" s="12" t="s">
        <v>9</v>
      </c>
      <c r="B140" s="12" t="s">
        <v>10</v>
      </c>
      <c r="C140" s="12" t="s">
        <v>99</v>
      </c>
      <c r="D140" s="12" t="s">
        <v>100</v>
      </c>
      <c r="E140" s="12" t="s">
        <v>51</v>
      </c>
      <c r="F140" s="12" t="s">
        <v>220</v>
      </c>
      <c r="G140" s="12" t="s">
        <v>221</v>
      </c>
      <c r="H140" s="12" t="str">
        <f>MID(ITER2020[[#This Row],[Longitud]],1,3)</f>
        <v xml:space="preserve"> 99</v>
      </c>
      <c r="I140" s="12" t="str">
        <f>MID(ITER2020[[#This Row],[Longitud]],FIND("°",ITER2020[[#This Row],[Longitud]])+1,2)</f>
        <v>17</v>
      </c>
      <c r="J140" s="12" t="str">
        <f>MID(ITER2020[[#This Row],[Longitud]],FIND("'",ITER2020[[#This Row],[Longitud]])+1,6)</f>
        <v>04.027</v>
      </c>
      <c r="K140" s="12">
        <f>(ITER2020[[#This Row],[grados]]+(ITER2020[[#This Row],[minutos]]+ITER2020[[#This Row],[segundos]]/60)/60)*-1</f>
        <v>-99.284451944444442</v>
      </c>
      <c r="L140" s="12" t="s">
        <v>222</v>
      </c>
      <c r="M140" s="12" t="str">
        <f>MID(ITER2020[[#This Row],[Latitud]],1,2)</f>
        <v>19</v>
      </c>
      <c r="N140" s="12" t="str">
        <f>MID(ITER2020[[#This Row],[Latitud]],FIND("°",ITER2020[[#This Row],[Latitud]])+1,2)</f>
        <v>39</v>
      </c>
      <c r="O140" s="12" t="str">
        <f>MID(ITER2020[[#This Row],[Latitud]],FIND("'",ITER2020[[#This Row],[Latitud]])+1,6)</f>
        <v>33.559</v>
      </c>
      <c r="P140" s="12">
        <f>(ITER2020[[#This Row],[grados2]]+(ITER2020[[#This Row],[minutos2]]+ITER2020[[#This Row],[segundos2]]/60)/60)</f>
        <v>19.659321944444443</v>
      </c>
      <c r="Q140" s="12">
        <v>1311</v>
      </c>
    </row>
    <row r="141" spans="1:17" x14ac:dyDescent="0.2">
      <c r="A141" s="12" t="s">
        <v>9</v>
      </c>
      <c r="B141" s="12" t="s">
        <v>10</v>
      </c>
      <c r="C141" s="12" t="s">
        <v>99</v>
      </c>
      <c r="D141" s="12" t="s">
        <v>100</v>
      </c>
      <c r="E141" s="12" t="s">
        <v>78</v>
      </c>
      <c r="F141" s="12" t="s">
        <v>223</v>
      </c>
      <c r="G141" s="12" t="s">
        <v>224</v>
      </c>
      <c r="H141" s="12" t="str">
        <f>MID(ITER2020[[#This Row],[Longitud]],1,3)</f>
        <v xml:space="preserve"> 99</v>
      </c>
      <c r="I141" s="12" t="str">
        <f>MID(ITER2020[[#This Row],[Longitud]],FIND("°",ITER2020[[#This Row],[Longitud]])+1,2)</f>
        <v>24</v>
      </c>
      <c r="J141" s="12" t="str">
        <f>MID(ITER2020[[#This Row],[Longitud]],FIND("'",ITER2020[[#This Row],[Longitud]])+1,6)</f>
        <v>37.837</v>
      </c>
      <c r="K141" s="12">
        <f>(ITER2020[[#This Row],[grados]]+(ITER2020[[#This Row],[minutos]]+ITER2020[[#This Row],[segundos]]/60)/60)*-1</f>
        <v>-99.410510277777774</v>
      </c>
      <c r="L141" s="12" t="s">
        <v>225</v>
      </c>
      <c r="M141" s="12" t="str">
        <f>MID(ITER2020[[#This Row],[Latitud]],1,2)</f>
        <v>19</v>
      </c>
      <c r="N141" s="12" t="str">
        <f>MID(ITER2020[[#This Row],[Latitud]],FIND("°",ITER2020[[#This Row],[Latitud]])+1,2)</f>
        <v>36</v>
      </c>
      <c r="O141" s="12" t="str">
        <f>MID(ITER2020[[#This Row],[Latitud]],FIND("'",ITER2020[[#This Row],[Latitud]])+1,6)</f>
        <v>52.765</v>
      </c>
      <c r="P141" s="12">
        <f>(ITER2020[[#This Row],[grados2]]+(ITER2020[[#This Row],[minutos2]]+ITER2020[[#This Row],[segundos2]]/60)/60)</f>
        <v>19.614656944444445</v>
      </c>
      <c r="Q141" s="12">
        <v>918</v>
      </c>
    </row>
    <row r="142" spans="1:17" x14ac:dyDescent="0.2">
      <c r="A142" s="12" t="s">
        <v>9</v>
      </c>
      <c r="B142" s="12" t="s">
        <v>10</v>
      </c>
      <c r="C142" s="12" t="s">
        <v>99</v>
      </c>
      <c r="D142" s="12" t="s">
        <v>100</v>
      </c>
      <c r="E142" s="12" t="s">
        <v>52</v>
      </c>
      <c r="F142" s="12" t="s">
        <v>226</v>
      </c>
      <c r="G142" s="12" t="s">
        <v>227</v>
      </c>
      <c r="H142" s="12" t="str">
        <f>MID(ITER2020[[#This Row],[Longitud]],1,3)</f>
        <v xml:space="preserve"> 99</v>
      </c>
      <c r="I142" s="12" t="str">
        <f>MID(ITER2020[[#This Row],[Longitud]],FIND("°",ITER2020[[#This Row],[Longitud]])+1,2)</f>
        <v>22</v>
      </c>
      <c r="J142" s="12" t="str">
        <f>MID(ITER2020[[#This Row],[Longitud]],FIND("'",ITER2020[[#This Row],[Longitud]])+1,6)</f>
        <v>42.987</v>
      </c>
      <c r="K142" s="12">
        <f>(ITER2020[[#This Row],[grados]]+(ITER2020[[#This Row],[minutos]]+ITER2020[[#This Row],[segundos]]/60)/60)*-1</f>
        <v>-99.378607500000001</v>
      </c>
      <c r="L142" s="12" t="s">
        <v>228</v>
      </c>
      <c r="M142" s="12" t="str">
        <f>MID(ITER2020[[#This Row],[Latitud]],1,2)</f>
        <v>19</v>
      </c>
      <c r="N142" s="12" t="str">
        <f>MID(ITER2020[[#This Row],[Latitud]],FIND("°",ITER2020[[#This Row],[Latitud]])+1,2)</f>
        <v>38</v>
      </c>
      <c r="O142" s="12" t="str">
        <f>MID(ITER2020[[#This Row],[Latitud]],FIND("'",ITER2020[[#This Row],[Latitud]])+1,6)</f>
        <v>42.655</v>
      </c>
      <c r="P142" s="12">
        <f>(ITER2020[[#This Row],[grados2]]+(ITER2020[[#This Row],[minutos2]]+ITER2020[[#This Row],[segundos2]]/60)/60)</f>
        <v>19.645181944444445</v>
      </c>
      <c r="Q142" s="12">
        <v>332</v>
      </c>
    </row>
    <row r="143" spans="1:17" x14ac:dyDescent="0.2">
      <c r="A143" s="12" t="s">
        <v>9</v>
      </c>
      <c r="B143" s="12" t="s">
        <v>10</v>
      </c>
      <c r="C143" s="12" t="s">
        <v>99</v>
      </c>
      <c r="D143" s="12" t="s">
        <v>100</v>
      </c>
      <c r="E143" s="12" t="s">
        <v>53</v>
      </c>
      <c r="F143" s="12" t="s">
        <v>229</v>
      </c>
      <c r="G143" s="12" t="s">
        <v>230</v>
      </c>
      <c r="H143" s="12" t="str">
        <f>MID(ITER2020[[#This Row],[Longitud]],1,3)</f>
        <v xml:space="preserve"> 99</v>
      </c>
      <c r="I143" s="12" t="str">
        <f>MID(ITER2020[[#This Row],[Longitud]],FIND("°",ITER2020[[#This Row],[Longitud]])+1,2)</f>
        <v>21</v>
      </c>
      <c r="J143" s="12" t="str">
        <f>MID(ITER2020[[#This Row],[Longitud]],FIND("'",ITER2020[[#This Row],[Longitud]])+1,6)</f>
        <v>38.157</v>
      </c>
      <c r="K143" s="12">
        <f>(ITER2020[[#This Row],[grados]]+(ITER2020[[#This Row],[minutos]]+ITER2020[[#This Row],[segundos]]/60)/60)*-1</f>
        <v>-99.36059916666666</v>
      </c>
      <c r="L143" s="12" t="s">
        <v>231</v>
      </c>
      <c r="M143" s="12" t="str">
        <f>MID(ITER2020[[#This Row],[Latitud]],1,2)</f>
        <v>19</v>
      </c>
      <c r="N143" s="12" t="str">
        <f>MID(ITER2020[[#This Row],[Latitud]],FIND("°",ITER2020[[#This Row],[Latitud]])+1,2)</f>
        <v>36</v>
      </c>
      <c r="O143" s="12" t="str">
        <f>MID(ITER2020[[#This Row],[Latitud]],FIND("'",ITER2020[[#This Row],[Latitud]])+1,6)</f>
        <v>37.894</v>
      </c>
      <c r="P143" s="12">
        <f>(ITER2020[[#This Row],[grados2]]+(ITER2020[[#This Row],[minutos2]]+ITER2020[[#This Row],[segundos2]]/60)/60)</f>
        <v>19.61052611111111</v>
      </c>
      <c r="Q143" s="12">
        <v>1106</v>
      </c>
    </row>
    <row r="144" spans="1:17" x14ac:dyDescent="0.2">
      <c r="A144" s="12" t="s">
        <v>9</v>
      </c>
      <c r="B144" s="12" t="s">
        <v>10</v>
      </c>
      <c r="C144" s="12" t="s">
        <v>1254</v>
      </c>
      <c r="D144" s="12" t="s">
        <v>1255</v>
      </c>
      <c r="E144" s="12" t="s">
        <v>11</v>
      </c>
      <c r="F144" s="12" t="s">
        <v>1256</v>
      </c>
      <c r="G144" s="12" t="s">
        <v>1257</v>
      </c>
      <c r="H144" s="12" t="str">
        <f>MID(ITER2020[[#This Row],[Longitud]],1,3)</f>
        <v xml:space="preserve"> 99</v>
      </c>
      <c r="I144" s="12" t="str">
        <f>MID(ITER2020[[#This Row],[Longitud]],FIND("°",ITER2020[[#This Row],[Longitud]])+1,2)</f>
        <v>11</v>
      </c>
      <c r="J144" s="12" t="str">
        <f>MID(ITER2020[[#This Row],[Longitud]],FIND("'",ITER2020[[#This Row],[Longitud]])+1,6)</f>
        <v>42.714</v>
      </c>
      <c r="K144" s="12">
        <f>(ITER2020[[#This Row],[grados]]+(ITER2020[[#This Row],[minutos]]+ITER2020[[#This Row],[segundos]]/60)/60)*-1</f>
        <v>-99.195198333333337</v>
      </c>
      <c r="L144" s="12" t="s">
        <v>1258</v>
      </c>
      <c r="M144" s="12" t="str">
        <f>MID(ITER2020[[#This Row],[Latitud]],1,2)</f>
        <v>19</v>
      </c>
      <c r="N144" s="12" t="str">
        <f>MID(ITER2020[[#This Row],[Latitud]],FIND("°",ITER2020[[#This Row],[Latitud]])+1,2)</f>
        <v>32</v>
      </c>
      <c r="O144" s="12" t="str">
        <f>MID(ITER2020[[#This Row],[Latitud]],FIND("'",ITER2020[[#This Row],[Latitud]])+1,6)</f>
        <v>18.684</v>
      </c>
      <c r="P144" s="12">
        <f>(ITER2020[[#This Row],[grados2]]+(ITER2020[[#This Row],[minutos2]]+ITER2020[[#This Row],[segundos2]]/60)/60)</f>
        <v>19.538523333333334</v>
      </c>
      <c r="Q144" s="12">
        <v>658907</v>
      </c>
    </row>
    <row r="145" spans="1:17" x14ac:dyDescent="0.2">
      <c r="A145" s="12" t="s">
        <v>9</v>
      </c>
      <c r="B145" s="12" t="s">
        <v>10</v>
      </c>
      <c r="C145" s="12" t="s">
        <v>1254</v>
      </c>
      <c r="D145" s="12" t="s">
        <v>1255</v>
      </c>
      <c r="E145" s="12" t="s">
        <v>478</v>
      </c>
      <c r="F145" s="12" t="s">
        <v>1259</v>
      </c>
      <c r="G145" s="12" t="s">
        <v>1260</v>
      </c>
      <c r="H145" s="12" t="str">
        <f>MID(ITER2020[[#This Row],[Longitud]],1,3)</f>
        <v xml:space="preserve"> 99</v>
      </c>
      <c r="I145" s="12" t="str">
        <f>MID(ITER2020[[#This Row],[Longitud]],FIND("°",ITER2020[[#This Row],[Longitud]])+1,2)</f>
        <v>05</v>
      </c>
      <c r="J145" s="12" t="str">
        <f>MID(ITER2020[[#This Row],[Longitud]],FIND("'",ITER2020[[#This Row],[Longitud]])+1,6)</f>
        <v>49.843</v>
      </c>
      <c r="K145" s="12">
        <f>(ITER2020[[#This Row],[grados]]+(ITER2020[[#This Row],[minutos]]+ITER2020[[#This Row],[segundos]]/60)/60)*-1</f>
        <v>-99.097178611111104</v>
      </c>
      <c r="L145" s="12" t="s">
        <v>1261</v>
      </c>
      <c r="M145" s="12" t="str">
        <f>MID(ITER2020[[#This Row],[Latitud]],1,2)</f>
        <v>19</v>
      </c>
      <c r="N145" s="12" t="str">
        <f>MID(ITER2020[[#This Row],[Latitud]],FIND("°",ITER2020[[#This Row],[Latitud]])+1,2)</f>
        <v>33</v>
      </c>
      <c r="O145" s="12" t="str">
        <f>MID(ITER2020[[#This Row],[Latitud]],FIND("'",ITER2020[[#This Row],[Latitud]])+1,6)</f>
        <v>08.365</v>
      </c>
      <c r="P145" s="12">
        <f>(ITER2020[[#This Row],[grados2]]+(ITER2020[[#This Row],[minutos2]]+ITER2020[[#This Row],[segundos2]]/60)/60)</f>
        <v>19.55232361111111</v>
      </c>
      <c r="Q145" s="12">
        <v>13030</v>
      </c>
    </row>
    <row r="146" spans="1:17" x14ac:dyDescent="0.2">
      <c r="A146" s="12" t="s">
        <v>9</v>
      </c>
      <c r="B146" s="12" t="s">
        <v>10</v>
      </c>
      <c r="C146" s="12" t="s">
        <v>1254</v>
      </c>
      <c r="D146" s="12" t="s">
        <v>1255</v>
      </c>
      <c r="E146" s="12" t="s">
        <v>1253</v>
      </c>
      <c r="F146" s="12" t="s">
        <v>1262</v>
      </c>
      <c r="G146" s="12" t="s">
        <v>1263</v>
      </c>
      <c r="H146" s="12" t="str">
        <f>MID(ITER2020[[#This Row],[Longitud]],1,3)</f>
        <v xml:space="preserve"> 99</v>
      </c>
      <c r="I146" s="12" t="str">
        <f>MID(ITER2020[[#This Row],[Longitud]],FIND("°",ITER2020[[#This Row],[Longitud]])+1,2)</f>
        <v>09</v>
      </c>
      <c r="J146" s="12" t="str">
        <f>MID(ITER2020[[#This Row],[Longitud]],FIND("'",ITER2020[[#This Row],[Longitud]])+1,6)</f>
        <v>51.670</v>
      </c>
      <c r="K146" s="12">
        <f>(ITER2020[[#This Row],[grados]]+(ITER2020[[#This Row],[minutos]]+ITER2020[[#This Row],[segundos]]/60)/60)*-1</f>
        <v>-99.164352777777779</v>
      </c>
      <c r="L146" s="12" t="s">
        <v>1264</v>
      </c>
      <c r="M146" s="12" t="str">
        <f>MID(ITER2020[[#This Row],[Latitud]],1,2)</f>
        <v>19</v>
      </c>
      <c r="N146" s="12" t="str">
        <f>MID(ITER2020[[#This Row],[Latitud]],FIND("°",ITER2020[[#This Row],[Latitud]])+1,2)</f>
        <v>34</v>
      </c>
      <c r="O146" s="12" t="str">
        <f>MID(ITER2020[[#This Row],[Latitud]],FIND("'",ITER2020[[#This Row],[Latitud]])+1,6)</f>
        <v>25.280</v>
      </c>
      <c r="P146" s="12">
        <f>(ITER2020[[#This Row],[grados2]]+(ITER2020[[#This Row],[minutos2]]+ITER2020[[#This Row],[segundos2]]/60)/60)</f>
        <v>19.573688888888888</v>
      </c>
      <c r="Q146" s="12">
        <v>71</v>
      </c>
    </row>
    <row r="147" spans="1:17" x14ac:dyDescent="0.2">
      <c r="A147" s="12" t="s">
        <v>9</v>
      </c>
      <c r="B147" s="12" t="s">
        <v>10</v>
      </c>
      <c r="C147" s="12" t="s">
        <v>1254</v>
      </c>
      <c r="D147" s="12" t="s">
        <v>1255</v>
      </c>
      <c r="E147" s="12" t="s">
        <v>1265</v>
      </c>
      <c r="F147" s="12" t="s">
        <v>1266</v>
      </c>
      <c r="G147" s="12" t="s">
        <v>1267</v>
      </c>
      <c r="H147" s="12" t="str">
        <f>MID(ITER2020[[#This Row],[Longitud]],1,3)</f>
        <v xml:space="preserve"> 99</v>
      </c>
      <c r="I147" s="12" t="str">
        <f>MID(ITER2020[[#This Row],[Longitud]],FIND("°",ITER2020[[#This Row],[Longitud]])+1,2)</f>
        <v>06</v>
      </c>
      <c r="J147" s="12" t="str">
        <f>MID(ITER2020[[#This Row],[Longitud]],FIND("'",ITER2020[[#This Row],[Longitud]])+1,6)</f>
        <v>02.615</v>
      </c>
      <c r="K147" s="12">
        <f>(ITER2020[[#This Row],[grados]]+(ITER2020[[#This Row],[minutos]]+ITER2020[[#This Row],[segundos]]/60)/60)*-1</f>
        <v>-99.100726388888887</v>
      </c>
      <c r="L147" s="12" t="s">
        <v>1268</v>
      </c>
      <c r="M147" s="12" t="str">
        <f>MID(ITER2020[[#This Row],[Latitud]],1,2)</f>
        <v>19</v>
      </c>
      <c r="N147" s="12" t="str">
        <f>MID(ITER2020[[#This Row],[Latitud]],FIND("°",ITER2020[[#This Row],[Latitud]])+1,2)</f>
        <v>34</v>
      </c>
      <c r="O147" s="12" t="str">
        <f>MID(ITER2020[[#This Row],[Latitud]],FIND("'",ITER2020[[#This Row],[Latitud]])+1,6)</f>
        <v>10.136</v>
      </c>
      <c r="P147" s="12">
        <f>(ITER2020[[#This Row],[grados2]]+(ITER2020[[#This Row],[minutos2]]+ITER2020[[#This Row],[segundos2]]/60)/60)</f>
        <v>19.569482222222224</v>
      </c>
      <c r="Q147" s="12">
        <v>11</v>
      </c>
    </row>
    <row r="148" spans="1:17" x14ac:dyDescent="0.2">
      <c r="A148" s="12" t="s">
        <v>9</v>
      </c>
      <c r="B148" s="12" t="s">
        <v>10</v>
      </c>
      <c r="C148" s="12" t="s">
        <v>1254</v>
      </c>
      <c r="D148" s="12" t="s">
        <v>1255</v>
      </c>
      <c r="E148" s="12" t="s">
        <v>1270</v>
      </c>
      <c r="F148" s="12" t="s">
        <v>1271</v>
      </c>
      <c r="G148" s="12" t="s">
        <v>1272</v>
      </c>
      <c r="H148" s="12" t="str">
        <f>MID(ITER2020[[#This Row],[Longitud]],1,3)</f>
        <v xml:space="preserve"> 99</v>
      </c>
      <c r="I148" s="12" t="str">
        <f>MID(ITER2020[[#This Row],[Longitud]],FIND("°",ITER2020[[#This Row],[Longitud]])+1,2)</f>
        <v>05</v>
      </c>
      <c r="J148" s="12" t="str">
        <f>MID(ITER2020[[#This Row],[Longitud]],FIND("'",ITER2020[[#This Row],[Longitud]])+1,6)</f>
        <v>56.058</v>
      </c>
      <c r="K148" s="12">
        <f>(ITER2020[[#This Row],[grados]]+(ITER2020[[#This Row],[minutos]]+ITER2020[[#This Row],[segundos]]/60)/60)*-1</f>
        <v>-99.098905000000002</v>
      </c>
      <c r="L148" s="12" t="s">
        <v>1273</v>
      </c>
      <c r="M148" s="12" t="str">
        <f>MID(ITER2020[[#This Row],[Latitud]],1,2)</f>
        <v>19</v>
      </c>
      <c r="N148" s="12" t="str">
        <f>MID(ITER2020[[#This Row],[Latitud]],FIND("°",ITER2020[[#This Row],[Latitud]])+1,2)</f>
        <v>33</v>
      </c>
      <c r="O148" s="12" t="str">
        <f>MID(ITER2020[[#This Row],[Latitud]],FIND("'",ITER2020[[#This Row],[Latitud]])+1,6)</f>
        <v>57.955</v>
      </c>
      <c r="P148" s="12">
        <f>(ITER2020[[#This Row],[grados2]]+(ITER2020[[#This Row],[minutos2]]+ITER2020[[#This Row],[segundos2]]/60)/60)</f>
        <v>19.566098611111112</v>
      </c>
      <c r="Q148" s="12">
        <v>183</v>
      </c>
    </row>
    <row r="149" spans="1:17" x14ac:dyDescent="0.2">
      <c r="A149" s="12" t="s">
        <v>9</v>
      </c>
      <c r="B149" s="12" t="s">
        <v>10</v>
      </c>
      <c r="C149" s="12" t="s">
        <v>2310</v>
      </c>
      <c r="D149" s="12" t="s">
        <v>2311</v>
      </c>
      <c r="E149" s="12" t="s">
        <v>11</v>
      </c>
      <c r="F149" s="12" t="s">
        <v>2311</v>
      </c>
      <c r="G149" s="12" t="s">
        <v>2312</v>
      </c>
      <c r="H149" s="12" t="str">
        <f>MID(ITER2020[[#This Row],[Longitud]],1,3)</f>
        <v xml:space="preserve"> 99</v>
      </c>
      <c r="I149" s="12" t="str">
        <f>MID(ITER2020[[#This Row],[Longitud]],FIND("°",ITER2020[[#This Row],[Longitud]])+1,2)</f>
        <v>12</v>
      </c>
      <c r="J149" s="12" t="str">
        <f>MID(ITER2020[[#This Row],[Longitud]],FIND("'",ITER2020[[#This Row],[Longitud]])+1,6)</f>
        <v>33.430</v>
      </c>
      <c r="K149" s="12">
        <f>(ITER2020[[#This Row],[grados]]+(ITER2020[[#This Row],[minutos]]+ITER2020[[#This Row],[segundos]]/60)/60)*-1</f>
        <v>-99.209286111111112</v>
      </c>
      <c r="L149" s="12" t="s">
        <v>2313</v>
      </c>
      <c r="M149" s="12" t="str">
        <f>MID(ITER2020[[#This Row],[Latitud]],1,2)</f>
        <v>19</v>
      </c>
      <c r="N149" s="12" t="str">
        <f>MID(ITER2020[[#This Row],[Latitud]],FIND("°",ITER2020[[#This Row],[Latitud]])+1,2)</f>
        <v>39</v>
      </c>
      <c r="O149" s="12" t="str">
        <f>MID(ITER2020[[#This Row],[Latitud]],FIND("'",ITER2020[[#This Row],[Latitud]])+1,6)</f>
        <v>25.184</v>
      </c>
      <c r="P149" s="12">
        <f>(ITER2020[[#This Row],[grados2]]+(ITER2020[[#This Row],[minutos2]]+ITER2020[[#This Row],[segundos2]]/60)/60)</f>
        <v>19.656995555555554</v>
      </c>
      <c r="Q149" s="12">
        <v>515353</v>
      </c>
    </row>
    <row r="150" spans="1:17" x14ac:dyDescent="0.2">
      <c r="A150" s="12" t="s">
        <v>9</v>
      </c>
      <c r="B150" s="12" t="s">
        <v>10</v>
      </c>
      <c r="C150" s="12" t="s">
        <v>2310</v>
      </c>
      <c r="D150" s="12" t="s">
        <v>2311</v>
      </c>
      <c r="E150" s="12" t="s">
        <v>251</v>
      </c>
      <c r="F150" s="12" t="s">
        <v>2314</v>
      </c>
      <c r="G150" s="12" t="s">
        <v>2315</v>
      </c>
      <c r="H150" s="12" t="str">
        <f>MID(ITER2020[[#This Row],[Longitud]],1,3)</f>
        <v xml:space="preserve"> 99</v>
      </c>
      <c r="I150" s="12" t="str">
        <f>MID(ITER2020[[#This Row],[Longitud]],FIND("°",ITER2020[[#This Row],[Longitud]])+1,2)</f>
        <v>14</v>
      </c>
      <c r="J150" s="12" t="str">
        <f>MID(ITER2020[[#This Row],[Longitud]],FIND("'",ITER2020[[#This Row],[Longitud]])+1,6)</f>
        <v>09.008</v>
      </c>
      <c r="K150" s="12">
        <f>(ITER2020[[#This Row],[grados]]+(ITER2020[[#This Row],[minutos]]+ITER2020[[#This Row],[segundos]]/60)/60)*-1</f>
        <v>-99.235835555555553</v>
      </c>
      <c r="L150" s="12" t="s">
        <v>2316</v>
      </c>
      <c r="M150" s="12" t="str">
        <f>MID(ITER2020[[#This Row],[Latitud]],1,2)</f>
        <v>19</v>
      </c>
      <c r="N150" s="12" t="str">
        <f>MID(ITER2020[[#This Row],[Latitud]],FIND("°",ITER2020[[#This Row],[Latitud]])+1,2)</f>
        <v>41</v>
      </c>
      <c r="O150" s="12" t="str">
        <f>MID(ITER2020[[#This Row],[Latitud]],FIND("'",ITER2020[[#This Row],[Latitud]])+1,6)</f>
        <v>38.636</v>
      </c>
      <c r="P150" s="12">
        <f>(ITER2020[[#This Row],[grados2]]+(ITER2020[[#This Row],[minutos2]]+ITER2020[[#This Row],[segundos2]]/60)/60)</f>
        <v>19.694065555555557</v>
      </c>
      <c r="Q150" s="12">
        <v>5456</v>
      </c>
    </row>
    <row r="151" spans="1:17" x14ac:dyDescent="0.2">
      <c r="A151" s="12" t="s">
        <v>9</v>
      </c>
      <c r="B151" s="12" t="s">
        <v>10</v>
      </c>
      <c r="C151" s="12" t="s">
        <v>2310</v>
      </c>
      <c r="D151" s="12" t="s">
        <v>2311</v>
      </c>
      <c r="E151" s="12" t="s">
        <v>18</v>
      </c>
      <c r="F151" s="12" t="s">
        <v>2317</v>
      </c>
      <c r="G151" s="12" t="s">
        <v>2318</v>
      </c>
      <c r="H151" s="12" t="str">
        <f>MID(ITER2020[[#This Row],[Longitud]],1,3)</f>
        <v xml:space="preserve"> 99</v>
      </c>
      <c r="I151" s="12" t="str">
        <f>MID(ITER2020[[#This Row],[Longitud]],FIND("°",ITER2020[[#This Row],[Longitud]])+1,2)</f>
        <v>14</v>
      </c>
      <c r="J151" s="12" t="str">
        <f>MID(ITER2020[[#This Row],[Longitud]],FIND("'",ITER2020[[#This Row],[Longitud]])+1,6)</f>
        <v>47.167</v>
      </c>
      <c r="K151" s="12">
        <f>(ITER2020[[#This Row],[grados]]+(ITER2020[[#This Row],[minutos]]+ITER2020[[#This Row],[segundos]]/60)/60)*-1</f>
        <v>-99.246435277777778</v>
      </c>
      <c r="L151" s="12" t="s">
        <v>2319</v>
      </c>
      <c r="M151" s="12" t="str">
        <f>MID(ITER2020[[#This Row],[Latitud]],1,2)</f>
        <v>19</v>
      </c>
      <c r="N151" s="12" t="str">
        <f>MID(ITER2020[[#This Row],[Latitud]],FIND("°",ITER2020[[#This Row],[Latitud]])+1,2)</f>
        <v>41</v>
      </c>
      <c r="O151" s="12" t="str">
        <f>MID(ITER2020[[#This Row],[Latitud]],FIND("'",ITER2020[[#This Row],[Latitud]])+1,6)</f>
        <v>12.893</v>
      </c>
      <c r="P151" s="12">
        <f>(ITER2020[[#This Row],[grados2]]+(ITER2020[[#This Row],[minutos2]]+ITER2020[[#This Row],[segundos2]]/60)/60)</f>
        <v>19.686914722222223</v>
      </c>
      <c r="Q151" s="12">
        <v>3231</v>
      </c>
    </row>
    <row r="152" spans="1:17" x14ac:dyDescent="0.2">
      <c r="A152" s="12" t="s">
        <v>9</v>
      </c>
      <c r="B152" s="12" t="s">
        <v>10</v>
      </c>
      <c r="C152" s="12" t="s">
        <v>2310</v>
      </c>
      <c r="D152" s="12" t="s">
        <v>2311</v>
      </c>
      <c r="E152" s="12" t="s">
        <v>371</v>
      </c>
      <c r="F152" s="12" t="s">
        <v>2320</v>
      </c>
      <c r="G152" s="12" t="s">
        <v>2321</v>
      </c>
      <c r="H152" s="12" t="str">
        <f>MID(ITER2020[[#This Row],[Longitud]],1,3)</f>
        <v xml:space="preserve"> 99</v>
      </c>
      <c r="I152" s="12" t="str">
        <f>MID(ITER2020[[#This Row],[Longitud]],FIND("°",ITER2020[[#This Row],[Longitud]])+1,2)</f>
        <v>15</v>
      </c>
      <c r="J152" s="12" t="str">
        <f>MID(ITER2020[[#This Row],[Longitud]],FIND("'",ITER2020[[#This Row],[Longitud]])+1,6)</f>
        <v>40.935</v>
      </c>
      <c r="K152" s="12">
        <f>(ITER2020[[#This Row],[grados]]+(ITER2020[[#This Row],[minutos]]+ITER2020[[#This Row],[segundos]]/60)/60)*-1</f>
        <v>-99.261370833333331</v>
      </c>
      <c r="L152" s="12" t="s">
        <v>2322</v>
      </c>
      <c r="M152" s="12" t="str">
        <f>MID(ITER2020[[#This Row],[Latitud]],1,2)</f>
        <v>19</v>
      </c>
      <c r="N152" s="12" t="str">
        <f>MID(ITER2020[[#This Row],[Latitud]],FIND("°",ITER2020[[#This Row],[Latitud]])+1,2)</f>
        <v>40</v>
      </c>
      <c r="O152" s="12" t="str">
        <f>MID(ITER2020[[#This Row],[Latitud]],FIND("'",ITER2020[[#This Row],[Latitud]])+1,6)</f>
        <v>46.977</v>
      </c>
      <c r="P152" s="12">
        <f>(ITER2020[[#This Row],[grados2]]+(ITER2020[[#This Row],[minutos2]]+ITER2020[[#This Row],[segundos2]]/60)/60)</f>
        <v>19.679715833333333</v>
      </c>
      <c r="Q152" s="12">
        <v>7574</v>
      </c>
    </row>
    <row r="153" spans="1:17" x14ac:dyDescent="0.2">
      <c r="A153" s="12" t="s">
        <v>9</v>
      </c>
      <c r="B153" s="12" t="s">
        <v>10</v>
      </c>
      <c r="C153" s="12" t="s">
        <v>2310</v>
      </c>
      <c r="D153" s="12" t="s">
        <v>2311</v>
      </c>
      <c r="E153" s="12" t="s">
        <v>992</v>
      </c>
      <c r="F153" s="12" t="s">
        <v>2323</v>
      </c>
      <c r="G153" s="12" t="s">
        <v>2324</v>
      </c>
      <c r="H153" s="12" t="str">
        <f>MID(ITER2020[[#This Row],[Longitud]],1,3)</f>
        <v xml:space="preserve"> 99</v>
      </c>
      <c r="I153" s="12" t="str">
        <f>MID(ITER2020[[#This Row],[Longitud]],FIND("°",ITER2020[[#This Row],[Longitud]])+1,2)</f>
        <v>15</v>
      </c>
      <c r="J153" s="12" t="str">
        <f>MID(ITER2020[[#This Row],[Longitud]],FIND("'",ITER2020[[#This Row],[Longitud]])+1,6)</f>
        <v>06.984</v>
      </c>
      <c r="K153" s="12">
        <f>(ITER2020[[#This Row],[grados]]+(ITER2020[[#This Row],[minutos]]+ITER2020[[#This Row],[segundos]]/60)/60)*-1</f>
        <v>-99.251940000000005</v>
      </c>
      <c r="L153" s="12" t="s">
        <v>2325</v>
      </c>
      <c r="M153" s="12" t="str">
        <f>MID(ITER2020[[#This Row],[Latitud]],1,2)</f>
        <v>19</v>
      </c>
      <c r="N153" s="12" t="str">
        <f>MID(ITER2020[[#This Row],[Latitud]],FIND("°",ITER2020[[#This Row],[Latitud]])+1,2)</f>
        <v>41</v>
      </c>
      <c r="O153" s="12" t="str">
        <f>MID(ITER2020[[#This Row],[Latitud]],FIND("'",ITER2020[[#This Row],[Latitud]])+1,6)</f>
        <v>20.035</v>
      </c>
      <c r="P153" s="12">
        <f>(ITER2020[[#This Row],[grados2]]+(ITER2020[[#This Row],[minutos2]]+ITER2020[[#This Row],[segundos2]]/60)/60)</f>
        <v>19.68889861111111</v>
      </c>
      <c r="Q153" s="12">
        <v>7321</v>
      </c>
    </row>
    <row r="154" spans="1:17" x14ac:dyDescent="0.2">
      <c r="A154" s="12" t="s">
        <v>9</v>
      </c>
      <c r="B154" s="12" t="s">
        <v>10</v>
      </c>
      <c r="C154" s="12" t="s">
        <v>2310</v>
      </c>
      <c r="D154" s="12" t="s">
        <v>2311</v>
      </c>
      <c r="E154" s="12" t="s">
        <v>483</v>
      </c>
      <c r="F154" s="12" t="s">
        <v>2326</v>
      </c>
      <c r="G154" s="12" t="s">
        <v>2327</v>
      </c>
      <c r="H154" s="12" t="str">
        <f>MID(ITER2020[[#This Row],[Longitud]],1,3)</f>
        <v xml:space="preserve"> 99</v>
      </c>
      <c r="I154" s="12" t="str">
        <f>MID(ITER2020[[#This Row],[Longitud]],FIND("°",ITER2020[[#This Row],[Longitud]])+1,2)</f>
        <v>15</v>
      </c>
      <c r="J154" s="12" t="str">
        <f>MID(ITER2020[[#This Row],[Longitud]],FIND("'",ITER2020[[#This Row],[Longitud]])+1,6)</f>
        <v>15.958</v>
      </c>
      <c r="K154" s="12">
        <f>(ITER2020[[#This Row],[grados]]+(ITER2020[[#This Row],[minutos]]+ITER2020[[#This Row],[segundos]]/60)/60)*-1</f>
        <v>-99.25443277777778</v>
      </c>
      <c r="L154" s="12" t="s">
        <v>2328</v>
      </c>
      <c r="M154" s="12" t="str">
        <f>MID(ITER2020[[#This Row],[Latitud]],1,2)</f>
        <v>19</v>
      </c>
      <c r="N154" s="12" t="str">
        <f>MID(ITER2020[[#This Row],[Latitud]],FIND("°",ITER2020[[#This Row],[Latitud]])+1,2)</f>
        <v>39</v>
      </c>
      <c r="O154" s="12" t="str">
        <f>MID(ITER2020[[#This Row],[Latitud]],FIND("'",ITER2020[[#This Row],[Latitud]])+1,6)</f>
        <v>30.422</v>
      </c>
      <c r="P154" s="12">
        <f>(ITER2020[[#This Row],[grados2]]+(ITER2020[[#This Row],[minutos2]]+ITER2020[[#This Row],[segundos2]]/60)/60)</f>
        <v>19.658450555555554</v>
      </c>
      <c r="Q154" s="12">
        <v>6730</v>
      </c>
    </row>
    <row r="155" spans="1:17" x14ac:dyDescent="0.2">
      <c r="A155" s="12" t="s">
        <v>9</v>
      </c>
      <c r="B155" s="12" t="s">
        <v>10</v>
      </c>
      <c r="C155" s="12" t="s">
        <v>2310</v>
      </c>
      <c r="D155" s="12" t="s">
        <v>2311</v>
      </c>
      <c r="E155" s="12" t="s">
        <v>491</v>
      </c>
      <c r="F155" s="12" t="s">
        <v>2117</v>
      </c>
      <c r="G155" s="12" t="s">
        <v>2329</v>
      </c>
      <c r="H155" s="12" t="str">
        <f>MID(ITER2020[[#This Row],[Longitud]],1,3)</f>
        <v xml:space="preserve"> 99</v>
      </c>
      <c r="I155" s="12" t="str">
        <f>MID(ITER2020[[#This Row],[Longitud]],FIND("°",ITER2020[[#This Row],[Longitud]])+1,2)</f>
        <v>15</v>
      </c>
      <c r="J155" s="12" t="str">
        <f>MID(ITER2020[[#This Row],[Longitud]],FIND("'",ITER2020[[#This Row],[Longitud]])+1,6)</f>
        <v>50.027</v>
      </c>
      <c r="K155" s="12">
        <f>(ITER2020[[#This Row],[grados]]+(ITER2020[[#This Row],[minutos]]+ITER2020[[#This Row],[segundos]]/60)/60)*-1</f>
        <v>-99.263896388888895</v>
      </c>
      <c r="L155" s="12" t="s">
        <v>2330</v>
      </c>
      <c r="M155" s="12" t="str">
        <f>MID(ITER2020[[#This Row],[Latitud]],1,2)</f>
        <v>19</v>
      </c>
      <c r="N155" s="12" t="str">
        <f>MID(ITER2020[[#This Row],[Latitud]],FIND("°",ITER2020[[#This Row],[Latitud]])+1,2)</f>
        <v>41</v>
      </c>
      <c r="O155" s="12" t="str">
        <f>MID(ITER2020[[#This Row],[Latitud]],FIND("'",ITER2020[[#This Row],[Latitud]])+1,6)</f>
        <v>15.903</v>
      </c>
      <c r="P155" s="12">
        <f>(ITER2020[[#This Row],[grados2]]+(ITER2020[[#This Row],[minutos2]]+ITER2020[[#This Row],[segundos2]]/60)/60)</f>
        <v>19.687750833333332</v>
      </c>
      <c r="Q155" s="12">
        <v>626</v>
      </c>
    </row>
    <row r="156" spans="1:17" x14ac:dyDescent="0.2">
      <c r="A156" s="12" t="s">
        <v>9</v>
      </c>
      <c r="B156" s="12" t="s">
        <v>10</v>
      </c>
      <c r="C156" s="12" t="s">
        <v>2310</v>
      </c>
      <c r="D156" s="12" t="s">
        <v>2311</v>
      </c>
      <c r="E156" s="12" t="s">
        <v>496</v>
      </c>
      <c r="F156" s="12" t="s">
        <v>2331</v>
      </c>
      <c r="G156" s="12" t="s">
        <v>2332</v>
      </c>
      <c r="H156" s="12" t="str">
        <f>MID(ITER2020[[#This Row],[Longitud]],1,3)</f>
        <v xml:space="preserve"> 99</v>
      </c>
      <c r="I156" s="12" t="str">
        <f>MID(ITER2020[[#This Row],[Longitud]],FIND("°",ITER2020[[#This Row],[Longitud]])+1,2)</f>
        <v>14</v>
      </c>
      <c r="J156" s="12" t="str">
        <f>MID(ITER2020[[#This Row],[Longitud]],FIND("'",ITER2020[[#This Row],[Longitud]])+1,6)</f>
        <v>42.031</v>
      </c>
      <c r="K156" s="12">
        <f>(ITER2020[[#This Row],[grados]]+(ITER2020[[#This Row],[minutos]]+ITER2020[[#This Row],[segundos]]/60)/60)*-1</f>
        <v>-99.245008611111118</v>
      </c>
      <c r="L156" s="12" t="s">
        <v>2333</v>
      </c>
      <c r="M156" s="12" t="str">
        <f>MID(ITER2020[[#This Row],[Latitud]],1,2)</f>
        <v>19</v>
      </c>
      <c r="N156" s="12" t="str">
        <f>MID(ITER2020[[#This Row],[Latitud]],FIND("°",ITER2020[[#This Row],[Latitud]])+1,2)</f>
        <v>40</v>
      </c>
      <c r="O156" s="12" t="str">
        <f>MID(ITER2020[[#This Row],[Latitud]],FIND("'",ITER2020[[#This Row],[Latitud]])+1,6)</f>
        <v>39.655</v>
      </c>
      <c r="P156" s="12">
        <f>(ITER2020[[#This Row],[grados2]]+(ITER2020[[#This Row],[minutos2]]+ITER2020[[#This Row],[segundos2]]/60)/60)</f>
        <v>19.677681944444444</v>
      </c>
      <c r="Q156" s="12">
        <v>2433</v>
      </c>
    </row>
    <row r="157" spans="1:17" x14ac:dyDescent="0.2">
      <c r="A157" s="12" t="s">
        <v>9</v>
      </c>
      <c r="B157" s="12" t="s">
        <v>10</v>
      </c>
      <c r="C157" s="12" t="s">
        <v>2310</v>
      </c>
      <c r="D157" s="12" t="s">
        <v>2311</v>
      </c>
      <c r="E157" s="12" t="s">
        <v>1580</v>
      </c>
      <c r="F157" s="12" t="s">
        <v>1986</v>
      </c>
      <c r="G157" s="12" t="s">
        <v>2334</v>
      </c>
      <c r="H157" s="12" t="str">
        <f>MID(ITER2020[[#This Row],[Longitud]],1,3)</f>
        <v xml:space="preserve"> 99</v>
      </c>
      <c r="I157" s="12" t="str">
        <f>MID(ITER2020[[#This Row],[Longitud]],FIND("°",ITER2020[[#This Row],[Longitud]])+1,2)</f>
        <v>14</v>
      </c>
      <c r="J157" s="12" t="str">
        <f>MID(ITER2020[[#This Row],[Longitud]],FIND("'",ITER2020[[#This Row],[Longitud]])+1,6)</f>
        <v>58.614</v>
      </c>
      <c r="K157" s="12">
        <f>(ITER2020[[#This Row],[grados]]+(ITER2020[[#This Row],[minutos]]+ITER2020[[#This Row],[segundos]]/60)/60)*-1</f>
        <v>-99.249615000000006</v>
      </c>
      <c r="L157" s="12" t="s">
        <v>2335</v>
      </c>
      <c r="M157" s="12" t="str">
        <f>MID(ITER2020[[#This Row],[Latitud]],1,2)</f>
        <v>19</v>
      </c>
      <c r="N157" s="12" t="str">
        <f>MID(ITER2020[[#This Row],[Latitud]],FIND("°",ITER2020[[#This Row],[Latitud]])+1,2)</f>
        <v>40</v>
      </c>
      <c r="O157" s="12" t="str">
        <f>MID(ITER2020[[#This Row],[Latitud]],FIND("'",ITER2020[[#This Row],[Latitud]])+1,6)</f>
        <v>03.982</v>
      </c>
      <c r="P157" s="12">
        <f>(ITER2020[[#This Row],[grados2]]+(ITER2020[[#This Row],[minutos2]]+ITER2020[[#This Row],[segundos2]]/60)/60)</f>
        <v>19.667772777777778</v>
      </c>
      <c r="Q157" s="12">
        <v>1472</v>
      </c>
    </row>
    <row r="158" spans="1:17" x14ac:dyDescent="0.2">
      <c r="A158" s="12" t="s">
        <v>9</v>
      </c>
      <c r="B158" s="12" t="s">
        <v>10</v>
      </c>
      <c r="C158" s="12" t="s">
        <v>2310</v>
      </c>
      <c r="D158" s="12" t="s">
        <v>2311</v>
      </c>
      <c r="E158" s="12" t="s">
        <v>1585</v>
      </c>
      <c r="F158" s="12" t="s">
        <v>1981</v>
      </c>
      <c r="G158" s="12" t="s">
        <v>2336</v>
      </c>
      <c r="H158" s="12" t="str">
        <f>MID(ITER2020[[#This Row],[Longitud]],1,3)</f>
        <v xml:space="preserve"> 99</v>
      </c>
      <c r="I158" s="12" t="str">
        <f>MID(ITER2020[[#This Row],[Longitud]],FIND("°",ITER2020[[#This Row],[Longitud]])+1,2)</f>
        <v>16</v>
      </c>
      <c r="J158" s="12" t="str">
        <f>MID(ITER2020[[#This Row],[Longitud]],FIND("'",ITER2020[[#This Row],[Longitud]])+1,6)</f>
        <v>53.829</v>
      </c>
      <c r="K158" s="12">
        <f>(ITER2020[[#This Row],[grados]]+(ITER2020[[#This Row],[minutos]]+ITER2020[[#This Row],[segundos]]/60)/60)*-1</f>
        <v>-99.281619166666673</v>
      </c>
      <c r="L158" s="12" t="s">
        <v>2337</v>
      </c>
      <c r="M158" s="12" t="str">
        <f>MID(ITER2020[[#This Row],[Latitud]],1,2)</f>
        <v>19</v>
      </c>
      <c r="N158" s="12" t="str">
        <f>MID(ITER2020[[#This Row],[Latitud]],FIND("°",ITER2020[[#This Row],[Latitud]])+1,2)</f>
        <v>38</v>
      </c>
      <c r="O158" s="12" t="str">
        <f>MID(ITER2020[[#This Row],[Latitud]],FIND("'",ITER2020[[#This Row],[Latitud]])+1,6)</f>
        <v>46.583</v>
      </c>
      <c r="P158" s="12">
        <f>(ITER2020[[#This Row],[grados2]]+(ITER2020[[#This Row],[minutos2]]+ITER2020[[#This Row],[segundos2]]/60)/60)</f>
        <v>19.646273055555554</v>
      </c>
      <c r="Q158" s="12">
        <v>2368</v>
      </c>
    </row>
    <row r="159" spans="1:17" x14ac:dyDescent="0.2">
      <c r="A159" s="12" t="s">
        <v>9</v>
      </c>
      <c r="B159" s="12" t="s">
        <v>10</v>
      </c>
      <c r="C159" s="12" t="s">
        <v>2310</v>
      </c>
      <c r="D159" s="12" t="s">
        <v>2311</v>
      </c>
      <c r="E159" s="12" t="s">
        <v>1590</v>
      </c>
      <c r="F159" s="12" t="s">
        <v>2338</v>
      </c>
      <c r="G159" s="12" t="s">
        <v>2339</v>
      </c>
      <c r="H159" s="12" t="str">
        <f>MID(ITER2020[[#This Row],[Longitud]],1,3)</f>
        <v xml:space="preserve"> 99</v>
      </c>
      <c r="I159" s="12" t="str">
        <f>MID(ITER2020[[#This Row],[Longitud]],FIND("°",ITER2020[[#This Row],[Longitud]])+1,2)</f>
        <v>16</v>
      </c>
      <c r="J159" s="12" t="str">
        <f>MID(ITER2020[[#This Row],[Longitud]],FIND("'",ITER2020[[#This Row],[Longitud]])+1,6)</f>
        <v>15.893</v>
      </c>
      <c r="K159" s="12">
        <f>(ITER2020[[#This Row],[grados]]+(ITER2020[[#This Row],[minutos]]+ITER2020[[#This Row],[segundos]]/60)/60)*-1</f>
        <v>-99.271081388888888</v>
      </c>
      <c r="L159" s="12" t="s">
        <v>2340</v>
      </c>
      <c r="M159" s="12" t="str">
        <f>MID(ITER2020[[#This Row],[Latitud]],1,2)</f>
        <v>19</v>
      </c>
      <c r="N159" s="12" t="str">
        <f>MID(ITER2020[[#This Row],[Latitud]],FIND("°",ITER2020[[#This Row],[Latitud]])+1,2)</f>
        <v>38</v>
      </c>
      <c r="O159" s="12" t="str">
        <f>MID(ITER2020[[#This Row],[Latitud]],FIND("'",ITER2020[[#This Row],[Latitud]])+1,6)</f>
        <v>15.388</v>
      </c>
      <c r="P159" s="12">
        <f>(ITER2020[[#This Row],[grados2]]+(ITER2020[[#This Row],[minutos2]]+ITER2020[[#This Row],[segundos2]]/60)/60)</f>
        <v>19.637607777777777</v>
      </c>
      <c r="Q159" s="12">
        <v>1992</v>
      </c>
    </row>
    <row r="160" spans="1:17" x14ac:dyDescent="0.2">
      <c r="A160" s="12" t="s">
        <v>9</v>
      </c>
      <c r="B160" s="12" t="s">
        <v>10</v>
      </c>
      <c r="C160" s="12" t="s">
        <v>2310</v>
      </c>
      <c r="D160" s="12" t="s">
        <v>2311</v>
      </c>
      <c r="E160" s="12" t="s">
        <v>1977</v>
      </c>
      <c r="F160" s="12" t="s">
        <v>2341</v>
      </c>
      <c r="G160" s="12" t="s">
        <v>2342</v>
      </c>
      <c r="H160" s="12" t="str">
        <f>MID(ITER2020[[#This Row],[Longitud]],1,3)</f>
        <v xml:space="preserve"> 99</v>
      </c>
      <c r="I160" s="12" t="str">
        <f>MID(ITER2020[[#This Row],[Longitud]],FIND("°",ITER2020[[#This Row],[Longitud]])+1,2)</f>
        <v>16</v>
      </c>
      <c r="J160" s="12" t="str">
        <f>MID(ITER2020[[#This Row],[Longitud]],FIND("'",ITER2020[[#This Row],[Longitud]])+1,6)</f>
        <v>05.452</v>
      </c>
      <c r="K160" s="12">
        <f>(ITER2020[[#This Row],[grados]]+(ITER2020[[#This Row],[minutos]]+ITER2020[[#This Row],[segundos]]/60)/60)*-1</f>
        <v>-99.268181111111105</v>
      </c>
      <c r="L160" s="12" t="s">
        <v>2343</v>
      </c>
      <c r="M160" s="12" t="str">
        <f>MID(ITER2020[[#This Row],[Latitud]],1,2)</f>
        <v>19</v>
      </c>
      <c r="N160" s="12" t="str">
        <f>MID(ITER2020[[#This Row],[Latitud]],FIND("°",ITER2020[[#This Row],[Latitud]])+1,2)</f>
        <v>40</v>
      </c>
      <c r="O160" s="12" t="str">
        <f>MID(ITER2020[[#This Row],[Latitud]],FIND("'",ITER2020[[#This Row],[Latitud]])+1,6)</f>
        <v>24.103</v>
      </c>
      <c r="P160" s="12">
        <f>(ITER2020[[#This Row],[grados2]]+(ITER2020[[#This Row],[minutos2]]+ITER2020[[#This Row],[segundos2]]/60)/60)</f>
        <v>19.673361944444444</v>
      </c>
      <c r="Q160" s="12">
        <v>607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642-2F4E-794A-8A2E-F2F9B305CBF5}">
  <dimension ref="A1:T421"/>
  <sheetViews>
    <sheetView topLeftCell="H1" workbookViewId="0">
      <selection activeCell="P2" sqref="P2"/>
    </sheetView>
  </sheetViews>
  <sheetFormatPr baseColWidth="10" defaultRowHeight="16" x14ac:dyDescent="0.2"/>
  <cols>
    <col min="1" max="1" width="28.5" customWidth="1"/>
    <col min="2" max="2" width="23.5" customWidth="1"/>
    <col min="3" max="3" width="43.6640625" customWidth="1"/>
    <col min="4" max="4" width="47" customWidth="1"/>
    <col min="5" max="5" width="19.5" customWidth="1"/>
    <col min="6" max="6" width="24.33203125" customWidth="1"/>
    <col min="7" max="8" width="23.6640625" customWidth="1"/>
    <col min="9" max="9" width="23.1640625" customWidth="1"/>
    <col min="10" max="11" width="29.6640625" customWidth="1"/>
    <col min="12" max="12" width="22.6640625" customWidth="1"/>
    <col min="13" max="13" width="13.83203125" customWidth="1"/>
    <col min="14" max="14" width="13.33203125" customWidth="1"/>
    <col min="15" max="16" width="15" customWidth="1"/>
    <col min="17" max="17" width="22.6640625" customWidth="1"/>
    <col min="18" max="18" width="17" customWidth="1"/>
    <col min="19" max="19" width="21.33203125" customWidth="1"/>
    <col min="20" max="20" width="21.5" customWidth="1"/>
    <col min="21" max="21" width="24.5" customWidth="1"/>
    <col min="22" max="22" width="33.6640625" customWidth="1"/>
    <col min="23" max="23" width="33.83203125" customWidth="1"/>
    <col min="24" max="24" width="27" customWidth="1"/>
    <col min="25" max="25" width="36.1640625" customWidth="1"/>
    <col min="26" max="26" width="36.33203125" customWidth="1"/>
    <col min="27" max="27" width="27" customWidth="1"/>
    <col min="28" max="28" width="36.1640625" customWidth="1"/>
    <col min="29" max="29" width="36.33203125" customWidth="1"/>
    <col min="30" max="30" width="28.1640625" customWidth="1"/>
    <col min="31" max="31" width="37.33203125" customWidth="1"/>
    <col min="32" max="32" width="37.5" customWidth="1"/>
    <col min="33" max="33" width="28.1640625" customWidth="1"/>
    <col min="34" max="34" width="37.33203125" customWidth="1"/>
    <col min="35" max="35" width="37.5" customWidth="1"/>
    <col min="36" max="36" width="28.1640625" customWidth="1"/>
    <col min="37" max="37" width="37.33203125" customWidth="1"/>
    <col min="38" max="38" width="37.5" customWidth="1"/>
    <col min="39" max="39" width="24.5" customWidth="1"/>
    <col min="40" max="40" width="33.6640625" customWidth="1"/>
    <col min="41" max="41" width="33.83203125" customWidth="1"/>
    <col min="42" max="42" width="25.6640625" customWidth="1"/>
    <col min="43" max="43" width="34.83203125" customWidth="1"/>
    <col min="44" max="44" width="35" customWidth="1"/>
    <col min="45" max="45" width="25.6640625" customWidth="1"/>
    <col min="46" max="46" width="34.83203125" customWidth="1"/>
    <col min="47" max="47" width="35" customWidth="1"/>
    <col min="48" max="48" width="26.83203125" customWidth="1"/>
    <col min="49" max="49" width="36" customWidth="1"/>
    <col min="50" max="50" width="36.1640625" customWidth="1"/>
    <col min="51" max="51" width="26.83203125" customWidth="1"/>
    <col min="52" max="52" width="36" customWidth="1"/>
    <col min="53" max="53" width="36.1640625" customWidth="1"/>
    <col min="54" max="54" width="26.83203125" customWidth="1"/>
    <col min="55" max="55" width="36" customWidth="1"/>
    <col min="56" max="56" width="36.1640625" customWidth="1"/>
    <col min="57" max="57" width="36.5" customWidth="1"/>
    <col min="58" max="58" width="28.1640625" customWidth="1"/>
    <col min="59" max="59" width="37.33203125" customWidth="1"/>
    <col min="60" max="60" width="37.5" customWidth="1"/>
    <col min="61" max="61" width="27.83203125" customWidth="1"/>
    <col min="62" max="62" width="25.6640625" customWidth="1"/>
    <col min="63" max="63" width="26.83203125" customWidth="1"/>
    <col min="64" max="64" width="28.1640625" customWidth="1"/>
  </cols>
  <sheetData>
    <row r="1" spans="1:20" ht="1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232</v>
      </c>
      <c r="I1" s="11" t="s">
        <v>233</v>
      </c>
      <c r="J1" s="11" t="s">
        <v>234</v>
      </c>
      <c r="K1" s="11" t="s">
        <v>1966</v>
      </c>
      <c r="L1" s="11" t="s">
        <v>7</v>
      </c>
      <c r="M1" s="11" t="s">
        <v>1967</v>
      </c>
      <c r="N1" s="11" t="s">
        <v>1968</v>
      </c>
      <c r="O1" s="11" t="s">
        <v>1969</v>
      </c>
      <c r="P1" s="11" t="s">
        <v>1970</v>
      </c>
      <c r="Q1" s="11" t="s">
        <v>8</v>
      </c>
      <c r="R1" s="11" t="s">
        <v>235</v>
      </c>
    </row>
    <row r="2" spans="1:20" x14ac:dyDescent="0.2">
      <c r="A2" s="10" t="s">
        <v>9</v>
      </c>
      <c r="B2" s="10" t="s">
        <v>10</v>
      </c>
      <c r="C2" s="10" t="s">
        <v>238</v>
      </c>
      <c r="D2" s="10" t="s">
        <v>239</v>
      </c>
      <c r="E2" s="10" t="s">
        <v>11</v>
      </c>
      <c r="F2" s="10" t="s">
        <v>240</v>
      </c>
      <c r="G2" s="10" t="s">
        <v>241</v>
      </c>
      <c r="H2" s="10" t="str">
        <f>MID(Tabla1[[#This Row],[Longitud]],1,3)</f>
        <v xml:space="preserve"> 99</v>
      </c>
      <c r="I2" s="10" t="str">
        <f>MID(Tabla1[[#This Row],[Longitud]],FIND("°",Tabla1[[#This Row],[Longitud]])+1,2)</f>
        <v>52</v>
      </c>
      <c r="J2" s="10" t="str">
        <f>MID(Tabla1[[#This Row],[Longitud]],FIND("'",Tabla1[[#This Row],[Longitud]])+1,6)</f>
        <v>27.314</v>
      </c>
      <c r="K2" s="10">
        <f>(Tabla1[[#This Row],[grados]]+(Tabla1[[#This Row],[minutos]]+Tabla1[[#This Row],[segundos]]/60)/60)*-1</f>
        <v>-99.874253888888887</v>
      </c>
      <c r="L2" s="10" t="s">
        <v>242</v>
      </c>
      <c r="M2" s="10" t="str">
        <f>MID(Tabla1[[#This Row],[Latitud]],1,2)</f>
        <v>19</v>
      </c>
      <c r="N2" s="10" t="str">
        <f>MID(Tabla1[[#This Row],[Latitud]],FIND("°",Tabla1[[#This Row],[Latitud]])+1,2)</f>
        <v>48</v>
      </c>
      <c r="O2" s="10" t="str">
        <f>MID(Tabla1[[#This Row],[Latitud]],FIND("'",Tabla1[[#This Row],[Latitud]])+1,6)</f>
        <v>00.103</v>
      </c>
      <c r="P2" s="10">
        <f>(Tabla1[[#This Row],[grados2]]+(Tabla1[[#This Row],[minutos2]]+Tabla1[[#This Row],[segundos2]]/60)/60)</f>
        <v>19.800028611111109</v>
      </c>
      <c r="Q2" s="10" t="s">
        <v>243</v>
      </c>
      <c r="R2" s="10">
        <v>23219</v>
      </c>
      <c r="T2" t="s">
        <v>1971</v>
      </c>
    </row>
    <row r="3" spans="1:20" x14ac:dyDescent="0.2">
      <c r="A3" s="9" t="s">
        <v>9</v>
      </c>
      <c r="B3" s="9" t="s">
        <v>10</v>
      </c>
      <c r="C3" s="9" t="s">
        <v>238</v>
      </c>
      <c r="D3" s="9" t="s">
        <v>239</v>
      </c>
      <c r="E3" s="9" t="s">
        <v>12</v>
      </c>
      <c r="F3" s="9" t="s">
        <v>244</v>
      </c>
      <c r="G3" s="9" t="s">
        <v>245</v>
      </c>
      <c r="H3" s="9" t="str">
        <f>MID(Tabla1[[#This Row],[Longitud]],1,3)</f>
        <v xml:space="preserve"> 99</v>
      </c>
      <c r="I3" s="9" t="str">
        <f>MID(Tabla1[[#This Row],[Longitud]],FIND("°",Tabla1[[#This Row],[Longitud]])+1,2)</f>
        <v>49</v>
      </c>
      <c r="J3" s="9" t="str">
        <f>MID(Tabla1[[#This Row],[Longitud]],FIND("'",Tabla1[[#This Row],[Longitud]])+1,6)</f>
        <v>09.100</v>
      </c>
      <c r="K3" s="9">
        <f>(Tabla1[[#This Row],[grados]]+(Tabla1[[#This Row],[minutos]]+Tabla1[[#This Row],[segundos]]/60)/60)*-1</f>
        <v>-99.819194444444449</v>
      </c>
      <c r="L3" s="9" t="s">
        <v>246</v>
      </c>
      <c r="M3" s="9" t="str">
        <f>MID(Tabla1[[#This Row],[Latitud]],1,2)</f>
        <v>19</v>
      </c>
      <c r="N3" s="9" t="str">
        <f>MID(Tabla1[[#This Row],[Latitud]],FIND("°",Tabla1[[#This Row],[Latitud]])+1,2)</f>
        <v>47</v>
      </c>
      <c r="O3" s="9" t="str">
        <f>MID(Tabla1[[#This Row],[Latitud]],FIND("'",Tabla1[[#This Row],[Latitud]])+1,6)</f>
        <v>40.078</v>
      </c>
      <c r="P3" s="9">
        <f>(Tabla1[[#This Row],[grados2]]+(Tabla1[[#This Row],[minutos2]]+Tabla1[[#This Row],[segundos2]]/60)/60)</f>
        <v>19.79446611111111</v>
      </c>
      <c r="Q3" s="9" t="s">
        <v>247</v>
      </c>
      <c r="R3" s="9">
        <v>1430</v>
      </c>
    </row>
    <row r="4" spans="1:20" x14ac:dyDescent="0.2">
      <c r="A4" s="10" t="s">
        <v>9</v>
      </c>
      <c r="B4" s="10" t="s">
        <v>10</v>
      </c>
      <c r="C4" s="10" t="s">
        <v>238</v>
      </c>
      <c r="D4" s="10" t="s">
        <v>239</v>
      </c>
      <c r="E4" s="10" t="s">
        <v>13</v>
      </c>
      <c r="F4" s="10" t="s">
        <v>248</v>
      </c>
      <c r="G4" s="10" t="s">
        <v>249</v>
      </c>
      <c r="H4" s="10" t="str">
        <f>MID(Tabla1[[#This Row],[Longitud]],1,3)</f>
        <v xml:space="preserve"> 99</v>
      </c>
      <c r="I4" s="10" t="str">
        <f>MID(Tabla1[[#This Row],[Longitud]],FIND("°",Tabla1[[#This Row],[Longitud]])+1,2)</f>
        <v>54</v>
      </c>
      <c r="J4" s="10" t="str">
        <f>MID(Tabla1[[#This Row],[Longitud]],FIND("'",Tabla1[[#This Row],[Longitud]])+1,6)</f>
        <v>42.652</v>
      </c>
      <c r="K4" s="10">
        <f>(Tabla1[[#This Row],[grados]]+(Tabla1[[#This Row],[minutos]]+Tabla1[[#This Row],[segundos]]/60)/60)*-1</f>
        <v>-99.91184777777778</v>
      </c>
      <c r="L4" s="10" t="s">
        <v>250</v>
      </c>
      <c r="M4" s="10" t="str">
        <f>MID(Tabla1[[#This Row],[Latitud]],1,2)</f>
        <v>19</v>
      </c>
      <c r="N4" s="10" t="str">
        <f>MID(Tabla1[[#This Row],[Latitud]],FIND("°",Tabla1[[#This Row],[Latitud]])+1,2)</f>
        <v>52</v>
      </c>
      <c r="O4" s="10" t="str">
        <f>MID(Tabla1[[#This Row],[Latitud]],FIND("'",Tabla1[[#This Row],[Latitud]])+1,6)</f>
        <v>32.219</v>
      </c>
      <c r="P4" s="10">
        <f>(Tabla1[[#This Row],[grados2]]+(Tabla1[[#This Row],[minutos2]]+Tabla1[[#This Row],[segundos2]]/60)/60)</f>
        <v>19.87561638888889</v>
      </c>
      <c r="Q4" s="10" t="s">
        <v>67</v>
      </c>
      <c r="R4" s="10">
        <v>2122</v>
      </c>
      <c r="T4" t="s">
        <v>1972</v>
      </c>
    </row>
    <row r="5" spans="1:20" x14ac:dyDescent="0.2">
      <c r="A5" s="9" t="s">
        <v>9</v>
      </c>
      <c r="B5" s="9" t="s">
        <v>10</v>
      </c>
      <c r="C5" s="9" t="s">
        <v>238</v>
      </c>
      <c r="D5" s="9" t="s">
        <v>239</v>
      </c>
      <c r="E5" s="9" t="s">
        <v>251</v>
      </c>
      <c r="F5" s="9" t="s">
        <v>252</v>
      </c>
      <c r="G5" s="9" t="s">
        <v>253</v>
      </c>
      <c r="H5" s="9" t="str">
        <f>MID(Tabla1[[#This Row],[Longitud]],1,3)</f>
        <v xml:space="preserve"> 99</v>
      </c>
      <c r="I5" s="9" t="str">
        <f>MID(Tabla1[[#This Row],[Longitud]],FIND("°",Tabla1[[#This Row],[Longitud]])+1,2)</f>
        <v>52</v>
      </c>
      <c r="J5" s="9" t="str">
        <f>MID(Tabla1[[#This Row],[Longitud]],FIND("'",Tabla1[[#This Row],[Longitud]])+1,6)</f>
        <v>24.146</v>
      </c>
      <c r="K5" s="9">
        <f>(Tabla1[[#This Row],[grados]]+(Tabla1[[#This Row],[minutos]]+Tabla1[[#This Row],[segundos]]/60)/60)*-1</f>
        <v>-99.873373888888892</v>
      </c>
      <c r="L5" s="9" t="s">
        <v>254</v>
      </c>
      <c r="M5" s="9" t="str">
        <f>MID(Tabla1[[#This Row],[Latitud]],1,2)</f>
        <v>19</v>
      </c>
      <c r="N5" s="9" t="str">
        <f>MID(Tabla1[[#This Row],[Latitud]],FIND("°",Tabla1[[#This Row],[Latitud]])+1,2)</f>
        <v>53</v>
      </c>
      <c r="O5" s="9" t="str">
        <f>MID(Tabla1[[#This Row],[Latitud]],FIND("'",Tabla1[[#This Row],[Latitud]])+1,6)</f>
        <v>11.104</v>
      </c>
      <c r="P5" s="9">
        <f>(Tabla1[[#This Row],[grados2]]+(Tabla1[[#This Row],[minutos2]]+Tabla1[[#This Row],[segundos2]]/60)/60)</f>
        <v>19.886417777777776</v>
      </c>
      <c r="Q5" s="9" t="s">
        <v>255</v>
      </c>
      <c r="R5" s="9">
        <v>507</v>
      </c>
    </row>
    <row r="6" spans="1:20" x14ac:dyDescent="0.2">
      <c r="A6" s="10" t="s">
        <v>9</v>
      </c>
      <c r="B6" s="10" t="s">
        <v>10</v>
      </c>
      <c r="C6" s="10" t="s">
        <v>238</v>
      </c>
      <c r="D6" s="10" t="s">
        <v>239</v>
      </c>
      <c r="E6" s="10" t="s">
        <v>256</v>
      </c>
      <c r="F6" s="10" t="s">
        <v>257</v>
      </c>
      <c r="G6" s="10" t="s">
        <v>258</v>
      </c>
      <c r="H6" s="10" t="str">
        <f>MID(Tabla1[[#This Row],[Longitud]],1,3)</f>
        <v xml:space="preserve"> 99</v>
      </c>
      <c r="I6" s="10" t="str">
        <f>MID(Tabla1[[#This Row],[Longitud]],FIND("°",Tabla1[[#This Row],[Longitud]])+1,2)</f>
        <v>51</v>
      </c>
      <c r="J6" s="10" t="str">
        <f>MID(Tabla1[[#This Row],[Longitud]],FIND("'",Tabla1[[#This Row],[Longitud]])+1,6)</f>
        <v>05.614</v>
      </c>
      <c r="K6" s="10">
        <f>(Tabla1[[#This Row],[grados]]+(Tabla1[[#This Row],[minutos]]+Tabla1[[#This Row],[segundos]]/60)/60)*-1</f>
        <v>-99.851559444444447</v>
      </c>
      <c r="L6" s="10" t="s">
        <v>259</v>
      </c>
      <c r="M6" s="10" t="str">
        <f>MID(Tabla1[[#This Row],[Latitud]],1,2)</f>
        <v>19</v>
      </c>
      <c r="N6" s="10" t="str">
        <f>MID(Tabla1[[#This Row],[Latitud]],FIND("°",Tabla1[[#This Row],[Latitud]])+1,2)</f>
        <v>46</v>
      </c>
      <c r="O6" s="10" t="str">
        <f>MID(Tabla1[[#This Row],[Latitud]],FIND("'",Tabla1[[#This Row],[Latitud]])+1,6)</f>
        <v>21.329</v>
      </c>
      <c r="P6" s="10">
        <f>(Tabla1[[#This Row],[grados2]]+(Tabla1[[#This Row],[minutos2]]+Tabla1[[#This Row],[segundos2]]/60)/60)</f>
        <v>19.772591388888888</v>
      </c>
      <c r="Q6" s="10" t="s">
        <v>260</v>
      </c>
      <c r="R6" s="10">
        <v>8</v>
      </c>
      <c r="T6" t="s">
        <v>1973</v>
      </c>
    </row>
    <row r="7" spans="1:20" x14ac:dyDescent="0.2">
      <c r="A7" s="9" t="s">
        <v>9</v>
      </c>
      <c r="B7" s="9" t="s">
        <v>10</v>
      </c>
      <c r="C7" s="9" t="s">
        <v>238</v>
      </c>
      <c r="D7" s="9" t="s">
        <v>239</v>
      </c>
      <c r="E7" s="9" t="s">
        <v>261</v>
      </c>
      <c r="F7" s="9" t="s">
        <v>262</v>
      </c>
      <c r="G7" s="9" t="s">
        <v>263</v>
      </c>
      <c r="H7" s="9" t="str">
        <f>MID(Tabla1[[#This Row],[Longitud]],1,3)</f>
        <v xml:space="preserve"> 99</v>
      </c>
      <c r="I7" s="9" t="str">
        <f>MID(Tabla1[[#This Row],[Longitud]],FIND("°",Tabla1[[#This Row],[Longitud]])+1,2)</f>
        <v>50</v>
      </c>
      <c r="J7" s="9" t="str">
        <f>MID(Tabla1[[#This Row],[Longitud]],FIND("'",Tabla1[[#This Row],[Longitud]])+1,6)</f>
        <v>41.366</v>
      </c>
      <c r="K7" s="9">
        <f>(Tabla1[[#This Row],[grados]]+(Tabla1[[#This Row],[minutos]]+Tabla1[[#This Row],[segundos]]/60)/60)*-1</f>
        <v>-99.844823888888882</v>
      </c>
      <c r="L7" s="9" t="s">
        <v>264</v>
      </c>
      <c r="M7" s="9" t="str">
        <f>MID(Tabla1[[#This Row],[Latitud]],1,2)</f>
        <v>19</v>
      </c>
      <c r="N7" s="9" t="str">
        <f>MID(Tabla1[[#This Row],[Latitud]],FIND("°",Tabla1[[#This Row],[Latitud]])+1,2)</f>
        <v>46</v>
      </c>
      <c r="O7" s="9" t="str">
        <f>MID(Tabla1[[#This Row],[Latitud]],FIND("'",Tabla1[[#This Row],[Latitud]])+1,6)</f>
        <v>28.355</v>
      </c>
      <c r="P7" s="9">
        <f>(Tabla1[[#This Row],[grados2]]+(Tabla1[[#This Row],[minutos2]]+Tabla1[[#This Row],[segundos2]]/60)/60)</f>
        <v>19.774543055555554</v>
      </c>
      <c r="Q7" s="9" t="s">
        <v>265</v>
      </c>
      <c r="R7" s="9">
        <v>1899</v>
      </c>
    </row>
    <row r="8" spans="1:20" x14ac:dyDescent="0.2">
      <c r="A8" s="10" t="s">
        <v>9</v>
      </c>
      <c r="B8" s="10" t="s">
        <v>10</v>
      </c>
      <c r="C8" s="10" t="s">
        <v>238</v>
      </c>
      <c r="D8" s="10" t="s">
        <v>239</v>
      </c>
      <c r="E8" s="10" t="s">
        <v>266</v>
      </c>
      <c r="F8" s="10" t="s">
        <v>267</v>
      </c>
      <c r="G8" s="10" t="s">
        <v>268</v>
      </c>
      <c r="H8" s="10" t="str">
        <f>MID(Tabla1[[#This Row],[Longitud]],1,3)</f>
        <v xml:space="preserve"> 99</v>
      </c>
      <c r="I8" s="10" t="str">
        <f>MID(Tabla1[[#This Row],[Longitud]],FIND("°",Tabla1[[#This Row],[Longitud]])+1,2)</f>
        <v>56</v>
      </c>
      <c r="J8" s="10" t="str">
        <f>MID(Tabla1[[#This Row],[Longitud]],FIND("'",Tabla1[[#This Row],[Longitud]])+1,6)</f>
        <v>52.425</v>
      </c>
      <c r="K8" s="10">
        <f>(Tabla1[[#This Row],[grados]]+(Tabla1[[#This Row],[minutos]]+Tabla1[[#This Row],[segundos]]/60)/60)*-1</f>
        <v>-99.947895833333334</v>
      </c>
      <c r="L8" s="10" t="s">
        <v>269</v>
      </c>
      <c r="M8" s="10" t="str">
        <f>MID(Tabla1[[#This Row],[Latitud]],1,2)</f>
        <v>19</v>
      </c>
      <c r="N8" s="10" t="str">
        <f>MID(Tabla1[[#This Row],[Latitud]],FIND("°",Tabla1[[#This Row],[Latitud]])+1,2)</f>
        <v>48</v>
      </c>
      <c r="O8" s="10" t="str">
        <f>MID(Tabla1[[#This Row],[Latitud]],FIND("'",Tabla1[[#This Row],[Latitud]])+1,6)</f>
        <v>01.454</v>
      </c>
      <c r="P8" s="10">
        <f>(Tabla1[[#This Row],[grados2]]+(Tabla1[[#This Row],[minutos2]]+Tabla1[[#This Row],[segundos2]]/60)/60)</f>
        <v>19.800403888888887</v>
      </c>
      <c r="Q8" s="10" t="s">
        <v>270</v>
      </c>
      <c r="R8" s="10">
        <v>1920</v>
      </c>
    </row>
    <row r="9" spans="1:20" x14ac:dyDescent="0.2">
      <c r="A9" s="9" t="s">
        <v>9</v>
      </c>
      <c r="B9" s="9" t="s">
        <v>10</v>
      </c>
      <c r="C9" s="9" t="s">
        <v>238</v>
      </c>
      <c r="D9" s="9" t="s">
        <v>239</v>
      </c>
      <c r="E9" s="9" t="s">
        <v>271</v>
      </c>
      <c r="F9" s="9" t="s">
        <v>272</v>
      </c>
      <c r="G9" s="9" t="s">
        <v>273</v>
      </c>
      <c r="H9" s="9" t="str">
        <f>MID(Tabla1[[#This Row],[Longitud]],1,3)</f>
        <v xml:space="preserve"> 99</v>
      </c>
      <c r="I9" s="9" t="str">
        <f>MID(Tabla1[[#This Row],[Longitud]],FIND("°",Tabla1[[#This Row],[Longitud]])+1,2)</f>
        <v>54</v>
      </c>
      <c r="J9" s="9" t="str">
        <f>MID(Tabla1[[#This Row],[Longitud]],FIND("'",Tabla1[[#This Row],[Longitud]])+1,6)</f>
        <v>10.238</v>
      </c>
      <c r="K9" s="9">
        <f>(Tabla1[[#This Row],[grados]]+(Tabla1[[#This Row],[minutos]]+Tabla1[[#This Row],[segundos]]/60)/60)*-1</f>
        <v>-99.902843888888896</v>
      </c>
      <c r="L9" s="9" t="s">
        <v>274</v>
      </c>
      <c r="M9" s="9" t="str">
        <f>MID(Tabla1[[#This Row],[Latitud]],1,2)</f>
        <v>19</v>
      </c>
      <c r="N9" s="9" t="str">
        <f>MID(Tabla1[[#This Row],[Latitud]],FIND("°",Tabla1[[#This Row],[Latitud]])+1,2)</f>
        <v>51</v>
      </c>
      <c r="O9" s="9" t="str">
        <f>MID(Tabla1[[#This Row],[Latitud]],FIND("'",Tabla1[[#This Row],[Latitud]])+1,6)</f>
        <v>44.876</v>
      </c>
      <c r="P9" s="9">
        <f>(Tabla1[[#This Row],[grados2]]+(Tabla1[[#This Row],[minutos2]]+Tabla1[[#This Row],[segundos2]]/60)/60)</f>
        <v>19.862465555555556</v>
      </c>
      <c r="Q9" s="9" t="s">
        <v>275</v>
      </c>
      <c r="R9" s="9">
        <v>2151</v>
      </c>
    </row>
    <row r="10" spans="1:20" x14ac:dyDescent="0.2">
      <c r="A10" s="10" t="s">
        <v>9</v>
      </c>
      <c r="B10" s="10" t="s">
        <v>10</v>
      </c>
      <c r="C10" s="10" t="s">
        <v>238</v>
      </c>
      <c r="D10" s="10" t="s">
        <v>239</v>
      </c>
      <c r="E10" s="10" t="s">
        <v>276</v>
      </c>
      <c r="F10" s="10" t="s">
        <v>277</v>
      </c>
      <c r="G10" s="10" t="s">
        <v>278</v>
      </c>
      <c r="H10" s="10" t="str">
        <f>MID(Tabla1[[#This Row],[Longitud]],1,3)</f>
        <v xml:space="preserve"> 99</v>
      </c>
      <c r="I10" s="10" t="str">
        <f>MID(Tabla1[[#This Row],[Longitud]],FIND("°",Tabla1[[#This Row],[Longitud]])+1,2)</f>
        <v>50</v>
      </c>
      <c r="J10" s="10" t="str">
        <f>MID(Tabla1[[#This Row],[Longitud]],FIND("'",Tabla1[[#This Row],[Longitud]])+1,6)</f>
        <v>09.198</v>
      </c>
      <c r="K10" s="10">
        <f>(Tabla1[[#This Row],[grados]]+(Tabla1[[#This Row],[minutos]]+Tabla1[[#This Row],[segundos]]/60)/60)*-1</f>
        <v>-99.83588833333333</v>
      </c>
      <c r="L10" s="10" t="s">
        <v>279</v>
      </c>
      <c r="M10" s="10" t="str">
        <f>MID(Tabla1[[#This Row],[Latitud]],1,2)</f>
        <v>19</v>
      </c>
      <c r="N10" s="10" t="str">
        <f>MID(Tabla1[[#This Row],[Latitud]],FIND("°",Tabla1[[#This Row],[Latitud]])+1,2)</f>
        <v>51</v>
      </c>
      <c r="O10" s="10" t="str">
        <f>MID(Tabla1[[#This Row],[Latitud]],FIND("'",Tabla1[[#This Row],[Latitud]])+1,6)</f>
        <v>10.925</v>
      </c>
      <c r="P10" s="10">
        <f>(Tabla1[[#This Row],[grados2]]+(Tabla1[[#This Row],[minutos2]]+Tabla1[[#This Row],[segundos2]]/60)/60)</f>
        <v>19.853034722222223</v>
      </c>
      <c r="Q10" s="10" t="s">
        <v>280</v>
      </c>
      <c r="R10" s="10">
        <v>383</v>
      </c>
    </row>
    <row r="11" spans="1:20" x14ac:dyDescent="0.2">
      <c r="A11" s="9" t="s">
        <v>9</v>
      </c>
      <c r="B11" s="9" t="s">
        <v>10</v>
      </c>
      <c r="C11" s="9" t="s">
        <v>238</v>
      </c>
      <c r="D11" s="9" t="s">
        <v>239</v>
      </c>
      <c r="E11" s="9" t="s">
        <v>281</v>
      </c>
      <c r="F11" s="9" t="s">
        <v>282</v>
      </c>
      <c r="G11" s="9" t="s">
        <v>283</v>
      </c>
      <c r="H11" s="9" t="str">
        <f>MID(Tabla1[[#This Row],[Longitud]],1,3)</f>
        <v xml:space="preserve"> 99</v>
      </c>
      <c r="I11" s="9" t="str">
        <f>MID(Tabla1[[#This Row],[Longitud]],FIND("°",Tabla1[[#This Row],[Longitud]])+1,2)</f>
        <v>55</v>
      </c>
      <c r="J11" s="9" t="str">
        <f>MID(Tabla1[[#This Row],[Longitud]],FIND("'",Tabla1[[#This Row],[Longitud]])+1,6)</f>
        <v>14.367</v>
      </c>
      <c r="K11" s="9">
        <f>(Tabla1[[#This Row],[grados]]+(Tabla1[[#This Row],[minutos]]+Tabla1[[#This Row],[segundos]]/60)/60)*-1</f>
        <v>-99.920657500000004</v>
      </c>
      <c r="L11" s="9" t="s">
        <v>284</v>
      </c>
      <c r="M11" s="9" t="str">
        <f>MID(Tabla1[[#This Row],[Latitud]],1,2)</f>
        <v>19</v>
      </c>
      <c r="N11" s="9" t="str">
        <f>MID(Tabla1[[#This Row],[Latitud]],FIND("°",Tabla1[[#This Row],[Latitud]])+1,2)</f>
        <v>49</v>
      </c>
      <c r="O11" s="9" t="str">
        <f>MID(Tabla1[[#This Row],[Latitud]],FIND("'",Tabla1[[#This Row],[Latitud]])+1,6)</f>
        <v>34.988</v>
      </c>
      <c r="P11" s="9">
        <f>(Tabla1[[#This Row],[grados2]]+(Tabla1[[#This Row],[minutos2]]+Tabla1[[#This Row],[segundos2]]/60)/60)</f>
        <v>19.826385555555557</v>
      </c>
      <c r="Q11" s="9" t="s">
        <v>285</v>
      </c>
      <c r="R11" s="9">
        <v>273</v>
      </c>
    </row>
    <row r="12" spans="1:20" x14ac:dyDescent="0.2">
      <c r="A12" s="10" t="s">
        <v>9</v>
      </c>
      <c r="B12" s="10" t="s">
        <v>10</v>
      </c>
      <c r="C12" s="10" t="s">
        <v>238</v>
      </c>
      <c r="D12" s="10" t="s">
        <v>239</v>
      </c>
      <c r="E12" s="10" t="s">
        <v>17</v>
      </c>
      <c r="F12" s="10" t="s">
        <v>286</v>
      </c>
      <c r="G12" s="10" t="s">
        <v>287</v>
      </c>
      <c r="H12" s="10" t="str">
        <f>MID(Tabla1[[#This Row],[Longitud]],1,3)</f>
        <v xml:space="preserve"> 99</v>
      </c>
      <c r="I12" s="10" t="str">
        <f>MID(Tabla1[[#This Row],[Longitud]],FIND("°",Tabla1[[#This Row],[Longitud]])+1,2)</f>
        <v>49</v>
      </c>
      <c r="J12" s="10" t="str">
        <f>MID(Tabla1[[#This Row],[Longitud]],FIND("'",Tabla1[[#This Row],[Longitud]])+1,6)</f>
        <v>54.538</v>
      </c>
      <c r="K12" s="10">
        <f>(Tabla1[[#This Row],[grados]]+(Tabla1[[#This Row],[minutos]]+Tabla1[[#This Row],[segundos]]/60)/60)*-1</f>
        <v>-99.83181611111111</v>
      </c>
      <c r="L12" s="10" t="s">
        <v>288</v>
      </c>
      <c r="M12" s="10" t="str">
        <f>MID(Tabla1[[#This Row],[Latitud]],1,2)</f>
        <v>19</v>
      </c>
      <c r="N12" s="10" t="str">
        <f>MID(Tabla1[[#This Row],[Latitud]],FIND("°",Tabla1[[#This Row],[Latitud]])+1,2)</f>
        <v>48</v>
      </c>
      <c r="O12" s="10" t="str">
        <f>MID(Tabla1[[#This Row],[Latitud]],FIND("'",Tabla1[[#This Row],[Latitud]])+1,6)</f>
        <v>45.435</v>
      </c>
      <c r="P12" s="10">
        <f>(Tabla1[[#This Row],[grados2]]+(Tabla1[[#This Row],[minutos2]]+Tabla1[[#This Row],[segundos2]]/60)/60)</f>
        <v>19.812620833333334</v>
      </c>
      <c r="Q12" s="10" t="s">
        <v>289</v>
      </c>
      <c r="R12" s="10">
        <v>1098</v>
      </c>
    </row>
    <row r="13" spans="1:20" x14ac:dyDescent="0.2">
      <c r="A13" s="9" t="s">
        <v>9</v>
      </c>
      <c r="B13" s="9" t="s">
        <v>10</v>
      </c>
      <c r="C13" s="9" t="s">
        <v>238</v>
      </c>
      <c r="D13" s="9" t="s">
        <v>239</v>
      </c>
      <c r="E13" s="9" t="s">
        <v>60</v>
      </c>
      <c r="F13" s="9" t="s">
        <v>290</v>
      </c>
      <c r="G13" s="9" t="s">
        <v>291</v>
      </c>
      <c r="H13" s="9" t="str">
        <f>MID(Tabla1[[#This Row],[Longitud]],1,3)</f>
        <v xml:space="preserve"> 99</v>
      </c>
      <c r="I13" s="9" t="str">
        <f>MID(Tabla1[[#This Row],[Longitud]],FIND("°",Tabla1[[#This Row],[Longitud]])+1,2)</f>
        <v>53</v>
      </c>
      <c r="J13" s="9" t="str">
        <f>MID(Tabla1[[#This Row],[Longitud]],FIND("'",Tabla1[[#This Row],[Longitud]])+1,6)</f>
        <v>28.940</v>
      </c>
      <c r="K13" s="9">
        <f>(Tabla1[[#This Row],[grados]]+(Tabla1[[#This Row],[minutos]]+Tabla1[[#This Row],[segundos]]/60)/60)*-1</f>
        <v>-99.891372222222216</v>
      </c>
      <c r="L13" s="9" t="s">
        <v>292</v>
      </c>
      <c r="M13" s="9" t="str">
        <f>MID(Tabla1[[#This Row],[Latitud]],1,2)</f>
        <v>19</v>
      </c>
      <c r="N13" s="9" t="str">
        <f>MID(Tabla1[[#This Row],[Latitud]],FIND("°",Tabla1[[#This Row],[Latitud]])+1,2)</f>
        <v>52</v>
      </c>
      <c r="O13" s="9" t="str">
        <f>MID(Tabla1[[#This Row],[Latitud]],FIND("'",Tabla1[[#This Row],[Latitud]])+1,6)</f>
        <v>46.922</v>
      </c>
      <c r="P13" s="9">
        <f>(Tabla1[[#This Row],[grados2]]+(Tabla1[[#This Row],[minutos2]]+Tabla1[[#This Row],[segundos2]]/60)/60)</f>
        <v>19.879700555555555</v>
      </c>
      <c r="Q13" s="9" t="s">
        <v>293</v>
      </c>
      <c r="R13" s="9">
        <v>216</v>
      </c>
    </row>
    <row r="14" spans="1:20" x14ac:dyDescent="0.2">
      <c r="A14" s="10" t="s">
        <v>9</v>
      </c>
      <c r="B14" s="10" t="s">
        <v>10</v>
      </c>
      <c r="C14" s="10" t="s">
        <v>238</v>
      </c>
      <c r="D14" s="10" t="s">
        <v>239</v>
      </c>
      <c r="E14" s="10" t="s">
        <v>294</v>
      </c>
      <c r="F14" s="10" t="s">
        <v>295</v>
      </c>
      <c r="G14" s="10" t="s">
        <v>296</v>
      </c>
      <c r="H14" s="10" t="str">
        <f>MID(Tabla1[[#This Row],[Longitud]],1,3)</f>
        <v xml:space="preserve"> 99</v>
      </c>
      <c r="I14" s="10" t="str">
        <f>MID(Tabla1[[#This Row],[Longitud]],FIND("°",Tabla1[[#This Row],[Longitud]])+1,2)</f>
        <v>49</v>
      </c>
      <c r="J14" s="10" t="str">
        <f>MID(Tabla1[[#This Row],[Longitud]],FIND("'",Tabla1[[#This Row],[Longitud]])+1,6)</f>
        <v>37.139</v>
      </c>
      <c r="K14" s="10">
        <f>(Tabla1[[#This Row],[grados]]+(Tabla1[[#This Row],[minutos]]+Tabla1[[#This Row],[segundos]]/60)/60)*-1</f>
        <v>-99.826983055555559</v>
      </c>
      <c r="L14" s="10" t="s">
        <v>297</v>
      </c>
      <c r="M14" s="10" t="str">
        <f>MID(Tabla1[[#This Row],[Latitud]],1,2)</f>
        <v>19</v>
      </c>
      <c r="N14" s="10" t="str">
        <f>MID(Tabla1[[#This Row],[Latitud]],FIND("°",Tabla1[[#This Row],[Latitud]])+1,2)</f>
        <v>49</v>
      </c>
      <c r="O14" s="10" t="str">
        <f>MID(Tabla1[[#This Row],[Latitud]],FIND("'",Tabla1[[#This Row],[Latitud]])+1,6)</f>
        <v>39.789</v>
      </c>
      <c r="P14" s="10">
        <f>(Tabla1[[#This Row],[grados2]]+(Tabla1[[#This Row],[minutos2]]+Tabla1[[#This Row],[segundos2]]/60)/60)</f>
        <v>19.827719166666668</v>
      </c>
      <c r="Q14" s="10" t="s">
        <v>298</v>
      </c>
      <c r="R14" s="10">
        <v>5</v>
      </c>
    </row>
    <row r="15" spans="1:20" x14ac:dyDescent="0.2">
      <c r="A15" s="9" t="s">
        <v>9</v>
      </c>
      <c r="B15" s="9" t="s">
        <v>10</v>
      </c>
      <c r="C15" s="9" t="s">
        <v>238</v>
      </c>
      <c r="D15" s="9" t="s">
        <v>239</v>
      </c>
      <c r="E15" s="9" t="s">
        <v>18</v>
      </c>
      <c r="F15" s="9" t="s">
        <v>299</v>
      </c>
      <c r="G15" s="9" t="s">
        <v>300</v>
      </c>
      <c r="H15" s="9" t="str">
        <f>MID(Tabla1[[#This Row],[Longitud]],1,3)</f>
        <v xml:space="preserve"> 99</v>
      </c>
      <c r="I15" s="9" t="str">
        <f>MID(Tabla1[[#This Row],[Longitud]],FIND("°",Tabla1[[#This Row],[Longitud]])+1,2)</f>
        <v>55</v>
      </c>
      <c r="J15" s="9" t="str">
        <f>MID(Tabla1[[#This Row],[Longitud]],FIND("'",Tabla1[[#This Row],[Longitud]])+1,6)</f>
        <v>58.978</v>
      </c>
      <c r="K15" s="9">
        <f>(Tabla1[[#This Row],[grados]]+(Tabla1[[#This Row],[minutos]]+Tabla1[[#This Row],[segundos]]/60)/60)*-1</f>
        <v>-99.93304944444445</v>
      </c>
      <c r="L15" s="9" t="s">
        <v>301</v>
      </c>
      <c r="M15" s="9" t="str">
        <f>MID(Tabla1[[#This Row],[Latitud]],1,2)</f>
        <v>19</v>
      </c>
      <c r="N15" s="9" t="str">
        <f>MID(Tabla1[[#This Row],[Latitud]],FIND("°",Tabla1[[#This Row],[Latitud]])+1,2)</f>
        <v>50</v>
      </c>
      <c r="O15" s="9" t="str">
        <f>MID(Tabla1[[#This Row],[Latitud]],FIND("'",Tabla1[[#This Row],[Latitud]])+1,6)</f>
        <v>24.467</v>
      </c>
      <c r="P15" s="9">
        <f>(Tabla1[[#This Row],[grados2]]+(Tabla1[[#This Row],[minutos2]]+Tabla1[[#This Row],[segundos2]]/60)/60)</f>
        <v>19.840129722222223</v>
      </c>
      <c r="Q15" s="9" t="s">
        <v>247</v>
      </c>
      <c r="R15" s="9">
        <v>917</v>
      </c>
    </row>
    <row r="16" spans="1:20" x14ac:dyDescent="0.2">
      <c r="A16" s="10" t="s">
        <v>9</v>
      </c>
      <c r="B16" s="10" t="s">
        <v>10</v>
      </c>
      <c r="C16" s="10" t="s">
        <v>238</v>
      </c>
      <c r="D16" s="10" t="s">
        <v>239</v>
      </c>
      <c r="E16" s="10" t="s">
        <v>19</v>
      </c>
      <c r="F16" s="10" t="s">
        <v>302</v>
      </c>
      <c r="G16" s="10" t="s">
        <v>303</v>
      </c>
      <c r="H16" s="10" t="str">
        <f>MID(Tabla1[[#This Row],[Longitud]],1,3)</f>
        <v xml:space="preserve"> 99</v>
      </c>
      <c r="I16" s="10" t="str">
        <f>MID(Tabla1[[#This Row],[Longitud]],FIND("°",Tabla1[[#This Row],[Longitud]])+1,2)</f>
        <v>55</v>
      </c>
      <c r="J16" s="10" t="str">
        <f>MID(Tabla1[[#This Row],[Longitud]],FIND("'",Tabla1[[#This Row],[Longitud]])+1,6)</f>
        <v>42.328</v>
      </c>
      <c r="K16" s="10">
        <f>(Tabla1[[#This Row],[grados]]+(Tabla1[[#This Row],[minutos]]+Tabla1[[#This Row],[segundos]]/60)/60)*-1</f>
        <v>-99.928424444444445</v>
      </c>
      <c r="L16" s="10" t="s">
        <v>304</v>
      </c>
      <c r="M16" s="10" t="str">
        <f>MID(Tabla1[[#This Row],[Latitud]],1,2)</f>
        <v>19</v>
      </c>
      <c r="N16" s="10" t="str">
        <f>MID(Tabla1[[#This Row],[Latitud]],FIND("°",Tabla1[[#This Row],[Latitud]])+1,2)</f>
        <v>50</v>
      </c>
      <c r="O16" s="10" t="str">
        <f>MID(Tabla1[[#This Row],[Latitud]],FIND("'",Tabla1[[#This Row],[Latitud]])+1,6)</f>
        <v>25.856</v>
      </c>
      <c r="P16" s="10">
        <f>(Tabla1[[#This Row],[grados2]]+(Tabla1[[#This Row],[minutos2]]+Tabla1[[#This Row],[segundos2]]/60)/60)</f>
        <v>19.840515555555555</v>
      </c>
      <c r="Q16" s="10" t="s">
        <v>305</v>
      </c>
      <c r="R16" s="10">
        <v>1577</v>
      </c>
    </row>
    <row r="17" spans="1:18" x14ac:dyDescent="0.2">
      <c r="A17" s="9" t="s">
        <v>9</v>
      </c>
      <c r="B17" s="9" t="s">
        <v>10</v>
      </c>
      <c r="C17" s="9" t="s">
        <v>238</v>
      </c>
      <c r="D17" s="9" t="s">
        <v>239</v>
      </c>
      <c r="E17" s="9" t="s">
        <v>20</v>
      </c>
      <c r="F17" s="9" t="s">
        <v>306</v>
      </c>
      <c r="G17" s="9" t="s">
        <v>307</v>
      </c>
      <c r="H17" s="9" t="str">
        <f>MID(Tabla1[[#This Row],[Longitud]],1,3)</f>
        <v xml:space="preserve"> 99</v>
      </c>
      <c r="I17" s="9" t="str">
        <f>MID(Tabla1[[#This Row],[Longitud]],FIND("°",Tabla1[[#This Row],[Longitud]])+1,2)</f>
        <v>51</v>
      </c>
      <c r="J17" s="9" t="str">
        <f>MID(Tabla1[[#This Row],[Longitud]],FIND("'",Tabla1[[#This Row],[Longitud]])+1,6)</f>
        <v>15.736</v>
      </c>
      <c r="K17" s="9">
        <f>(Tabla1[[#This Row],[grados]]+(Tabla1[[#This Row],[minutos]]+Tabla1[[#This Row],[segundos]]/60)/60)*-1</f>
        <v>-99.854371111111107</v>
      </c>
      <c r="L17" s="9" t="s">
        <v>308</v>
      </c>
      <c r="M17" s="9" t="str">
        <f>MID(Tabla1[[#This Row],[Latitud]],1,2)</f>
        <v>19</v>
      </c>
      <c r="N17" s="9" t="str">
        <f>MID(Tabla1[[#This Row],[Latitud]],FIND("°",Tabla1[[#This Row],[Latitud]])+1,2)</f>
        <v>51</v>
      </c>
      <c r="O17" s="9" t="str">
        <f>MID(Tabla1[[#This Row],[Latitud]],FIND("'",Tabla1[[#This Row],[Latitud]])+1,6)</f>
        <v>04.224</v>
      </c>
      <c r="P17" s="9">
        <f>(Tabla1[[#This Row],[grados2]]+(Tabla1[[#This Row],[minutos2]]+Tabla1[[#This Row],[segundos2]]/60)/60)</f>
        <v>19.851173333333332</v>
      </c>
      <c r="Q17" s="9" t="s">
        <v>309</v>
      </c>
      <c r="R17" s="9">
        <v>115</v>
      </c>
    </row>
    <row r="18" spans="1:18" x14ac:dyDescent="0.2">
      <c r="A18" s="10" t="s">
        <v>9</v>
      </c>
      <c r="B18" s="10" t="s">
        <v>10</v>
      </c>
      <c r="C18" s="10" t="s">
        <v>238</v>
      </c>
      <c r="D18" s="10" t="s">
        <v>239</v>
      </c>
      <c r="E18" s="10" t="s">
        <v>310</v>
      </c>
      <c r="F18" s="10" t="s">
        <v>311</v>
      </c>
      <c r="G18" s="10" t="s">
        <v>312</v>
      </c>
      <c r="H18" s="10" t="str">
        <f>MID(Tabla1[[#This Row],[Longitud]],1,3)</f>
        <v xml:space="preserve"> 99</v>
      </c>
      <c r="I18" s="10" t="str">
        <f>MID(Tabla1[[#This Row],[Longitud]],FIND("°",Tabla1[[#This Row],[Longitud]])+1,2)</f>
        <v>53</v>
      </c>
      <c r="J18" s="10" t="str">
        <f>MID(Tabla1[[#This Row],[Longitud]],FIND("'",Tabla1[[#This Row],[Longitud]])+1,6)</f>
        <v>22.634</v>
      </c>
      <c r="K18" s="10">
        <f>(Tabla1[[#This Row],[grados]]+(Tabla1[[#This Row],[minutos]]+Tabla1[[#This Row],[segundos]]/60)/60)*-1</f>
        <v>-99.889620555555553</v>
      </c>
      <c r="L18" s="10" t="s">
        <v>313</v>
      </c>
      <c r="M18" s="10" t="str">
        <f>MID(Tabla1[[#This Row],[Latitud]],1,2)</f>
        <v>19</v>
      </c>
      <c r="N18" s="10" t="str">
        <f>MID(Tabla1[[#This Row],[Latitud]],FIND("°",Tabla1[[#This Row],[Latitud]])+1,2)</f>
        <v>51</v>
      </c>
      <c r="O18" s="10" t="str">
        <f>MID(Tabla1[[#This Row],[Latitud]],FIND("'",Tabla1[[#This Row],[Latitud]])+1,6)</f>
        <v>14.785</v>
      </c>
      <c r="P18" s="10">
        <f>(Tabla1[[#This Row],[grados2]]+(Tabla1[[#This Row],[minutos2]]+Tabla1[[#This Row],[segundos2]]/60)/60)</f>
        <v>19.854106944444446</v>
      </c>
      <c r="Q18" s="10" t="s">
        <v>314</v>
      </c>
      <c r="R18" s="10">
        <v>2517</v>
      </c>
    </row>
    <row r="19" spans="1:18" x14ac:dyDescent="0.2">
      <c r="A19" s="9" t="s">
        <v>9</v>
      </c>
      <c r="B19" s="9" t="s">
        <v>10</v>
      </c>
      <c r="C19" s="9" t="s">
        <v>238</v>
      </c>
      <c r="D19" s="9" t="s">
        <v>239</v>
      </c>
      <c r="E19" s="9" t="s">
        <v>317</v>
      </c>
      <c r="F19" s="9" t="s">
        <v>318</v>
      </c>
      <c r="G19" s="9" t="s">
        <v>319</v>
      </c>
      <c r="H19" s="9" t="str">
        <f>MID(Tabla1[[#This Row],[Longitud]],1,3)</f>
        <v xml:space="preserve"> 99</v>
      </c>
      <c r="I19" s="9" t="str">
        <f>MID(Tabla1[[#This Row],[Longitud]],FIND("°",Tabla1[[#This Row],[Longitud]])+1,2)</f>
        <v>52</v>
      </c>
      <c r="J19" s="9" t="str">
        <f>MID(Tabla1[[#This Row],[Longitud]],FIND("'",Tabla1[[#This Row],[Longitud]])+1,6)</f>
        <v>21.578</v>
      </c>
      <c r="K19" s="9">
        <f>(Tabla1[[#This Row],[grados]]+(Tabla1[[#This Row],[minutos]]+Tabla1[[#This Row],[segundos]]/60)/60)*-1</f>
        <v>-99.872660555555555</v>
      </c>
      <c r="L19" s="9" t="s">
        <v>320</v>
      </c>
      <c r="M19" s="9" t="str">
        <f>MID(Tabla1[[#This Row],[Latitud]],1,2)</f>
        <v>19</v>
      </c>
      <c r="N19" s="9" t="str">
        <f>MID(Tabla1[[#This Row],[Latitud]],FIND("°",Tabla1[[#This Row],[Latitud]])+1,2)</f>
        <v>48</v>
      </c>
      <c r="O19" s="9" t="str">
        <f>MID(Tabla1[[#This Row],[Latitud]],FIND("'",Tabla1[[#This Row],[Latitud]])+1,6)</f>
        <v>57.595</v>
      </c>
      <c r="P19" s="9">
        <f>(Tabla1[[#This Row],[grados2]]+(Tabla1[[#This Row],[minutos2]]+Tabla1[[#This Row],[segundos2]]/60)/60)</f>
        <v>19.815998611111112</v>
      </c>
      <c r="Q19" s="9" t="s">
        <v>280</v>
      </c>
      <c r="R19" s="9">
        <v>1134</v>
      </c>
    </row>
    <row r="20" spans="1:18" x14ac:dyDescent="0.2">
      <c r="A20" s="9" t="s">
        <v>9</v>
      </c>
      <c r="B20" s="9" t="s">
        <v>10</v>
      </c>
      <c r="C20" s="9" t="s">
        <v>238</v>
      </c>
      <c r="D20" s="9" t="s">
        <v>239</v>
      </c>
      <c r="E20" s="9" t="s">
        <v>24</v>
      </c>
      <c r="F20" s="9" t="s">
        <v>322</v>
      </c>
      <c r="G20" s="9" t="s">
        <v>323</v>
      </c>
      <c r="H20" s="9" t="str">
        <f>MID(Tabla1[[#This Row],[Longitud]],1,3)</f>
        <v xml:space="preserve"> 99</v>
      </c>
      <c r="I20" s="9" t="str">
        <f>MID(Tabla1[[#This Row],[Longitud]],FIND("°",Tabla1[[#This Row],[Longitud]])+1,2)</f>
        <v>45</v>
      </c>
      <c r="J20" s="9" t="str">
        <f>MID(Tabla1[[#This Row],[Longitud]],FIND("'",Tabla1[[#This Row],[Longitud]])+1,6)</f>
        <v>29.662</v>
      </c>
      <c r="K20" s="9">
        <f>(Tabla1[[#This Row],[grados]]+(Tabla1[[#This Row],[minutos]]+Tabla1[[#This Row],[segundos]]/60)/60)*-1</f>
        <v>-99.758239444444442</v>
      </c>
      <c r="L20" s="9" t="s">
        <v>324</v>
      </c>
      <c r="M20" s="9" t="str">
        <f>MID(Tabla1[[#This Row],[Latitud]],1,2)</f>
        <v>19</v>
      </c>
      <c r="N20" s="9" t="str">
        <f>MID(Tabla1[[#This Row],[Latitud]],FIND("°",Tabla1[[#This Row],[Latitud]])+1,2)</f>
        <v>46</v>
      </c>
      <c r="O20" s="9" t="str">
        <f>MID(Tabla1[[#This Row],[Latitud]],FIND("'",Tabla1[[#This Row],[Latitud]])+1,6)</f>
        <v>04.145</v>
      </c>
      <c r="P20" s="9">
        <f>(Tabla1[[#This Row],[grados2]]+(Tabla1[[#This Row],[minutos2]]+Tabla1[[#This Row],[segundos2]]/60)/60)</f>
        <v>19.767818055555555</v>
      </c>
      <c r="Q20" s="9" t="s">
        <v>325</v>
      </c>
      <c r="R20" s="9">
        <v>1991</v>
      </c>
    </row>
    <row r="21" spans="1:18" x14ac:dyDescent="0.2">
      <c r="A21" s="10" t="s">
        <v>9</v>
      </c>
      <c r="B21" s="10" t="s">
        <v>10</v>
      </c>
      <c r="C21" s="10" t="s">
        <v>238</v>
      </c>
      <c r="D21" s="10" t="s">
        <v>239</v>
      </c>
      <c r="E21" s="10" t="s">
        <v>326</v>
      </c>
      <c r="F21" s="10" t="s">
        <v>327</v>
      </c>
      <c r="G21" s="10" t="s">
        <v>328</v>
      </c>
      <c r="H21" s="10" t="str">
        <f>MID(Tabla1[[#This Row],[Longitud]],1,3)</f>
        <v xml:space="preserve"> 99</v>
      </c>
      <c r="I21" s="10" t="str">
        <f>MID(Tabla1[[#This Row],[Longitud]],FIND("°",Tabla1[[#This Row],[Longitud]])+1,2)</f>
        <v>50</v>
      </c>
      <c r="J21" s="10" t="str">
        <f>MID(Tabla1[[#This Row],[Longitud]],FIND("'",Tabla1[[#This Row],[Longitud]])+1,6)</f>
        <v>36.719</v>
      </c>
      <c r="K21" s="10">
        <f>(Tabla1[[#This Row],[grados]]+(Tabla1[[#This Row],[minutos]]+Tabla1[[#This Row],[segundos]]/60)/60)*-1</f>
        <v>-99.843533055555554</v>
      </c>
      <c r="L21" s="10" t="s">
        <v>329</v>
      </c>
      <c r="M21" s="10" t="str">
        <f>MID(Tabla1[[#This Row],[Latitud]],1,2)</f>
        <v>19</v>
      </c>
      <c r="N21" s="10" t="str">
        <f>MID(Tabla1[[#This Row],[Latitud]],FIND("°",Tabla1[[#This Row],[Latitud]])+1,2)</f>
        <v>47</v>
      </c>
      <c r="O21" s="10" t="str">
        <f>MID(Tabla1[[#This Row],[Latitud]],FIND("'",Tabla1[[#This Row],[Latitud]])+1,6)</f>
        <v>23.373</v>
      </c>
      <c r="P21" s="10">
        <f>(Tabla1[[#This Row],[grados2]]+(Tabla1[[#This Row],[minutos2]]+Tabla1[[#This Row],[segundos2]]/60)/60)</f>
        <v>19.789825833333332</v>
      </c>
      <c r="Q21" s="10" t="s">
        <v>330</v>
      </c>
      <c r="R21" s="10">
        <v>1892</v>
      </c>
    </row>
    <row r="22" spans="1:18" x14ac:dyDescent="0.2">
      <c r="A22" s="9" t="s">
        <v>9</v>
      </c>
      <c r="B22" s="9" t="s">
        <v>10</v>
      </c>
      <c r="C22" s="9" t="s">
        <v>238</v>
      </c>
      <c r="D22" s="9" t="s">
        <v>239</v>
      </c>
      <c r="E22" s="9" t="s">
        <v>331</v>
      </c>
      <c r="F22" s="9" t="s">
        <v>332</v>
      </c>
      <c r="G22" s="9" t="s">
        <v>333</v>
      </c>
      <c r="H22" s="9" t="str">
        <f>MID(Tabla1[[#This Row],[Longitud]],1,3)</f>
        <v xml:space="preserve"> 99</v>
      </c>
      <c r="I22" s="9" t="str">
        <f>MID(Tabla1[[#This Row],[Longitud]],FIND("°",Tabla1[[#This Row],[Longitud]])+1,2)</f>
        <v>48</v>
      </c>
      <c r="J22" s="9" t="str">
        <f>MID(Tabla1[[#This Row],[Longitud]],FIND("'",Tabla1[[#This Row],[Longitud]])+1,6)</f>
        <v>02.236</v>
      </c>
      <c r="K22" s="9">
        <f>(Tabla1[[#This Row],[grados]]+(Tabla1[[#This Row],[minutos]]+Tabla1[[#This Row],[segundos]]/60)/60)*-1</f>
        <v>-99.800621111111113</v>
      </c>
      <c r="L22" s="9" t="s">
        <v>334</v>
      </c>
      <c r="M22" s="9" t="str">
        <f>MID(Tabla1[[#This Row],[Latitud]],1,2)</f>
        <v>19</v>
      </c>
      <c r="N22" s="9" t="str">
        <f>MID(Tabla1[[#This Row],[Latitud]],FIND("°",Tabla1[[#This Row],[Latitud]])+1,2)</f>
        <v>49</v>
      </c>
      <c r="O22" s="9" t="str">
        <f>MID(Tabla1[[#This Row],[Latitud]],FIND("'",Tabla1[[#This Row],[Latitud]])+1,6)</f>
        <v>00.217</v>
      </c>
      <c r="P22" s="9">
        <f>(Tabla1[[#This Row],[grados2]]+(Tabla1[[#This Row],[minutos2]]+Tabla1[[#This Row],[segundos2]]/60)/60)</f>
        <v>19.816726944444444</v>
      </c>
      <c r="Q22" s="9" t="s">
        <v>335</v>
      </c>
      <c r="R22" s="9">
        <v>375</v>
      </c>
    </row>
    <row r="23" spans="1:18" x14ac:dyDescent="0.2">
      <c r="A23" s="10" t="s">
        <v>9</v>
      </c>
      <c r="B23" s="10" t="s">
        <v>10</v>
      </c>
      <c r="C23" s="10" t="s">
        <v>238</v>
      </c>
      <c r="D23" s="10" t="s">
        <v>239</v>
      </c>
      <c r="E23" s="10" t="s">
        <v>336</v>
      </c>
      <c r="F23" s="10" t="s">
        <v>337</v>
      </c>
      <c r="G23" s="10" t="s">
        <v>338</v>
      </c>
      <c r="H23" s="10" t="str">
        <f>MID(Tabla1[[#This Row],[Longitud]],1,3)</f>
        <v xml:space="preserve"> 99</v>
      </c>
      <c r="I23" s="10" t="str">
        <f>MID(Tabla1[[#This Row],[Longitud]],FIND("°",Tabla1[[#This Row],[Longitud]])+1,2)</f>
        <v>49</v>
      </c>
      <c r="J23" s="10" t="str">
        <f>MID(Tabla1[[#This Row],[Longitud]],FIND("'",Tabla1[[#This Row],[Longitud]])+1,6)</f>
        <v>14.552</v>
      </c>
      <c r="K23" s="10">
        <f>(Tabla1[[#This Row],[grados]]+(Tabla1[[#This Row],[minutos]]+Tabla1[[#This Row],[segundos]]/60)/60)*-1</f>
        <v>-99.820708888888888</v>
      </c>
      <c r="L23" s="10" t="s">
        <v>339</v>
      </c>
      <c r="M23" s="10" t="str">
        <f>MID(Tabla1[[#This Row],[Latitud]],1,2)</f>
        <v>19</v>
      </c>
      <c r="N23" s="10" t="str">
        <f>MID(Tabla1[[#This Row],[Latitud]],FIND("°",Tabla1[[#This Row],[Latitud]])+1,2)</f>
        <v>45</v>
      </c>
      <c r="O23" s="10" t="str">
        <f>MID(Tabla1[[#This Row],[Latitud]],FIND("'",Tabla1[[#This Row],[Latitud]])+1,6)</f>
        <v>17.573</v>
      </c>
      <c r="P23" s="10">
        <f>(Tabla1[[#This Row],[grados2]]+(Tabla1[[#This Row],[minutos2]]+Tabla1[[#This Row],[segundos2]]/60)/60)</f>
        <v>19.75488138888889</v>
      </c>
      <c r="Q23" s="10" t="s">
        <v>340</v>
      </c>
      <c r="R23" s="10">
        <v>4725</v>
      </c>
    </row>
    <row r="24" spans="1:18" x14ac:dyDescent="0.2">
      <c r="A24" s="9" t="s">
        <v>9</v>
      </c>
      <c r="B24" s="9" t="s">
        <v>10</v>
      </c>
      <c r="C24" s="9" t="s">
        <v>238</v>
      </c>
      <c r="D24" s="9" t="s">
        <v>239</v>
      </c>
      <c r="E24" s="9" t="s">
        <v>341</v>
      </c>
      <c r="F24" s="9" t="s">
        <v>342</v>
      </c>
      <c r="G24" s="9" t="s">
        <v>343</v>
      </c>
      <c r="H24" s="9" t="str">
        <f>MID(Tabla1[[#This Row],[Longitud]],1,3)</f>
        <v xml:space="preserve"> 99</v>
      </c>
      <c r="I24" s="9" t="str">
        <f>MID(Tabla1[[#This Row],[Longitud]],FIND("°",Tabla1[[#This Row],[Longitud]])+1,2)</f>
        <v>51</v>
      </c>
      <c r="J24" s="9" t="str">
        <f>MID(Tabla1[[#This Row],[Longitud]],FIND("'",Tabla1[[#This Row],[Longitud]])+1,6)</f>
        <v>53.510</v>
      </c>
      <c r="K24" s="9">
        <f>(Tabla1[[#This Row],[grados]]+(Tabla1[[#This Row],[minutos]]+Tabla1[[#This Row],[segundos]]/60)/60)*-1</f>
        <v>-99.864863888888891</v>
      </c>
      <c r="L24" s="9" t="s">
        <v>344</v>
      </c>
      <c r="M24" s="9" t="str">
        <f>MID(Tabla1[[#This Row],[Latitud]],1,2)</f>
        <v>19</v>
      </c>
      <c r="N24" s="9" t="str">
        <f>MID(Tabla1[[#This Row],[Latitud]],FIND("°",Tabla1[[#This Row],[Latitud]])+1,2)</f>
        <v>50</v>
      </c>
      <c r="O24" s="9" t="str">
        <f>MID(Tabla1[[#This Row],[Latitud]],FIND("'",Tabla1[[#This Row],[Latitud]])+1,6)</f>
        <v>48.204</v>
      </c>
      <c r="P24" s="9">
        <f>(Tabla1[[#This Row],[grados2]]+(Tabla1[[#This Row],[minutos2]]+Tabla1[[#This Row],[segundos2]]/60)/60)</f>
        <v>19.846723333333333</v>
      </c>
      <c r="Q24" s="9" t="s">
        <v>345</v>
      </c>
      <c r="R24" s="9">
        <v>964</v>
      </c>
    </row>
    <row r="25" spans="1:18" x14ac:dyDescent="0.2">
      <c r="A25" s="10" t="s">
        <v>9</v>
      </c>
      <c r="B25" s="10" t="s">
        <v>10</v>
      </c>
      <c r="C25" s="10" t="s">
        <v>238</v>
      </c>
      <c r="D25" s="10" t="s">
        <v>239</v>
      </c>
      <c r="E25" s="10" t="s">
        <v>27</v>
      </c>
      <c r="F25" s="10" t="s">
        <v>346</v>
      </c>
      <c r="G25" s="10" t="s">
        <v>347</v>
      </c>
      <c r="H25" s="10" t="str">
        <f>MID(Tabla1[[#This Row],[Longitud]],1,3)</f>
        <v xml:space="preserve"> 99</v>
      </c>
      <c r="I25" s="10" t="str">
        <f>MID(Tabla1[[#This Row],[Longitud]],FIND("°",Tabla1[[#This Row],[Longitud]])+1,2)</f>
        <v>53</v>
      </c>
      <c r="J25" s="10" t="str">
        <f>MID(Tabla1[[#This Row],[Longitud]],FIND("'",Tabla1[[#This Row],[Longitud]])+1,6)</f>
        <v>37.807</v>
      </c>
      <c r="K25" s="10">
        <f>(Tabla1[[#This Row],[grados]]+(Tabla1[[#This Row],[minutos]]+Tabla1[[#This Row],[segundos]]/60)/60)*-1</f>
        <v>-99.893835277777782</v>
      </c>
      <c r="L25" s="10" t="s">
        <v>348</v>
      </c>
      <c r="M25" s="10" t="str">
        <f>MID(Tabla1[[#This Row],[Latitud]],1,2)</f>
        <v>19</v>
      </c>
      <c r="N25" s="10" t="str">
        <f>MID(Tabla1[[#This Row],[Latitud]],FIND("°",Tabla1[[#This Row],[Latitud]])+1,2)</f>
        <v>52</v>
      </c>
      <c r="O25" s="10" t="str">
        <f>MID(Tabla1[[#This Row],[Latitud]],FIND("'",Tabla1[[#This Row],[Latitud]])+1,6)</f>
        <v>00.480</v>
      </c>
      <c r="P25" s="10">
        <f>(Tabla1[[#This Row],[grados2]]+(Tabla1[[#This Row],[minutos2]]+Tabla1[[#This Row],[segundos2]]/60)/60)</f>
        <v>19.866800000000001</v>
      </c>
      <c r="Q25" s="10" t="s">
        <v>349</v>
      </c>
      <c r="R25" s="10">
        <v>1444</v>
      </c>
    </row>
    <row r="26" spans="1:18" x14ac:dyDescent="0.2">
      <c r="A26" s="9" t="s">
        <v>9</v>
      </c>
      <c r="B26" s="9" t="s">
        <v>10</v>
      </c>
      <c r="C26" s="9" t="s">
        <v>238</v>
      </c>
      <c r="D26" s="9" t="s">
        <v>239</v>
      </c>
      <c r="E26" s="9" t="s">
        <v>350</v>
      </c>
      <c r="F26" s="9" t="s">
        <v>351</v>
      </c>
      <c r="G26" s="9" t="s">
        <v>352</v>
      </c>
      <c r="H26" s="9" t="str">
        <f>MID(Tabla1[[#This Row],[Longitud]],1,3)</f>
        <v xml:space="preserve"> 99</v>
      </c>
      <c r="I26" s="9" t="str">
        <f>MID(Tabla1[[#This Row],[Longitud]],FIND("°",Tabla1[[#This Row],[Longitud]])+1,2)</f>
        <v>49</v>
      </c>
      <c r="J26" s="9" t="str">
        <f>MID(Tabla1[[#This Row],[Longitud]],FIND("'",Tabla1[[#This Row],[Longitud]])+1,6)</f>
        <v>11.280</v>
      </c>
      <c r="K26" s="9">
        <f>(Tabla1[[#This Row],[grados]]+(Tabla1[[#This Row],[minutos]]+Tabla1[[#This Row],[segundos]]/60)/60)*-1</f>
        <v>-99.819800000000001</v>
      </c>
      <c r="L26" s="9" t="s">
        <v>353</v>
      </c>
      <c r="M26" s="9" t="str">
        <f>MID(Tabla1[[#This Row],[Latitud]],1,2)</f>
        <v>19</v>
      </c>
      <c r="N26" s="9" t="str">
        <f>MID(Tabla1[[#This Row],[Latitud]],FIND("°",Tabla1[[#This Row],[Latitud]])+1,2)</f>
        <v>46</v>
      </c>
      <c r="O26" s="9" t="str">
        <f>MID(Tabla1[[#This Row],[Latitud]],FIND("'",Tabla1[[#This Row],[Latitud]])+1,6)</f>
        <v>14.035</v>
      </c>
      <c r="P26" s="9">
        <f>(Tabla1[[#This Row],[grados2]]+(Tabla1[[#This Row],[minutos2]]+Tabla1[[#This Row],[segundos2]]/60)/60)</f>
        <v>19.770565277777777</v>
      </c>
      <c r="Q26" s="9" t="s">
        <v>354</v>
      </c>
      <c r="R26" s="9">
        <v>2260</v>
      </c>
    </row>
    <row r="27" spans="1:18" x14ac:dyDescent="0.2">
      <c r="A27" s="9" t="s">
        <v>9</v>
      </c>
      <c r="B27" s="9" t="s">
        <v>10</v>
      </c>
      <c r="C27" s="9" t="s">
        <v>238</v>
      </c>
      <c r="D27" s="9" t="s">
        <v>239</v>
      </c>
      <c r="E27" s="9" t="s">
        <v>357</v>
      </c>
      <c r="F27" s="9" t="s">
        <v>358</v>
      </c>
      <c r="G27" s="9" t="s">
        <v>359</v>
      </c>
      <c r="H27" s="9" t="str">
        <f>MID(Tabla1[[#This Row],[Longitud]],1,3)</f>
        <v xml:space="preserve"> 99</v>
      </c>
      <c r="I27" s="9" t="str">
        <f>MID(Tabla1[[#This Row],[Longitud]],FIND("°",Tabla1[[#This Row],[Longitud]])+1,2)</f>
        <v>50</v>
      </c>
      <c r="J27" s="9" t="str">
        <f>MID(Tabla1[[#This Row],[Longitud]],FIND("'",Tabla1[[#This Row],[Longitud]])+1,6)</f>
        <v>25.775</v>
      </c>
      <c r="K27" s="9">
        <f>(Tabla1[[#This Row],[grados]]+(Tabla1[[#This Row],[minutos]]+Tabla1[[#This Row],[segundos]]/60)/60)*-1</f>
        <v>-99.840493055555555</v>
      </c>
      <c r="L27" s="9" t="s">
        <v>360</v>
      </c>
      <c r="M27" s="9" t="str">
        <f>MID(Tabla1[[#This Row],[Latitud]],1,2)</f>
        <v>19</v>
      </c>
      <c r="N27" s="9" t="str">
        <f>MID(Tabla1[[#This Row],[Latitud]],FIND("°",Tabla1[[#This Row],[Latitud]])+1,2)</f>
        <v>48</v>
      </c>
      <c r="O27" s="9" t="str">
        <f>MID(Tabla1[[#This Row],[Latitud]],FIND("'",Tabla1[[#This Row],[Latitud]])+1,6)</f>
        <v>44.927</v>
      </c>
      <c r="P27" s="9">
        <f>(Tabla1[[#This Row],[grados2]]+(Tabla1[[#This Row],[minutos2]]+Tabla1[[#This Row],[segundos2]]/60)/60)</f>
        <v>19.812479722222221</v>
      </c>
      <c r="Q27" s="9" t="s">
        <v>361</v>
      </c>
      <c r="R27" s="9">
        <v>739</v>
      </c>
    </row>
    <row r="28" spans="1:18" x14ac:dyDescent="0.2">
      <c r="A28" s="10" t="s">
        <v>9</v>
      </c>
      <c r="B28" s="10" t="s">
        <v>10</v>
      </c>
      <c r="C28" s="10" t="s">
        <v>238</v>
      </c>
      <c r="D28" s="10" t="s">
        <v>239</v>
      </c>
      <c r="E28" s="10" t="s">
        <v>362</v>
      </c>
      <c r="F28" s="10" t="s">
        <v>363</v>
      </c>
      <c r="G28" s="10" t="s">
        <v>364</v>
      </c>
      <c r="H28" s="10" t="str">
        <f>MID(Tabla1[[#This Row],[Longitud]],1,3)</f>
        <v xml:space="preserve"> 99</v>
      </c>
      <c r="I28" s="10" t="str">
        <f>MID(Tabla1[[#This Row],[Longitud]],FIND("°",Tabla1[[#This Row],[Longitud]])+1,2)</f>
        <v>55</v>
      </c>
      <c r="J28" s="10" t="str">
        <f>MID(Tabla1[[#This Row],[Longitud]],FIND("'",Tabla1[[#This Row],[Longitud]])+1,6)</f>
        <v>23.102</v>
      </c>
      <c r="K28" s="10">
        <f>(Tabla1[[#This Row],[grados]]+(Tabla1[[#This Row],[minutos]]+Tabla1[[#This Row],[segundos]]/60)/60)*-1</f>
        <v>-99.923083888888883</v>
      </c>
      <c r="L28" s="10" t="s">
        <v>365</v>
      </c>
      <c r="M28" s="10" t="str">
        <f>MID(Tabla1[[#This Row],[Latitud]],1,2)</f>
        <v>19</v>
      </c>
      <c r="N28" s="10" t="str">
        <f>MID(Tabla1[[#This Row],[Latitud]],FIND("°",Tabla1[[#This Row],[Latitud]])+1,2)</f>
        <v>52</v>
      </c>
      <c r="O28" s="10" t="str">
        <f>MID(Tabla1[[#This Row],[Latitud]],FIND("'",Tabla1[[#This Row],[Latitud]])+1,6)</f>
        <v>42.891</v>
      </c>
      <c r="P28" s="10">
        <f>(Tabla1[[#This Row],[grados2]]+(Tabla1[[#This Row],[minutos2]]+Tabla1[[#This Row],[segundos2]]/60)/60)</f>
        <v>19.878580833333334</v>
      </c>
      <c r="Q28" s="10" t="s">
        <v>67</v>
      </c>
      <c r="R28" s="10">
        <v>3064</v>
      </c>
    </row>
    <row r="29" spans="1:18" x14ac:dyDescent="0.2">
      <c r="A29" s="9" t="s">
        <v>9</v>
      </c>
      <c r="B29" s="9" t="s">
        <v>10</v>
      </c>
      <c r="C29" s="9" t="s">
        <v>238</v>
      </c>
      <c r="D29" s="9" t="s">
        <v>239</v>
      </c>
      <c r="E29" s="9" t="s">
        <v>366</v>
      </c>
      <c r="F29" s="9" t="s">
        <v>367</v>
      </c>
      <c r="G29" s="9" t="s">
        <v>368</v>
      </c>
      <c r="H29" s="9" t="str">
        <f>MID(Tabla1[[#This Row],[Longitud]],1,3)</f>
        <v xml:space="preserve"> 99</v>
      </c>
      <c r="I29" s="9" t="str">
        <f>MID(Tabla1[[#This Row],[Longitud]],FIND("°",Tabla1[[#This Row],[Longitud]])+1,2)</f>
        <v>50</v>
      </c>
      <c r="J29" s="9" t="str">
        <f>MID(Tabla1[[#This Row],[Longitud]],FIND("'",Tabla1[[#This Row],[Longitud]])+1,6)</f>
        <v>16.893</v>
      </c>
      <c r="K29" s="9">
        <f>(Tabla1[[#This Row],[grados]]+(Tabla1[[#This Row],[minutos]]+Tabla1[[#This Row],[segundos]]/60)/60)*-1</f>
        <v>-99.838025833333333</v>
      </c>
      <c r="L29" s="9" t="s">
        <v>369</v>
      </c>
      <c r="M29" s="9" t="str">
        <f>MID(Tabla1[[#This Row],[Latitud]],1,2)</f>
        <v>19</v>
      </c>
      <c r="N29" s="9" t="str">
        <f>MID(Tabla1[[#This Row],[Latitud]],FIND("°",Tabla1[[#This Row],[Latitud]])+1,2)</f>
        <v>47</v>
      </c>
      <c r="O29" s="9" t="str">
        <f>MID(Tabla1[[#This Row],[Latitud]],FIND("'",Tabla1[[#This Row],[Latitud]])+1,6)</f>
        <v>20.639</v>
      </c>
      <c r="P29" s="9">
        <f>(Tabla1[[#This Row],[grados2]]+(Tabla1[[#This Row],[minutos2]]+Tabla1[[#This Row],[segundos2]]/60)/60)</f>
        <v>19.789066388888887</v>
      </c>
      <c r="Q29" s="9" t="s">
        <v>370</v>
      </c>
      <c r="R29" s="9">
        <v>1620</v>
      </c>
    </row>
    <row r="30" spans="1:18" x14ac:dyDescent="0.2">
      <c r="A30" s="10" t="s">
        <v>9</v>
      </c>
      <c r="B30" s="10" t="s">
        <v>10</v>
      </c>
      <c r="C30" s="10" t="s">
        <v>238</v>
      </c>
      <c r="D30" s="10" t="s">
        <v>239</v>
      </c>
      <c r="E30" s="10" t="s">
        <v>371</v>
      </c>
      <c r="F30" s="10" t="s">
        <v>372</v>
      </c>
      <c r="G30" s="10" t="s">
        <v>373</v>
      </c>
      <c r="H30" s="10" t="str">
        <f>MID(Tabla1[[#This Row],[Longitud]],1,3)</f>
        <v xml:space="preserve"> 99</v>
      </c>
      <c r="I30" s="10" t="str">
        <f>MID(Tabla1[[#This Row],[Longitud]],FIND("°",Tabla1[[#This Row],[Longitud]])+1,2)</f>
        <v>55</v>
      </c>
      <c r="J30" s="10" t="str">
        <f>MID(Tabla1[[#This Row],[Longitud]],FIND("'",Tabla1[[#This Row],[Longitud]])+1,6)</f>
        <v>49.540</v>
      </c>
      <c r="K30" s="10">
        <f>(Tabla1[[#This Row],[grados]]+(Tabla1[[#This Row],[minutos]]+Tabla1[[#This Row],[segundos]]/60)/60)*-1</f>
        <v>-99.93042777777778</v>
      </c>
      <c r="L30" s="10" t="s">
        <v>374</v>
      </c>
      <c r="M30" s="10" t="str">
        <f>MID(Tabla1[[#This Row],[Latitud]],1,2)</f>
        <v>19</v>
      </c>
      <c r="N30" s="10" t="str">
        <f>MID(Tabla1[[#This Row],[Latitud]],FIND("°",Tabla1[[#This Row],[Latitud]])+1,2)</f>
        <v>52</v>
      </c>
      <c r="O30" s="10" t="str">
        <f>MID(Tabla1[[#This Row],[Latitud]],FIND("'",Tabla1[[#This Row],[Latitud]])+1,6)</f>
        <v>09.434</v>
      </c>
      <c r="P30" s="10">
        <f>(Tabla1[[#This Row],[grados2]]+(Tabla1[[#This Row],[minutos2]]+Tabla1[[#This Row],[segundos2]]/60)/60)</f>
        <v>19.869287222222223</v>
      </c>
      <c r="Q30" s="10" t="s">
        <v>375</v>
      </c>
      <c r="R30" s="10">
        <v>2072</v>
      </c>
    </row>
    <row r="31" spans="1:18" x14ac:dyDescent="0.2">
      <c r="A31" s="9" t="s">
        <v>9</v>
      </c>
      <c r="B31" s="9" t="s">
        <v>10</v>
      </c>
      <c r="C31" s="9" t="s">
        <v>238</v>
      </c>
      <c r="D31" s="9" t="s">
        <v>239</v>
      </c>
      <c r="E31" s="9" t="s">
        <v>376</v>
      </c>
      <c r="F31" s="9" t="s">
        <v>377</v>
      </c>
      <c r="G31" s="9" t="s">
        <v>378</v>
      </c>
      <c r="H31" s="9" t="str">
        <f>MID(Tabla1[[#This Row],[Longitud]],1,3)</f>
        <v xml:space="preserve"> 99</v>
      </c>
      <c r="I31" s="9" t="str">
        <f>MID(Tabla1[[#This Row],[Longitud]],FIND("°",Tabla1[[#This Row],[Longitud]])+1,2)</f>
        <v>54</v>
      </c>
      <c r="J31" s="9" t="str">
        <f>MID(Tabla1[[#This Row],[Longitud]],FIND("'",Tabla1[[#This Row],[Longitud]])+1,6)</f>
        <v>51.975</v>
      </c>
      <c r="K31" s="9">
        <f>(Tabla1[[#This Row],[grados]]+(Tabla1[[#This Row],[minutos]]+Tabla1[[#This Row],[segundos]]/60)/60)*-1</f>
        <v>-99.914437500000005</v>
      </c>
      <c r="L31" s="9" t="s">
        <v>379</v>
      </c>
      <c r="M31" s="9" t="str">
        <f>MID(Tabla1[[#This Row],[Latitud]],1,2)</f>
        <v>19</v>
      </c>
      <c r="N31" s="9" t="str">
        <f>MID(Tabla1[[#This Row],[Latitud]],FIND("°",Tabla1[[#This Row],[Latitud]])+1,2)</f>
        <v>51</v>
      </c>
      <c r="O31" s="9" t="str">
        <f>MID(Tabla1[[#This Row],[Latitud]],FIND("'",Tabla1[[#This Row],[Latitud]])+1,6)</f>
        <v>45.697</v>
      </c>
      <c r="P31" s="9">
        <f>(Tabla1[[#This Row],[grados2]]+(Tabla1[[#This Row],[minutos2]]+Tabla1[[#This Row],[segundos2]]/60)/60)</f>
        <v>19.862693611111112</v>
      </c>
      <c r="Q31" s="9" t="s">
        <v>61</v>
      </c>
      <c r="R31" s="9">
        <v>2660</v>
      </c>
    </row>
    <row r="32" spans="1:18" x14ac:dyDescent="0.2">
      <c r="A32" s="10" t="s">
        <v>9</v>
      </c>
      <c r="B32" s="10" t="s">
        <v>10</v>
      </c>
      <c r="C32" s="10" t="s">
        <v>238</v>
      </c>
      <c r="D32" s="10" t="s">
        <v>239</v>
      </c>
      <c r="E32" s="10" t="s">
        <v>380</v>
      </c>
      <c r="F32" s="10" t="s">
        <v>381</v>
      </c>
      <c r="G32" s="10" t="s">
        <v>382</v>
      </c>
      <c r="H32" s="10" t="str">
        <f>MID(Tabla1[[#This Row],[Longitud]],1,3)</f>
        <v xml:space="preserve"> 99</v>
      </c>
      <c r="I32" s="10" t="str">
        <f>MID(Tabla1[[#This Row],[Longitud]],FIND("°",Tabla1[[#This Row],[Longitud]])+1,2)</f>
        <v>55</v>
      </c>
      <c r="J32" s="10" t="str">
        <f>MID(Tabla1[[#This Row],[Longitud]],FIND("'",Tabla1[[#This Row],[Longitud]])+1,6)</f>
        <v>03.046</v>
      </c>
      <c r="K32" s="10">
        <f>(Tabla1[[#This Row],[grados]]+(Tabla1[[#This Row],[minutos]]+Tabla1[[#This Row],[segundos]]/60)/60)*-1</f>
        <v>-99.917512777777773</v>
      </c>
      <c r="L32" s="10" t="s">
        <v>383</v>
      </c>
      <c r="M32" s="10" t="str">
        <f>MID(Tabla1[[#This Row],[Latitud]],1,2)</f>
        <v>19</v>
      </c>
      <c r="N32" s="10" t="str">
        <f>MID(Tabla1[[#This Row],[Latitud]],FIND("°",Tabla1[[#This Row],[Latitud]])+1,2)</f>
        <v>49</v>
      </c>
      <c r="O32" s="10" t="str">
        <f>MID(Tabla1[[#This Row],[Latitud]],FIND("'",Tabla1[[#This Row],[Latitud]])+1,6)</f>
        <v>16.308</v>
      </c>
      <c r="P32" s="10">
        <f>(Tabla1[[#This Row],[grados2]]+(Tabla1[[#This Row],[minutos2]]+Tabla1[[#This Row],[segundos2]]/60)/60)</f>
        <v>19.821196666666665</v>
      </c>
      <c r="Q32" s="10" t="s">
        <v>345</v>
      </c>
      <c r="R32" s="10">
        <v>8616</v>
      </c>
    </row>
    <row r="33" spans="1:18" x14ac:dyDescent="0.2">
      <c r="A33" s="9" t="s">
        <v>9</v>
      </c>
      <c r="B33" s="9" t="s">
        <v>10</v>
      </c>
      <c r="C33" s="9" t="s">
        <v>238</v>
      </c>
      <c r="D33" s="9" t="s">
        <v>239</v>
      </c>
      <c r="E33" s="9" t="s">
        <v>384</v>
      </c>
      <c r="F33" s="9" t="s">
        <v>385</v>
      </c>
      <c r="G33" s="9" t="s">
        <v>386</v>
      </c>
      <c r="H33" s="9" t="str">
        <f>MID(Tabla1[[#This Row],[Longitud]],1,3)</f>
        <v xml:space="preserve"> 99</v>
      </c>
      <c r="I33" s="9" t="str">
        <f>MID(Tabla1[[#This Row],[Longitud]],FIND("°",Tabla1[[#This Row],[Longitud]])+1,2)</f>
        <v>51</v>
      </c>
      <c r="J33" s="9" t="str">
        <f>MID(Tabla1[[#This Row],[Longitud]],FIND("'",Tabla1[[#This Row],[Longitud]])+1,6)</f>
        <v>17.961</v>
      </c>
      <c r="K33" s="9">
        <f>(Tabla1[[#This Row],[grados]]+(Tabla1[[#This Row],[minutos]]+Tabla1[[#This Row],[segundos]]/60)/60)*-1</f>
        <v>-99.85498916666667</v>
      </c>
      <c r="L33" s="9" t="s">
        <v>387</v>
      </c>
      <c r="M33" s="9" t="str">
        <f>MID(Tabla1[[#This Row],[Latitud]],1,2)</f>
        <v>19</v>
      </c>
      <c r="N33" s="9" t="str">
        <f>MID(Tabla1[[#This Row],[Latitud]],FIND("°",Tabla1[[#This Row],[Latitud]])+1,2)</f>
        <v>48</v>
      </c>
      <c r="O33" s="9" t="str">
        <f>MID(Tabla1[[#This Row],[Latitud]],FIND("'",Tabla1[[#This Row],[Latitud]])+1,6)</f>
        <v>44.338</v>
      </c>
      <c r="P33" s="9">
        <f>(Tabla1[[#This Row],[grados2]]+(Tabla1[[#This Row],[minutos2]]+Tabla1[[#This Row],[segundos2]]/60)/60)</f>
        <v>19.812316111111112</v>
      </c>
      <c r="Q33" s="9" t="s">
        <v>388</v>
      </c>
      <c r="R33" s="9">
        <v>1664</v>
      </c>
    </row>
    <row r="34" spans="1:18" x14ac:dyDescent="0.2">
      <c r="A34" s="10" t="s">
        <v>9</v>
      </c>
      <c r="B34" s="10" t="s">
        <v>10</v>
      </c>
      <c r="C34" s="10" t="s">
        <v>238</v>
      </c>
      <c r="D34" s="10" t="s">
        <v>239</v>
      </c>
      <c r="E34" s="10" t="s">
        <v>389</v>
      </c>
      <c r="F34" s="10" t="s">
        <v>390</v>
      </c>
      <c r="G34" s="10" t="s">
        <v>391</v>
      </c>
      <c r="H34" s="10" t="str">
        <f>MID(Tabla1[[#This Row],[Longitud]],1,3)</f>
        <v xml:space="preserve"> 99</v>
      </c>
      <c r="I34" s="10" t="str">
        <f>MID(Tabla1[[#This Row],[Longitud]],FIND("°",Tabla1[[#This Row],[Longitud]])+1,2)</f>
        <v>48</v>
      </c>
      <c r="J34" s="10" t="str">
        <f>MID(Tabla1[[#This Row],[Longitud]],FIND("'",Tabla1[[#This Row],[Longitud]])+1,6)</f>
        <v>44.807</v>
      </c>
      <c r="K34" s="10">
        <f>(Tabla1[[#This Row],[grados]]+(Tabla1[[#This Row],[minutos]]+Tabla1[[#This Row],[segundos]]/60)/60)*-1</f>
        <v>-99.812446388888887</v>
      </c>
      <c r="L34" s="10" t="s">
        <v>392</v>
      </c>
      <c r="M34" s="10" t="str">
        <f>MID(Tabla1[[#This Row],[Latitud]],1,2)</f>
        <v>19</v>
      </c>
      <c r="N34" s="10" t="str">
        <f>MID(Tabla1[[#This Row],[Latitud]],FIND("°",Tabla1[[#This Row],[Latitud]])+1,2)</f>
        <v>46</v>
      </c>
      <c r="O34" s="10" t="str">
        <f>MID(Tabla1[[#This Row],[Latitud]],FIND("'",Tabla1[[#This Row],[Latitud]])+1,6)</f>
        <v>46.161</v>
      </c>
      <c r="P34" s="10">
        <f>(Tabla1[[#This Row],[grados2]]+(Tabla1[[#This Row],[minutos2]]+Tabla1[[#This Row],[segundos2]]/60)/60)</f>
        <v>19.779489166666668</v>
      </c>
      <c r="Q34" s="10" t="s">
        <v>255</v>
      </c>
      <c r="R34" s="10">
        <v>4731</v>
      </c>
    </row>
    <row r="35" spans="1:18" x14ac:dyDescent="0.2">
      <c r="A35" s="9" t="s">
        <v>9</v>
      </c>
      <c r="B35" s="9" t="s">
        <v>10</v>
      </c>
      <c r="C35" s="9" t="s">
        <v>238</v>
      </c>
      <c r="D35" s="9" t="s">
        <v>239</v>
      </c>
      <c r="E35" s="9" t="s">
        <v>393</v>
      </c>
      <c r="F35" s="9" t="s">
        <v>394</v>
      </c>
      <c r="G35" s="9" t="s">
        <v>395</v>
      </c>
      <c r="H35" s="9" t="str">
        <f>MID(Tabla1[[#This Row],[Longitud]],1,3)</f>
        <v xml:space="preserve"> 99</v>
      </c>
      <c r="I35" s="9" t="str">
        <f>MID(Tabla1[[#This Row],[Longitud]],FIND("°",Tabla1[[#This Row],[Longitud]])+1,2)</f>
        <v>53</v>
      </c>
      <c r="J35" s="9" t="str">
        <f>MID(Tabla1[[#This Row],[Longitud]],FIND("'",Tabla1[[#This Row],[Longitud]])+1,6)</f>
        <v>11.923</v>
      </c>
      <c r="K35" s="9">
        <f>(Tabla1[[#This Row],[grados]]+(Tabla1[[#This Row],[minutos]]+Tabla1[[#This Row],[segundos]]/60)/60)*-1</f>
        <v>-99.886645277777774</v>
      </c>
      <c r="L35" s="9" t="s">
        <v>396</v>
      </c>
      <c r="M35" s="9" t="str">
        <f>MID(Tabla1[[#This Row],[Latitud]],1,2)</f>
        <v>19</v>
      </c>
      <c r="N35" s="9" t="str">
        <f>MID(Tabla1[[#This Row],[Latitud]],FIND("°",Tabla1[[#This Row],[Latitud]])+1,2)</f>
        <v>48</v>
      </c>
      <c r="O35" s="9" t="str">
        <f>MID(Tabla1[[#This Row],[Latitud]],FIND("'",Tabla1[[#This Row],[Latitud]])+1,6)</f>
        <v>17.900</v>
      </c>
      <c r="P35" s="9">
        <f>(Tabla1[[#This Row],[grados2]]+(Tabla1[[#This Row],[minutos2]]+Tabla1[[#This Row],[segundos2]]/60)/60)</f>
        <v>19.804972222222222</v>
      </c>
      <c r="Q35" s="9" t="s">
        <v>397</v>
      </c>
      <c r="R35" s="9">
        <v>4938</v>
      </c>
    </row>
    <row r="36" spans="1:18" x14ac:dyDescent="0.2">
      <c r="A36" s="10" t="s">
        <v>9</v>
      </c>
      <c r="B36" s="10" t="s">
        <v>10</v>
      </c>
      <c r="C36" s="10" t="s">
        <v>238</v>
      </c>
      <c r="D36" s="10" t="s">
        <v>239</v>
      </c>
      <c r="E36" s="10" t="s">
        <v>398</v>
      </c>
      <c r="F36" s="10" t="s">
        <v>399</v>
      </c>
      <c r="G36" s="10" t="s">
        <v>400</v>
      </c>
      <c r="H36" s="10" t="str">
        <f>MID(Tabla1[[#This Row],[Longitud]],1,3)</f>
        <v xml:space="preserve"> 99</v>
      </c>
      <c r="I36" s="10" t="str">
        <f>MID(Tabla1[[#This Row],[Longitud]],FIND("°",Tabla1[[#This Row],[Longitud]])+1,2)</f>
        <v>46</v>
      </c>
      <c r="J36" s="10" t="str">
        <f>MID(Tabla1[[#This Row],[Longitud]],FIND("'",Tabla1[[#This Row],[Longitud]])+1,6)</f>
        <v>00.463</v>
      </c>
      <c r="K36" s="10">
        <f>(Tabla1[[#This Row],[grados]]+(Tabla1[[#This Row],[minutos]]+Tabla1[[#This Row],[segundos]]/60)/60)*-1</f>
        <v>-99.766795277777774</v>
      </c>
      <c r="L36" s="10" t="s">
        <v>401</v>
      </c>
      <c r="M36" s="10" t="str">
        <f>MID(Tabla1[[#This Row],[Latitud]],1,2)</f>
        <v>19</v>
      </c>
      <c r="N36" s="10" t="str">
        <f>MID(Tabla1[[#This Row],[Latitud]],FIND("°",Tabla1[[#This Row],[Latitud]])+1,2)</f>
        <v>47</v>
      </c>
      <c r="O36" s="10" t="str">
        <f>MID(Tabla1[[#This Row],[Latitud]],FIND("'",Tabla1[[#This Row],[Latitud]])+1,6)</f>
        <v>33.370</v>
      </c>
      <c r="P36" s="10">
        <f>(Tabla1[[#This Row],[grados2]]+(Tabla1[[#This Row],[minutos2]]+Tabla1[[#This Row],[segundos2]]/60)/60)</f>
        <v>19.792602777777777</v>
      </c>
      <c r="Q36" s="10" t="s">
        <v>402</v>
      </c>
      <c r="R36" s="10">
        <v>7364</v>
      </c>
    </row>
    <row r="37" spans="1:18" x14ac:dyDescent="0.2">
      <c r="A37" s="9" t="s">
        <v>9</v>
      </c>
      <c r="B37" s="9" t="s">
        <v>10</v>
      </c>
      <c r="C37" s="9" t="s">
        <v>238</v>
      </c>
      <c r="D37" s="9" t="s">
        <v>239</v>
      </c>
      <c r="E37" s="9" t="s">
        <v>403</v>
      </c>
      <c r="F37" s="9" t="s">
        <v>404</v>
      </c>
      <c r="G37" s="9" t="s">
        <v>405</v>
      </c>
      <c r="H37" s="9" t="str">
        <f>MID(Tabla1[[#This Row],[Longitud]],1,3)</f>
        <v xml:space="preserve"> 99</v>
      </c>
      <c r="I37" s="9" t="str">
        <f>MID(Tabla1[[#This Row],[Longitud]],FIND("°",Tabla1[[#This Row],[Longitud]])+1,2)</f>
        <v>54</v>
      </c>
      <c r="J37" s="9" t="str">
        <f>MID(Tabla1[[#This Row],[Longitud]],FIND("'",Tabla1[[#This Row],[Longitud]])+1,6)</f>
        <v>16.489</v>
      </c>
      <c r="K37" s="9">
        <f>(Tabla1[[#This Row],[grados]]+(Tabla1[[#This Row],[minutos]]+Tabla1[[#This Row],[segundos]]/60)/60)*-1</f>
        <v>-99.904580277777782</v>
      </c>
      <c r="L37" s="9" t="s">
        <v>406</v>
      </c>
      <c r="M37" s="9" t="str">
        <f>MID(Tabla1[[#This Row],[Latitud]],1,2)</f>
        <v>19</v>
      </c>
      <c r="N37" s="9" t="str">
        <f>MID(Tabla1[[#This Row],[Latitud]],FIND("°",Tabla1[[#This Row],[Latitud]])+1,2)</f>
        <v>50</v>
      </c>
      <c r="O37" s="9" t="str">
        <f>MID(Tabla1[[#This Row],[Latitud]],FIND("'",Tabla1[[#This Row],[Latitud]])+1,6)</f>
        <v>44.679</v>
      </c>
      <c r="P37" s="9">
        <f>(Tabla1[[#This Row],[grados2]]+(Tabla1[[#This Row],[minutos2]]+Tabla1[[#This Row],[segundos2]]/60)/60)</f>
        <v>19.845744166666666</v>
      </c>
      <c r="Q37" s="9" t="s">
        <v>81</v>
      </c>
      <c r="R37" s="9">
        <v>1486</v>
      </c>
    </row>
    <row r="38" spans="1:18" x14ac:dyDescent="0.2">
      <c r="A38" s="10" t="s">
        <v>9</v>
      </c>
      <c r="B38" s="10" t="s">
        <v>10</v>
      </c>
      <c r="C38" s="10" t="s">
        <v>238</v>
      </c>
      <c r="D38" s="10" t="s">
        <v>239</v>
      </c>
      <c r="E38" s="10" t="s">
        <v>407</v>
      </c>
      <c r="F38" s="10" t="s">
        <v>408</v>
      </c>
      <c r="G38" s="10" t="s">
        <v>409</v>
      </c>
      <c r="H38" s="10" t="str">
        <f>MID(Tabla1[[#This Row],[Longitud]],1,3)</f>
        <v xml:space="preserve"> 99</v>
      </c>
      <c r="I38" s="10" t="str">
        <f>MID(Tabla1[[#This Row],[Longitud]],FIND("°",Tabla1[[#This Row],[Longitud]])+1,2)</f>
        <v>51</v>
      </c>
      <c r="J38" s="10" t="str">
        <f>MID(Tabla1[[#This Row],[Longitud]],FIND("'",Tabla1[[#This Row],[Longitud]])+1,6)</f>
        <v>06.809</v>
      </c>
      <c r="K38" s="10">
        <f>(Tabla1[[#This Row],[grados]]+(Tabla1[[#This Row],[minutos]]+Tabla1[[#This Row],[segundos]]/60)/60)*-1</f>
        <v>-99.851891388888887</v>
      </c>
      <c r="L38" s="10" t="s">
        <v>410</v>
      </c>
      <c r="M38" s="10" t="str">
        <f>MID(Tabla1[[#This Row],[Latitud]],1,2)</f>
        <v>19</v>
      </c>
      <c r="N38" s="10" t="str">
        <f>MID(Tabla1[[#This Row],[Latitud]],FIND("°",Tabla1[[#This Row],[Latitud]])+1,2)</f>
        <v>47</v>
      </c>
      <c r="O38" s="10" t="str">
        <f>MID(Tabla1[[#This Row],[Latitud]],FIND("'",Tabla1[[#This Row],[Latitud]])+1,6)</f>
        <v>25.288</v>
      </c>
      <c r="P38" s="10">
        <f>(Tabla1[[#This Row],[grados2]]+(Tabla1[[#This Row],[minutos2]]+Tabla1[[#This Row],[segundos2]]/60)/60)</f>
        <v>19.790357777777778</v>
      </c>
      <c r="Q38" s="10" t="s">
        <v>411</v>
      </c>
      <c r="R38" s="10">
        <v>3534</v>
      </c>
    </row>
    <row r="39" spans="1:18" x14ac:dyDescent="0.2">
      <c r="A39" s="9" t="s">
        <v>9</v>
      </c>
      <c r="B39" s="9" t="s">
        <v>10</v>
      </c>
      <c r="C39" s="9" t="s">
        <v>238</v>
      </c>
      <c r="D39" s="9" t="s">
        <v>239</v>
      </c>
      <c r="E39" s="9" t="s">
        <v>412</v>
      </c>
      <c r="F39" s="9" t="s">
        <v>413</v>
      </c>
      <c r="G39" s="9" t="s">
        <v>414</v>
      </c>
      <c r="H39" s="9" t="str">
        <f>MID(Tabla1[[#This Row],[Longitud]],1,3)</f>
        <v xml:space="preserve"> 99</v>
      </c>
      <c r="I39" s="9" t="str">
        <f>MID(Tabla1[[#This Row],[Longitud]],FIND("°",Tabla1[[#This Row],[Longitud]])+1,2)</f>
        <v>53</v>
      </c>
      <c r="J39" s="9" t="str">
        <f>MID(Tabla1[[#This Row],[Longitud]],FIND("'",Tabla1[[#This Row],[Longitud]])+1,6)</f>
        <v>45.471</v>
      </c>
      <c r="K39" s="9">
        <f>(Tabla1[[#This Row],[grados]]+(Tabla1[[#This Row],[minutos]]+Tabla1[[#This Row],[segundos]]/60)/60)*-1</f>
        <v>-99.895964166666673</v>
      </c>
      <c r="L39" s="9" t="s">
        <v>415</v>
      </c>
      <c r="M39" s="9" t="str">
        <f>MID(Tabla1[[#This Row],[Latitud]],1,2)</f>
        <v>19</v>
      </c>
      <c r="N39" s="9" t="str">
        <f>MID(Tabla1[[#This Row],[Latitud]],FIND("°",Tabla1[[#This Row],[Latitud]])+1,2)</f>
        <v>48</v>
      </c>
      <c r="O39" s="9" t="str">
        <f>MID(Tabla1[[#This Row],[Latitud]],FIND("'",Tabla1[[#This Row],[Latitud]])+1,6)</f>
        <v>11.887</v>
      </c>
      <c r="P39" s="9">
        <f>(Tabla1[[#This Row],[grados2]]+(Tabla1[[#This Row],[minutos2]]+Tabla1[[#This Row],[segundos2]]/60)/60)</f>
        <v>19.803301944444446</v>
      </c>
      <c r="Q39" s="9" t="s">
        <v>83</v>
      </c>
      <c r="R39" s="9">
        <v>2197</v>
      </c>
    </row>
    <row r="40" spans="1:18" x14ac:dyDescent="0.2">
      <c r="A40" s="10" t="s">
        <v>9</v>
      </c>
      <c r="B40" s="10" t="s">
        <v>10</v>
      </c>
      <c r="C40" s="10" t="s">
        <v>238</v>
      </c>
      <c r="D40" s="10" t="s">
        <v>239</v>
      </c>
      <c r="E40" s="10" t="s">
        <v>416</v>
      </c>
      <c r="F40" s="10" t="s">
        <v>417</v>
      </c>
      <c r="G40" s="10" t="s">
        <v>418</v>
      </c>
      <c r="H40" s="10" t="str">
        <f>MID(Tabla1[[#This Row],[Longitud]],1,3)</f>
        <v xml:space="preserve"> 99</v>
      </c>
      <c r="I40" s="10" t="str">
        <f>MID(Tabla1[[#This Row],[Longitud]],FIND("°",Tabla1[[#This Row],[Longitud]])+1,2)</f>
        <v>51</v>
      </c>
      <c r="J40" s="10" t="str">
        <f>MID(Tabla1[[#This Row],[Longitud]],FIND("'",Tabla1[[#This Row],[Longitud]])+1,6)</f>
        <v>44.867</v>
      </c>
      <c r="K40" s="10">
        <f>(Tabla1[[#This Row],[grados]]+(Tabla1[[#This Row],[minutos]]+Tabla1[[#This Row],[segundos]]/60)/60)*-1</f>
        <v>-99.862463055555551</v>
      </c>
      <c r="L40" s="10" t="s">
        <v>419</v>
      </c>
      <c r="M40" s="10" t="str">
        <f>MID(Tabla1[[#This Row],[Latitud]],1,2)</f>
        <v>19</v>
      </c>
      <c r="N40" s="10" t="str">
        <f>MID(Tabla1[[#This Row],[Latitud]],FIND("°",Tabla1[[#This Row],[Latitud]])+1,2)</f>
        <v>52</v>
      </c>
      <c r="O40" s="10" t="str">
        <f>MID(Tabla1[[#This Row],[Latitud]],FIND("'",Tabla1[[#This Row],[Latitud]])+1,6)</f>
        <v>07.260</v>
      </c>
      <c r="P40" s="10">
        <f>(Tabla1[[#This Row],[grados2]]+(Tabla1[[#This Row],[minutos2]]+Tabla1[[#This Row],[segundos2]]/60)/60)</f>
        <v>19.868683333333333</v>
      </c>
      <c r="Q40" s="10" t="s">
        <v>420</v>
      </c>
      <c r="R40" s="10">
        <v>796</v>
      </c>
    </row>
    <row r="41" spans="1:18" x14ac:dyDescent="0.2">
      <c r="A41" s="9" t="s">
        <v>9</v>
      </c>
      <c r="B41" s="9" t="s">
        <v>10</v>
      </c>
      <c r="C41" s="9" t="s">
        <v>238</v>
      </c>
      <c r="D41" s="9" t="s">
        <v>239</v>
      </c>
      <c r="E41" s="9" t="s">
        <v>421</v>
      </c>
      <c r="F41" s="9" t="s">
        <v>422</v>
      </c>
      <c r="G41" s="9" t="s">
        <v>423</v>
      </c>
      <c r="H41" s="9" t="str">
        <f>MID(Tabla1[[#This Row],[Longitud]],1,3)</f>
        <v xml:space="preserve"> 99</v>
      </c>
      <c r="I41" s="9" t="str">
        <f>MID(Tabla1[[#This Row],[Longitud]],FIND("°",Tabla1[[#This Row],[Longitud]])+1,2)</f>
        <v>46</v>
      </c>
      <c r="J41" s="9" t="str">
        <f>MID(Tabla1[[#This Row],[Longitud]],FIND("'",Tabla1[[#This Row],[Longitud]])+1,6)</f>
        <v>59.597</v>
      </c>
      <c r="K41" s="9">
        <f>(Tabla1[[#This Row],[grados]]+(Tabla1[[#This Row],[minutos]]+Tabla1[[#This Row],[segundos]]/60)/60)*-1</f>
        <v>-99.78322138888889</v>
      </c>
      <c r="L41" s="9" t="s">
        <v>424</v>
      </c>
      <c r="M41" s="9" t="str">
        <f>MID(Tabla1[[#This Row],[Latitud]],1,2)</f>
        <v>19</v>
      </c>
      <c r="N41" s="9" t="str">
        <f>MID(Tabla1[[#This Row],[Latitud]],FIND("°",Tabla1[[#This Row],[Latitud]])+1,2)</f>
        <v>47</v>
      </c>
      <c r="O41" s="9" t="str">
        <f>MID(Tabla1[[#This Row],[Latitud]],FIND("'",Tabla1[[#This Row],[Latitud]])+1,6)</f>
        <v>24.338</v>
      </c>
      <c r="P41" s="9">
        <f>(Tabla1[[#This Row],[grados2]]+(Tabla1[[#This Row],[minutos2]]+Tabla1[[#This Row],[segundos2]]/60)/60)</f>
        <v>19.79009388888889</v>
      </c>
      <c r="Q41" s="9" t="s">
        <v>425</v>
      </c>
      <c r="R41" s="9">
        <v>19</v>
      </c>
    </row>
    <row r="42" spans="1:18" x14ac:dyDescent="0.2">
      <c r="A42" s="10" t="s">
        <v>9</v>
      </c>
      <c r="B42" s="10" t="s">
        <v>10</v>
      </c>
      <c r="C42" s="10" t="s">
        <v>238</v>
      </c>
      <c r="D42" s="10" t="s">
        <v>239</v>
      </c>
      <c r="E42" s="10" t="s">
        <v>35</v>
      </c>
      <c r="F42" s="10" t="s">
        <v>426</v>
      </c>
      <c r="G42" s="10" t="s">
        <v>427</v>
      </c>
      <c r="H42" s="10" t="str">
        <f>MID(Tabla1[[#This Row],[Longitud]],1,3)</f>
        <v xml:space="preserve"> 99</v>
      </c>
      <c r="I42" s="10" t="str">
        <f>MID(Tabla1[[#This Row],[Longitud]],FIND("°",Tabla1[[#This Row],[Longitud]])+1,2)</f>
        <v>52</v>
      </c>
      <c r="J42" s="10" t="str">
        <f>MID(Tabla1[[#This Row],[Longitud]],FIND("'",Tabla1[[#This Row],[Longitud]])+1,6)</f>
        <v>02.663</v>
      </c>
      <c r="K42" s="10">
        <f>(Tabla1[[#This Row],[grados]]+(Tabla1[[#This Row],[minutos]]+Tabla1[[#This Row],[segundos]]/60)/60)*-1</f>
        <v>-99.867406388888895</v>
      </c>
      <c r="L42" s="10" t="s">
        <v>428</v>
      </c>
      <c r="M42" s="10" t="str">
        <f>MID(Tabla1[[#This Row],[Latitud]],1,2)</f>
        <v>19</v>
      </c>
      <c r="N42" s="10" t="str">
        <f>MID(Tabla1[[#This Row],[Latitud]],FIND("°",Tabla1[[#This Row],[Latitud]])+1,2)</f>
        <v>46</v>
      </c>
      <c r="O42" s="10" t="str">
        <f>MID(Tabla1[[#This Row],[Latitud]],FIND("'",Tabla1[[#This Row],[Latitud]])+1,6)</f>
        <v>03.170</v>
      </c>
      <c r="P42" s="10">
        <f>(Tabla1[[#This Row],[grados2]]+(Tabla1[[#This Row],[minutos2]]+Tabla1[[#This Row],[segundos2]]/60)/60)</f>
        <v>19.767547222222223</v>
      </c>
      <c r="Q42" s="10" t="s">
        <v>314</v>
      </c>
      <c r="R42" s="10">
        <v>434</v>
      </c>
    </row>
    <row r="43" spans="1:18" x14ac:dyDescent="0.2">
      <c r="A43" s="9" t="s">
        <v>9</v>
      </c>
      <c r="B43" s="9" t="s">
        <v>10</v>
      </c>
      <c r="C43" s="9" t="s">
        <v>238</v>
      </c>
      <c r="D43" s="9" t="s">
        <v>239</v>
      </c>
      <c r="E43" s="9" t="s">
        <v>37</v>
      </c>
      <c r="F43" s="9" t="s">
        <v>429</v>
      </c>
      <c r="G43" s="9" t="s">
        <v>430</v>
      </c>
      <c r="H43" s="9" t="str">
        <f>MID(Tabla1[[#This Row],[Longitud]],1,3)</f>
        <v xml:space="preserve"> 99</v>
      </c>
      <c r="I43" s="9" t="str">
        <f>MID(Tabla1[[#This Row],[Longitud]],FIND("°",Tabla1[[#This Row],[Longitud]])+1,2)</f>
        <v>53</v>
      </c>
      <c r="J43" s="9" t="str">
        <f>MID(Tabla1[[#This Row],[Longitud]],FIND("'",Tabla1[[#This Row],[Longitud]])+1,6)</f>
        <v>06.716</v>
      </c>
      <c r="K43" s="9">
        <f>(Tabla1[[#This Row],[grados]]+(Tabla1[[#This Row],[minutos]]+Tabla1[[#This Row],[segundos]]/60)/60)*-1</f>
        <v>-99.885198888888894</v>
      </c>
      <c r="L43" s="9" t="s">
        <v>431</v>
      </c>
      <c r="M43" s="9" t="str">
        <f>MID(Tabla1[[#This Row],[Latitud]],1,2)</f>
        <v>19</v>
      </c>
      <c r="N43" s="9" t="str">
        <f>MID(Tabla1[[#This Row],[Latitud]],FIND("°",Tabla1[[#This Row],[Latitud]])+1,2)</f>
        <v>46</v>
      </c>
      <c r="O43" s="9" t="str">
        <f>MID(Tabla1[[#This Row],[Latitud]],FIND("'",Tabla1[[#This Row],[Latitud]])+1,6)</f>
        <v>55.651</v>
      </c>
      <c r="P43" s="9">
        <f>(Tabla1[[#This Row],[grados2]]+(Tabla1[[#This Row],[minutos2]]+Tabla1[[#This Row],[segundos2]]/60)/60)</f>
        <v>19.782125277777777</v>
      </c>
      <c r="Q43" s="9" t="s">
        <v>432</v>
      </c>
      <c r="R43" s="9">
        <v>48</v>
      </c>
    </row>
    <row r="44" spans="1:18" x14ac:dyDescent="0.2">
      <c r="A44" s="9" t="s">
        <v>9</v>
      </c>
      <c r="B44" s="9" t="s">
        <v>10</v>
      </c>
      <c r="C44" s="9" t="s">
        <v>238</v>
      </c>
      <c r="D44" s="9" t="s">
        <v>239</v>
      </c>
      <c r="E44" s="9" t="s">
        <v>41</v>
      </c>
      <c r="F44" s="9" t="s">
        <v>433</v>
      </c>
      <c r="G44" s="9" t="s">
        <v>434</v>
      </c>
      <c r="H44" s="9" t="str">
        <f>MID(Tabla1[[#This Row],[Longitud]],1,3)</f>
        <v xml:space="preserve"> 99</v>
      </c>
      <c r="I44" s="9" t="str">
        <f>MID(Tabla1[[#This Row],[Longitud]],FIND("°",Tabla1[[#This Row],[Longitud]])+1,2)</f>
        <v>56</v>
      </c>
      <c r="J44" s="9" t="str">
        <f>MID(Tabla1[[#This Row],[Longitud]],FIND("'",Tabla1[[#This Row],[Longitud]])+1,6)</f>
        <v>35.557</v>
      </c>
      <c r="K44" s="9">
        <f>(Tabla1[[#This Row],[grados]]+(Tabla1[[#This Row],[minutos]]+Tabla1[[#This Row],[segundos]]/60)/60)*-1</f>
        <v>-99.94321027777778</v>
      </c>
      <c r="L44" s="9" t="s">
        <v>435</v>
      </c>
      <c r="M44" s="9" t="str">
        <f>MID(Tabla1[[#This Row],[Latitud]],1,2)</f>
        <v>19</v>
      </c>
      <c r="N44" s="9" t="str">
        <f>MID(Tabla1[[#This Row],[Latitud]],FIND("°",Tabla1[[#This Row],[Latitud]])+1,2)</f>
        <v>49</v>
      </c>
      <c r="O44" s="9" t="str">
        <f>MID(Tabla1[[#This Row],[Latitud]],FIND("'",Tabla1[[#This Row],[Latitud]])+1,6)</f>
        <v>10.789</v>
      </c>
      <c r="P44" s="9">
        <f>(Tabla1[[#This Row],[grados2]]+(Tabla1[[#This Row],[minutos2]]+Tabla1[[#This Row],[segundos2]]/60)/60)</f>
        <v>19.81966361111111</v>
      </c>
      <c r="Q44" s="9" t="s">
        <v>436</v>
      </c>
      <c r="R44" s="9">
        <v>163</v>
      </c>
    </row>
    <row r="45" spans="1:18" x14ac:dyDescent="0.2">
      <c r="A45" s="9" t="s">
        <v>9</v>
      </c>
      <c r="B45" s="9" t="s">
        <v>10</v>
      </c>
      <c r="C45" s="9" t="s">
        <v>238</v>
      </c>
      <c r="D45" s="9" t="s">
        <v>239</v>
      </c>
      <c r="E45" s="9" t="s">
        <v>45</v>
      </c>
      <c r="F45" s="9" t="s">
        <v>437</v>
      </c>
      <c r="G45" s="9" t="s">
        <v>438</v>
      </c>
      <c r="H45" s="9" t="str">
        <f>MID(Tabla1[[#This Row],[Longitud]],1,3)</f>
        <v xml:space="preserve"> 99</v>
      </c>
      <c r="I45" s="9" t="str">
        <f>MID(Tabla1[[#This Row],[Longitud]],FIND("°",Tabla1[[#This Row],[Longitud]])+1,2)</f>
        <v>53</v>
      </c>
      <c r="J45" s="9" t="str">
        <f>MID(Tabla1[[#This Row],[Longitud]],FIND("'",Tabla1[[#This Row],[Longitud]])+1,6)</f>
        <v>18.178</v>
      </c>
      <c r="K45" s="9">
        <f>(Tabla1[[#This Row],[grados]]+(Tabla1[[#This Row],[minutos]]+Tabla1[[#This Row],[segundos]]/60)/60)*-1</f>
        <v>-99.888382777777778</v>
      </c>
      <c r="L45" s="9" t="s">
        <v>439</v>
      </c>
      <c r="M45" s="9" t="str">
        <f>MID(Tabla1[[#This Row],[Latitud]],1,2)</f>
        <v>19</v>
      </c>
      <c r="N45" s="9" t="str">
        <f>MID(Tabla1[[#This Row],[Latitud]],FIND("°",Tabla1[[#This Row],[Latitud]])+1,2)</f>
        <v>49</v>
      </c>
      <c r="O45" s="9" t="str">
        <f>MID(Tabla1[[#This Row],[Latitud]],FIND("'",Tabla1[[#This Row],[Latitud]])+1,6)</f>
        <v>32.342</v>
      </c>
      <c r="P45" s="9">
        <f>(Tabla1[[#This Row],[grados2]]+(Tabla1[[#This Row],[minutos2]]+Tabla1[[#This Row],[segundos2]]/60)/60)</f>
        <v>19.825650555555555</v>
      </c>
      <c r="Q45" s="9" t="s">
        <v>440</v>
      </c>
      <c r="R45" s="9">
        <v>3884</v>
      </c>
    </row>
    <row r="46" spans="1:18" x14ac:dyDescent="0.2">
      <c r="A46" s="10" t="s">
        <v>9</v>
      </c>
      <c r="B46" s="10" t="s">
        <v>10</v>
      </c>
      <c r="C46" s="10" t="s">
        <v>238</v>
      </c>
      <c r="D46" s="10" t="s">
        <v>239</v>
      </c>
      <c r="E46" s="10" t="s">
        <v>68</v>
      </c>
      <c r="F46" s="10" t="s">
        <v>441</v>
      </c>
      <c r="G46" s="10" t="s">
        <v>442</v>
      </c>
      <c r="H46" s="10" t="str">
        <f>MID(Tabla1[[#This Row],[Longitud]],1,3)</f>
        <v xml:space="preserve"> 99</v>
      </c>
      <c r="I46" s="10" t="str">
        <f>MID(Tabla1[[#This Row],[Longitud]],FIND("°",Tabla1[[#This Row],[Longitud]])+1,2)</f>
        <v>51</v>
      </c>
      <c r="J46" s="10" t="str">
        <f>MID(Tabla1[[#This Row],[Longitud]],FIND("'",Tabla1[[#This Row],[Longitud]])+1,6)</f>
        <v>51.884</v>
      </c>
      <c r="K46" s="10">
        <f>(Tabla1[[#This Row],[grados]]+(Tabla1[[#This Row],[minutos]]+Tabla1[[#This Row],[segundos]]/60)/60)*-1</f>
        <v>-99.864412222222228</v>
      </c>
      <c r="L46" s="10" t="s">
        <v>443</v>
      </c>
      <c r="M46" s="10" t="str">
        <f>MID(Tabla1[[#This Row],[Latitud]],1,2)</f>
        <v>19</v>
      </c>
      <c r="N46" s="10" t="str">
        <f>MID(Tabla1[[#This Row],[Latitud]],FIND("°",Tabla1[[#This Row],[Latitud]])+1,2)</f>
        <v>49</v>
      </c>
      <c r="O46" s="10" t="str">
        <f>MID(Tabla1[[#This Row],[Latitud]],FIND("'",Tabla1[[#This Row],[Latitud]])+1,6)</f>
        <v>02.045</v>
      </c>
      <c r="P46" s="10">
        <f>(Tabla1[[#This Row],[grados2]]+(Tabla1[[#This Row],[minutos2]]+Tabla1[[#This Row],[segundos2]]/60)/60)</f>
        <v>19.817234722222221</v>
      </c>
      <c r="Q46" s="10" t="s">
        <v>444</v>
      </c>
      <c r="R46" s="10">
        <v>605</v>
      </c>
    </row>
    <row r="47" spans="1:18" x14ac:dyDescent="0.2">
      <c r="A47" s="9" t="s">
        <v>9</v>
      </c>
      <c r="B47" s="9" t="s">
        <v>10</v>
      </c>
      <c r="C47" s="9" t="s">
        <v>238</v>
      </c>
      <c r="D47" s="9" t="s">
        <v>239</v>
      </c>
      <c r="E47" s="9" t="s">
        <v>445</v>
      </c>
      <c r="F47" s="9" t="s">
        <v>446</v>
      </c>
      <c r="G47" s="9" t="s">
        <v>447</v>
      </c>
      <c r="H47" s="9" t="str">
        <f>MID(Tabla1[[#This Row],[Longitud]],1,3)</f>
        <v xml:space="preserve"> 99</v>
      </c>
      <c r="I47" s="9" t="str">
        <f>MID(Tabla1[[#This Row],[Longitud]],FIND("°",Tabla1[[#This Row],[Longitud]])+1,2)</f>
        <v>52</v>
      </c>
      <c r="J47" s="9" t="str">
        <f>MID(Tabla1[[#This Row],[Longitud]],FIND("'",Tabla1[[#This Row],[Longitud]])+1,6)</f>
        <v>26.781</v>
      </c>
      <c r="K47" s="9">
        <f>(Tabla1[[#This Row],[grados]]+(Tabla1[[#This Row],[minutos]]+Tabla1[[#This Row],[segundos]]/60)/60)*-1</f>
        <v>-99.874105833333331</v>
      </c>
      <c r="L47" s="9" t="s">
        <v>448</v>
      </c>
      <c r="M47" s="9" t="str">
        <f>MID(Tabla1[[#This Row],[Latitud]],1,2)</f>
        <v>19</v>
      </c>
      <c r="N47" s="9" t="str">
        <f>MID(Tabla1[[#This Row],[Latitud]],FIND("°",Tabla1[[#This Row],[Latitud]])+1,2)</f>
        <v>51</v>
      </c>
      <c r="O47" s="9" t="str">
        <f>MID(Tabla1[[#This Row],[Latitud]],FIND("'",Tabla1[[#This Row],[Latitud]])+1,6)</f>
        <v>16.813</v>
      </c>
      <c r="P47" s="9">
        <f>(Tabla1[[#This Row],[grados2]]+(Tabla1[[#This Row],[minutos2]]+Tabla1[[#This Row],[segundos2]]/60)/60)</f>
        <v>19.854670277777778</v>
      </c>
      <c r="Q47" s="9" t="s">
        <v>67</v>
      </c>
      <c r="R47" s="9">
        <v>183</v>
      </c>
    </row>
    <row r="48" spans="1:18" x14ac:dyDescent="0.2">
      <c r="A48" s="10" t="s">
        <v>9</v>
      </c>
      <c r="B48" s="10" t="s">
        <v>10</v>
      </c>
      <c r="C48" s="10" t="s">
        <v>238</v>
      </c>
      <c r="D48" s="10" t="s">
        <v>239</v>
      </c>
      <c r="E48" s="10" t="s">
        <v>70</v>
      </c>
      <c r="F48" s="10" t="s">
        <v>449</v>
      </c>
      <c r="G48" s="10" t="s">
        <v>450</v>
      </c>
      <c r="H48" s="10" t="str">
        <f>MID(Tabla1[[#This Row],[Longitud]],1,3)</f>
        <v xml:space="preserve"> 99</v>
      </c>
      <c r="I48" s="10" t="str">
        <f>MID(Tabla1[[#This Row],[Longitud]],FIND("°",Tabla1[[#This Row],[Longitud]])+1,2)</f>
        <v>47</v>
      </c>
      <c r="J48" s="10" t="str">
        <f>MID(Tabla1[[#This Row],[Longitud]],FIND("'",Tabla1[[#This Row],[Longitud]])+1,6)</f>
        <v>17.724</v>
      </c>
      <c r="K48" s="10">
        <f>(Tabla1[[#This Row],[grados]]+(Tabla1[[#This Row],[minutos]]+Tabla1[[#This Row],[segundos]]/60)/60)*-1</f>
        <v>-99.788256666666669</v>
      </c>
      <c r="L48" s="10" t="s">
        <v>451</v>
      </c>
      <c r="M48" s="10" t="str">
        <f>MID(Tabla1[[#This Row],[Latitud]],1,2)</f>
        <v>19</v>
      </c>
      <c r="N48" s="10" t="str">
        <f>MID(Tabla1[[#This Row],[Latitud]],FIND("°",Tabla1[[#This Row],[Latitud]])+1,2)</f>
        <v>49</v>
      </c>
      <c r="O48" s="10" t="str">
        <f>MID(Tabla1[[#This Row],[Latitud]],FIND("'",Tabla1[[#This Row],[Latitud]])+1,6)</f>
        <v>54.011</v>
      </c>
      <c r="P48" s="10">
        <f>(Tabla1[[#This Row],[grados2]]+(Tabla1[[#This Row],[minutos2]]+Tabla1[[#This Row],[segundos2]]/60)/60)</f>
        <v>19.831669722222223</v>
      </c>
      <c r="Q48" s="10" t="s">
        <v>452</v>
      </c>
      <c r="R48" s="10">
        <v>38</v>
      </c>
    </row>
    <row r="49" spans="1:18" x14ac:dyDescent="0.2">
      <c r="A49" s="9" t="s">
        <v>9</v>
      </c>
      <c r="B49" s="9" t="s">
        <v>10</v>
      </c>
      <c r="C49" s="9" t="s">
        <v>238</v>
      </c>
      <c r="D49" s="9" t="s">
        <v>239</v>
      </c>
      <c r="E49" s="9" t="s">
        <v>71</v>
      </c>
      <c r="F49" s="9" t="s">
        <v>453</v>
      </c>
      <c r="G49" s="9" t="s">
        <v>454</v>
      </c>
      <c r="H49" s="9" t="str">
        <f>MID(Tabla1[[#This Row],[Longitud]],1,3)</f>
        <v xml:space="preserve"> 99</v>
      </c>
      <c r="I49" s="9" t="str">
        <f>MID(Tabla1[[#This Row],[Longitud]],FIND("°",Tabla1[[#This Row],[Longitud]])+1,2)</f>
        <v>51</v>
      </c>
      <c r="J49" s="9" t="str">
        <f>MID(Tabla1[[#This Row],[Longitud]],FIND("'",Tabla1[[#This Row],[Longitud]])+1,6)</f>
        <v>49.723</v>
      </c>
      <c r="K49" s="9">
        <f>(Tabla1[[#This Row],[grados]]+(Tabla1[[#This Row],[minutos]]+Tabla1[[#This Row],[segundos]]/60)/60)*-1</f>
        <v>-99.86381194444445</v>
      </c>
      <c r="L49" s="9" t="s">
        <v>455</v>
      </c>
      <c r="M49" s="9" t="str">
        <f>MID(Tabla1[[#This Row],[Latitud]],1,2)</f>
        <v>19</v>
      </c>
      <c r="N49" s="9" t="str">
        <f>MID(Tabla1[[#This Row],[Latitud]],FIND("°",Tabla1[[#This Row],[Latitud]])+1,2)</f>
        <v>46</v>
      </c>
      <c r="O49" s="9" t="str">
        <f>MID(Tabla1[[#This Row],[Latitud]],FIND("'",Tabla1[[#This Row],[Latitud]])+1,6)</f>
        <v>42.842</v>
      </c>
      <c r="P49" s="9">
        <f>(Tabla1[[#This Row],[grados2]]+(Tabla1[[#This Row],[minutos2]]+Tabla1[[#This Row],[segundos2]]/60)/60)</f>
        <v>19.778567222222222</v>
      </c>
      <c r="Q49" s="9" t="s">
        <v>436</v>
      </c>
      <c r="R49" s="9">
        <v>47</v>
      </c>
    </row>
    <row r="50" spans="1:18" x14ac:dyDescent="0.2">
      <c r="A50" s="9" t="s">
        <v>9</v>
      </c>
      <c r="B50" s="9" t="s">
        <v>10</v>
      </c>
      <c r="C50" s="9" t="s">
        <v>238</v>
      </c>
      <c r="D50" s="9" t="s">
        <v>239</v>
      </c>
      <c r="E50" s="9" t="s">
        <v>456</v>
      </c>
      <c r="F50" s="9" t="s">
        <v>457</v>
      </c>
      <c r="G50" s="9" t="s">
        <v>458</v>
      </c>
      <c r="H50" s="9" t="str">
        <f>MID(Tabla1[[#This Row],[Longitud]],1,3)</f>
        <v xml:space="preserve"> 99</v>
      </c>
      <c r="I50" s="9" t="str">
        <f>MID(Tabla1[[#This Row],[Longitud]],FIND("°",Tabla1[[#This Row],[Longitud]])+1,2)</f>
        <v>54</v>
      </c>
      <c r="J50" s="9" t="str">
        <f>MID(Tabla1[[#This Row],[Longitud]],FIND("'",Tabla1[[#This Row],[Longitud]])+1,6)</f>
        <v>54.710</v>
      </c>
      <c r="K50" s="9">
        <f>(Tabla1[[#This Row],[grados]]+(Tabla1[[#This Row],[minutos]]+Tabla1[[#This Row],[segundos]]/60)/60)*-1</f>
        <v>-99.915197222222218</v>
      </c>
      <c r="L50" s="9" t="s">
        <v>459</v>
      </c>
      <c r="M50" s="9" t="str">
        <f>MID(Tabla1[[#This Row],[Latitud]],1,2)</f>
        <v>19</v>
      </c>
      <c r="N50" s="9" t="str">
        <f>MID(Tabla1[[#This Row],[Latitud]],FIND("°",Tabla1[[#This Row],[Latitud]])+1,2)</f>
        <v>50</v>
      </c>
      <c r="O50" s="9" t="str">
        <f>MID(Tabla1[[#This Row],[Latitud]],FIND("'",Tabla1[[#This Row],[Latitud]])+1,6)</f>
        <v>04.599</v>
      </c>
      <c r="P50" s="9">
        <f>(Tabla1[[#This Row],[grados2]]+(Tabla1[[#This Row],[minutos2]]+Tabla1[[#This Row],[segundos2]]/60)/60)</f>
        <v>19.834610833333333</v>
      </c>
      <c r="Q50" s="9" t="s">
        <v>349</v>
      </c>
      <c r="R50" s="9">
        <v>1037</v>
      </c>
    </row>
    <row r="51" spans="1:18" x14ac:dyDescent="0.2">
      <c r="A51" s="10" t="s">
        <v>9</v>
      </c>
      <c r="B51" s="10" t="s">
        <v>10</v>
      </c>
      <c r="C51" s="10" t="s">
        <v>238</v>
      </c>
      <c r="D51" s="10" t="s">
        <v>239</v>
      </c>
      <c r="E51" s="10" t="s">
        <v>51</v>
      </c>
      <c r="F51" s="10" t="s">
        <v>460</v>
      </c>
      <c r="G51" s="10" t="s">
        <v>461</v>
      </c>
      <c r="H51" s="10" t="str">
        <f>MID(Tabla1[[#This Row],[Longitud]],1,3)</f>
        <v xml:space="preserve"> 99</v>
      </c>
      <c r="I51" s="10" t="str">
        <f>MID(Tabla1[[#This Row],[Longitud]],FIND("°",Tabla1[[#This Row],[Longitud]])+1,2)</f>
        <v>54</v>
      </c>
      <c r="J51" s="10" t="str">
        <f>MID(Tabla1[[#This Row],[Longitud]],FIND("'",Tabla1[[#This Row],[Longitud]])+1,6)</f>
        <v>07.535</v>
      </c>
      <c r="K51" s="10">
        <f>(Tabla1[[#This Row],[grados]]+(Tabla1[[#This Row],[minutos]]+Tabla1[[#This Row],[segundos]]/60)/60)*-1</f>
        <v>-99.902093055555554</v>
      </c>
      <c r="L51" s="10" t="s">
        <v>462</v>
      </c>
      <c r="M51" s="10" t="str">
        <f>MID(Tabla1[[#This Row],[Latitud]],1,2)</f>
        <v>19</v>
      </c>
      <c r="N51" s="10" t="str">
        <f>MID(Tabla1[[#This Row],[Latitud]],FIND("°",Tabla1[[#This Row],[Latitud]])+1,2)</f>
        <v>48</v>
      </c>
      <c r="O51" s="10" t="str">
        <f>MID(Tabla1[[#This Row],[Latitud]],FIND("'",Tabla1[[#This Row],[Latitud]])+1,6)</f>
        <v>10.557</v>
      </c>
      <c r="P51" s="10">
        <f>(Tabla1[[#This Row],[grados2]]+(Tabla1[[#This Row],[minutos2]]+Tabla1[[#This Row],[segundos2]]/60)/60)</f>
        <v>19.802932500000001</v>
      </c>
      <c r="Q51" s="10" t="s">
        <v>265</v>
      </c>
      <c r="R51" s="10">
        <v>15</v>
      </c>
    </row>
    <row r="52" spans="1:18" x14ac:dyDescent="0.2">
      <c r="A52" s="9" t="s">
        <v>9</v>
      </c>
      <c r="B52" s="9" t="s">
        <v>10</v>
      </c>
      <c r="C52" s="9" t="s">
        <v>238</v>
      </c>
      <c r="D52" s="9" t="s">
        <v>239</v>
      </c>
      <c r="E52" s="9" t="s">
        <v>463</v>
      </c>
      <c r="F52" s="9" t="s">
        <v>464</v>
      </c>
      <c r="G52" s="9" t="s">
        <v>465</v>
      </c>
      <c r="H52" s="9" t="str">
        <f>MID(Tabla1[[#This Row],[Longitud]],1,3)</f>
        <v xml:space="preserve"> 99</v>
      </c>
      <c r="I52" s="9" t="str">
        <f>MID(Tabla1[[#This Row],[Longitud]],FIND("°",Tabla1[[#This Row],[Longitud]])+1,2)</f>
        <v>45</v>
      </c>
      <c r="J52" s="9" t="str">
        <f>MID(Tabla1[[#This Row],[Longitud]],FIND("'",Tabla1[[#This Row],[Longitud]])+1,6)</f>
        <v>19.582</v>
      </c>
      <c r="K52" s="9">
        <f>(Tabla1[[#This Row],[grados]]+(Tabla1[[#This Row],[minutos]]+Tabla1[[#This Row],[segundos]]/60)/60)*-1</f>
        <v>-99.755439444444448</v>
      </c>
      <c r="L52" s="9" t="s">
        <v>466</v>
      </c>
      <c r="M52" s="9" t="str">
        <f>MID(Tabla1[[#This Row],[Latitud]],1,2)</f>
        <v>19</v>
      </c>
      <c r="N52" s="9" t="str">
        <f>MID(Tabla1[[#This Row],[Latitud]],FIND("°",Tabla1[[#This Row],[Latitud]])+1,2)</f>
        <v>46</v>
      </c>
      <c r="O52" s="9" t="str">
        <f>MID(Tabla1[[#This Row],[Latitud]],FIND("'",Tabla1[[#This Row],[Latitud]])+1,6)</f>
        <v>59.421</v>
      </c>
      <c r="P52" s="9">
        <f>(Tabla1[[#This Row],[grados2]]+(Tabla1[[#This Row],[minutos2]]+Tabla1[[#This Row],[segundos2]]/60)/60)</f>
        <v>19.783172499999999</v>
      </c>
      <c r="Q52" s="9" t="s">
        <v>467</v>
      </c>
      <c r="R52" s="9">
        <v>60</v>
      </c>
    </row>
    <row r="53" spans="1:18" x14ac:dyDescent="0.2">
      <c r="A53" s="10" t="s">
        <v>9</v>
      </c>
      <c r="B53" s="10" t="s">
        <v>10</v>
      </c>
      <c r="C53" s="10" t="s">
        <v>238</v>
      </c>
      <c r="D53" s="10" t="s">
        <v>239</v>
      </c>
      <c r="E53" s="10" t="s">
        <v>468</v>
      </c>
      <c r="F53" s="10" t="s">
        <v>469</v>
      </c>
      <c r="G53" s="10" t="s">
        <v>470</v>
      </c>
      <c r="H53" s="10" t="str">
        <f>MID(Tabla1[[#This Row],[Longitud]],1,3)</f>
        <v xml:space="preserve"> 99</v>
      </c>
      <c r="I53" s="10" t="str">
        <f>MID(Tabla1[[#This Row],[Longitud]],FIND("°",Tabla1[[#This Row],[Longitud]])+1,2)</f>
        <v>45</v>
      </c>
      <c r="J53" s="10" t="str">
        <f>MID(Tabla1[[#This Row],[Longitud]],FIND("'",Tabla1[[#This Row],[Longitud]])+1,6)</f>
        <v>51.630</v>
      </c>
      <c r="K53" s="10">
        <f>(Tabla1[[#This Row],[grados]]+(Tabla1[[#This Row],[minutos]]+Tabla1[[#This Row],[segundos]]/60)/60)*-1</f>
        <v>-99.764341666666667</v>
      </c>
      <c r="L53" s="10" t="s">
        <v>471</v>
      </c>
      <c r="M53" s="10" t="str">
        <f>MID(Tabla1[[#This Row],[Latitud]],1,2)</f>
        <v>19</v>
      </c>
      <c r="N53" s="10" t="str">
        <f>MID(Tabla1[[#This Row],[Latitud]],FIND("°",Tabla1[[#This Row],[Latitud]])+1,2)</f>
        <v>47</v>
      </c>
      <c r="O53" s="10" t="str">
        <f>MID(Tabla1[[#This Row],[Latitud]],FIND("'",Tabla1[[#This Row],[Latitud]])+1,6)</f>
        <v>58.059</v>
      </c>
      <c r="P53" s="10">
        <f>(Tabla1[[#This Row],[grados2]]+(Tabla1[[#This Row],[minutos2]]+Tabla1[[#This Row],[segundos2]]/60)/60)</f>
        <v>19.799460833333335</v>
      </c>
      <c r="Q53" s="10" t="s">
        <v>472</v>
      </c>
      <c r="R53" s="10">
        <v>231</v>
      </c>
    </row>
    <row r="54" spans="1:18" x14ac:dyDescent="0.2">
      <c r="A54" s="9" t="s">
        <v>9</v>
      </c>
      <c r="B54" s="9" t="s">
        <v>10</v>
      </c>
      <c r="C54" s="9" t="s">
        <v>238</v>
      </c>
      <c r="D54" s="9" t="s">
        <v>239</v>
      </c>
      <c r="E54" s="9" t="s">
        <v>473</v>
      </c>
      <c r="F54" s="9" t="s">
        <v>474</v>
      </c>
      <c r="G54" s="9" t="s">
        <v>475</v>
      </c>
      <c r="H54" s="9" t="str">
        <f>MID(Tabla1[[#This Row],[Longitud]],1,3)</f>
        <v xml:space="preserve"> 99</v>
      </c>
      <c r="I54" s="9" t="str">
        <f>MID(Tabla1[[#This Row],[Longitud]],FIND("°",Tabla1[[#This Row],[Longitud]])+1,2)</f>
        <v>48</v>
      </c>
      <c r="J54" s="9" t="str">
        <f>MID(Tabla1[[#This Row],[Longitud]],FIND("'",Tabla1[[#This Row],[Longitud]])+1,6)</f>
        <v>43.576</v>
      </c>
      <c r="K54" s="9">
        <f>(Tabla1[[#This Row],[grados]]+(Tabla1[[#This Row],[minutos]]+Tabla1[[#This Row],[segundos]]/60)/60)*-1</f>
        <v>-99.812104444444444</v>
      </c>
      <c r="L54" s="9" t="s">
        <v>476</v>
      </c>
      <c r="M54" s="9" t="str">
        <f>MID(Tabla1[[#This Row],[Latitud]],1,2)</f>
        <v>19</v>
      </c>
      <c r="N54" s="9" t="str">
        <f>MID(Tabla1[[#This Row],[Latitud]],FIND("°",Tabla1[[#This Row],[Latitud]])+1,2)</f>
        <v>47</v>
      </c>
      <c r="O54" s="9" t="str">
        <f>MID(Tabla1[[#This Row],[Latitud]],FIND("'",Tabla1[[#This Row],[Latitud]])+1,6)</f>
        <v>10.470</v>
      </c>
      <c r="P54" s="9">
        <f>(Tabla1[[#This Row],[grados2]]+(Tabla1[[#This Row],[minutos2]]+Tabla1[[#This Row],[segundos2]]/60)/60)</f>
        <v>19.786241666666665</v>
      </c>
      <c r="Q54" s="9" t="s">
        <v>477</v>
      </c>
      <c r="R54" s="9">
        <v>578</v>
      </c>
    </row>
    <row r="55" spans="1:18" x14ac:dyDescent="0.2">
      <c r="A55" s="10" t="s">
        <v>9</v>
      </c>
      <c r="B55" s="10" t="s">
        <v>10</v>
      </c>
      <c r="C55" s="10" t="s">
        <v>238</v>
      </c>
      <c r="D55" s="10" t="s">
        <v>239</v>
      </c>
      <c r="E55" s="10" t="s">
        <v>478</v>
      </c>
      <c r="F55" s="10" t="s">
        <v>479</v>
      </c>
      <c r="G55" s="10" t="s">
        <v>480</v>
      </c>
      <c r="H55" s="10" t="str">
        <f>MID(Tabla1[[#This Row],[Longitud]],1,3)</f>
        <v xml:space="preserve"> 99</v>
      </c>
      <c r="I55" s="10" t="str">
        <f>MID(Tabla1[[#This Row],[Longitud]],FIND("°",Tabla1[[#This Row],[Longitud]])+1,2)</f>
        <v>45</v>
      </c>
      <c r="J55" s="10" t="str">
        <f>MID(Tabla1[[#This Row],[Longitud]],FIND("'",Tabla1[[#This Row],[Longitud]])+1,6)</f>
        <v>10.884</v>
      </c>
      <c r="K55" s="10">
        <f>(Tabla1[[#This Row],[grados]]+(Tabla1[[#This Row],[minutos]]+Tabla1[[#This Row],[segundos]]/60)/60)*-1</f>
        <v>-99.753023333333331</v>
      </c>
      <c r="L55" s="10" t="s">
        <v>481</v>
      </c>
      <c r="M55" s="10" t="str">
        <f>MID(Tabla1[[#This Row],[Latitud]],1,2)</f>
        <v>19</v>
      </c>
      <c r="N55" s="10" t="str">
        <f>MID(Tabla1[[#This Row],[Latitud]],FIND("°",Tabla1[[#This Row],[Latitud]])+1,2)</f>
        <v>47</v>
      </c>
      <c r="O55" s="10" t="str">
        <f>MID(Tabla1[[#This Row],[Latitud]],FIND("'",Tabla1[[#This Row],[Latitud]])+1,6)</f>
        <v>36.639</v>
      </c>
      <c r="P55" s="10">
        <f>(Tabla1[[#This Row],[grados2]]+(Tabla1[[#This Row],[minutos2]]+Tabla1[[#This Row],[segundos2]]/60)/60)</f>
        <v>19.793510833333332</v>
      </c>
      <c r="Q55" s="10" t="s">
        <v>482</v>
      </c>
      <c r="R55" s="10">
        <v>127</v>
      </c>
    </row>
    <row r="56" spans="1:18" x14ac:dyDescent="0.2">
      <c r="A56" s="9" t="s">
        <v>9</v>
      </c>
      <c r="B56" s="9" t="s">
        <v>10</v>
      </c>
      <c r="C56" s="9" t="s">
        <v>238</v>
      </c>
      <c r="D56" s="9" t="s">
        <v>239</v>
      </c>
      <c r="E56" s="9" t="s">
        <v>483</v>
      </c>
      <c r="F56" s="9" t="s">
        <v>484</v>
      </c>
      <c r="G56" s="9" t="s">
        <v>485</v>
      </c>
      <c r="H56" s="9" t="str">
        <f>MID(Tabla1[[#This Row],[Longitud]],1,3)</f>
        <v xml:space="preserve"> 99</v>
      </c>
      <c r="I56" s="9" t="str">
        <f>MID(Tabla1[[#This Row],[Longitud]],FIND("°",Tabla1[[#This Row],[Longitud]])+1,2)</f>
        <v>55</v>
      </c>
      <c r="J56" s="9" t="str">
        <f>MID(Tabla1[[#This Row],[Longitud]],FIND("'",Tabla1[[#This Row],[Longitud]])+1,6)</f>
        <v>32.569</v>
      </c>
      <c r="K56" s="9">
        <f>(Tabla1[[#This Row],[grados]]+(Tabla1[[#This Row],[minutos]]+Tabla1[[#This Row],[segundos]]/60)/60)*-1</f>
        <v>-99.925713611111107</v>
      </c>
      <c r="L56" s="9" t="s">
        <v>486</v>
      </c>
      <c r="M56" s="9" t="str">
        <f>MID(Tabla1[[#This Row],[Latitud]],1,2)</f>
        <v>19</v>
      </c>
      <c r="N56" s="9" t="str">
        <f>MID(Tabla1[[#This Row],[Latitud]],FIND("°",Tabla1[[#This Row],[Latitud]])+1,2)</f>
        <v>49</v>
      </c>
      <c r="O56" s="9" t="str">
        <f>MID(Tabla1[[#This Row],[Latitud]],FIND("'",Tabla1[[#This Row],[Latitud]])+1,6)</f>
        <v>09.345</v>
      </c>
      <c r="P56" s="9">
        <f>(Tabla1[[#This Row],[grados2]]+(Tabla1[[#This Row],[minutos2]]+Tabla1[[#This Row],[segundos2]]/60)/60)</f>
        <v>19.819262500000001</v>
      </c>
      <c r="Q56" s="9" t="s">
        <v>314</v>
      </c>
      <c r="R56" s="9">
        <v>797</v>
      </c>
    </row>
    <row r="57" spans="1:18" x14ac:dyDescent="0.2">
      <c r="A57" s="10" t="s">
        <v>9</v>
      </c>
      <c r="B57" s="10" t="s">
        <v>10</v>
      </c>
      <c r="C57" s="10" t="s">
        <v>238</v>
      </c>
      <c r="D57" s="10" t="s">
        <v>239</v>
      </c>
      <c r="E57" s="10" t="s">
        <v>487</v>
      </c>
      <c r="F57" s="10" t="s">
        <v>488</v>
      </c>
      <c r="G57" s="10" t="s">
        <v>489</v>
      </c>
      <c r="H57" s="10" t="str">
        <f>MID(Tabla1[[#This Row],[Longitud]],1,3)</f>
        <v xml:space="preserve"> 99</v>
      </c>
      <c r="I57" s="10" t="str">
        <f>MID(Tabla1[[#This Row],[Longitud]],FIND("°",Tabla1[[#This Row],[Longitud]])+1,2)</f>
        <v>53</v>
      </c>
      <c r="J57" s="10" t="str">
        <f>MID(Tabla1[[#This Row],[Longitud]],FIND("'",Tabla1[[#This Row],[Longitud]])+1,6)</f>
        <v>56.231</v>
      </c>
      <c r="K57" s="10">
        <f>(Tabla1[[#This Row],[grados]]+(Tabla1[[#This Row],[minutos]]+Tabla1[[#This Row],[segundos]]/60)/60)*-1</f>
        <v>-99.898953055555552</v>
      </c>
      <c r="L57" s="10" t="s">
        <v>490</v>
      </c>
      <c r="M57" s="10" t="str">
        <f>MID(Tabla1[[#This Row],[Latitud]],1,2)</f>
        <v>19</v>
      </c>
      <c r="N57" s="10" t="str">
        <f>MID(Tabla1[[#This Row],[Latitud]],FIND("°",Tabla1[[#This Row],[Latitud]])+1,2)</f>
        <v>49</v>
      </c>
      <c r="O57" s="10" t="str">
        <f>MID(Tabla1[[#This Row],[Latitud]],FIND("'",Tabla1[[#This Row],[Latitud]])+1,6)</f>
        <v>01.856</v>
      </c>
      <c r="P57" s="10">
        <f>(Tabla1[[#This Row],[grados2]]+(Tabla1[[#This Row],[minutos2]]+Tabla1[[#This Row],[segundos2]]/60)/60)</f>
        <v>19.817182222222222</v>
      </c>
      <c r="Q57" s="10" t="s">
        <v>477</v>
      </c>
      <c r="R57" s="10">
        <v>412</v>
      </c>
    </row>
    <row r="58" spans="1:18" x14ac:dyDescent="0.2">
      <c r="A58" s="9" t="s">
        <v>9</v>
      </c>
      <c r="B58" s="9" t="s">
        <v>10</v>
      </c>
      <c r="C58" s="9" t="s">
        <v>238</v>
      </c>
      <c r="D58" s="9" t="s">
        <v>239</v>
      </c>
      <c r="E58" s="9" t="s">
        <v>491</v>
      </c>
      <c r="F58" s="9" t="s">
        <v>492</v>
      </c>
      <c r="G58" s="9" t="s">
        <v>493</v>
      </c>
      <c r="H58" s="9" t="str">
        <f>MID(Tabla1[[#This Row],[Longitud]],1,3)</f>
        <v xml:space="preserve"> 99</v>
      </c>
      <c r="I58" s="9" t="str">
        <f>MID(Tabla1[[#This Row],[Longitud]],FIND("°",Tabla1[[#This Row],[Longitud]])+1,2)</f>
        <v>47</v>
      </c>
      <c r="J58" s="9" t="str">
        <f>MID(Tabla1[[#This Row],[Longitud]],FIND("'",Tabla1[[#This Row],[Longitud]])+1,6)</f>
        <v>47.430</v>
      </c>
      <c r="K58" s="9">
        <f>(Tabla1[[#This Row],[grados]]+(Tabla1[[#This Row],[minutos]]+Tabla1[[#This Row],[segundos]]/60)/60)*-1</f>
        <v>-99.796508333333335</v>
      </c>
      <c r="L58" s="9" t="s">
        <v>494</v>
      </c>
      <c r="M58" s="9" t="str">
        <f>MID(Tabla1[[#This Row],[Latitud]],1,2)</f>
        <v>19</v>
      </c>
      <c r="N58" s="9" t="str">
        <f>MID(Tabla1[[#This Row],[Latitud]],FIND("°",Tabla1[[#This Row],[Latitud]])+1,2)</f>
        <v>50</v>
      </c>
      <c r="O58" s="9" t="str">
        <f>MID(Tabla1[[#This Row],[Latitud]],FIND("'",Tabla1[[#This Row],[Latitud]])+1,6)</f>
        <v>27.958</v>
      </c>
      <c r="P58" s="9">
        <f>(Tabla1[[#This Row],[grados2]]+(Tabla1[[#This Row],[minutos2]]+Tabla1[[#This Row],[segundos2]]/60)/60)</f>
        <v>19.841099444444446</v>
      </c>
      <c r="Q58" s="9" t="s">
        <v>495</v>
      </c>
      <c r="R58" s="9">
        <v>21</v>
      </c>
    </row>
    <row r="59" spans="1:18" x14ac:dyDescent="0.2">
      <c r="A59" s="10" t="s">
        <v>9</v>
      </c>
      <c r="B59" s="10" t="s">
        <v>10</v>
      </c>
      <c r="C59" s="10" t="s">
        <v>238</v>
      </c>
      <c r="D59" s="10" t="s">
        <v>239</v>
      </c>
      <c r="E59" s="10" t="s">
        <v>496</v>
      </c>
      <c r="F59" s="10" t="s">
        <v>497</v>
      </c>
      <c r="G59" s="10" t="s">
        <v>498</v>
      </c>
      <c r="H59" s="10" t="str">
        <f>MID(Tabla1[[#This Row],[Longitud]],1,3)</f>
        <v xml:space="preserve"> 99</v>
      </c>
      <c r="I59" s="10" t="str">
        <f>MID(Tabla1[[#This Row],[Longitud]],FIND("°",Tabla1[[#This Row],[Longitud]])+1,2)</f>
        <v>55</v>
      </c>
      <c r="J59" s="10" t="str">
        <f>MID(Tabla1[[#This Row],[Longitud]],FIND("'",Tabla1[[#This Row],[Longitud]])+1,6)</f>
        <v>13.197</v>
      </c>
      <c r="K59" s="10">
        <f>(Tabla1[[#This Row],[grados]]+(Tabla1[[#This Row],[minutos]]+Tabla1[[#This Row],[segundos]]/60)/60)*-1</f>
        <v>-99.920332500000001</v>
      </c>
      <c r="L59" s="10" t="s">
        <v>499</v>
      </c>
      <c r="M59" s="10" t="str">
        <f>MID(Tabla1[[#This Row],[Latitud]],1,2)</f>
        <v>19</v>
      </c>
      <c r="N59" s="10" t="str">
        <f>MID(Tabla1[[#This Row],[Latitud]],FIND("°",Tabla1[[#This Row],[Latitud]])+1,2)</f>
        <v>50</v>
      </c>
      <c r="O59" s="10" t="str">
        <f>MID(Tabla1[[#This Row],[Latitud]],FIND("'",Tabla1[[#This Row],[Latitud]])+1,6)</f>
        <v>23.832</v>
      </c>
      <c r="P59" s="10">
        <f>(Tabla1[[#This Row],[grados2]]+(Tabla1[[#This Row],[minutos2]]+Tabla1[[#This Row],[segundos2]]/60)/60)</f>
        <v>19.839953333333334</v>
      </c>
      <c r="Q59" s="10" t="s">
        <v>500</v>
      </c>
      <c r="R59" s="10">
        <v>25</v>
      </c>
    </row>
    <row r="60" spans="1:18" x14ac:dyDescent="0.2">
      <c r="A60" s="10" t="s">
        <v>9</v>
      </c>
      <c r="B60" s="10" t="s">
        <v>10</v>
      </c>
      <c r="C60" s="10" t="s">
        <v>501</v>
      </c>
      <c r="D60" s="10" t="s">
        <v>502</v>
      </c>
      <c r="E60" s="10" t="s">
        <v>11</v>
      </c>
      <c r="F60" s="10" t="s">
        <v>503</v>
      </c>
      <c r="G60" s="10" t="s">
        <v>504</v>
      </c>
      <c r="H60" s="10" t="str">
        <f>MID(Tabla1[[#This Row],[Longitud]],1,3)</f>
        <v xml:space="preserve"> 98</v>
      </c>
      <c r="I60" s="10" t="str">
        <f>MID(Tabla1[[#This Row],[Longitud]],FIND("°",Tabla1[[#This Row],[Longitud]])+1,2)</f>
        <v>46</v>
      </c>
      <c r="J60" s="10" t="str">
        <f>MID(Tabla1[[#This Row],[Longitud]],FIND("'",Tabla1[[#This Row],[Longitud]])+1,6)</f>
        <v>57.599</v>
      </c>
      <c r="K60" s="10">
        <f>(Tabla1[[#This Row],[grados]]+(Tabla1[[#This Row],[minutos]]+Tabla1[[#This Row],[segundos]]/60)/60)*-1</f>
        <v>-98.782666388888885</v>
      </c>
      <c r="L60" s="10" t="s">
        <v>505</v>
      </c>
      <c r="M60" s="10" t="str">
        <f>MID(Tabla1[[#This Row],[Latitud]],1,2)</f>
        <v>19</v>
      </c>
      <c r="N60" s="10" t="str">
        <f>MID(Tabla1[[#This Row],[Latitud]],FIND("°",Tabla1[[#This Row],[Latitud]])+1,2)</f>
        <v>01</v>
      </c>
      <c r="O60" s="10" t="str">
        <f>MID(Tabla1[[#This Row],[Latitud]],FIND("'",Tabla1[[#This Row],[Latitud]])+1,6)</f>
        <v>51.099</v>
      </c>
      <c r="P60" s="10">
        <f>(Tabla1[[#This Row],[grados2]]+(Tabla1[[#This Row],[minutos2]]+Tabla1[[#This Row],[segundos2]]/60)/60)</f>
        <v>19.030860833333332</v>
      </c>
      <c r="Q60" s="10" t="s">
        <v>506</v>
      </c>
      <c r="R60" s="10">
        <v>12477</v>
      </c>
    </row>
    <row r="61" spans="1:18" x14ac:dyDescent="0.2">
      <c r="A61" s="9" t="s">
        <v>9</v>
      </c>
      <c r="B61" s="9" t="s">
        <v>10</v>
      </c>
      <c r="C61" s="9" t="s">
        <v>501</v>
      </c>
      <c r="D61" s="9" t="s">
        <v>502</v>
      </c>
      <c r="E61" s="9" t="s">
        <v>507</v>
      </c>
      <c r="F61" s="9" t="s">
        <v>508</v>
      </c>
      <c r="G61" s="9" t="s">
        <v>509</v>
      </c>
      <c r="H61" s="9" t="str">
        <f>MID(Tabla1[[#This Row],[Longitud]],1,3)</f>
        <v xml:space="preserve"> 98</v>
      </c>
      <c r="I61" s="9" t="str">
        <f>MID(Tabla1[[#This Row],[Longitud]],FIND("°",Tabla1[[#This Row],[Longitud]])+1,2)</f>
        <v>46</v>
      </c>
      <c r="J61" s="9" t="str">
        <f>MID(Tabla1[[#This Row],[Longitud]],FIND("'",Tabla1[[#This Row],[Longitud]])+1,6)</f>
        <v>50.011</v>
      </c>
      <c r="K61" s="9">
        <f>(Tabla1[[#This Row],[grados]]+(Tabla1[[#This Row],[minutos]]+Tabla1[[#This Row],[segundos]]/60)/60)*-1</f>
        <v>-98.780558611111104</v>
      </c>
      <c r="L61" s="9" t="s">
        <v>510</v>
      </c>
      <c r="M61" s="9" t="str">
        <f>MID(Tabla1[[#This Row],[Latitud]],1,2)</f>
        <v>19</v>
      </c>
      <c r="N61" s="9" t="str">
        <f>MID(Tabla1[[#This Row],[Latitud]],FIND("°",Tabla1[[#This Row],[Latitud]])+1,2)</f>
        <v>04</v>
      </c>
      <c r="O61" s="9" t="str">
        <f>MID(Tabla1[[#This Row],[Latitud]],FIND("'",Tabla1[[#This Row],[Latitud]])+1,6)</f>
        <v>16.991</v>
      </c>
      <c r="P61" s="9">
        <f>(Tabla1[[#This Row],[grados2]]+(Tabla1[[#This Row],[minutos2]]+Tabla1[[#This Row],[segundos2]]/60)/60)</f>
        <v>19.071386388888889</v>
      </c>
      <c r="Q61" s="9" t="s">
        <v>511</v>
      </c>
      <c r="R61" s="9">
        <v>554</v>
      </c>
    </row>
    <row r="62" spans="1:18" x14ac:dyDescent="0.2">
      <c r="A62" s="10" t="s">
        <v>9</v>
      </c>
      <c r="B62" s="10" t="s">
        <v>10</v>
      </c>
      <c r="C62" s="10" t="s">
        <v>501</v>
      </c>
      <c r="D62" s="10" t="s">
        <v>502</v>
      </c>
      <c r="E62" s="10" t="s">
        <v>13</v>
      </c>
      <c r="F62" s="10" t="s">
        <v>512</v>
      </c>
      <c r="G62" s="10" t="s">
        <v>513</v>
      </c>
      <c r="H62" s="10" t="str">
        <f>MID(Tabla1[[#This Row],[Longitud]],1,3)</f>
        <v xml:space="preserve"> 98</v>
      </c>
      <c r="I62" s="10" t="str">
        <f>MID(Tabla1[[#This Row],[Longitud]],FIND("°",Tabla1[[#This Row],[Longitud]])+1,2)</f>
        <v>46</v>
      </c>
      <c r="J62" s="10" t="str">
        <f>MID(Tabla1[[#This Row],[Longitud]],FIND("'",Tabla1[[#This Row],[Longitud]])+1,6)</f>
        <v>47.646</v>
      </c>
      <c r="K62" s="10">
        <f>(Tabla1[[#This Row],[grados]]+(Tabla1[[#This Row],[minutos]]+Tabla1[[#This Row],[segundos]]/60)/60)*-1</f>
        <v>-98.77990166666666</v>
      </c>
      <c r="L62" s="10" t="s">
        <v>514</v>
      </c>
      <c r="M62" s="10" t="str">
        <f>MID(Tabla1[[#This Row],[Latitud]],1,2)</f>
        <v>19</v>
      </c>
      <c r="N62" s="10" t="str">
        <f>MID(Tabla1[[#This Row],[Latitud]],FIND("°",Tabla1[[#This Row],[Latitud]])+1,2)</f>
        <v>03</v>
      </c>
      <c r="O62" s="10" t="str">
        <f>MID(Tabla1[[#This Row],[Latitud]],FIND("'",Tabla1[[#This Row],[Latitud]])+1,6)</f>
        <v>39.487</v>
      </c>
      <c r="P62" s="10">
        <f>(Tabla1[[#This Row],[grados2]]+(Tabla1[[#This Row],[minutos2]]+Tabla1[[#This Row],[segundos2]]/60)/60)</f>
        <v>19.060968611111111</v>
      </c>
      <c r="Q62" s="10" t="s">
        <v>84</v>
      </c>
      <c r="R62" s="10">
        <v>1338</v>
      </c>
    </row>
    <row r="63" spans="1:18" x14ac:dyDescent="0.2">
      <c r="A63" s="9" t="s">
        <v>9</v>
      </c>
      <c r="B63" s="9" t="s">
        <v>10</v>
      </c>
      <c r="C63" s="9" t="s">
        <v>501</v>
      </c>
      <c r="D63" s="9" t="s">
        <v>502</v>
      </c>
      <c r="E63" s="9" t="s">
        <v>57</v>
      </c>
      <c r="F63" s="9" t="s">
        <v>515</v>
      </c>
      <c r="G63" s="9" t="s">
        <v>516</v>
      </c>
      <c r="H63" s="9" t="str">
        <f>MID(Tabla1[[#This Row],[Longitud]],1,3)</f>
        <v xml:space="preserve"> 98</v>
      </c>
      <c r="I63" s="9" t="str">
        <f>MID(Tabla1[[#This Row],[Longitud]],FIND("°",Tabla1[[#This Row],[Longitud]])+1,2)</f>
        <v>48</v>
      </c>
      <c r="J63" s="9" t="str">
        <f>MID(Tabla1[[#This Row],[Longitud]],FIND("'",Tabla1[[#This Row],[Longitud]])+1,6)</f>
        <v>29.313</v>
      </c>
      <c r="K63" s="9">
        <f>(Tabla1[[#This Row],[grados]]+(Tabla1[[#This Row],[minutos]]+Tabla1[[#This Row],[segundos]]/60)/60)*-1</f>
        <v>-98.808142500000002</v>
      </c>
      <c r="L63" s="9" t="s">
        <v>517</v>
      </c>
      <c r="M63" s="9" t="str">
        <f>MID(Tabla1[[#This Row],[Latitud]],1,2)</f>
        <v>18</v>
      </c>
      <c r="N63" s="9" t="str">
        <f>MID(Tabla1[[#This Row],[Latitud]],FIND("°",Tabla1[[#This Row],[Latitud]])+1,2)</f>
        <v>58</v>
      </c>
      <c r="O63" s="9" t="str">
        <f>MID(Tabla1[[#This Row],[Latitud]],FIND("'",Tabla1[[#This Row],[Latitud]])+1,6)</f>
        <v>01.037</v>
      </c>
      <c r="P63" s="9">
        <f>(Tabla1[[#This Row],[grados2]]+(Tabla1[[#This Row],[minutos2]]+Tabla1[[#This Row],[segundos2]]/60)/60)</f>
        <v>18.966954722222223</v>
      </c>
      <c r="Q63" s="9" t="s">
        <v>518</v>
      </c>
      <c r="R63" s="9">
        <v>4300</v>
      </c>
    </row>
    <row r="64" spans="1:18" x14ac:dyDescent="0.2">
      <c r="A64" s="10" t="s">
        <v>9</v>
      </c>
      <c r="B64" s="10" t="s">
        <v>10</v>
      </c>
      <c r="C64" s="10" t="s">
        <v>501</v>
      </c>
      <c r="D64" s="10" t="s">
        <v>502</v>
      </c>
      <c r="E64" s="10" t="s">
        <v>519</v>
      </c>
      <c r="F64" s="10" t="s">
        <v>520</v>
      </c>
      <c r="G64" s="10" t="s">
        <v>521</v>
      </c>
      <c r="H64" s="10" t="str">
        <f>MID(Tabla1[[#This Row],[Longitud]],1,3)</f>
        <v xml:space="preserve"> 98</v>
      </c>
      <c r="I64" s="10" t="str">
        <f>MID(Tabla1[[#This Row],[Longitud]],FIND("°",Tabla1[[#This Row],[Longitud]])+1,2)</f>
        <v>46</v>
      </c>
      <c r="J64" s="10" t="str">
        <f>MID(Tabla1[[#This Row],[Longitud]],FIND("'",Tabla1[[#This Row],[Longitud]])+1,6)</f>
        <v>12.135</v>
      </c>
      <c r="K64" s="10">
        <f>(Tabla1[[#This Row],[grados]]+(Tabla1[[#This Row],[minutos]]+Tabla1[[#This Row],[segundos]]/60)/60)*-1</f>
        <v>-98.770037500000001</v>
      </c>
      <c r="L64" s="10" t="s">
        <v>522</v>
      </c>
      <c r="M64" s="10" t="str">
        <f>MID(Tabla1[[#This Row],[Latitud]],1,2)</f>
        <v>19</v>
      </c>
      <c r="N64" s="10" t="str">
        <f>MID(Tabla1[[#This Row],[Latitud]],FIND("°",Tabla1[[#This Row],[Latitud]])+1,2)</f>
        <v>03</v>
      </c>
      <c r="O64" s="10" t="str">
        <f>MID(Tabla1[[#This Row],[Latitud]],FIND("'",Tabla1[[#This Row],[Latitud]])+1,6)</f>
        <v>17.315</v>
      </c>
      <c r="P64" s="10">
        <f>(Tabla1[[#This Row],[grados2]]+(Tabla1[[#This Row],[minutos2]]+Tabla1[[#This Row],[segundos2]]/60)/60)</f>
        <v>19.054809722222224</v>
      </c>
      <c r="Q64" s="10" t="s">
        <v>523</v>
      </c>
      <c r="R64" s="10">
        <v>7481</v>
      </c>
    </row>
    <row r="65" spans="1:18" x14ac:dyDescent="0.2">
      <c r="A65" s="9" t="s">
        <v>9</v>
      </c>
      <c r="B65" s="9" t="s">
        <v>10</v>
      </c>
      <c r="C65" s="9" t="s">
        <v>501</v>
      </c>
      <c r="D65" s="9" t="s">
        <v>502</v>
      </c>
      <c r="E65" s="9" t="s">
        <v>251</v>
      </c>
      <c r="F65" s="9" t="s">
        <v>524</v>
      </c>
      <c r="G65" s="9" t="s">
        <v>525</v>
      </c>
      <c r="H65" s="9" t="str">
        <f>MID(Tabla1[[#This Row],[Longitud]],1,3)</f>
        <v xml:space="preserve"> 98</v>
      </c>
      <c r="I65" s="9" t="str">
        <f>MID(Tabla1[[#This Row],[Longitud]],FIND("°",Tabla1[[#This Row],[Longitud]])+1,2)</f>
        <v>47</v>
      </c>
      <c r="J65" s="9" t="str">
        <f>MID(Tabla1[[#This Row],[Longitud]],FIND("'",Tabla1[[#This Row],[Longitud]])+1,6)</f>
        <v>10.684</v>
      </c>
      <c r="K65" s="9">
        <f>(Tabla1[[#This Row],[grados]]+(Tabla1[[#This Row],[minutos]]+Tabla1[[#This Row],[segundos]]/60)/60)*-1</f>
        <v>-98.786301111111115</v>
      </c>
      <c r="L65" s="9" t="s">
        <v>526</v>
      </c>
      <c r="M65" s="9" t="str">
        <f>MID(Tabla1[[#This Row],[Latitud]],1,2)</f>
        <v>18</v>
      </c>
      <c r="N65" s="9" t="str">
        <f>MID(Tabla1[[#This Row],[Latitud]],FIND("°",Tabla1[[#This Row],[Latitud]])+1,2)</f>
        <v>58</v>
      </c>
      <c r="O65" s="9" t="str">
        <f>MID(Tabla1[[#This Row],[Latitud]],FIND("'",Tabla1[[#This Row],[Latitud]])+1,6)</f>
        <v>59.128</v>
      </c>
      <c r="P65" s="9">
        <f>(Tabla1[[#This Row],[grados2]]+(Tabla1[[#This Row],[minutos2]]+Tabla1[[#This Row],[segundos2]]/60)/60)</f>
        <v>18.983091111111111</v>
      </c>
      <c r="Q65" s="9" t="s">
        <v>527</v>
      </c>
      <c r="R65" s="9">
        <v>4593</v>
      </c>
    </row>
    <row r="66" spans="1:18" x14ac:dyDescent="0.2">
      <c r="A66" s="10" t="s">
        <v>9</v>
      </c>
      <c r="B66" s="10" t="s">
        <v>10</v>
      </c>
      <c r="C66" s="10" t="s">
        <v>501</v>
      </c>
      <c r="D66" s="10" t="s">
        <v>502</v>
      </c>
      <c r="E66" s="10" t="s">
        <v>389</v>
      </c>
      <c r="F66" s="10" t="s">
        <v>530</v>
      </c>
      <c r="G66" s="10" t="s">
        <v>531</v>
      </c>
      <c r="H66" s="10" t="str">
        <f>MID(Tabla1[[#This Row],[Longitud]],1,3)</f>
        <v xml:space="preserve"> 98</v>
      </c>
      <c r="I66" s="10" t="str">
        <f>MID(Tabla1[[#This Row],[Longitud]],FIND("°",Tabla1[[#This Row],[Longitud]])+1,2)</f>
        <v>46</v>
      </c>
      <c r="J66" s="10" t="str">
        <f>MID(Tabla1[[#This Row],[Longitud]],FIND("'",Tabla1[[#This Row],[Longitud]])+1,6)</f>
        <v>56.355</v>
      </c>
      <c r="K66" s="10">
        <f>(Tabla1[[#This Row],[grados]]+(Tabla1[[#This Row],[minutos]]+Tabla1[[#This Row],[segundos]]/60)/60)*-1</f>
        <v>-98.78232083333333</v>
      </c>
      <c r="L66" s="10" t="s">
        <v>532</v>
      </c>
      <c r="M66" s="10" t="str">
        <f>MID(Tabla1[[#This Row],[Latitud]],1,2)</f>
        <v>18</v>
      </c>
      <c r="N66" s="10" t="str">
        <f>MID(Tabla1[[#This Row],[Latitud]],FIND("°",Tabla1[[#This Row],[Latitud]])+1,2)</f>
        <v>59</v>
      </c>
      <c r="O66" s="10" t="str">
        <f>MID(Tabla1[[#This Row],[Latitud]],FIND("'",Tabla1[[#This Row],[Latitud]])+1,6)</f>
        <v>15.580</v>
      </c>
      <c r="P66" s="10">
        <f>(Tabla1[[#This Row],[grados2]]+(Tabla1[[#This Row],[minutos2]]+Tabla1[[#This Row],[segundos2]]/60)/60)</f>
        <v>18.987661111111112</v>
      </c>
      <c r="Q66" s="10" t="s">
        <v>533</v>
      </c>
      <c r="R66" s="10">
        <v>28</v>
      </c>
    </row>
    <row r="67" spans="1:18" x14ac:dyDescent="0.2">
      <c r="A67" s="9" t="s">
        <v>9</v>
      </c>
      <c r="B67" s="9" t="s">
        <v>10</v>
      </c>
      <c r="C67" s="9" t="s">
        <v>501</v>
      </c>
      <c r="D67" s="9" t="s">
        <v>502</v>
      </c>
      <c r="E67" s="9" t="s">
        <v>393</v>
      </c>
      <c r="F67" s="9" t="s">
        <v>534</v>
      </c>
      <c r="G67" s="9" t="s">
        <v>535</v>
      </c>
      <c r="H67" s="9" t="str">
        <f>MID(Tabla1[[#This Row],[Longitud]],1,3)</f>
        <v xml:space="preserve"> 98</v>
      </c>
      <c r="I67" s="9" t="str">
        <f>MID(Tabla1[[#This Row],[Longitud]],FIND("°",Tabla1[[#This Row],[Longitud]])+1,2)</f>
        <v>46</v>
      </c>
      <c r="J67" s="9" t="str">
        <f>MID(Tabla1[[#This Row],[Longitud]],FIND("'",Tabla1[[#This Row],[Longitud]])+1,6)</f>
        <v>30.776</v>
      </c>
      <c r="K67" s="9">
        <f>(Tabla1[[#This Row],[grados]]+(Tabla1[[#This Row],[minutos]]+Tabla1[[#This Row],[segundos]]/60)/60)*-1</f>
        <v>-98.775215555555562</v>
      </c>
      <c r="L67" s="9" t="s">
        <v>536</v>
      </c>
      <c r="M67" s="9" t="str">
        <f>MID(Tabla1[[#This Row],[Latitud]],1,2)</f>
        <v>19</v>
      </c>
      <c r="N67" s="9" t="str">
        <f>MID(Tabla1[[#This Row],[Latitud]],FIND("°",Tabla1[[#This Row],[Latitud]])+1,2)</f>
        <v>03</v>
      </c>
      <c r="O67" s="9" t="str">
        <f>MID(Tabla1[[#This Row],[Latitud]],FIND("'",Tabla1[[#This Row],[Latitud]])+1,6)</f>
        <v>08.278</v>
      </c>
      <c r="P67" s="9">
        <f>(Tabla1[[#This Row],[grados2]]+(Tabla1[[#This Row],[minutos2]]+Tabla1[[#This Row],[segundos2]]/60)/60)</f>
        <v>19.052299444444444</v>
      </c>
      <c r="Q67" s="9" t="s">
        <v>537</v>
      </c>
      <c r="R67" s="9">
        <v>224</v>
      </c>
    </row>
    <row r="68" spans="1:18" x14ac:dyDescent="0.2">
      <c r="A68" s="9" t="s">
        <v>9</v>
      </c>
      <c r="B68" s="9" t="s">
        <v>10</v>
      </c>
      <c r="C68" s="9" t="s">
        <v>501</v>
      </c>
      <c r="D68" s="9" t="s">
        <v>502</v>
      </c>
      <c r="E68" s="9" t="s">
        <v>538</v>
      </c>
      <c r="F68" s="9" t="s">
        <v>539</v>
      </c>
      <c r="G68" s="9" t="s">
        <v>540</v>
      </c>
      <c r="H68" s="9" t="str">
        <f>MID(Tabla1[[#This Row],[Longitud]],1,3)</f>
        <v xml:space="preserve"> 98</v>
      </c>
      <c r="I68" s="9" t="str">
        <f>MID(Tabla1[[#This Row],[Longitud]],FIND("°",Tabla1[[#This Row],[Longitud]])+1,2)</f>
        <v>47</v>
      </c>
      <c r="J68" s="9" t="str">
        <f>MID(Tabla1[[#This Row],[Longitud]],FIND("'",Tabla1[[#This Row],[Longitud]])+1,6)</f>
        <v>13.881</v>
      </c>
      <c r="K68" s="9">
        <f>(Tabla1[[#This Row],[grados]]+(Tabla1[[#This Row],[minutos]]+Tabla1[[#This Row],[segundos]]/60)/60)*-1</f>
        <v>-98.787189166666664</v>
      </c>
      <c r="L68" s="9" t="s">
        <v>541</v>
      </c>
      <c r="M68" s="9" t="str">
        <f>MID(Tabla1[[#This Row],[Latitud]],1,2)</f>
        <v>18</v>
      </c>
      <c r="N68" s="9" t="str">
        <f>MID(Tabla1[[#This Row],[Latitud]],FIND("°",Tabla1[[#This Row],[Latitud]])+1,2)</f>
        <v>59</v>
      </c>
      <c r="O68" s="9" t="str">
        <f>MID(Tabla1[[#This Row],[Latitud]],FIND("'",Tabla1[[#This Row],[Latitud]])+1,6)</f>
        <v>42.102</v>
      </c>
      <c r="P68" s="9">
        <f>(Tabla1[[#This Row],[grados2]]+(Tabla1[[#This Row],[minutos2]]+Tabla1[[#This Row],[segundos2]]/60)/60)</f>
        <v>18.995028333333334</v>
      </c>
      <c r="Q68" s="9" t="s">
        <v>542</v>
      </c>
      <c r="R68" s="9">
        <v>17</v>
      </c>
    </row>
    <row r="69" spans="1:18" x14ac:dyDescent="0.2">
      <c r="A69" s="9" t="s">
        <v>9</v>
      </c>
      <c r="B69" s="9" t="s">
        <v>10</v>
      </c>
      <c r="C69" s="9" t="s">
        <v>501</v>
      </c>
      <c r="D69" s="9" t="s">
        <v>502</v>
      </c>
      <c r="E69" s="9" t="s">
        <v>547</v>
      </c>
      <c r="F69" s="9" t="s">
        <v>548</v>
      </c>
      <c r="G69" s="9" t="s">
        <v>549</v>
      </c>
      <c r="H69" s="9" t="str">
        <f>MID(Tabla1[[#This Row],[Longitud]],1,3)</f>
        <v xml:space="preserve"> 98</v>
      </c>
      <c r="I69" s="9" t="str">
        <f>MID(Tabla1[[#This Row],[Longitud]],FIND("°",Tabla1[[#This Row],[Longitud]])+1,2)</f>
        <v>47</v>
      </c>
      <c r="J69" s="9" t="str">
        <f>MID(Tabla1[[#This Row],[Longitud]],FIND("'",Tabla1[[#This Row],[Longitud]])+1,6)</f>
        <v>42.015</v>
      </c>
      <c r="K69" s="9">
        <f>(Tabla1[[#This Row],[grados]]+(Tabla1[[#This Row],[minutos]]+Tabla1[[#This Row],[segundos]]/60)/60)*-1</f>
        <v>-98.795004166666672</v>
      </c>
      <c r="L69" s="9" t="s">
        <v>550</v>
      </c>
      <c r="M69" s="9" t="str">
        <f>MID(Tabla1[[#This Row],[Latitud]],1,2)</f>
        <v>18</v>
      </c>
      <c r="N69" s="9" t="str">
        <f>MID(Tabla1[[#This Row],[Latitud]],FIND("°",Tabla1[[#This Row],[Latitud]])+1,2)</f>
        <v>59</v>
      </c>
      <c r="O69" s="9" t="str">
        <f>MID(Tabla1[[#This Row],[Latitud]],FIND("'",Tabla1[[#This Row],[Latitud]])+1,6)</f>
        <v>06.867</v>
      </c>
      <c r="P69" s="9">
        <f>(Tabla1[[#This Row],[grados2]]+(Tabla1[[#This Row],[minutos2]]+Tabla1[[#This Row],[segundos2]]/60)/60)</f>
        <v>18.985240833333332</v>
      </c>
      <c r="Q69" s="9" t="s">
        <v>551</v>
      </c>
      <c r="R69" s="9">
        <v>51</v>
      </c>
    </row>
    <row r="70" spans="1:18" x14ac:dyDescent="0.2">
      <c r="A70" s="10" t="s">
        <v>9</v>
      </c>
      <c r="B70" s="10" t="s">
        <v>10</v>
      </c>
      <c r="C70" s="10" t="s">
        <v>501</v>
      </c>
      <c r="D70" s="10" t="s">
        <v>502</v>
      </c>
      <c r="E70" s="10" t="s">
        <v>33</v>
      </c>
      <c r="F70" s="10" t="s">
        <v>552</v>
      </c>
      <c r="G70" s="10" t="s">
        <v>553</v>
      </c>
      <c r="H70" s="10" t="str">
        <f>MID(Tabla1[[#This Row],[Longitud]],1,3)</f>
        <v xml:space="preserve"> 98</v>
      </c>
      <c r="I70" s="10" t="str">
        <f>MID(Tabla1[[#This Row],[Longitud]],FIND("°",Tabla1[[#This Row],[Longitud]])+1,2)</f>
        <v>44</v>
      </c>
      <c r="J70" s="10" t="str">
        <f>MID(Tabla1[[#This Row],[Longitud]],FIND("'",Tabla1[[#This Row],[Longitud]])+1,6)</f>
        <v>22.358</v>
      </c>
      <c r="K70" s="10">
        <f>(Tabla1[[#This Row],[grados]]+(Tabla1[[#This Row],[minutos]]+Tabla1[[#This Row],[segundos]]/60)/60)*-1</f>
        <v>-98.739543888888889</v>
      </c>
      <c r="L70" s="10" t="s">
        <v>554</v>
      </c>
      <c r="M70" s="10" t="str">
        <f>MID(Tabla1[[#This Row],[Latitud]],1,2)</f>
        <v>19</v>
      </c>
      <c r="N70" s="10" t="str">
        <f>MID(Tabla1[[#This Row],[Latitud]],FIND("°",Tabla1[[#This Row],[Latitud]])+1,2)</f>
        <v>04</v>
      </c>
      <c r="O70" s="10" t="str">
        <f>MID(Tabla1[[#This Row],[Latitud]],FIND("'",Tabla1[[#This Row],[Latitud]])+1,6)</f>
        <v>26.595</v>
      </c>
      <c r="P70" s="10">
        <f>(Tabla1[[#This Row],[grados2]]+(Tabla1[[#This Row],[minutos2]]+Tabla1[[#This Row],[segundos2]]/60)/60)</f>
        <v>19.074054166666667</v>
      </c>
      <c r="Q70" s="10" t="s">
        <v>555</v>
      </c>
      <c r="R70" s="10">
        <v>641</v>
      </c>
    </row>
    <row r="71" spans="1:18" x14ac:dyDescent="0.2">
      <c r="A71" s="9" t="s">
        <v>9</v>
      </c>
      <c r="B71" s="9" t="s">
        <v>10</v>
      </c>
      <c r="C71" s="9" t="s">
        <v>501</v>
      </c>
      <c r="D71" s="9" t="s">
        <v>502</v>
      </c>
      <c r="E71" s="9" t="s">
        <v>556</v>
      </c>
      <c r="F71" s="9" t="s">
        <v>557</v>
      </c>
      <c r="G71" s="9" t="s">
        <v>558</v>
      </c>
      <c r="H71" s="9" t="str">
        <f>MID(Tabla1[[#This Row],[Longitud]],1,3)</f>
        <v xml:space="preserve"> 98</v>
      </c>
      <c r="I71" s="9" t="str">
        <f>MID(Tabla1[[#This Row],[Longitud]],FIND("°",Tabla1[[#This Row],[Longitud]])+1,2)</f>
        <v>43</v>
      </c>
      <c r="J71" s="9" t="str">
        <f>MID(Tabla1[[#This Row],[Longitud]],FIND("'",Tabla1[[#This Row],[Longitud]])+1,6)</f>
        <v>40.319</v>
      </c>
      <c r="K71" s="9">
        <f>(Tabla1[[#This Row],[grados]]+(Tabla1[[#This Row],[minutos]]+Tabla1[[#This Row],[segundos]]/60)/60)*-1</f>
        <v>-98.727866388888884</v>
      </c>
      <c r="L71" s="9" t="s">
        <v>559</v>
      </c>
      <c r="M71" s="9" t="str">
        <f>MID(Tabla1[[#This Row],[Latitud]],1,2)</f>
        <v>19</v>
      </c>
      <c r="N71" s="9" t="str">
        <f>MID(Tabla1[[#This Row],[Latitud]],FIND("°",Tabla1[[#This Row],[Latitud]])+1,2)</f>
        <v>04</v>
      </c>
      <c r="O71" s="9" t="str">
        <f>MID(Tabla1[[#This Row],[Latitud]],FIND("'",Tabla1[[#This Row],[Latitud]])+1,6)</f>
        <v>44.478</v>
      </c>
      <c r="P71" s="9">
        <f>(Tabla1[[#This Row],[grados2]]+(Tabla1[[#This Row],[minutos2]]+Tabla1[[#This Row],[segundos2]]/60)/60)</f>
        <v>19.079021666666666</v>
      </c>
      <c r="Q71" s="9" t="s">
        <v>560</v>
      </c>
      <c r="R71" s="9">
        <v>181</v>
      </c>
    </row>
    <row r="72" spans="1:18" x14ac:dyDescent="0.2">
      <c r="A72" s="9" t="s">
        <v>9</v>
      </c>
      <c r="B72" s="9" t="s">
        <v>10</v>
      </c>
      <c r="C72" s="9" t="s">
        <v>561</v>
      </c>
      <c r="D72" s="9" t="s">
        <v>562</v>
      </c>
      <c r="E72" s="9" t="s">
        <v>11</v>
      </c>
      <c r="F72" s="9" t="s">
        <v>562</v>
      </c>
      <c r="G72" s="9" t="s">
        <v>563</v>
      </c>
      <c r="H72" s="9" t="str">
        <f>MID(Tabla1[[#This Row],[Longitud]],1,3)</f>
        <v xml:space="preserve"> 98</v>
      </c>
      <c r="I72" s="9" t="str">
        <f>MID(Tabla1[[#This Row],[Longitud]],FIND("°",Tabla1[[#This Row],[Longitud]])+1,2)</f>
        <v>52</v>
      </c>
      <c r="J72" s="9" t="str">
        <f>MID(Tabla1[[#This Row],[Longitud]],FIND("'",Tabla1[[#This Row],[Longitud]])+1,6)</f>
        <v>52.856</v>
      </c>
      <c r="K72" s="9">
        <f>(Tabla1[[#This Row],[grados]]+(Tabla1[[#This Row],[minutos]]+Tabla1[[#This Row],[segundos]]/60)/60)*-1</f>
        <v>-98.881348888888894</v>
      </c>
      <c r="L72" s="9" t="s">
        <v>564</v>
      </c>
      <c r="M72" s="9" t="str">
        <f>MID(Tabla1[[#This Row],[Latitud]],1,2)</f>
        <v>19</v>
      </c>
      <c r="N72" s="9" t="str">
        <f>MID(Tabla1[[#This Row],[Latitud]],FIND("°",Tabla1[[#This Row],[Latitud]])+1,2)</f>
        <v>32</v>
      </c>
      <c r="O72" s="9" t="str">
        <f>MID(Tabla1[[#This Row],[Latitud]],FIND("'",Tabla1[[#This Row],[Latitud]])+1,6)</f>
        <v>55.147</v>
      </c>
      <c r="P72" s="9">
        <f>(Tabla1[[#This Row],[grados2]]+(Tabla1[[#This Row],[minutos2]]+Tabla1[[#This Row],[segundos2]]/60)/60)</f>
        <v>19.548651944444444</v>
      </c>
      <c r="Q72" s="9" t="s">
        <v>565</v>
      </c>
      <c r="R72" s="9">
        <v>10810</v>
      </c>
    </row>
    <row r="73" spans="1:18" x14ac:dyDescent="0.2">
      <c r="A73" s="10" t="s">
        <v>9</v>
      </c>
      <c r="B73" s="10" t="s">
        <v>10</v>
      </c>
      <c r="C73" s="10" t="s">
        <v>561</v>
      </c>
      <c r="D73" s="10" t="s">
        <v>562</v>
      </c>
      <c r="E73" s="10" t="s">
        <v>507</v>
      </c>
      <c r="F73" s="10" t="s">
        <v>566</v>
      </c>
      <c r="G73" s="10" t="s">
        <v>567</v>
      </c>
      <c r="H73" s="10" t="str">
        <f>MID(Tabla1[[#This Row],[Longitud]],1,3)</f>
        <v xml:space="preserve"> 98</v>
      </c>
      <c r="I73" s="10" t="str">
        <f>MID(Tabla1[[#This Row],[Longitud]],FIND("°",Tabla1[[#This Row],[Longitud]])+1,2)</f>
        <v>52</v>
      </c>
      <c r="J73" s="10" t="str">
        <f>MID(Tabla1[[#This Row],[Longitud]],FIND("'",Tabla1[[#This Row],[Longitud]])+1,6)</f>
        <v>33.127</v>
      </c>
      <c r="K73" s="10">
        <f>(Tabla1[[#This Row],[grados]]+(Tabla1[[#This Row],[minutos]]+Tabla1[[#This Row],[segundos]]/60)/60)*-1</f>
        <v>-98.875868611111116</v>
      </c>
      <c r="L73" s="10" t="s">
        <v>568</v>
      </c>
      <c r="M73" s="10" t="str">
        <f>MID(Tabla1[[#This Row],[Latitud]],1,2)</f>
        <v>19</v>
      </c>
      <c r="N73" s="10" t="str">
        <f>MID(Tabla1[[#This Row],[Latitud]],FIND("°",Tabla1[[#This Row],[Latitud]])+1,2)</f>
        <v>33</v>
      </c>
      <c r="O73" s="10" t="str">
        <f>MID(Tabla1[[#This Row],[Latitud]],FIND("'",Tabla1[[#This Row],[Latitud]])+1,6)</f>
        <v>49.127</v>
      </c>
      <c r="P73" s="10">
        <f>(Tabla1[[#This Row],[grados2]]+(Tabla1[[#This Row],[minutos2]]+Tabla1[[#This Row],[segundos2]]/60)/60)</f>
        <v>19.563646388888888</v>
      </c>
      <c r="Q73" s="10" t="s">
        <v>569</v>
      </c>
      <c r="R73" s="10">
        <v>1124</v>
      </c>
    </row>
    <row r="74" spans="1:18" x14ac:dyDescent="0.2">
      <c r="A74" s="9" t="s">
        <v>9</v>
      </c>
      <c r="B74" s="9" t="s">
        <v>10</v>
      </c>
      <c r="C74" s="9" t="s">
        <v>561</v>
      </c>
      <c r="D74" s="9" t="s">
        <v>562</v>
      </c>
      <c r="E74" s="9" t="s">
        <v>13</v>
      </c>
      <c r="F74" s="9" t="s">
        <v>570</v>
      </c>
      <c r="G74" s="9" t="s">
        <v>571</v>
      </c>
      <c r="H74" s="9" t="str">
        <f>MID(Tabla1[[#This Row],[Longitud]],1,3)</f>
        <v xml:space="preserve"> 98</v>
      </c>
      <c r="I74" s="9" t="str">
        <f>MID(Tabla1[[#This Row],[Longitud]],FIND("°",Tabla1[[#This Row],[Longitud]])+1,2)</f>
        <v>53</v>
      </c>
      <c r="J74" s="9" t="str">
        <f>MID(Tabla1[[#This Row],[Longitud]],FIND("'",Tabla1[[#This Row],[Longitud]])+1,6)</f>
        <v>51.356</v>
      </c>
      <c r="K74" s="9">
        <f>(Tabla1[[#This Row],[grados]]+(Tabla1[[#This Row],[minutos]]+Tabla1[[#This Row],[segundos]]/60)/60)*-1</f>
        <v>-98.897598888888893</v>
      </c>
      <c r="L74" s="9" t="s">
        <v>572</v>
      </c>
      <c r="M74" s="9" t="str">
        <f>MID(Tabla1[[#This Row],[Latitud]],1,2)</f>
        <v>19</v>
      </c>
      <c r="N74" s="9" t="str">
        <f>MID(Tabla1[[#This Row],[Latitud]],FIND("°",Tabla1[[#This Row],[Latitud]])+1,2)</f>
        <v>35</v>
      </c>
      <c r="O74" s="9" t="str">
        <f>MID(Tabla1[[#This Row],[Latitud]],FIND("'",Tabla1[[#This Row],[Latitud]])+1,6)</f>
        <v>20.835</v>
      </c>
      <c r="P74" s="9">
        <f>(Tabla1[[#This Row],[grados2]]+(Tabla1[[#This Row],[minutos2]]+Tabla1[[#This Row],[segundos2]]/60)/60)</f>
        <v>19.589120833333332</v>
      </c>
      <c r="Q74" s="9" t="s">
        <v>546</v>
      </c>
      <c r="R74" s="9">
        <v>4308</v>
      </c>
    </row>
    <row r="75" spans="1:18" x14ac:dyDescent="0.2">
      <c r="A75" s="10" t="s">
        <v>9</v>
      </c>
      <c r="B75" s="10" t="s">
        <v>10</v>
      </c>
      <c r="C75" s="10" t="s">
        <v>561</v>
      </c>
      <c r="D75" s="10" t="s">
        <v>562</v>
      </c>
      <c r="E75" s="10" t="s">
        <v>57</v>
      </c>
      <c r="F75" s="10" t="s">
        <v>573</v>
      </c>
      <c r="G75" s="10" t="s">
        <v>574</v>
      </c>
      <c r="H75" s="10" t="str">
        <f>MID(Tabla1[[#This Row],[Longitud]],1,3)</f>
        <v xml:space="preserve"> 98</v>
      </c>
      <c r="I75" s="10" t="str">
        <f>MID(Tabla1[[#This Row],[Longitud]],FIND("°",Tabla1[[#This Row],[Longitud]])+1,2)</f>
        <v>52</v>
      </c>
      <c r="J75" s="10" t="str">
        <f>MID(Tabla1[[#This Row],[Longitud]],FIND("'",Tabla1[[#This Row],[Longitud]])+1,6)</f>
        <v>59.658</v>
      </c>
      <c r="K75" s="10">
        <f>(Tabla1[[#This Row],[grados]]+(Tabla1[[#This Row],[minutos]]+Tabla1[[#This Row],[segundos]]/60)/60)*-1</f>
        <v>-98.883238333333338</v>
      </c>
      <c r="L75" s="10" t="s">
        <v>575</v>
      </c>
      <c r="M75" s="10" t="str">
        <f>MID(Tabla1[[#This Row],[Latitud]],1,2)</f>
        <v>19</v>
      </c>
      <c r="N75" s="10" t="str">
        <f>MID(Tabla1[[#This Row],[Latitud]],FIND("°",Tabla1[[#This Row],[Latitud]])+1,2)</f>
        <v>35</v>
      </c>
      <c r="O75" s="10" t="str">
        <f>MID(Tabla1[[#This Row],[Latitud]],FIND("'",Tabla1[[#This Row],[Latitud]])+1,6)</f>
        <v>13.727</v>
      </c>
      <c r="P75" s="10">
        <f>(Tabla1[[#This Row],[grados2]]+(Tabla1[[#This Row],[minutos2]]+Tabla1[[#This Row],[segundos2]]/60)/60)</f>
        <v>19.58714638888889</v>
      </c>
      <c r="Q75" s="10" t="s">
        <v>576</v>
      </c>
      <c r="R75" s="10">
        <v>2789</v>
      </c>
    </row>
    <row r="76" spans="1:18" x14ac:dyDescent="0.2">
      <c r="A76" s="9" t="s">
        <v>9</v>
      </c>
      <c r="B76" s="9" t="s">
        <v>10</v>
      </c>
      <c r="C76" s="9" t="s">
        <v>561</v>
      </c>
      <c r="D76" s="9" t="s">
        <v>562</v>
      </c>
      <c r="E76" s="9" t="s">
        <v>519</v>
      </c>
      <c r="F76" s="9" t="s">
        <v>577</v>
      </c>
      <c r="G76" s="9" t="s">
        <v>578</v>
      </c>
      <c r="H76" s="9" t="str">
        <f>MID(Tabla1[[#This Row],[Longitud]],1,3)</f>
        <v xml:space="preserve"> 98</v>
      </c>
      <c r="I76" s="9" t="str">
        <f>MID(Tabla1[[#This Row],[Longitud]],FIND("°",Tabla1[[#This Row],[Longitud]])+1,2)</f>
        <v>53</v>
      </c>
      <c r="J76" s="9" t="str">
        <f>MID(Tabla1[[#This Row],[Longitud]],FIND("'",Tabla1[[#This Row],[Longitud]])+1,6)</f>
        <v>33.872</v>
      </c>
      <c r="K76" s="9">
        <f>(Tabla1[[#This Row],[grados]]+(Tabla1[[#This Row],[minutos]]+Tabla1[[#This Row],[segundos]]/60)/60)*-1</f>
        <v>-98.892742222222225</v>
      </c>
      <c r="L76" s="9" t="s">
        <v>579</v>
      </c>
      <c r="M76" s="9" t="str">
        <f>MID(Tabla1[[#This Row],[Latitud]],1,2)</f>
        <v>19</v>
      </c>
      <c r="N76" s="9" t="str">
        <f>MID(Tabla1[[#This Row],[Latitud]],FIND("°",Tabla1[[#This Row],[Latitud]])+1,2)</f>
        <v>34</v>
      </c>
      <c r="O76" s="9" t="str">
        <f>MID(Tabla1[[#This Row],[Latitud]],FIND("'",Tabla1[[#This Row],[Latitud]])+1,6)</f>
        <v>08.700</v>
      </c>
      <c r="P76" s="9">
        <f>(Tabla1[[#This Row],[grados2]]+(Tabla1[[#This Row],[minutos2]]+Tabla1[[#This Row],[segundos2]]/60)/60)</f>
        <v>19.569083333333332</v>
      </c>
      <c r="Q76" s="9" t="s">
        <v>580</v>
      </c>
      <c r="R76" s="9">
        <v>4157</v>
      </c>
    </row>
    <row r="77" spans="1:18" x14ac:dyDescent="0.2">
      <c r="A77" s="10" t="s">
        <v>9</v>
      </c>
      <c r="B77" s="10" t="s">
        <v>10</v>
      </c>
      <c r="C77" s="10" t="s">
        <v>561</v>
      </c>
      <c r="D77" s="10" t="s">
        <v>562</v>
      </c>
      <c r="E77" s="10" t="s">
        <v>251</v>
      </c>
      <c r="F77" s="10" t="s">
        <v>581</v>
      </c>
      <c r="G77" s="10" t="s">
        <v>582</v>
      </c>
      <c r="H77" s="10" t="str">
        <f>MID(Tabla1[[#This Row],[Longitud]],1,3)</f>
        <v xml:space="preserve"> 98</v>
      </c>
      <c r="I77" s="10" t="str">
        <f>MID(Tabla1[[#This Row],[Longitud]],FIND("°",Tabla1[[#This Row],[Longitud]])+1,2)</f>
        <v>52</v>
      </c>
      <c r="J77" s="10" t="str">
        <f>MID(Tabla1[[#This Row],[Longitud]],FIND("'",Tabla1[[#This Row],[Longitud]])+1,6)</f>
        <v>17.008</v>
      </c>
      <c r="K77" s="10">
        <f>(Tabla1[[#This Row],[grados]]+(Tabla1[[#This Row],[minutos]]+Tabla1[[#This Row],[segundos]]/60)/60)*-1</f>
        <v>-98.871391111111109</v>
      </c>
      <c r="L77" s="10" t="s">
        <v>583</v>
      </c>
      <c r="M77" s="10" t="str">
        <f>MID(Tabla1[[#This Row],[Latitud]],1,2)</f>
        <v>19</v>
      </c>
      <c r="N77" s="10" t="str">
        <f>MID(Tabla1[[#This Row],[Latitud]],FIND("°",Tabla1[[#This Row],[Latitud]])+1,2)</f>
        <v>34</v>
      </c>
      <c r="O77" s="10" t="str">
        <f>MID(Tabla1[[#This Row],[Latitud]],FIND("'",Tabla1[[#This Row],[Latitud]])+1,6)</f>
        <v>40.235</v>
      </c>
      <c r="P77" s="10">
        <f>(Tabla1[[#This Row],[grados2]]+(Tabla1[[#This Row],[minutos2]]+Tabla1[[#This Row],[segundos2]]/60)/60)</f>
        <v>19.577843055555554</v>
      </c>
      <c r="Q77" s="10" t="s">
        <v>584</v>
      </c>
      <c r="R77" s="10">
        <v>2428</v>
      </c>
    </row>
    <row r="78" spans="1:18" x14ac:dyDescent="0.2">
      <c r="A78" s="9" t="s">
        <v>9</v>
      </c>
      <c r="B78" s="9" t="s">
        <v>10</v>
      </c>
      <c r="C78" s="9" t="s">
        <v>561</v>
      </c>
      <c r="D78" s="9" t="s">
        <v>562</v>
      </c>
      <c r="E78" s="9" t="s">
        <v>585</v>
      </c>
      <c r="F78" s="9" t="s">
        <v>586</v>
      </c>
      <c r="G78" s="9" t="s">
        <v>587</v>
      </c>
      <c r="H78" s="9" t="str">
        <f>MID(Tabla1[[#This Row],[Longitud]],1,3)</f>
        <v xml:space="preserve"> 98</v>
      </c>
      <c r="I78" s="9" t="str">
        <f>MID(Tabla1[[#This Row],[Longitud]],FIND("°",Tabla1[[#This Row],[Longitud]])+1,2)</f>
        <v>52</v>
      </c>
      <c r="J78" s="9" t="str">
        <f>MID(Tabla1[[#This Row],[Longitud]],FIND("'",Tabla1[[#This Row],[Longitud]])+1,6)</f>
        <v>53.344</v>
      </c>
      <c r="K78" s="9">
        <f>(Tabla1[[#This Row],[grados]]+(Tabla1[[#This Row],[minutos]]+Tabla1[[#This Row],[segundos]]/60)/60)*-1</f>
        <v>-98.881484444444439</v>
      </c>
      <c r="L78" s="9" t="s">
        <v>588</v>
      </c>
      <c r="M78" s="9" t="str">
        <f>MID(Tabla1[[#This Row],[Latitud]],1,2)</f>
        <v>19</v>
      </c>
      <c r="N78" s="9" t="str">
        <f>MID(Tabla1[[#This Row],[Latitud]],FIND("°",Tabla1[[#This Row],[Latitud]])+1,2)</f>
        <v>34</v>
      </c>
      <c r="O78" s="9" t="str">
        <f>MID(Tabla1[[#This Row],[Latitud]],FIND("'",Tabla1[[#This Row],[Latitud]])+1,6)</f>
        <v>44.209</v>
      </c>
      <c r="P78" s="9">
        <f>(Tabla1[[#This Row],[grados2]]+(Tabla1[[#This Row],[minutos2]]+Tabla1[[#This Row],[segundos2]]/60)/60)</f>
        <v>19.578946944444443</v>
      </c>
      <c r="Q78" s="9" t="s">
        <v>589</v>
      </c>
      <c r="R78" s="9">
        <v>1769</v>
      </c>
    </row>
    <row r="79" spans="1:18" x14ac:dyDescent="0.2">
      <c r="A79" s="10" t="s">
        <v>9</v>
      </c>
      <c r="B79" s="10" t="s">
        <v>10</v>
      </c>
      <c r="C79" s="10" t="s">
        <v>561</v>
      </c>
      <c r="D79" s="10" t="s">
        <v>562</v>
      </c>
      <c r="E79" s="10" t="s">
        <v>281</v>
      </c>
      <c r="F79" s="10" t="s">
        <v>590</v>
      </c>
      <c r="G79" s="10" t="s">
        <v>591</v>
      </c>
      <c r="H79" s="10" t="str">
        <f>MID(Tabla1[[#This Row],[Longitud]],1,3)</f>
        <v xml:space="preserve"> 98</v>
      </c>
      <c r="I79" s="10" t="str">
        <f>MID(Tabla1[[#This Row],[Longitud]],FIND("°",Tabla1[[#This Row],[Longitud]])+1,2)</f>
        <v>54</v>
      </c>
      <c r="J79" s="10" t="str">
        <f>MID(Tabla1[[#This Row],[Longitud]],FIND("'",Tabla1[[#This Row],[Longitud]])+1,6)</f>
        <v>00.073</v>
      </c>
      <c r="K79" s="10">
        <f>(Tabla1[[#This Row],[grados]]+(Tabla1[[#This Row],[minutos]]+Tabla1[[#This Row],[segundos]]/60)/60)*-1</f>
        <v>-98.900020277777784</v>
      </c>
      <c r="L79" s="10" t="s">
        <v>592</v>
      </c>
      <c r="M79" s="10" t="str">
        <f>MID(Tabla1[[#This Row],[Latitud]],1,2)</f>
        <v>19</v>
      </c>
      <c r="N79" s="10" t="str">
        <f>MID(Tabla1[[#This Row],[Latitud]],FIND("°",Tabla1[[#This Row],[Latitud]])+1,2)</f>
        <v>36</v>
      </c>
      <c r="O79" s="10" t="str">
        <f>MID(Tabla1[[#This Row],[Latitud]],FIND("'",Tabla1[[#This Row],[Latitud]])+1,6)</f>
        <v>09.381</v>
      </c>
      <c r="P79" s="10">
        <f>(Tabla1[[#This Row],[grados2]]+(Tabla1[[#This Row],[minutos2]]+Tabla1[[#This Row],[segundos2]]/60)/60)</f>
        <v>19.602605833333332</v>
      </c>
      <c r="Q79" s="10" t="s">
        <v>593</v>
      </c>
      <c r="R79" s="10">
        <v>1325</v>
      </c>
    </row>
    <row r="80" spans="1:18" x14ac:dyDescent="0.2">
      <c r="A80" s="9" t="s">
        <v>9</v>
      </c>
      <c r="B80" s="9" t="s">
        <v>10</v>
      </c>
      <c r="C80" s="9" t="s">
        <v>561</v>
      </c>
      <c r="D80" s="9" t="s">
        <v>562</v>
      </c>
      <c r="E80" s="9" t="s">
        <v>17</v>
      </c>
      <c r="F80" s="9" t="s">
        <v>594</v>
      </c>
      <c r="G80" s="9" t="s">
        <v>595</v>
      </c>
      <c r="H80" s="9" t="str">
        <f>MID(Tabla1[[#This Row],[Longitud]],1,3)</f>
        <v xml:space="preserve"> 98</v>
      </c>
      <c r="I80" s="9" t="str">
        <f>MID(Tabla1[[#This Row],[Longitud]],FIND("°",Tabla1[[#This Row],[Longitud]])+1,2)</f>
        <v>53</v>
      </c>
      <c r="J80" s="9" t="str">
        <f>MID(Tabla1[[#This Row],[Longitud]],FIND("'",Tabla1[[#This Row],[Longitud]])+1,6)</f>
        <v>00.498</v>
      </c>
      <c r="K80" s="9">
        <f>(Tabla1[[#This Row],[grados]]+(Tabla1[[#This Row],[minutos]]+Tabla1[[#This Row],[segundos]]/60)/60)*-1</f>
        <v>-98.883471666666665</v>
      </c>
      <c r="L80" s="9" t="s">
        <v>596</v>
      </c>
      <c r="M80" s="9" t="str">
        <f>MID(Tabla1[[#This Row],[Latitud]],1,2)</f>
        <v>19</v>
      </c>
      <c r="N80" s="9" t="str">
        <f>MID(Tabla1[[#This Row],[Latitud]],FIND("°",Tabla1[[#This Row],[Latitud]])+1,2)</f>
        <v>34</v>
      </c>
      <c r="O80" s="9" t="str">
        <f>MID(Tabla1[[#This Row],[Latitud]],FIND("'",Tabla1[[#This Row],[Latitud]])+1,6)</f>
        <v>19.183</v>
      </c>
      <c r="P80" s="9">
        <f>(Tabla1[[#This Row],[grados2]]+(Tabla1[[#This Row],[minutos2]]+Tabla1[[#This Row],[segundos2]]/60)/60)</f>
        <v>19.571995277777777</v>
      </c>
      <c r="Q80" s="9" t="s">
        <v>546</v>
      </c>
      <c r="R80" s="9">
        <v>797</v>
      </c>
    </row>
    <row r="81" spans="1:18" x14ac:dyDescent="0.2">
      <c r="A81" s="10" t="s">
        <v>9</v>
      </c>
      <c r="B81" s="10" t="s">
        <v>10</v>
      </c>
      <c r="C81" s="10" t="s">
        <v>561</v>
      </c>
      <c r="D81" s="10" t="s">
        <v>562</v>
      </c>
      <c r="E81" s="10" t="s">
        <v>294</v>
      </c>
      <c r="F81" s="10" t="s">
        <v>597</v>
      </c>
      <c r="G81" s="10" t="s">
        <v>598</v>
      </c>
      <c r="H81" s="10" t="str">
        <f>MID(Tabla1[[#This Row],[Longitud]],1,3)</f>
        <v xml:space="preserve"> 98</v>
      </c>
      <c r="I81" s="10" t="str">
        <f>MID(Tabla1[[#This Row],[Longitud]],FIND("°",Tabla1[[#This Row],[Longitud]])+1,2)</f>
        <v>53</v>
      </c>
      <c r="J81" s="10" t="str">
        <f>MID(Tabla1[[#This Row],[Longitud]],FIND("'",Tabla1[[#This Row],[Longitud]])+1,6)</f>
        <v>02.240</v>
      </c>
      <c r="K81" s="10">
        <f>(Tabla1[[#This Row],[grados]]+(Tabla1[[#This Row],[minutos]]+Tabla1[[#This Row],[segundos]]/60)/60)*-1</f>
        <v>-98.883955555555559</v>
      </c>
      <c r="L81" s="10" t="s">
        <v>599</v>
      </c>
      <c r="M81" s="10" t="str">
        <f>MID(Tabla1[[#This Row],[Latitud]],1,2)</f>
        <v>19</v>
      </c>
      <c r="N81" s="10" t="str">
        <f>MID(Tabla1[[#This Row],[Latitud]],FIND("°",Tabla1[[#This Row],[Latitud]])+1,2)</f>
        <v>32</v>
      </c>
      <c r="O81" s="10" t="str">
        <f>MID(Tabla1[[#This Row],[Latitud]],FIND("'",Tabla1[[#This Row],[Latitud]])+1,6)</f>
        <v>29.296</v>
      </c>
      <c r="P81" s="10">
        <f>(Tabla1[[#This Row],[grados2]]+(Tabla1[[#This Row],[minutos2]]+Tabla1[[#This Row],[segundos2]]/60)/60)</f>
        <v>19.541471111111111</v>
      </c>
      <c r="Q81" s="10" t="s">
        <v>600</v>
      </c>
      <c r="R81" s="10">
        <v>538</v>
      </c>
    </row>
    <row r="82" spans="1:18" x14ac:dyDescent="0.2">
      <c r="A82" s="10" t="s">
        <v>9</v>
      </c>
      <c r="B82" s="10" t="s">
        <v>10</v>
      </c>
      <c r="C82" s="10" t="s">
        <v>601</v>
      </c>
      <c r="D82" s="10" t="s">
        <v>602</v>
      </c>
      <c r="E82" s="10" t="s">
        <v>11</v>
      </c>
      <c r="F82" s="10" t="s">
        <v>602</v>
      </c>
      <c r="G82" s="10" t="s">
        <v>603</v>
      </c>
      <c r="H82" s="10" t="str">
        <f>MID(Tabla1[[#This Row],[Longitud]],1,3)</f>
        <v xml:space="preserve"> 99</v>
      </c>
      <c r="I82" s="10" t="str">
        <f>MID(Tabla1[[#This Row],[Longitud]],FIND("°",Tabla1[[#This Row],[Longitud]])+1,2)</f>
        <v>04</v>
      </c>
      <c r="J82" s="10" t="str">
        <f>MID(Tabla1[[#This Row],[Longitud]],FIND("'",Tabla1[[#This Row],[Longitud]])+1,6)</f>
        <v>42.132</v>
      </c>
      <c r="K82" s="10">
        <f>(Tabla1[[#This Row],[grados]]+(Tabla1[[#This Row],[minutos]]+Tabla1[[#This Row],[segundos]]/60)/60)*-1</f>
        <v>-99.078370000000007</v>
      </c>
      <c r="L82" s="10" t="s">
        <v>604</v>
      </c>
      <c r="M82" s="10" t="str">
        <f>MID(Tabla1[[#This Row],[Latitud]],1,2)</f>
        <v>19</v>
      </c>
      <c r="N82" s="10" t="str">
        <f>MID(Tabla1[[#This Row],[Latitud]],FIND("°",Tabla1[[#This Row],[Latitud]])+1,2)</f>
        <v>54</v>
      </c>
      <c r="O82" s="10" t="str">
        <f>MID(Tabla1[[#This Row],[Latitud]],FIND("'",Tabla1[[#This Row],[Latitud]])+1,6)</f>
        <v>25.342</v>
      </c>
      <c r="P82" s="10">
        <f>(Tabla1[[#This Row],[grados2]]+(Tabla1[[#This Row],[minutos2]]+Tabla1[[#This Row],[segundos2]]/60)/60)</f>
        <v>19.907039444444443</v>
      </c>
      <c r="Q82" s="10" t="s">
        <v>576</v>
      </c>
      <c r="R82" s="10">
        <v>4767</v>
      </c>
    </row>
    <row r="83" spans="1:18" x14ac:dyDescent="0.2">
      <c r="A83" s="9" t="s">
        <v>9</v>
      </c>
      <c r="B83" s="9" t="s">
        <v>10</v>
      </c>
      <c r="C83" s="9" t="s">
        <v>601</v>
      </c>
      <c r="D83" s="9" t="s">
        <v>602</v>
      </c>
      <c r="E83" s="9" t="s">
        <v>507</v>
      </c>
      <c r="F83" s="9" t="s">
        <v>605</v>
      </c>
      <c r="G83" s="9" t="s">
        <v>606</v>
      </c>
      <c r="H83" s="9" t="str">
        <f>MID(Tabla1[[#This Row],[Longitud]],1,3)</f>
        <v xml:space="preserve"> 98</v>
      </c>
      <c r="I83" s="9" t="str">
        <f>MID(Tabla1[[#This Row],[Longitud]],FIND("°",Tabla1[[#This Row],[Longitud]])+1,2)</f>
        <v>57</v>
      </c>
      <c r="J83" s="9" t="str">
        <f>MID(Tabla1[[#This Row],[Longitud]],FIND("'",Tabla1[[#This Row],[Longitud]])+1,6)</f>
        <v>20.000</v>
      </c>
      <c r="K83" s="9">
        <f>(Tabla1[[#This Row],[grados]]+(Tabla1[[#This Row],[minutos]]+Tabla1[[#This Row],[segundos]]/60)/60)*-1</f>
        <v>-98.955555555555549</v>
      </c>
      <c r="L83" s="9" t="s">
        <v>607</v>
      </c>
      <c r="M83" s="9" t="str">
        <f>MID(Tabla1[[#This Row],[Latitud]],1,2)</f>
        <v>19</v>
      </c>
      <c r="N83" s="9" t="str">
        <f>MID(Tabla1[[#This Row],[Latitud]],FIND("°",Tabla1[[#This Row],[Latitud]])+1,2)</f>
        <v>53</v>
      </c>
      <c r="O83" s="9" t="str">
        <f>MID(Tabla1[[#This Row],[Latitud]],FIND("'",Tabla1[[#This Row],[Latitud]])+1,6)</f>
        <v>21.108</v>
      </c>
      <c r="P83" s="9">
        <f>(Tabla1[[#This Row],[grados2]]+(Tabla1[[#This Row],[minutos2]]+Tabla1[[#This Row],[segundos2]]/60)/60)</f>
        <v>19.889196666666667</v>
      </c>
      <c r="Q83" s="9" t="s">
        <v>608</v>
      </c>
      <c r="R83" s="9">
        <v>1150</v>
      </c>
    </row>
    <row r="84" spans="1:18" x14ac:dyDescent="0.2">
      <c r="A84" s="10" t="s">
        <v>9</v>
      </c>
      <c r="B84" s="10" t="s">
        <v>10</v>
      </c>
      <c r="C84" s="10" t="s">
        <v>601</v>
      </c>
      <c r="D84" s="10" t="s">
        <v>602</v>
      </c>
      <c r="E84" s="10" t="s">
        <v>12</v>
      </c>
      <c r="F84" s="10" t="s">
        <v>609</v>
      </c>
      <c r="G84" s="10" t="s">
        <v>610</v>
      </c>
      <c r="H84" s="10" t="str">
        <f>MID(Tabla1[[#This Row],[Longitud]],1,3)</f>
        <v xml:space="preserve"> 99</v>
      </c>
      <c r="I84" s="10" t="str">
        <f>MID(Tabla1[[#This Row],[Longitud]],FIND("°",Tabla1[[#This Row],[Longitud]])+1,2)</f>
        <v>03</v>
      </c>
      <c r="J84" s="10" t="str">
        <f>MID(Tabla1[[#This Row],[Longitud]],FIND("'",Tabla1[[#This Row],[Longitud]])+1,6)</f>
        <v>06.313</v>
      </c>
      <c r="K84" s="10">
        <f>(Tabla1[[#This Row],[grados]]+(Tabla1[[#This Row],[minutos]]+Tabla1[[#This Row],[segundos]]/60)/60)*-1</f>
        <v>-99.05175361111111</v>
      </c>
      <c r="L84" s="10" t="s">
        <v>611</v>
      </c>
      <c r="M84" s="10" t="str">
        <f>MID(Tabla1[[#This Row],[Latitud]],1,2)</f>
        <v>19</v>
      </c>
      <c r="N84" s="10" t="str">
        <f>MID(Tabla1[[#This Row],[Latitud]],FIND("°",Tabla1[[#This Row],[Latitud]])+1,2)</f>
        <v>56</v>
      </c>
      <c r="O84" s="10" t="str">
        <f>MID(Tabla1[[#This Row],[Latitud]],FIND("'",Tabla1[[#This Row],[Latitud]])+1,6)</f>
        <v>01.652</v>
      </c>
      <c r="P84" s="10">
        <f>(Tabla1[[#This Row],[grados2]]+(Tabla1[[#This Row],[minutos2]]+Tabla1[[#This Row],[segundos2]]/60)/60)</f>
        <v>19.933792222222223</v>
      </c>
      <c r="Q84" s="10" t="s">
        <v>612</v>
      </c>
      <c r="R84" s="10">
        <v>576</v>
      </c>
    </row>
    <row r="85" spans="1:18" x14ac:dyDescent="0.2">
      <c r="A85" s="9" t="s">
        <v>9</v>
      </c>
      <c r="B85" s="9" t="s">
        <v>10</v>
      </c>
      <c r="C85" s="9" t="s">
        <v>601</v>
      </c>
      <c r="D85" s="9" t="s">
        <v>602</v>
      </c>
      <c r="E85" s="9" t="s">
        <v>13</v>
      </c>
      <c r="F85" s="9" t="s">
        <v>613</v>
      </c>
      <c r="G85" s="9" t="s">
        <v>614</v>
      </c>
      <c r="H85" s="9" t="str">
        <f>MID(Tabla1[[#This Row],[Longitud]],1,3)</f>
        <v xml:space="preserve"> 99</v>
      </c>
      <c r="I85" s="9" t="str">
        <f>MID(Tabla1[[#This Row],[Longitud]],FIND("°",Tabla1[[#This Row],[Longitud]])+1,2)</f>
        <v>00</v>
      </c>
      <c r="J85" s="9" t="str">
        <f>MID(Tabla1[[#This Row],[Longitud]],FIND("'",Tabla1[[#This Row],[Longitud]])+1,6)</f>
        <v>23.411</v>
      </c>
      <c r="K85" s="9">
        <f>(Tabla1[[#This Row],[grados]]+(Tabla1[[#This Row],[minutos]]+Tabla1[[#This Row],[segundos]]/60)/60)*-1</f>
        <v>-99.006503055555555</v>
      </c>
      <c r="L85" s="9" t="s">
        <v>615</v>
      </c>
      <c r="M85" s="9" t="str">
        <f>MID(Tabla1[[#This Row],[Latitud]],1,2)</f>
        <v>19</v>
      </c>
      <c r="N85" s="9" t="str">
        <f>MID(Tabla1[[#This Row],[Latitud]],FIND("°",Tabla1[[#This Row],[Latitud]])+1,2)</f>
        <v>54</v>
      </c>
      <c r="O85" s="9" t="str">
        <f>MID(Tabla1[[#This Row],[Latitud]],FIND("'",Tabla1[[#This Row],[Latitud]])+1,6)</f>
        <v>40.027</v>
      </c>
      <c r="P85" s="9">
        <f>(Tabla1[[#This Row],[grados2]]+(Tabla1[[#This Row],[minutos2]]+Tabla1[[#This Row],[segundos2]]/60)/60)</f>
        <v>19.91111861111111</v>
      </c>
      <c r="Q85" s="9" t="s">
        <v>616</v>
      </c>
      <c r="R85" s="9">
        <v>2604</v>
      </c>
    </row>
    <row r="86" spans="1:18" x14ac:dyDescent="0.2">
      <c r="A86" s="10" t="s">
        <v>9</v>
      </c>
      <c r="B86" s="10" t="s">
        <v>10</v>
      </c>
      <c r="C86" s="10" t="s">
        <v>601</v>
      </c>
      <c r="D86" s="10" t="s">
        <v>602</v>
      </c>
      <c r="E86" s="10" t="s">
        <v>57</v>
      </c>
      <c r="F86" s="10" t="s">
        <v>617</v>
      </c>
      <c r="G86" s="10" t="s">
        <v>618</v>
      </c>
      <c r="H86" s="10" t="str">
        <f>MID(Tabla1[[#This Row],[Longitud]],1,3)</f>
        <v xml:space="preserve"> 99</v>
      </c>
      <c r="I86" s="10" t="str">
        <f>MID(Tabla1[[#This Row],[Longitud]],FIND("°",Tabla1[[#This Row],[Longitud]])+1,2)</f>
        <v>00</v>
      </c>
      <c r="J86" s="10" t="str">
        <f>MID(Tabla1[[#This Row],[Longitud]],FIND("'",Tabla1[[#This Row],[Longitud]])+1,6)</f>
        <v>11.652</v>
      </c>
      <c r="K86" s="10">
        <f>(Tabla1[[#This Row],[grados]]+(Tabla1[[#This Row],[minutos]]+Tabla1[[#This Row],[segundos]]/60)/60)*-1</f>
        <v>-99.003236666666666</v>
      </c>
      <c r="L86" s="10" t="s">
        <v>619</v>
      </c>
      <c r="M86" s="10" t="str">
        <f>MID(Tabla1[[#This Row],[Latitud]],1,2)</f>
        <v>19</v>
      </c>
      <c r="N86" s="10" t="str">
        <f>MID(Tabla1[[#This Row],[Latitud]],FIND("°",Tabla1[[#This Row],[Latitud]])+1,2)</f>
        <v>59</v>
      </c>
      <c r="O86" s="10" t="str">
        <f>MID(Tabla1[[#This Row],[Latitud]],FIND("'",Tabla1[[#This Row],[Latitud]])+1,6)</f>
        <v>11.027</v>
      </c>
      <c r="P86" s="10">
        <f>(Tabla1[[#This Row],[grados2]]+(Tabla1[[#This Row],[minutos2]]+Tabla1[[#This Row],[segundos2]]/60)/60)</f>
        <v>19.986396388888888</v>
      </c>
      <c r="Q86" s="10" t="s">
        <v>620</v>
      </c>
      <c r="R86" s="10">
        <v>1024</v>
      </c>
    </row>
    <row r="87" spans="1:18" x14ac:dyDescent="0.2">
      <c r="A87" s="9" t="s">
        <v>9</v>
      </c>
      <c r="B87" s="9" t="s">
        <v>10</v>
      </c>
      <c r="C87" s="9" t="s">
        <v>601</v>
      </c>
      <c r="D87" s="9" t="s">
        <v>602</v>
      </c>
      <c r="E87" s="9" t="s">
        <v>519</v>
      </c>
      <c r="F87" s="9" t="s">
        <v>621</v>
      </c>
      <c r="G87" s="9" t="s">
        <v>622</v>
      </c>
      <c r="H87" s="9" t="str">
        <f>MID(Tabla1[[#This Row],[Longitud]],1,3)</f>
        <v xml:space="preserve"> 99</v>
      </c>
      <c r="I87" s="9" t="str">
        <f>MID(Tabla1[[#This Row],[Longitud]],FIND("°",Tabla1[[#This Row],[Longitud]])+1,2)</f>
        <v>03</v>
      </c>
      <c r="J87" s="9" t="str">
        <f>MID(Tabla1[[#This Row],[Longitud]],FIND("'",Tabla1[[#This Row],[Longitud]])+1,6)</f>
        <v>34.155</v>
      </c>
      <c r="K87" s="9">
        <f>(Tabla1[[#This Row],[grados]]+(Tabla1[[#This Row],[minutos]]+Tabla1[[#This Row],[segundos]]/60)/60)*-1</f>
        <v>-99.059487500000003</v>
      </c>
      <c r="L87" s="9" t="s">
        <v>623</v>
      </c>
      <c r="M87" s="9" t="str">
        <f>MID(Tabla1[[#This Row],[Latitud]],1,2)</f>
        <v>19</v>
      </c>
      <c r="N87" s="9" t="str">
        <f>MID(Tabla1[[#This Row],[Latitud]],FIND("°",Tabla1[[#This Row],[Latitud]])+1,2)</f>
        <v>52</v>
      </c>
      <c r="O87" s="9" t="str">
        <f>MID(Tabla1[[#This Row],[Latitud]],FIND("'",Tabla1[[#This Row],[Latitud]])+1,6)</f>
        <v>13.848</v>
      </c>
      <c r="P87" s="9">
        <f>(Tabla1[[#This Row],[grados2]]+(Tabla1[[#This Row],[minutos2]]+Tabla1[[#This Row],[segundos2]]/60)/60)</f>
        <v>19.870513333333335</v>
      </c>
      <c r="Q87" s="9" t="s">
        <v>624</v>
      </c>
      <c r="R87" s="9">
        <v>9808</v>
      </c>
    </row>
    <row r="88" spans="1:18" x14ac:dyDescent="0.2">
      <c r="A88" s="10" t="s">
        <v>9</v>
      </c>
      <c r="B88" s="10" t="s">
        <v>10</v>
      </c>
      <c r="C88" s="10" t="s">
        <v>601</v>
      </c>
      <c r="D88" s="10" t="s">
        <v>602</v>
      </c>
      <c r="E88" s="10" t="s">
        <v>251</v>
      </c>
      <c r="F88" s="10" t="s">
        <v>625</v>
      </c>
      <c r="G88" s="10" t="s">
        <v>626</v>
      </c>
      <c r="H88" s="10" t="str">
        <f>MID(Tabla1[[#This Row],[Longitud]],1,3)</f>
        <v xml:space="preserve"> 99</v>
      </c>
      <c r="I88" s="10" t="str">
        <f>MID(Tabla1[[#This Row],[Longitud]],FIND("°",Tabla1[[#This Row],[Longitud]])+1,2)</f>
        <v>00</v>
      </c>
      <c r="J88" s="10" t="str">
        <f>MID(Tabla1[[#This Row],[Longitud]],FIND("'",Tabla1[[#This Row],[Longitud]])+1,6)</f>
        <v>50.633</v>
      </c>
      <c r="K88" s="10">
        <f>(Tabla1[[#This Row],[grados]]+(Tabla1[[#This Row],[minutos]]+Tabla1[[#This Row],[segundos]]/60)/60)*-1</f>
        <v>-99.014064722222216</v>
      </c>
      <c r="L88" s="10" t="s">
        <v>627</v>
      </c>
      <c r="M88" s="10" t="str">
        <f>MID(Tabla1[[#This Row],[Latitud]],1,2)</f>
        <v>19</v>
      </c>
      <c r="N88" s="10" t="str">
        <f>MID(Tabla1[[#This Row],[Latitud]],FIND("°",Tabla1[[#This Row],[Latitud]])+1,2)</f>
        <v>56</v>
      </c>
      <c r="O88" s="10" t="str">
        <f>MID(Tabla1[[#This Row],[Latitud]],FIND("'",Tabla1[[#This Row],[Latitud]])+1,6)</f>
        <v>11.705</v>
      </c>
      <c r="P88" s="10">
        <f>(Tabla1[[#This Row],[grados2]]+(Tabla1[[#This Row],[minutos2]]+Tabla1[[#This Row],[segundos2]]/60)/60)</f>
        <v>19.936584722222221</v>
      </c>
      <c r="Q88" s="10" t="s">
        <v>628</v>
      </c>
      <c r="R88" s="10">
        <v>2982</v>
      </c>
    </row>
    <row r="89" spans="1:18" x14ac:dyDescent="0.2">
      <c r="A89" s="9" t="s">
        <v>9</v>
      </c>
      <c r="B89" s="9" t="s">
        <v>10</v>
      </c>
      <c r="C89" s="9" t="s">
        <v>601</v>
      </c>
      <c r="D89" s="9" t="s">
        <v>602</v>
      </c>
      <c r="E89" s="9" t="s">
        <v>585</v>
      </c>
      <c r="F89" s="9" t="s">
        <v>629</v>
      </c>
      <c r="G89" s="9" t="s">
        <v>630</v>
      </c>
      <c r="H89" s="9" t="str">
        <f>MID(Tabla1[[#This Row],[Longitud]],1,3)</f>
        <v xml:space="preserve"> 98</v>
      </c>
      <c r="I89" s="9" t="str">
        <f>MID(Tabla1[[#This Row],[Longitud]],FIND("°",Tabla1[[#This Row],[Longitud]])+1,2)</f>
        <v>58</v>
      </c>
      <c r="J89" s="9" t="str">
        <f>MID(Tabla1[[#This Row],[Longitud]],FIND("'",Tabla1[[#This Row],[Longitud]])+1,6)</f>
        <v>53.733</v>
      </c>
      <c r="K89" s="9">
        <f>(Tabla1[[#This Row],[grados]]+(Tabla1[[#This Row],[minutos]]+Tabla1[[#This Row],[segundos]]/60)/60)*-1</f>
        <v>-98.981592500000005</v>
      </c>
      <c r="L89" s="9" t="s">
        <v>631</v>
      </c>
      <c r="M89" s="9" t="str">
        <f>MID(Tabla1[[#This Row],[Latitud]],1,2)</f>
        <v>19</v>
      </c>
      <c r="N89" s="9" t="str">
        <f>MID(Tabla1[[#This Row],[Latitud]],FIND("°",Tabla1[[#This Row],[Latitud]])+1,2)</f>
        <v>55</v>
      </c>
      <c r="O89" s="9" t="str">
        <f>MID(Tabla1[[#This Row],[Latitud]],FIND("'",Tabla1[[#This Row],[Latitud]])+1,6)</f>
        <v>43.797</v>
      </c>
      <c r="P89" s="9">
        <f>(Tabla1[[#This Row],[grados2]]+(Tabla1[[#This Row],[minutos2]]+Tabla1[[#This Row],[segundos2]]/60)/60)</f>
        <v>19.928832499999999</v>
      </c>
      <c r="Q89" s="9" t="s">
        <v>628</v>
      </c>
      <c r="R89" s="9">
        <v>9045</v>
      </c>
    </row>
    <row r="90" spans="1:18" x14ac:dyDescent="0.2">
      <c r="A90" s="10" t="s">
        <v>9</v>
      </c>
      <c r="B90" s="10" t="s">
        <v>10</v>
      </c>
      <c r="C90" s="10" t="s">
        <v>601</v>
      </c>
      <c r="D90" s="10" t="s">
        <v>602</v>
      </c>
      <c r="E90" s="10" t="s">
        <v>256</v>
      </c>
      <c r="F90" s="10" t="s">
        <v>632</v>
      </c>
      <c r="G90" s="10" t="s">
        <v>633</v>
      </c>
      <c r="H90" s="10" t="str">
        <f>MID(Tabla1[[#This Row],[Longitud]],1,3)</f>
        <v xml:space="preserve"> 99</v>
      </c>
      <c r="I90" s="10" t="str">
        <f>MID(Tabla1[[#This Row],[Longitud]],FIND("°",Tabla1[[#This Row],[Longitud]])+1,2)</f>
        <v>02</v>
      </c>
      <c r="J90" s="10" t="str">
        <f>MID(Tabla1[[#This Row],[Longitud]],FIND("'",Tabla1[[#This Row],[Longitud]])+1,6)</f>
        <v>37.601</v>
      </c>
      <c r="K90" s="10">
        <f>(Tabla1[[#This Row],[grados]]+(Tabla1[[#This Row],[minutos]]+Tabla1[[#This Row],[segundos]]/60)/60)*-1</f>
        <v>-99.043778055555549</v>
      </c>
      <c r="L90" s="10" t="s">
        <v>634</v>
      </c>
      <c r="M90" s="10" t="str">
        <f>MID(Tabla1[[#This Row],[Latitud]],1,2)</f>
        <v>19</v>
      </c>
      <c r="N90" s="10" t="str">
        <f>MID(Tabla1[[#This Row],[Latitud]],FIND("°",Tabla1[[#This Row],[Latitud]])+1,2)</f>
        <v>58</v>
      </c>
      <c r="O90" s="10" t="str">
        <f>MID(Tabla1[[#This Row],[Latitud]],FIND("'",Tabla1[[#This Row],[Latitud]])+1,6)</f>
        <v>39.931</v>
      </c>
      <c r="P90" s="10">
        <f>(Tabla1[[#This Row],[grados2]]+(Tabla1[[#This Row],[minutos2]]+Tabla1[[#This Row],[segundos2]]/60)/60)</f>
        <v>19.97775861111111</v>
      </c>
      <c r="Q90" s="10" t="s">
        <v>506</v>
      </c>
      <c r="R90" s="10">
        <v>10563</v>
      </c>
    </row>
    <row r="91" spans="1:18" x14ac:dyDescent="0.2">
      <c r="A91" s="9" t="s">
        <v>9</v>
      </c>
      <c r="B91" s="9" t="s">
        <v>10</v>
      </c>
      <c r="C91" s="9" t="s">
        <v>601</v>
      </c>
      <c r="D91" s="9" t="s">
        <v>602</v>
      </c>
      <c r="E91" s="9" t="s">
        <v>261</v>
      </c>
      <c r="F91" s="9" t="s">
        <v>635</v>
      </c>
      <c r="G91" s="9" t="s">
        <v>636</v>
      </c>
      <c r="H91" s="9" t="str">
        <f>MID(Tabla1[[#This Row],[Longitud]],1,3)</f>
        <v xml:space="preserve"> 98</v>
      </c>
      <c r="I91" s="9" t="str">
        <f>MID(Tabla1[[#This Row],[Longitud]],FIND("°",Tabla1[[#This Row],[Longitud]])+1,2)</f>
        <v>59</v>
      </c>
      <c r="J91" s="9" t="str">
        <f>MID(Tabla1[[#This Row],[Longitud]],FIND("'",Tabla1[[#This Row],[Longitud]])+1,6)</f>
        <v>41.572</v>
      </c>
      <c r="K91" s="9">
        <f>(Tabla1[[#This Row],[grados]]+(Tabla1[[#This Row],[minutos]]+Tabla1[[#This Row],[segundos]]/60)/60)*-1</f>
        <v>-98.994881111111113</v>
      </c>
      <c r="L91" s="9" t="s">
        <v>637</v>
      </c>
      <c r="M91" s="9" t="str">
        <f>MID(Tabla1[[#This Row],[Latitud]],1,2)</f>
        <v>20</v>
      </c>
      <c r="N91" s="9" t="str">
        <f>MID(Tabla1[[#This Row],[Latitud]],FIND("°",Tabla1[[#This Row],[Latitud]])+1,2)</f>
        <v>01</v>
      </c>
      <c r="O91" s="9" t="str">
        <f>MID(Tabla1[[#This Row],[Latitud]],FIND("'",Tabla1[[#This Row],[Latitud]])+1,6)</f>
        <v>16.220</v>
      </c>
      <c r="P91" s="9">
        <f>(Tabla1[[#This Row],[grados2]]+(Tabla1[[#This Row],[minutos2]]+Tabla1[[#This Row],[segundos2]]/60)/60)</f>
        <v>20.021172222222223</v>
      </c>
      <c r="Q91" s="9" t="s">
        <v>638</v>
      </c>
      <c r="R91" s="9">
        <v>1721</v>
      </c>
    </row>
    <row r="92" spans="1:18" x14ac:dyDescent="0.2">
      <c r="A92" s="10" t="s">
        <v>9</v>
      </c>
      <c r="B92" s="10" t="s">
        <v>10</v>
      </c>
      <c r="C92" s="10" t="s">
        <v>601</v>
      </c>
      <c r="D92" s="10" t="s">
        <v>602</v>
      </c>
      <c r="E92" s="10" t="s">
        <v>266</v>
      </c>
      <c r="F92" s="10" t="s">
        <v>639</v>
      </c>
      <c r="G92" s="10" t="s">
        <v>640</v>
      </c>
      <c r="H92" s="10" t="str">
        <f>MID(Tabla1[[#This Row],[Longitud]],1,3)</f>
        <v xml:space="preserve"> 99</v>
      </c>
      <c r="I92" s="10" t="str">
        <f>MID(Tabla1[[#This Row],[Longitud]],FIND("°",Tabla1[[#This Row],[Longitud]])+1,2)</f>
        <v>02</v>
      </c>
      <c r="J92" s="10" t="str">
        <f>MID(Tabla1[[#This Row],[Longitud]],FIND("'",Tabla1[[#This Row],[Longitud]])+1,6)</f>
        <v>19.792</v>
      </c>
      <c r="K92" s="10">
        <f>(Tabla1[[#This Row],[grados]]+(Tabla1[[#This Row],[minutos]]+Tabla1[[#This Row],[segundos]]/60)/60)*-1</f>
        <v>-99.038831111111108</v>
      </c>
      <c r="L92" s="10" t="s">
        <v>641</v>
      </c>
      <c r="M92" s="10" t="str">
        <f>MID(Tabla1[[#This Row],[Latitud]],1,2)</f>
        <v>20</v>
      </c>
      <c r="N92" s="10" t="str">
        <f>MID(Tabla1[[#This Row],[Latitud]],FIND("°",Tabla1[[#This Row],[Latitud]])+1,2)</f>
        <v>00</v>
      </c>
      <c r="O92" s="10" t="str">
        <f>MID(Tabla1[[#This Row],[Latitud]],FIND("'",Tabla1[[#This Row],[Latitud]])+1,6)</f>
        <v>14.764</v>
      </c>
      <c r="P92" s="10">
        <f>(Tabla1[[#This Row],[grados2]]+(Tabla1[[#This Row],[minutos2]]+Tabla1[[#This Row],[segundos2]]/60)/60)</f>
        <v>20.004101111111112</v>
      </c>
      <c r="Q92" s="10" t="s">
        <v>642</v>
      </c>
      <c r="R92" s="10">
        <v>2517</v>
      </c>
    </row>
    <row r="93" spans="1:18" x14ac:dyDescent="0.2">
      <c r="A93" s="10" t="s">
        <v>9</v>
      </c>
      <c r="B93" s="10" t="s">
        <v>10</v>
      </c>
      <c r="C93" s="10" t="s">
        <v>643</v>
      </c>
      <c r="D93" s="10" t="s">
        <v>644</v>
      </c>
      <c r="E93" s="10" t="s">
        <v>11</v>
      </c>
      <c r="F93" s="10" t="s">
        <v>645</v>
      </c>
      <c r="G93" s="10" t="s">
        <v>646</v>
      </c>
      <c r="H93" s="10" t="str">
        <f>MID(Tabla1[[#This Row],[Longitud]],1,3)</f>
        <v xml:space="preserve"> 99</v>
      </c>
      <c r="I93" s="10" t="str">
        <f>MID(Tabla1[[#This Row],[Longitud]],FIND("°",Tabla1[[#This Row],[Longitud]])+1,2)</f>
        <v>46</v>
      </c>
      <c r="J93" s="10" t="str">
        <f>MID(Tabla1[[#This Row],[Longitud]],FIND("'",Tabla1[[#This Row],[Longitud]])+1,6)</f>
        <v>09.362</v>
      </c>
      <c r="K93" s="10">
        <f>(Tabla1[[#This Row],[grados]]+(Tabla1[[#This Row],[minutos]]+Tabla1[[#This Row],[segundos]]/60)/60)*-1</f>
        <v>-99.769267222222226</v>
      </c>
      <c r="L93" s="10" t="s">
        <v>647</v>
      </c>
      <c r="M93" s="10" t="str">
        <f>MID(Tabla1[[#This Row],[Latitud]],1,2)</f>
        <v>19</v>
      </c>
      <c r="N93" s="10" t="str">
        <f>MID(Tabla1[[#This Row],[Latitud]],FIND("°",Tabla1[[#This Row],[Latitud]])+1,2)</f>
        <v>34</v>
      </c>
      <c r="O93" s="10" t="str">
        <f>MID(Tabla1[[#This Row],[Latitud]],FIND("'",Tabla1[[#This Row],[Latitud]])+1,6)</f>
        <v>11.330</v>
      </c>
      <c r="P93" s="10">
        <f>(Tabla1[[#This Row],[grados2]]+(Tabla1[[#This Row],[minutos2]]+Tabla1[[#This Row],[segundos2]]/60)/60)</f>
        <v>19.569813888888888</v>
      </c>
      <c r="Q93" s="10" t="s">
        <v>648</v>
      </c>
      <c r="R93" s="10">
        <v>7077</v>
      </c>
    </row>
    <row r="94" spans="1:18" x14ac:dyDescent="0.2">
      <c r="A94" s="9" t="s">
        <v>9</v>
      </c>
      <c r="B94" s="9" t="s">
        <v>10</v>
      </c>
      <c r="C94" s="9" t="s">
        <v>643</v>
      </c>
      <c r="D94" s="9" t="s">
        <v>644</v>
      </c>
      <c r="E94" s="9" t="s">
        <v>507</v>
      </c>
      <c r="F94" s="9" t="s">
        <v>649</v>
      </c>
      <c r="G94" s="9" t="s">
        <v>650</v>
      </c>
      <c r="H94" s="9" t="str">
        <f>MID(Tabla1[[#This Row],[Longitud]],1,3)</f>
        <v xml:space="preserve"> 99</v>
      </c>
      <c r="I94" s="9" t="str">
        <f>MID(Tabla1[[#This Row],[Longitud]],FIND("°",Tabla1[[#This Row],[Longitud]])+1,2)</f>
        <v>51</v>
      </c>
      <c r="J94" s="9" t="str">
        <f>MID(Tabla1[[#This Row],[Longitud]],FIND("'",Tabla1[[#This Row],[Longitud]])+1,6)</f>
        <v>41.435</v>
      </c>
      <c r="K94" s="9">
        <f>(Tabla1[[#This Row],[grados]]+(Tabla1[[#This Row],[minutos]]+Tabla1[[#This Row],[segundos]]/60)/60)*-1</f>
        <v>-99.861509722222223</v>
      </c>
      <c r="L94" s="9" t="s">
        <v>651</v>
      </c>
      <c r="M94" s="9" t="str">
        <f>MID(Tabla1[[#This Row],[Latitud]],1,2)</f>
        <v>19</v>
      </c>
      <c r="N94" s="9" t="str">
        <f>MID(Tabla1[[#This Row],[Latitud]],FIND("°",Tabla1[[#This Row],[Latitud]])+1,2)</f>
        <v>41</v>
      </c>
      <c r="O94" s="9" t="str">
        <f>MID(Tabla1[[#This Row],[Latitud]],FIND("'",Tabla1[[#This Row],[Latitud]])+1,6)</f>
        <v>00.728</v>
      </c>
      <c r="P94" s="9">
        <f>(Tabla1[[#This Row],[grados2]]+(Tabla1[[#This Row],[minutos2]]+Tabla1[[#This Row],[segundos2]]/60)/60)</f>
        <v>19.683535555555554</v>
      </c>
      <c r="Q94" s="9" t="s">
        <v>652</v>
      </c>
      <c r="R94" s="9">
        <v>8790</v>
      </c>
    </row>
    <row r="95" spans="1:18" x14ac:dyDescent="0.2">
      <c r="A95" s="10" t="s">
        <v>9</v>
      </c>
      <c r="B95" s="10" t="s">
        <v>10</v>
      </c>
      <c r="C95" s="10" t="s">
        <v>643</v>
      </c>
      <c r="D95" s="10" t="s">
        <v>644</v>
      </c>
      <c r="E95" s="10" t="s">
        <v>12</v>
      </c>
      <c r="F95" s="10" t="s">
        <v>653</v>
      </c>
      <c r="G95" s="10" t="s">
        <v>654</v>
      </c>
      <c r="H95" s="10" t="str">
        <f>MID(Tabla1[[#This Row],[Longitud]],1,3)</f>
        <v xml:space="preserve"> 99</v>
      </c>
      <c r="I95" s="10" t="str">
        <f>MID(Tabla1[[#This Row],[Longitud]],FIND("°",Tabla1[[#This Row],[Longitud]])+1,2)</f>
        <v>50</v>
      </c>
      <c r="J95" s="10" t="str">
        <f>MID(Tabla1[[#This Row],[Longitud]],FIND("'",Tabla1[[#This Row],[Longitud]])+1,6)</f>
        <v>29.811</v>
      </c>
      <c r="K95" s="10">
        <f>(Tabla1[[#This Row],[grados]]+(Tabla1[[#This Row],[minutos]]+Tabla1[[#This Row],[segundos]]/60)/60)*-1</f>
        <v>-99.841614166666673</v>
      </c>
      <c r="L95" s="10" t="s">
        <v>655</v>
      </c>
      <c r="M95" s="10" t="str">
        <f>MID(Tabla1[[#This Row],[Latitud]],1,2)</f>
        <v>19</v>
      </c>
      <c r="N95" s="10" t="str">
        <f>MID(Tabla1[[#This Row],[Latitud]],FIND("°",Tabla1[[#This Row],[Latitud]])+1,2)</f>
        <v>33</v>
      </c>
      <c r="O95" s="10" t="str">
        <f>MID(Tabla1[[#This Row],[Latitud]],FIND("'",Tabla1[[#This Row],[Latitud]])+1,6)</f>
        <v>53.910</v>
      </c>
      <c r="P95" s="10">
        <f>(Tabla1[[#This Row],[grados2]]+(Tabla1[[#This Row],[minutos2]]+Tabla1[[#This Row],[segundos2]]/60)/60)</f>
        <v>19.564975</v>
      </c>
      <c r="Q95" s="10" t="s">
        <v>85</v>
      </c>
      <c r="R95" s="10">
        <v>2715</v>
      </c>
    </row>
    <row r="96" spans="1:18" x14ac:dyDescent="0.2">
      <c r="A96" s="9" t="s">
        <v>9</v>
      </c>
      <c r="B96" s="9" t="s">
        <v>10</v>
      </c>
      <c r="C96" s="9" t="s">
        <v>643</v>
      </c>
      <c r="D96" s="9" t="s">
        <v>644</v>
      </c>
      <c r="E96" s="9" t="s">
        <v>13</v>
      </c>
      <c r="F96" s="9" t="s">
        <v>656</v>
      </c>
      <c r="G96" s="9" t="s">
        <v>657</v>
      </c>
      <c r="H96" s="9" t="str">
        <f>MID(Tabla1[[#This Row],[Longitud]],1,3)</f>
        <v xml:space="preserve"> 99</v>
      </c>
      <c r="I96" s="9" t="str">
        <f>MID(Tabla1[[#This Row],[Longitud]],FIND("°",Tabla1[[#This Row],[Longitud]])+1,2)</f>
        <v>50</v>
      </c>
      <c r="J96" s="9" t="str">
        <f>MID(Tabla1[[#This Row],[Longitud]],FIND("'",Tabla1[[#This Row],[Longitud]])+1,6)</f>
        <v>53.319</v>
      </c>
      <c r="K96" s="9">
        <f>(Tabla1[[#This Row],[grados]]+(Tabla1[[#This Row],[minutos]]+Tabla1[[#This Row],[segundos]]/60)/60)*-1</f>
        <v>-99.848144166666671</v>
      </c>
      <c r="L96" s="9" t="s">
        <v>658</v>
      </c>
      <c r="M96" s="9" t="str">
        <f>MID(Tabla1[[#This Row],[Latitud]],1,2)</f>
        <v>19</v>
      </c>
      <c r="N96" s="9" t="str">
        <f>MID(Tabla1[[#This Row],[Latitud]],FIND("°",Tabla1[[#This Row],[Latitud]])+1,2)</f>
        <v>34</v>
      </c>
      <c r="O96" s="9" t="str">
        <f>MID(Tabla1[[#This Row],[Latitud]],FIND("'",Tabla1[[#This Row],[Latitud]])+1,6)</f>
        <v>09.845</v>
      </c>
      <c r="P96" s="9">
        <f>(Tabla1[[#This Row],[grados2]]+(Tabla1[[#This Row],[minutos2]]+Tabla1[[#This Row],[segundos2]]/60)/60)</f>
        <v>19.569401388888888</v>
      </c>
      <c r="Q96" s="9" t="s">
        <v>659</v>
      </c>
      <c r="R96" s="9">
        <v>592</v>
      </c>
    </row>
    <row r="97" spans="1:18" x14ac:dyDescent="0.2">
      <c r="A97" s="10" t="s">
        <v>9</v>
      </c>
      <c r="B97" s="10" t="s">
        <v>10</v>
      </c>
      <c r="C97" s="10" t="s">
        <v>643</v>
      </c>
      <c r="D97" s="10" t="s">
        <v>644</v>
      </c>
      <c r="E97" s="10" t="s">
        <v>519</v>
      </c>
      <c r="F97" s="10" t="s">
        <v>660</v>
      </c>
      <c r="G97" s="10" t="s">
        <v>661</v>
      </c>
      <c r="H97" s="10" t="str">
        <f>MID(Tabla1[[#This Row],[Longitud]],1,3)</f>
        <v xml:space="preserve"> 99</v>
      </c>
      <c r="I97" s="10" t="str">
        <f>MID(Tabla1[[#This Row],[Longitud]],FIND("°",Tabla1[[#This Row],[Longitud]])+1,2)</f>
        <v>53</v>
      </c>
      <c r="J97" s="10" t="str">
        <f>MID(Tabla1[[#This Row],[Longitud]],FIND("'",Tabla1[[#This Row],[Longitud]])+1,6)</f>
        <v>43.090</v>
      </c>
      <c r="K97" s="10">
        <f>(Tabla1[[#This Row],[grados]]+(Tabla1[[#This Row],[minutos]]+Tabla1[[#This Row],[segundos]]/60)/60)*-1</f>
        <v>-99.895302777777772</v>
      </c>
      <c r="L97" s="10" t="s">
        <v>662</v>
      </c>
      <c r="M97" s="10" t="str">
        <f>MID(Tabla1[[#This Row],[Latitud]],1,2)</f>
        <v>19</v>
      </c>
      <c r="N97" s="10" t="str">
        <f>MID(Tabla1[[#This Row],[Latitud]],FIND("°",Tabla1[[#This Row],[Latitud]])+1,2)</f>
        <v>33</v>
      </c>
      <c r="O97" s="10" t="str">
        <f>MID(Tabla1[[#This Row],[Latitud]],FIND("'",Tabla1[[#This Row],[Latitud]])+1,6)</f>
        <v>39.033</v>
      </c>
      <c r="P97" s="10">
        <f>(Tabla1[[#This Row],[grados2]]+(Tabla1[[#This Row],[minutos2]]+Tabla1[[#This Row],[segundos2]]/60)/60)</f>
        <v>19.5608425</v>
      </c>
      <c r="Q97" s="10" t="s">
        <v>663</v>
      </c>
      <c r="R97" s="10">
        <v>1057</v>
      </c>
    </row>
    <row r="98" spans="1:18" x14ac:dyDescent="0.2">
      <c r="A98" s="9" t="s">
        <v>9</v>
      </c>
      <c r="B98" s="9" t="s">
        <v>10</v>
      </c>
      <c r="C98" s="9" t="s">
        <v>643</v>
      </c>
      <c r="D98" s="9" t="s">
        <v>644</v>
      </c>
      <c r="E98" s="9" t="s">
        <v>251</v>
      </c>
      <c r="F98" s="9" t="s">
        <v>664</v>
      </c>
      <c r="G98" s="9" t="s">
        <v>665</v>
      </c>
      <c r="H98" s="9" t="str">
        <f>MID(Tabla1[[#This Row],[Longitud]],1,3)</f>
        <v xml:space="preserve"> 99</v>
      </c>
      <c r="I98" s="9" t="str">
        <f>MID(Tabla1[[#This Row],[Longitud]],FIND("°",Tabla1[[#This Row],[Longitud]])+1,2)</f>
        <v>49</v>
      </c>
      <c r="J98" s="9" t="str">
        <f>MID(Tabla1[[#This Row],[Longitud]],FIND("'",Tabla1[[#This Row],[Longitud]])+1,6)</f>
        <v>31.970</v>
      </c>
      <c r="K98" s="9">
        <f>(Tabla1[[#This Row],[grados]]+(Tabla1[[#This Row],[minutos]]+Tabla1[[#This Row],[segundos]]/60)/60)*-1</f>
        <v>-99.825547222222227</v>
      </c>
      <c r="L98" s="9" t="s">
        <v>666</v>
      </c>
      <c r="M98" s="9" t="str">
        <f>MID(Tabla1[[#This Row],[Latitud]],1,2)</f>
        <v>19</v>
      </c>
      <c r="N98" s="9" t="str">
        <f>MID(Tabla1[[#This Row],[Latitud]],FIND("°",Tabla1[[#This Row],[Latitud]])+1,2)</f>
        <v>35</v>
      </c>
      <c r="O98" s="9" t="str">
        <f>MID(Tabla1[[#This Row],[Latitud]],FIND("'",Tabla1[[#This Row],[Latitud]])+1,6)</f>
        <v>49.409</v>
      </c>
      <c r="P98" s="9">
        <f>(Tabla1[[#This Row],[grados2]]+(Tabla1[[#This Row],[minutos2]]+Tabla1[[#This Row],[segundos2]]/60)/60)</f>
        <v>19.597058055555557</v>
      </c>
      <c r="Q98" s="9" t="s">
        <v>667</v>
      </c>
      <c r="R98" s="9">
        <v>4079</v>
      </c>
    </row>
    <row r="99" spans="1:18" x14ac:dyDescent="0.2">
      <c r="A99" s="10" t="s">
        <v>9</v>
      </c>
      <c r="B99" s="10" t="s">
        <v>10</v>
      </c>
      <c r="C99" s="10" t="s">
        <v>643</v>
      </c>
      <c r="D99" s="10" t="s">
        <v>644</v>
      </c>
      <c r="E99" s="10" t="s">
        <v>585</v>
      </c>
      <c r="F99" s="10" t="s">
        <v>668</v>
      </c>
      <c r="G99" s="10" t="s">
        <v>669</v>
      </c>
      <c r="H99" s="10" t="str">
        <f>MID(Tabla1[[#This Row],[Longitud]],1,3)</f>
        <v xml:space="preserve"> 99</v>
      </c>
      <c r="I99" s="10" t="str">
        <f>MID(Tabla1[[#This Row],[Longitud]],FIND("°",Tabla1[[#This Row],[Longitud]])+1,2)</f>
        <v>46</v>
      </c>
      <c r="J99" s="10" t="str">
        <f>MID(Tabla1[[#This Row],[Longitud]],FIND("'",Tabla1[[#This Row],[Longitud]])+1,6)</f>
        <v>23.913</v>
      </c>
      <c r="K99" s="10">
        <f>(Tabla1[[#This Row],[grados]]+(Tabla1[[#This Row],[minutos]]+Tabla1[[#This Row],[segundos]]/60)/60)*-1</f>
        <v>-99.773309166666664</v>
      </c>
      <c r="L99" s="10" t="s">
        <v>670</v>
      </c>
      <c r="M99" s="10" t="str">
        <f>MID(Tabla1[[#This Row],[Latitud]],1,2)</f>
        <v>19</v>
      </c>
      <c r="N99" s="10" t="str">
        <f>MID(Tabla1[[#This Row],[Latitud]],FIND("°",Tabla1[[#This Row],[Latitud]])+1,2)</f>
        <v>33</v>
      </c>
      <c r="O99" s="10" t="str">
        <f>MID(Tabla1[[#This Row],[Latitud]],FIND("'",Tabla1[[#This Row],[Latitud]])+1,6)</f>
        <v>51.637</v>
      </c>
      <c r="P99" s="10">
        <f>(Tabla1[[#This Row],[grados2]]+(Tabla1[[#This Row],[minutos2]]+Tabla1[[#This Row],[segundos2]]/60)/60)</f>
        <v>19.564343611111113</v>
      </c>
      <c r="Q99" s="10" t="s">
        <v>500</v>
      </c>
      <c r="R99" s="10">
        <v>3458</v>
      </c>
    </row>
    <row r="100" spans="1:18" x14ac:dyDescent="0.2">
      <c r="A100" s="9" t="s">
        <v>9</v>
      </c>
      <c r="B100" s="9" t="s">
        <v>10</v>
      </c>
      <c r="C100" s="9" t="s">
        <v>643</v>
      </c>
      <c r="D100" s="9" t="s">
        <v>644</v>
      </c>
      <c r="E100" s="9" t="s">
        <v>256</v>
      </c>
      <c r="F100" s="9" t="s">
        <v>671</v>
      </c>
      <c r="G100" s="9" t="s">
        <v>672</v>
      </c>
      <c r="H100" s="9" t="str">
        <f>MID(Tabla1[[#This Row],[Longitud]],1,3)</f>
        <v xml:space="preserve"> 99</v>
      </c>
      <c r="I100" s="9" t="str">
        <f>MID(Tabla1[[#This Row],[Longitud]],FIND("°",Tabla1[[#This Row],[Longitud]])+1,2)</f>
        <v>52</v>
      </c>
      <c r="J100" s="9" t="str">
        <f>MID(Tabla1[[#This Row],[Longitud]],FIND("'",Tabla1[[#This Row],[Longitud]])+1,6)</f>
        <v>08.317</v>
      </c>
      <c r="K100" s="9">
        <f>(Tabla1[[#This Row],[grados]]+(Tabla1[[#This Row],[minutos]]+Tabla1[[#This Row],[segundos]]/60)/60)*-1</f>
        <v>-99.868976944444441</v>
      </c>
      <c r="L100" s="9" t="s">
        <v>673</v>
      </c>
      <c r="M100" s="9" t="str">
        <f>MID(Tabla1[[#This Row],[Latitud]],1,2)</f>
        <v>19</v>
      </c>
      <c r="N100" s="9" t="str">
        <f>MID(Tabla1[[#This Row],[Latitud]],FIND("°",Tabla1[[#This Row],[Latitud]])+1,2)</f>
        <v>39</v>
      </c>
      <c r="O100" s="9" t="str">
        <f>MID(Tabla1[[#This Row],[Latitud]],FIND("'",Tabla1[[#This Row],[Latitud]])+1,6)</f>
        <v>08.280</v>
      </c>
      <c r="P100" s="9">
        <f>(Tabla1[[#This Row],[grados2]]+(Tabla1[[#This Row],[minutos2]]+Tabla1[[#This Row],[segundos2]]/60)/60)</f>
        <v>19.6523</v>
      </c>
      <c r="Q100" s="9" t="s">
        <v>667</v>
      </c>
      <c r="R100" s="9">
        <v>595</v>
      </c>
    </row>
    <row r="101" spans="1:18" x14ac:dyDescent="0.2">
      <c r="A101" s="10" t="s">
        <v>9</v>
      </c>
      <c r="B101" s="10" t="s">
        <v>10</v>
      </c>
      <c r="C101" s="10" t="s">
        <v>643</v>
      </c>
      <c r="D101" s="10" t="s">
        <v>644</v>
      </c>
      <c r="E101" s="10" t="s">
        <v>261</v>
      </c>
      <c r="F101" s="10" t="s">
        <v>674</v>
      </c>
      <c r="G101" s="10" t="s">
        <v>675</v>
      </c>
      <c r="H101" s="10" t="str">
        <f>MID(Tabla1[[#This Row],[Longitud]],1,3)</f>
        <v xml:space="preserve"> 99</v>
      </c>
      <c r="I101" s="10" t="str">
        <f>MID(Tabla1[[#This Row],[Longitud]],FIND("°",Tabla1[[#This Row],[Longitud]])+1,2)</f>
        <v>52</v>
      </c>
      <c r="J101" s="10" t="str">
        <f>MID(Tabla1[[#This Row],[Longitud]],FIND("'",Tabla1[[#This Row],[Longitud]])+1,6)</f>
        <v>25.652</v>
      </c>
      <c r="K101" s="10">
        <f>(Tabla1[[#This Row],[grados]]+(Tabla1[[#This Row],[minutos]]+Tabla1[[#This Row],[segundos]]/60)/60)*-1</f>
        <v>-99.873792222222221</v>
      </c>
      <c r="L101" s="10" t="s">
        <v>676</v>
      </c>
      <c r="M101" s="10" t="str">
        <f>MID(Tabla1[[#This Row],[Latitud]],1,2)</f>
        <v>19</v>
      </c>
      <c r="N101" s="10" t="str">
        <f>MID(Tabla1[[#This Row],[Latitud]],FIND("°",Tabla1[[#This Row],[Latitud]])+1,2)</f>
        <v>40</v>
      </c>
      <c r="O101" s="10" t="str">
        <f>MID(Tabla1[[#This Row],[Latitud]],FIND("'",Tabla1[[#This Row],[Latitud]])+1,6)</f>
        <v>39.163</v>
      </c>
      <c r="P101" s="10">
        <f>(Tabla1[[#This Row],[grados2]]+(Tabla1[[#This Row],[minutos2]]+Tabla1[[#This Row],[segundos2]]/60)/60)</f>
        <v>19.677545277777778</v>
      </c>
      <c r="Q101" s="10" t="s">
        <v>305</v>
      </c>
      <c r="R101" s="10">
        <v>3046</v>
      </c>
    </row>
    <row r="102" spans="1:18" x14ac:dyDescent="0.2">
      <c r="A102" s="9" t="s">
        <v>9</v>
      </c>
      <c r="B102" s="9" t="s">
        <v>10</v>
      </c>
      <c r="C102" s="9" t="s">
        <v>643</v>
      </c>
      <c r="D102" s="9" t="s">
        <v>644</v>
      </c>
      <c r="E102" s="9" t="s">
        <v>266</v>
      </c>
      <c r="F102" s="9" t="s">
        <v>677</v>
      </c>
      <c r="G102" s="9" t="s">
        <v>678</v>
      </c>
      <c r="H102" s="9" t="str">
        <f>MID(Tabla1[[#This Row],[Longitud]],1,3)</f>
        <v xml:space="preserve"> 99</v>
      </c>
      <c r="I102" s="9" t="str">
        <f>MID(Tabla1[[#This Row],[Longitud]],FIND("°",Tabla1[[#This Row],[Longitud]])+1,2)</f>
        <v>43</v>
      </c>
      <c r="J102" s="9" t="str">
        <f>MID(Tabla1[[#This Row],[Longitud]],FIND("'",Tabla1[[#This Row],[Longitud]])+1,6)</f>
        <v>17.277</v>
      </c>
      <c r="K102" s="9">
        <f>(Tabla1[[#This Row],[grados]]+(Tabla1[[#This Row],[minutos]]+Tabla1[[#This Row],[segundos]]/60)/60)*-1</f>
        <v>-99.72146583333334</v>
      </c>
      <c r="L102" s="9" t="s">
        <v>679</v>
      </c>
      <c r="M102" s="9" t="str">
        <f>MID(Tabla1[[#This Row],[Latitud]],1,2)</f>
        <v>19</v>
      </c>
      <c r="N102" s="9" t="str">
        <f>MID(Tabla1[[#This Row],[Latitud]],FIND("°",Tabla1[[#This Row],[Latitud]])+1,2)</f>
        <v>33</v>
      </c>
      <c r="O102" s="9" t="str">
        <f>MID(Tabla1[[#This Row],[Latitud]],FIND("'",Tabla1[[#This Row],[Latitud]])+1,6)</f>
        <v>19.640</v>
      </c>
      <c r="P102" s="9">
        <f>(Tabla1[[#This Row],[grados2]]+(Tabla1[[#This Row],[minutos2]]+Tabla1[[#This Row],[segundos2]]/60)/60)</f>
        <v>19.555455555555554</v>
      </c>
      <c r="Q102" s="9" t="s">
        <v>680</v>
      </c>
      <c r="R102" s="9">
        <v>1047</v>
      </c>
    </row>
    <row r="103" spans="1:18" x14ac:dyDescent="0.2">
      <c r="A103" s="10" t="s">
        <v>9</v>
      </c>
      <c r="B103" s="10" t="s">
        <v>10</v>
      </c>
      <c r="C103" s="10" t="s">
        <v>643</v>
      </c>
      <c r="D103" s="10" t="s">
        <v>644</v>
      </c>
      <c r="E103" s="10" t="s">
        <v>271</v>
      </c>
      <c r="F103" s="10" t="s">
        <v>681</v>
      </c>
      <c r="G103" s="10" t="s">
        <v>682</v>
      </c>
      <c r="H103" s="10" t="str">
        <f>MID(Tabla1[[#This Row],[Longitud]],1,3)</f>
        <v xml:space="preserve"> 99</v>
      </c>
      <c r="I103" s="10" t="str">
        <f>MID(Tabla1[[#This Row],[Longitud]],FIND("°",Tabla1[[#This Row],[Longitud]])+1,2)</f>
        <v>49</v>
      </c>
      <c r="J103" s="10" t="str">
        <f>MID(Tabla1[[#This Row],[Longitud]],FIND("'",Tabla1[[#This Row],[Longitud]])+1,6)</f>
        <v>13.732</v>
      </c>
      <c r="K103" s="10">
        <f>(Tabla1[[#This Row],[grados]]+(Tabla1[[#This Row],[minutos]]+Tabla1[[#This Row],[segundos]]/60)/60)*-1</f>
        <v>-99.820481111111107</v>
      </c>
      <c r="L103" s="10" t="s">
        <v>683</v>
      </c>
      <c r="M103" s="10" t="str">
        <f>MID(Tabla1[[#This Row],[Latitud]],1,2)</f>
        <v>19</v>
      </c>
      <c r="N103" s="10" t="str">
        <f>MID(Tabla1[[#This Row],[Latitud]],FIND("°",Tabla1[[#This Row],[Latitud]])+1,2)</f>
        <v>33</v>
      </c>
      <c r="O103" s="10" t="str">
        <f>MID(Tabla1[[#This Row],[Latitud]],FIND("'",Tabla1[[#This Row],[Latitud]])+1,6)</f>
        <v>11.528</v>
      </c>
      <c r="P103" s="10">
        <f>(Tabla1[[#This Row],[grados2]]+(Tabla1[[#This Row],[minutos2]]+Tabla1[[#This Row],[segundos2]]/60)/60)</f>
        <v>19.553202222222222</v>
      </c>
      <c r="Q103" s="10" t="s">
        <v>684</v>
      </c>
      <c r="R103" s="10">
        <v>1380</v>
      </c>
    </row>
    <row r="104" spans="1:18" x14ac:dyDescent="0.2">
      <c r="A104" s="9" t="s">
        <v>9</v>
      </c>
      <c r="B104" s="9" t="s">
        <v>10</v>
      </c>
      <c r="C104" s="9" t="s">
        <v>643</v>
      </c>
      <c r="D104" s="9" t="s">
        <v>644</v>
      </c>
      <c r="E104" s="9" t="s">
        <v>276</v>
      </c>
      <c r="F104" s="9" t="s">
        <v>685</v>
      </c>
      <c r="G104" s="9" t="s">
        <v>686</v>
      </c>
      <c r="H104" s="9" t="str">
        <f>MID(Tabla1[[#This Row],[Longitud]],1,3)</f>
        <v xml:space="preserve"> 99</v>
      </c>
      <c r="I104" s="9" t="str">
        <f>MID(Tabla1[[#This Row],[Longitud]],FIND("°",Tabla1[[#This Row],[Longitud]])+1,2)</f>
        <v>52</v>
      </c>
      <c r="J104" s="9" t="str">
        <f>MID(Tabla1[[#This Row],[Longitud]],FIND("'",Tabla1[[#This Row],[Longitud]])+1,6)</f>
        <v>06.358</v>
      </c>
      <c r="K104" s="9">
        <f>(Tabla1[[#This Row],[grados]]+(Tabla1[[#This Row],[minutos]]+Tabla1[[#This Row],[segundos]]/60)/60)*-1</f>
        <v>-99.868432777777784</v>
      </c>
      <c r="L104" s="9" t="s">
        <v>687</v>
      </c>
      <c r="M104" s="9" t="str">
        <f>MID(Tabla1[[#This Row],[Latitud]],1,2)</f>
        <v>19</v>
      </c>
      <c r="N104" s="9" t="str">
        <f>MID(Tabla1[[#This Row],[Latitud]],FIND("°",Tabla1[[#This Row],[Latitud]])+1,2)</f>
        <v>34</v>
      </c>
      <c r="O104" s="9" t="str">
        <f>MID(Tabla1[[#This Row],[Latitud]],FIND("'",Tabla1[[#This Row],[Latitud]])+1,6)</f>
        <v>51.999</v>
      </c>
      <c r="P104" s="9">
        <f>(Tabla1[[#This Row],[grados2]]+(Tabla1[[#This Row],[minutos2]]+Tabla1[[#This Row],[segundos2]]/60)/60)</f>
        <v>19.581110833333334</v>
      </c>
      <c r="Q104" s="9" t="s">
        <v>354</v>
      </c>
      <c r="R104" s="9">
        <v>2464</v>
      </c>
    </row>
    <row r="105" spans="1:18" x14ac:dyDescent="0.2">
      <c r="A105" s="10" t="s">
        <v>9</v>
      </c>
      <c r="B105" s="10" t="s">
        <v>10</v>
      </c>
      <c r="C105" s="10" t="s">
        <v>643</v>
      </c>
      <c r="D105" s="10" t="s">
        <v>644</v>
      </c>
      <c r="E105" s="10" t="s">
        <v>281</v>
      </c>
      <c r="F105" s="10" t="s">
        <v>688</v>
      </c>
      <c r="G105" s="10" t="s">
        <v>689</v>
      </c>
      <c r="H105" s="10" t="str">
        <f>MID(Tabla1[[#This Row],[Longitud]],1,3)</f>
        <v xml:space="preserve"> 99</v>
      </c>
      <c r="I105" s="10" t="str">
        <f>MID(Tabla1[[#This Row],[Longitud]],FIND("°",Tabla1[[#This Row],[Longitud]])+1,2)</f>
        <v>43</v>
      </c>
      <c r="J105" s="10" t="str">
        <f>MID(Tabla1[[#This Row],[Longitud]],FIND("'",Tabla1[[#This Row],[Longitud]])+1,6)</f>
        <v>33.652</v>
      </c>
      <c r="K105" s="10">
        <f>(Tabla1[[#This Row],[grados]]+(Tabla1[[#This Row],[minutos]]+Tabla1[[#This Row],[segundos]]/60)/60)*-1</f>
        <v>-99.726014444444445</v>
      </c>
      <c r="L105" s="10" t="s">
        <v>690</v>
      </c>
      <c r="M105" s="10" t="str">
        <f>MID(Tabla1[[#This Row],[Latitud]],1,2)</f>
        <v>19</v>
      </c>
      <c r="N105" s="10" t="str">
        <f>MID(Tabla1[[#This Row],[Latitud]],FIND("°",Tabla1[[#This Row],[Latitud]])+1,2)</f>
        <v>29</v>
      </c>
      <c r="O105" s="10" t="str">
        <f>MID(Tabla1[[#This Row],[Latitud]],FIND("'",Tabla1[[#This Row],[Latitud]])+1,6)</f>
        <v>24.527</v>
      </c>
      <c r="P105" s="10">
        <f>(Tabla1[[#This Row],[grados2]]+(Tabla1[[#This Row],[minutos2]]+Tabla1[[#This Row],[segundos2]]/60)/60)</f>
        <v>19.490146388888888</v>
      </c>
      <c r="Q105" s="10" t="s">
        <v>691</v>
      </c>
      <c r="R105" s="10">
        <v>3196</v>
      </c>
    </row>
    <row r="106" spans="1:18" x14ac:dyDescent="0.2">
      <c r="A106" s="9" t="s">
        <v>9</v>
      </c>
      <c r="B106" s="9" t="s">
        <v>10</v>
      </c>
      <c r="C106" s="9" t="s">
        <v>643</v>
      </c>
      <c r="D106" s="9" t="s">
        <v>644</v>
      </c>
      <c r="E106" s="9" t="s">
        <v>14</v>
      </c>
      <c r="F106" s="9" t="s">
        <v>692</v>
      </c>
      <c r="G106" s="9" t="s">
        <v>693</v>
      </c>
      <c r="H106" s="9" t="str">
        <f>MID(Tabla1[[#This Row],[Longitud]],1,3)</f>
        <v xml:space="preserve"> 99</v>
      </c>
      <c r="I106" s="9" t="str">
        <f>MID(Tabla1[[#This Row],[Longitud]],FIND("°",Tabla1[[#This Row],[Longitud]])+1,2)</f>
        <v>51</v>
      </c>
      <c r="J106" s="9" t="str">
        <f>MID(Tabla1[[#This Row],[Longitud]],FIND("'",Tabla1[[#This Row],[Longitud]])+1,6)</f>
        <v>47.393</v>
      </c>
      <c r="K106" s="9">
        <f>(Tabla1[[#This Row],[grados]]+(Tabla1[[#This Row],[minutos]]+Tabla1[[#This Row],[segundos]]/60)/60)*-1</f>
        <v>-99.863164722222223</v>
      </c>
      <c r="L106" s="9" t="s">
        <v>694</v>
      </c>
      <c r="M106" s="9" t="str">
        <f>MID(Tabla1[[#This Row],[Latitud]],1,2)</f>
        <v>19</v>
      </c>
      <c r="N106" s="9" t="str">
        <f>MID(Tabla1[[#This Row],[Latitud]],FIND("°",Tabla1[[#This Row],[Latitud]])+1,2)</f>
        <v>38</v>
      </c>
      <c r="O106" s="9" t="str">
        <f>MID(Tabla1[[#This Row],[Latitud]],FIND("'",Tabla1[[#This Row],[Latitud]])+1,6)</f>
        <v>32.629</v>
      </c>
      <c r="P106" s="9">
        <f>(Tabla1[[#This Row],[grados2]]+(Tabla1[[#This Row],[minutos2]]+Tabla1[[#This Row],[segundos2]]/60)/60)</f>
        <v>19.642396944444446</v>
      </c>
      <c r="Q106" s="9" t="s">
        <v>275</v>
      </c>
      <c r="R106" s="9">
        <v>1039</v>
      </c>
    </row>
    <row r="107" spans="1:18" x14ac:dyDescent="0.2">
      <c r="A107" s="10" t="s">
        <v>9</v>
      </c>
      <c r="B107" s="10" t="s">
        <v>10</v>
      </c>
      <c r="C107" s="10" t="s">
        <v>643</v>
      </c>
      <c r="D107" s="10" t="s">
        <v>644</v>
      </c>
      <c r="E107" s="10" t="s">
        <v>15</v>
      </c>
      <c r="F107" s="10" t="s">
        <v>695</v>
      </c>
      <c r="G107" s="10" t="s">
        <v>696</v>
      </c>
      <c r="H107" s="10" t="str">
        <f>MID(Tabla1[[#This Row],[Longitud]],1,3)</f>
        <v xml:space="preserve"> 99</v>
      </c>
      <c r="I107" s="10" t="str">
        <f>MID(Tabla1[[#This Row],[Longitud]],FIND("°",Tabla1[[#This Row],[Longitud]])+1,2)</f>
        <v>44</v>
      </c>
      <c r="J107" s="10" t="str">
        <f>MID(Tabla1[[#This Row],[Longitud]],FIND("'",Tabla1[[#This Row],[Longitud]])+1,6)</f>
        <v>29.366</v>
      </c>
      <c r="K107" s="10">
        <f>(Tabla1[[#This Row],[grados]]+(Tabla1[[#This Row],[minutos]]+Tabla1[[#This Row],[segundos]]/60)/60)*-1</f>
        <v>-99.741490555555558</v>
      </c>
      <c r="L107" s="10" t="s">
        <v>697</v>
      </c>
      <c r="M107" s="10" t="str">
        <f>MID(Tabla1[[#This Row],[Latitud]],1,2)</f>
        <v>19</v>
      </c>
      <c r="N107" s="10" t="str">
        <f>MID(Tabla1[[#This Row],[Latitud]],FIND("°",Tabla1[[#This Row],[Latitud]])+1,2)</f>
        <v>35</v>
      </c>
      <c r="O107" s="10" t="str">
        <f>MID(Tabla1[[#This Row],[Latitud]],FIND("'",Tabla1[[#This Row],[Latitud]])+1,6)</f>
        <v>25.602</v>
      </c>
      <c r="P107" s="10">
        <f>(Tabla1[[#This Row],[grados2]]+(Tabla1[[#This Row],[minutos2]]+Tabla1[[#This Row],[segundos2]]/60)/60)</f>
        <v>19.590444999999999</v>
      </c>
      <c r="Q107" s="10" t="s">
        <v>309</v>
      </c>
      <c r="R107" s="10">
        <v>14599</v>
      </c>
    </row>
    <row r="108" spans="1:18" x14ac:dyDescent="0.2">
      <c r="A108" s="9" t="s">
        <v>9</v>
      </c>
      <c r="B108" s="9" t="s">
        <v>10</v>
      </c>
      <c r="C108" s="9" t="s">
        <v>643</v>
      </c>
      <c r="D108" s="9" t="s">
        <v>644</v>
      </c>
      <c r="E108" s="9" t="s">
        <v>17</v>
      </c>
      <c r="F108" s="9" t="s">
        <v>698</v>
      </c>
      <c r="G108" s="9" t="s">
        <v>699</v>
      </c>
      <c r="H108" s="9" t="str">
        <f>MID(Tabla1[[#This Row],[Longitud]],1,3)</f>
        <v xml:space="preserve"> 99</v>
      </c>
      <c r="I108" s="9" t="str">
        <f>MID(Tabla1[[#This Row],[Longitud]],FIND("°",Tabla1[[#This Row],[Longitud]])+1,2)</f>
        <v>52</v>
      </c>
      <c r="J108" s="9" t="str">
        <f>MID(Tabla1[[#This Row],[Longitud]],FIND("'",Tabla1[[#This Row],[Longitud]])+1,6)</f>
        <v>50.323</v>
      </c>
      <c r="K108" s="9">
        <f>(Tabla1[[#This Row],[grados]]+(Tabla1[[#This Row],[minutos]]+Tabla1[[#This Row],[segundos]]/60)/60)*-1</f>
        <v>-99.880645277777774</v>
      </c>
      <c r="L108" s="9" t="s">
        <v>700</v>
      </c>
      <c r="M108" s="9" t="str">
        <f>MID(Tabla1[[#This Row],[Latitud]],1,2)</f>
        <v>19</v>
      </c>
      <c r="N108" s="9" t="str">
        <f>MID(Tabla1[[#This Row],[Latitud]],FIND("°",Tabla1[[#This Row],[Latitud]])+1,2)</f>
        <v>42</v>
      </c>
      <c r="O108" s="9" t="str">
        <f>MID(Tabla1[[#This Row],[Latitud]],FIND("'",Tabla1[[#This Row],[Latitud]])+1,6)</f>
        <v>12.909</v>
      </c>
      <c r="P108" s="9">
        <f>(Tabla1[[#This Row],[grados2]]+(Tabla1[[#This Row],[minutos2]]+Tabla1[[#This Row],[segundos2]]/60)/60)</f>
        <v>19.703585833333335</v>
      </c>
      <c r="Q108" s="9" t="s">
        <v>652</v>
      </c>
      <c r="R108" s="9">
        <v>5278</v>
      </c>
    </row>
    <row r="109" spans="1:18" x14ac:dyDescent="0.2">
      <c r="A109" s="10" t="s">
        <v>9</v>
      </c>
      <c r="B109" s="10" t="s">
        <v>10</v>
      </c>
      <c r="C109" s="10" t="s">
        <v>643</v>
      </c>
      <c r="D109" s="10" t="s">
        <v>644</v>
      </c>
      <c r="E109" s="10" t="s">
        <v>60</v>
      </c>
      <c r="F109" s="10" t="s">
        <v>701</v>
      </c>
      <c r="G109" s="10" t="s">
        <v>702</v>
      </c>
      <c r="H109" s="10" t="str">
        <f>MID(Tabla1[[#This Row],[Longitud]],1,3)</f>
        <v xml:space="preserve"> 99</v>
      </c>
      <c r="I109" s="10" t="str">
        <f>MID(Tabla1[[#This Row],[Longitud]],FIND("°",Tabla1[[#This Row],[Longitud]])+1,2)</f>
        <v>46</v>
      </c>
      <c r="J109" s="10" t="str">
        <f>MID(Tabla1[[#This Row],[Longitud]],FIND("'",Tabla1[[#This Row],[Longitud]])+1,6)</f>
        <v>41.765</v>
      </c>
      <c r="K109" s="10">
        <f>(Tabla1[[#This Row],[grados]]+(Tabla1[[#This Row],[minutos]]+Tabla1[[#This Row],[segundos]]/60)/60)*-1</f>
        <v>-99.778268055555557</v>
      </c>
      <c r="L109" s="10" t="s">
        <v>703</v>
      </c>
      <c r="M109" s="10" t="str">
        <f>MID(Tabla1[[#This Row],[Latitud]],1,2)</f>
        <v>19</v>
      </c>
      <c r="N109" s="10" t="str">
        <f>MID(Tabla1[[#This Row],[Latitud]],FIND("°",Tabla1[[#This Row],[Latitud]])+1,2)</f>
        <v>37</v>
      </c>
      <c r="O109" s="10" t="str">
        <f>MID(Tabla1[[#This Row],[Latitud]],FIND("'",Tabla1[[#This Row],[Latitud]])+1,6)</f>
        <v>10.099</v>
      </c>
      <c r="P109" s="10">
        <f>(Tabla1[[#This Row],[grados2]]+(Tabla1[[#This Row],[minutos2]]+Tabla1[[#This Row],[segundos2]]/60)/60)</f>
        <v>19.619471944444445</v>
      </c>
      <c r="Q109" s="10" t="s">
        <v>345</v>
      </c>
      <c r="R109" s="10">
        <v>1824</v>
      </c>
    </row>
    <row r="110" spans="1:18" x14ac:dyDescent="0.2">
      <c r="A110" s="9" t="s">
        <v>9</v>
      </c>
      <c r="B110" s="9" t="s">
        <v>10</v>
      </c>
      <c r="C110" s="9" t="s">
        <v>643</v>
      </c>
      <c r="D110" s="9" t="s">
        <v>644</v>
      </c>
      <c r="E110" s="9" t="s">
        <v>294</v>
      </c>
      <c r="F110" s="9" t="s">
        <v>704</v>
      </c>
      <c r="G110" s="9" t="s">
        <v>705</v>
      </c>
      <c r="H110" s="9" t="str">
        <f>MID(Tabla1[[#This Row],[Longitud]],1,3)</f>
        <v xml:space="preserve"> 99</v>
      </c>
      <c r="I110" s="9" t="str">
        <f>MID(Tabla1[[#This Row],[Longitud]],FIND("°",Tabla1[[#This Row],[Longitud]])+1,2)</f>
        <v>51</v>
      </c>
      <c r="J110" s="9" t="str">
        <f>MID(Tabla1[[#This Row],[Longitud]],FIND("'",Tabla1[[#This Row],[Longitud]])+1,6)</f>
        <v>11.240</v>
      </c>
      <c r="K110" s="9">
        <f>(Tabla1[[#This Row],[grados]]+(Tabla1[[#This Row],[minutos]]+Tabla1[[#This Row],[segundos]]/60)/60)*-1</f>
        <v>-99.853122222222225</v>
      </c>
      <c r="L110" s="9" t="s">
        <v>706</v>
      </c>
      <c r="M110" s="9" t="str">
        <f>MID(Tabla1[[#This Row],[Latitud]],1,2)</f>
        <v>19</v>
      </c>
      <c r="N110" s="9" t="str">
        <f>MID(Tabla1[[#This Row],[Latitud]],FIND("°",Tabla1[[#This Row],[Latitud]])+1,2)</f>
        <v>36</v>
      </c>
      <c r="O110" s="9" t="str">
        <f>MID(Tabla1[[#This Row],[Latitud]],FIND("'",Tabla1[[#This Row],[Latitud]])+1,6)</f>
        <v>24.801</v>
      </c>
      <c r="P110" s="9">
        <f>(Tabla1[[#This Row],[grados2]]+(Tabla1[[#This Row],[minutos2]]+Tabla1[[#This Row],[segundos2]]/60)/60)</f>
        <v>19.606889166666665</v>
      </c>
      <c r="Q110" s="9" t="s">
        <v>667</v>
      </c>
      <c r="R110" s="9">
        <v>920</v>
      </c>
    </row>
    <row r="111" spans="1:18" x14ac:dyDescent="0.2">
      <c r="A111" s="10" t="s">
        <v>9</v>
      </c>
      <c r="B111" s="10" t="s">
        <v>10</v>
      </c>
      <c r="C111" s="10" t="s">
        <v>643</v>
      </c>
      <c r="D111" s="10" t="s">
        <v>644</v>
      </c>
      <c r="E111" s="10" t="s">
        <v>18</v>
      </c>
      <c r="F111" s="10" t="s">
        <v>707</v>
      </c>
      <c r="G111" s="10" t="s">
        <v>708</v>
      </c>
      <c r="H111" s="10" t="str">
        <f>MID(Tabla1[[#This Row],[Longitud]],1,3)</f>
        <v xml:space="preserve"> 99</v>
      </c>
      <c r="I111" s="10" t="str">
        <f>MID(Tabla1[[#This Row],[Longitud]],FIND("°",Tabla1[[#This Row],[Longitud]])+1,2)</f>
        <v>47</v>
      </c>
      <c r="J111" s="10" t="str">
        <f>MID(Tabla1[[#This Row],[Longitud]],FIND("'",Tabla1[[#This Row],[Longitud]])+1,6)</f>
        <v>09.845</v>
      </c>
      <c r="K111" s="10">
        <f>(Tabla1[[#This Row],[grados]]+(Tabla1[[#This Row],[minutos]]+Tabla1[[#This Row],[segundos]]/60)/60)*-1</f>
        <v>-99.78606805555556</v>
      </c>
      <c r="L111" s="10" t="s">
        <v>709</v>
      </c>
      <c r="M111" s="10" t="str">
        <f>MID(Tabla1[[#This Row],[Latitud]],1,2)</f>
        <v>19</v>
      </c>
      <c r="N111" s="10" t="str">
        <f>MID(Tabla1[[#This Row],[Latitud]],FIND("°",Tabla1[[#This Row],[Latitud]])+1,2)</f>
        <v>33</v>
      </c>
      <c r="O111" s="10" t="str">
        <f>MID(Tabla1[[#This Row],[Latitud]],FIND("'",Tabla1[[#This Row],[Latitud]])+1,6)</f>
        <v>40.237</v>
      </c>
      <c r="P111" s="10">
        <f>(Tabla1[[#This Row],[grados2]]+(Tabla1[[#This Row],[minutos2]]+Tabla1[[#This Row],[segundos2]]/60)/60)</f>
        <v>19.561176944444444</v>
      </c>
      <c r="Q111" s="10" t="s">
        <v>710</v>
      </c>
      <c r="R111" s="10">
        <v>5107</v>
      </c>
    </row>
    <row r="112" spans="1:18" x14ac:dyDescent="0.2">
      <c r="A112" s="9" t="s">
        <v>9</v>
      </c>
      <c r="B112" s="9" t="s">
        <v>10</v>
      </c>
      <c r="C112" s="9" t="s">
        <v>643</v>
      </c>
      <c r="D112" s="9" t="s">
        <v>644</v>
      </c>
      <c r="E112" s="9" t="s">
        <v>19</v>
      </c>
      <c r="F112" s="9" t="s">
        <v>711</v>
      </c>
      <c r="G112" s="9" t="s">
        <v>712</v>
      </c>
      <c r="H112" s="9" t="str">
        <f>MID(Tabla1[[#This Row],[Longitud]],1,3)</f>
        <v xml:space="preserve"> 99</v>
      </c>
      <c r="I112" s="9" t="str">
        <f>MID(Tabla1[[#This Row],[Longitud]],FIND("°",Tabla1[[#This Row],[Longitud]])+1,2)</f>
        <v>53</v>
      </c>
      <c r="J112" s="9" t="str">
        <f>MID(Tabla1[[#This Row],[Longitud]],FIND("'",Tabla1[[#This Row],[Longitud]])+1,6)</f>
        <v>26.855</v>
      </c>
      <c r="K112" s="9">
        <f>(Tabla1[[#This Row],[grados]]+(Tabla1[[#This Row],[minutos]]+Tabla1[[#This Row],[segundos]]/60)/60)*-1</f>
        <v>-99.890793055555562</v>
      </c>
      <c r="L112" s="9" t="s">
        <v>713</v>
      </c>
      <c r="M112" s="9" t="str">
        <f>MID(Tabla1[[#This Row],[Latitud]],1,2)</f>
        <v>19</v>
      </c>
      <c r="N112" s="9" t="str">
        <f>MID(Tabla1[[#This Row],[Latitud]],FIND("°",Tabla1[[#This Row],[Latitud]])+1,2)</f>
        <v>36</v>
      </c>
      <c r="O112" s="9" t="str">
        <f>MID(Tabla1[[#This Row],[Latitud]],FIND("'",Tabla1[[#This Row],[Latitud]])+1,6)</f>
        <v>04.391</v>
      </c>
      <c r="P112" s="9">
        <f>(Tabla1[[#This Row],[grados2]]+(Tabla1[[#This Row],[minutos2]]+Tabla1[[#This Row],[segundos2]]/60)/60)</f>
        <v>19.601219722222222</v>
      </c>
      <c r="Q112" s="9" t="s">
        <v>714</v>
      </c>
      <c r="R112" s="9">
        <v>2829</v>
      </c>
    </row>
    <row r="113" spans="1:18" x14ac:dyDescent="0.2">
      <c r="A113" s="10" t="s">
        <v>9</v>
      </c>
      <c r="B113" s="10" t="s">
        <v>10</v>
      </c>
      <c r="C113" s="10" t="s">
        <v>643</v>
      </c>
      <c r="D113" s="10" t="s">
        <v>644</v>
      </c>
      <c r="E113" s="10" t="s">
        <v>20</v>
      </c>
      <c r="F113" s="10" t="s">
        <v>715</v>
      </c>
      <c r="G113" s="10" t="s">
        <v>716</v>
      </c>
      <c r="H113" s="10" t="str">
        <f>MID(Tabla1[[#This Row],[Longitud]],1,3)</f>
        <v xml:space="preserve"> 99</v>
      </c>
      <c r="I113" s="10" t="str">
        <f>MID(Tabla1[[#This Row],[Longitud]],FIND("°",Tabla1[[#This Row],[Longitud]])+1,2)</f>
        <v>46</v>
      </c>
      <c r="J113" s="10" t="str">
        <f>MID(Tabla1[[#This Row],[Longitud]],FIND("'",Tabla1[[#This Row],[Longitud]])+1,6)</f>
        <v>10.239</v>
      </c>
      <c r="K113" s="10">
        <f>(Tabla1[[#This Row],[grados]]+(Tabla1[[#This Row],[minutos]]+Tabla1[[#This Row],[segundos]]/60)/60)*-1</f>
        <v>-99.769510833333328</v>
      </c>
      <c r="L113" s="10" t="s">
        <v>717</v>
      </c>
      <c r="M113" s="10" t="str">
        <f>MID(Tabla1[[#This Row],[Latitud]],1,2)</f>
        <v>19</v>
      </c>
      <c r="N113" s="10" t="str">
        <f>MID(Tabla1[[#This Row],[Latitud]],FIND("°",Tabla1[[#This Row],[Latitud]])+1,2)</f>
        <v>32</v>
      </c>
      <c r="O113" s="10" t="str">
        <f>MID(Tabla1[[#This Row],[Latitud]],FIND("'",Tabla1[[#This Row],[Latitud]])+1,6)</f>
        <v>23.466</v>
      </c>
      <c r="P113" s="10">
        <f>(Tabla1[[#This Row],[grados2]]+(Tabla1[[#This Row],[minutos2]]+Tabla1[[#This Row],[segundos2]]/60)/60)</f>
        <v>19.539851666666667</v>
      </c>
      <c r="Q113" s="10" t="s">
        <v>305</v>
      </c>
      <c r="R113" s="10">
        <v>3806</v>
      </c>
    </row>
    <row r="114" spans="1:18" x14ac:dyDescent="0.2">
      <c r="A114" s="9" t="s">
        <v>9</v>
      </c>
      <c r="B114" s="9" t="s">
        <v>10</v>
      </c>
      <c r="C114" s="9" t="s">
        <v>643</v>
      </c>
      <c r="D114" s="9" t="s">
        <v>644</v>
      </c>
      <c r="E114" s="9" t="s">
        <v>528</v>
      </c>
      <c r="F114" s="9" t="s">
        <v>718</v>
      </c>
      <c r="G114" s="9" t="s">
        <v>719</v>
      </c>
      <c r="H114" s="9" t="str">
        <f>MID(Tabla1[[#This Row],[Longitud]],1,3)</f>
        <v xml:space="preserve"> 99</v>
      </c>
      <c r="I114" s="9" t="str">
        <f>MID(Tabla1[[#This Row],[Longitud]],FIND("°",Tabla1[[#This Row],[Longitud]])+1,2)</f>
        <v>44</v>
      </c>
      <c r="J114" s="9" t="str">
        <f>MID(Tabla1[[#This Row],[Longitud]],FIND("'",Tabla1[[#This Row],[Longitud]])+1,6)</f>
        <v>30.286</v>
      </c>
      <c r="K114" s="9">
        <f>(Tabla1[[#This Row],[grados]]+(Tabla1[[#This Row],[minutos]]+Tabla1[[#This Row],[segundos]]/60)/60)*-1</f>
        <v>-99.741746111111112</v>
      </c>
      <c r="L114" s="9" t="s">
        <v>720</v>
      </c>
      <c r="M114" s="9" t="str">
        <f>MID(Tabla1[[#This Row],[Latitud]],1,2)</f>
        <v>19</v>
      </c>
      <c r="N114" s="9" t="str">
        <f>MID(Tabla1[[#This Row],[Latitud]],FIND("°",Tabla1[[#This Row],[Latitud]])+1,2)</f>
        <v>33</v>
      </c>
      <c r="O114" s="9" t="str">
        <f>MID(Tabla1[[#This Row],[Latitud]],FIND("'",Tabla1[[#This Row],[Latitud]])+1,6)</f>
        <v>07.542</v>
      </c>
      <c r="P114" s="9">
        <f>(Tabla1[[#This Row],[grados2]]+(Tabla1[[#This Row],[minutos2]]+Tabla1[[#This Row],[segundos2]]/60)/60)</f>
        <v>19.552095000000001</v>
      </c>
      <c r="Q114" s="9" t="s">
        <v>243</v>
      </c>
      <c r="R114" s="9">
        <v>3457</v>
      </c>
    </row>
    <row r="115" spans="1:18" x14ac:dyDescent="0.2">
      <c r="A115" s="10" t="s">
        <v>9</v>
      </c>
      <c r="B115" s="10" t="s">
        <v>10</v>
      </c>
      <c r="C115" s="10" t="s">
        <v>643</v>
      </c>
      <c r="D115" s="10" t="s">
        <v>644</v>
      </c>
      <c r="E115" s="10" t="s">
        <v>310</v>
      </c>
      <c r="F115" s="10" t="s">
        <v>721</v>
      </c>
      <c r="G115" s="10" t="s">
        <v>722</v>
      </c>
      <c r="H115" s="10" t="str">
        <f>MID(Tabla1[[#This Row],[Longitud]],1,3)</f>
        <v xml:space="preserve"> 99</v>
      </c>
      <c r="I115" s="10" t="str">
        <f>MID(Tabla1[[#This Row],[Longitud]],FIND("°",Tabla1[[#This Row],[Longitud]])+1,2)</f>
        <v>50</v>
      </c>
      <c r="J115" s="10" t="str">
        <f>MID(Tabla1[[#This Row],[Longitud]],FIND("'",Tabla1[[#This Row],[Longitud]])+1,6)</f>
        <v>18.618</v>
      </c>
      <c r="K115" s="10">
        <f>(Tabla1[[#This Row],[grados]]+(Tabla1[[#This Row],[minutos]]+Tabla1[[#This Row],[segundos]]/60)/60)*-1</f>
        <v>-99.838504999999998</v>
      </c>
      <c r="L115" s="10" t="s">
        <v>723</v>
      </c>
      <c r="M115" s="10" t="str">
        <f>MID(Tabla1[[#This Row],[Latitud]],1,2)</f>
        <v>19</v>
      </c>
      <c r="N115" s="10" t="str">
        <f>MID(Tabla1[[#This Row],[Latitud]],FIND("°",Tabla1[[#This Row],[Latitud]])+1,2)</f>
        <v>33</v>
      </c>
      <c r="O115" s="10" t="str">
        <f>MID(Tabla1[[#This Row],[Latitud]],FIND("'",Tabla1[[#This Row],[Latitud]])+1,6)</f>
        <v>16.375</v>
      </c>
      <c r="P115" s="10">
        <f>(Tabla1[[#This Row],[grados2]]+(Tabla1[[#This Row],[minutos2]]+Tabla1[[#This Row],[segundos2]]/60)/60)</f>
        <v>19.554548611111112</v>
      </c>
      <c r="Q115" s="10" t="s">
        <v>354</v>
      </c>
      <c r="R115" s="10">
        <v>3850</v>
      </c>
    </row>
    <row r="116" spans="1:18" x14ac:dyDescent="0.2">
      <c r="A116" s="9" t="s">
        <v>9</v>
      </c>
      <c r="B116" s="9" t="s">
        <v>10</v>
      </c>
      <c r="C116" s="9" t="s">
        <v>643</v>
      </c>
      <c r="D116" s="9" t="s">
        <v>644</v>
      </c>
      <c r="E116" s="9" t="s">
        <v>21</v>
      </c>
      <c r="F116" s="9" t="s">
        <v>724</v>
      </c>
      <c r="G116" s="9" t="s">
        <v>725</v>
      </c>
      <c r="H116" s="9" t="str">
        <f>MID(Tabla1[[#This Row],[Longitud]],1,3)</f>
        <v xml:space="preserve"> 99</v>
      </c>
      <c r="I116" s="9" t="str">
        <f>MID(Tabla1[[#This Row],[Longitud]],FIND("°",Tabla1[[#This Row],[Longitud]])+1,2)</f>
        <v>45</v>
      </c>
      <c r="J116" s="9" t="str">
        <f>MID(Tabla1[[#This Row],[Longitud]],FIND("'",Tabla1[[#This Row],[Longitud]])+1,6)</f>
        <v>45.565</v>
      </c>
      <c r="K116" s="9">
        <f>(Tabla1[[#This Row],[grados]]+(Tabla1[[#This Row],[minutos]]+Tabla1[[#This Row],[segundos]]/60)/60)*-1</f>
        <v>-99.762656944444444</v>
      </c>
      <c r="L116" s="9" t="s">
        <v>726</v>
      </c>
      <c r="M116" s="9" t="str">
        <f>MID(Tabla1[[#This Row],[Latitud]],1,2)</f>
        <v>19</v>
      </c>
      <c r="N116" s="9" t="str">
        <f>MID(Tabla1[[#This Row],[Latitud]],FIND("°",Tabla1[[#This Row],[Latitud]])+1,2)</f>
        <v>30</v>
      </c>
      <c r="O116" s="9" t="str">
        <f>MID(Tabla1[[#This Row],[Latitud]],FIND("'",Tabla1[[#This Row],[Latitud]])+1,6)</f>
        <v>32.572</v>
      </c>
      <c r="P116" s="9">
        <f>(Tabla1[[#This Row],[grados2]]+(Tabla1[[#This Row],[minutos2]]+Tabla1[[#This Row],[segundos2]]/60)/60)</f>
        <v>19.509047777777777</v>
      </c>
      <c r="Q116" s="9" t="s">
        <v>727</v>
      </c>
      <c r="R116" s="9">
        <v>3902</v>
      </c>
    </row>
    <row r="117" spans="1:18" x14ac:dyDescent="0.2">
      <c r="A117" s="10" t="s">
        <v>9</v>
      </c>
      <c r="B117" s="10" t="s">
        <v>10</v>
      </c>
      <c r="C117" s="10" t="s">
        <v>643</v>
      </c>
      <c r="D117" s="10" t="s">
        <v>644</v>
      </c>
      <c r="E117" s="10" t="s">
        <v>316</v>
      </c>
      <c r="F117" s="10" t="s">
        <v>728</v>
      </c>
      <c r="G117" s="10" t="s">
        <v>729</v>
      </c>
      <c r="H117" s="10" t="str">
        <f>MID(Tabla1[[#This Row],[Longitud]],1,3)</f>
        <v xml:space="preserve"> 99</v>
      </c>
      <c r="I117" s="10" t="str">
        <f>MID(Tabla1[[#This Row],[Longitud]],FIND("°",Tabla1[[#This Row],[Longitud]])+1,2)</f>
        <v>48</v>
      </c>
      <c r="J117" s="10" t="str">
        <f>MID(Tabla1[[#This Row],[Longitud]],FIND("'",Tabla1[[#This Row],[Longitud]])+1,6)</f>
        <v>05.275</v>
      </c>
      <c r="K117" s="10">
        <f>(Tabla1[[#This Row],[grados]]+(Tabla1[[#This Row],[minutos]]+Tabla1[[#This Row],[segundos]]/60)/60)*-1</f>
        <v>-99.80146527777778</v>
      </c>
      <c r="L117" s="10" t="s">
        <v>730</v>
      </c>
      <c r="M117" s="10" t="str">
        <f>MID(Tabla1[[#This Row],[Latitud]],1,2)</f>
        <v>19</v>
      </c>
      <c r="N117" s="10" t="str">
        <f>MID(Tabla1[[#This Row],[Latitud]],FIND("°",Tabla1[[#This Row],[Latitud]])+1,2)</f>
        <v>36</v>
      </c>
      <c r="O117" s="10" t="str">
        <f>MID(Tabla1[[#This Row],[Latitud]],FIND("'",Tabla1[[#This Row],[Latitud]])+1,6)</f>
        <v>24.528</v>
      </c>
      <c r="P117" s="10">
        <f>(Tabla1[[#This Row],[grados2]]+(Tabla1[[#This Row],[minutos2]]+Tabla1[[#This Row],[segundos2]]/60)/60)</f>
        <v>19.606813333333335</v>
      </c>
      <c r="Q117" s="10" t="s">
        <v>345</v>
      </c>
      <c r="R117" s="10">
        <v>2245</v>
      </c>
    </row>
    <row r="118" spans="1:18" x14ac:dyDescent="0.2">
      <c r="A118" s="9" t="s">
        <v>9</v>
      </c>
      <c r="B118" s="9" t="s">
        <v>10</v>
      </c>
      <c r="C118" s="9" t="s">
        <v>643</v>
      </c>
      <c r="D118" s="9" t="s">
        <v>644</v>
      </c>
      <c r="E118" s="9" t="s">
        <v>317</v>
      </c>
      <c r="F118" s="9" t="s">
        <v>731</v>
      </c>
      <c r="G118" s="9" t="s">
        <v>732</v>
      </c>
      <c r="H118" s="9" t="str">
        <f>MID(Tabla1[[#This Row],[Longitud]],1,3)</f>
        <v xml:space="preserve"> 99</v>
      </c>
      <c r="I118" s="9" t="str">
        <f>MID(Tabla1[[#This Row],[Longitud]],FIND("°",Tabla1[[#This Row],[Longitud]])+1,2)</f>
        <v>51</v>
      </c>
      <c r="J118" s="9" t="str">
        <f>MID(Tabla1[[#This Row],[Longitud]],FIND("'",Tabla1[[#This Row],[Longitud]])+1,6)</f>
        <v>29.821</v>
      </c>
      <c r="K118" s="9">
        <f>(Tabla1[[#This Row],[grados]]+(Tabla1[[#This Row],[minutos]]+Tabla1[[#This Row],[segundos]]/60)/60)*-1</f>
        <v>-99.858283611111105</v>
      </c>
      <c r="L118" s="9" t="s">
        <v>733</v>
      </c>
      <c r="M118" s="9" t="str">
        <f>MID(Tabla1[[#This Row],[Latitud]],1,2)</f>
        <v>19</v>
      </c>
      <c r="N118" s="9" t="str">
        <f>MID(Tabla1[[#This Row],[Latitud]],FIND("°",Tabla1[[#This Row],[Latitud]])+1,2)</f>
        <v>34</v>
      </c>
      <c r="O118" s="9" t="str">
        <f>MID(Tabla1[[#This Row],[Latitud]],FIND("'",Tabla1[[#This Row],[Latitud]])+1,6)</f>
        <v>27.801</v>
      </c>
      <c r="P118" s="9">
        <f>(Tabla1[[#This Row],[grados2]]+(Tabla1[[#This Row],[minutos2]]+Tabla1[[#This Row],[segundos2]]/60)/60)</f>
        <v>19.574389166666666</v>
      </c>
      <c r="Q118" s="9" t="s">
        <v>349</v>
      </c>
      <c r="R118" s="9">
        <v>2384</v>
      </c>
    </row>
    <row r="119" spans="1:18" x14ac:dyDescent="0.2">
      <c r="A119" s="10" t="s">
        <v>9</v>
      </c>
      <c r="B119" s="10" t="s">
        <v>10</v>
      </c>
      <c r="C119" s="10" t="s">
        <v>643</v>
      </c>
      <c r="D119" s="10" t="s">
        <v>644</v>
      </c>
      <c r="E119" s="10" t="s">
        <v>321</v>
      </c>
      <c r="F119" s="10" t="s">
        <v>734</v>
      </c>
      <c r="G119" s="10" t="s">
        <v>735</v>
      </c>
      <c r="H119" s="10" t="str">
        <f>MID(Tabla1[[#This Row],[Longitud]],1,3)</f>
        <v xml:space="preserve"> 99</v>
      </c>
      <c r="I119" s="10" t="str">
        <f>MID(Tabla1[[#This Row],[Longitud]],FIND("°",Tabla1[[#This Row],[Longitud]])+1,2)</f>
        <v>50</v>
      </c>
      <c r="J119" s="10" t="str">
        <f>MID(Tabla1[[#This Row],[Longitud]],FIND("'",Tabla1[[#This Row],[Longitud]])+1,6)</f>
        <v>15.325</v>
      </c>
      <c r="K119" s="10">
        <f>(Tabla1[[#This Row],[grados]]+(Tabla1[[#This Row],[minutos]]+Tabla1[[#This Row],[segundos]]/60)/60)*-1</f>
        <v>-99.837590277777778</v>
      </c>
      <c r="L119" s="10" t="s">
        <v>736</v>
      </c>
      <c r="M119" s="10" t="str">
        <f>MID(Tabla1[[#This Row],[Latitud]],1,2)</f>
        <v>19</v>
      </c>
      <c r="N119" s="10" t="str">
        <f>MID(Tabla1[[#This Row],[Latitud]],FIND("°",Tabla1[[#This Row],[Latitud]])+1,2)</f>
        <v>38</v>
      </c>
      <c r="O119" s="10" t="str">
        <f>MID(Tabla1[[#This Row],[Latitud]],FIND("'",Tabla1[[#This Row],[Latitud]])+1,6)</f>
        <v>30.701</v>
      </c>
      <c r="P119" s="10">
        <f>(Tabla1[[#This Row],[grados2]]+(Tabla1[[#This Row],[minutos2]]+Tabla1[[#This Row],[segundos2]]/60)/60)</f>
        <v>19.641861388888888</v>
      </c>
      <c r="Q119" s="10" t="s">
        <v>652</v>
      </c>
      <c r="R119" s="10">
        <v>1675</v>
      </c>
    </row>
    <row r="120" spans="1:18" x14ac:dyDescent="0.2">
      <c r="A120" s="9" t="s">
        <v>9</v>
      </c>
      <c r="B120" s="9" t="s">
        <v>10</v>
      </c>
      <c r="C120" s="9" t="s">
        <v>643</v>
      </c>
      <c r="D120" s="9" t="s">
        <v>644</v>
      </c>
      <c r="E120" s="9" t="s">
        <v>23</v>
      </c>
      <c r="F120" s="9" t="s">
        <v>737</v>
      </c>
      <c r="G120" s="9" t="s">
        <v>738</v>
      </c>
      <c r="H120" s="9" t="str">
        <f>MID(Tabla1[[#This Row],[Longitud]],1,3)</f>
        <v xml:space="preserve"> 99</v>
      </c>
      <c r="I120" s="9" t="str">
        <f>MID(Tabla1[[#This Row],[Longitud]],FIND("°",Tabla1[[#This Row],[Longitud]])+1,2)</f>
        <v>44</v>
      </c>
      <c r="J120" s="9" t="str">
        <f>MID(Tabla1[[#This Row],[Longitud]],FIND("'",Tabla1[[#This Row],[Longitud]])+1,6)</f>
        <v>38.453</v>
      </c>
      <c r="K120" s="9">
        <f>(Tabla1[[#This Row],[grados]]+(Tabla1[[#This Row],[minutos]]+Tabla1[[#This Row],[segundos]]/60)/60)*-1</f>
        <v>-99.744014722222218</v>
      </c>
      <c r="L120" s="9" t="s">
        <v>739</v>
      </c>
      <c r="M120" s="9" t="str">
        <f>MID(Tabla1[[#This Row],[Latitud]],1,2)</f>
        <v>19</v>
      </c>
      <c r="N120" s="9" t="str">
        <f>MID(Tabla1[[#This Row],[Latitud]],FIND("°",Tabla1[[#This Row],[Latitud]])+1,2)</f>
        <v>33</v>
      </c>
      <c r="O120" s="9" t="str">
        <f>MID(Tabla1[[#This Row],[Latitud]],FIND("'",Tabla1[[#This Row],[Latitud]])+1,6)</f>
        <v>49.227</v>
      </c>
      <c r="P120" s="9">
        <f>(Tabla1[[#This Row],[grados2]]+(Tabla1[[#This Row],[minutos2]]+Tabla1[[#This Row],[segundos2]]/60)/60)</f>
        <v>19.563674166666665</v>
      </c>
      <c r="Q120" s="9" t="s">
        <v>740</v>
      </c>
      <c r="R120" s="9">
        <v>3976</v>
      </c>
    </row>
    <row r="121" spans="1:18" x14ac:dyDescent="0.2">
      <c r="A121" s="10" t="s">
        <v>9</v>
      </c>
      <c r="B121" s="10" t="s">
        <v>10</v>
      </c>
      <c r="C121" s="10" t="s">
        <v>643</v>
      </c>
      <c r="D121" s="10" t="s">
        <v>644</v>
      </c>
      <c r="E121" s="10" t="s">
        <v>64</v>
      </c>
      <c r="F121" s="10" t="s">
        <v>741</v>
      </c>
      <c r="G121" s="10" t="s">
        <v>742</v>
      </c>
      <c r="H121" s="10" t="str">
        <f>MID(Tabla1[[#This Row],[Longitud]],1,3)</f>
        <v xml:space="preserve"> 99</v>
      </c>
      <c r="I121" s="10" t="str">
        <f>MID(Tabla1[[#This Row],[Longitud]],FIND("°",Tabla1[[#This Row],[Longitud]])+1,2)</f>
        <v>50</v>
      </c>
      <c r="J121" s="10" t="str">
        <f>MID(Tabla1[[#This Row],[Longitud]],FIND("'",Tabla1[[#This Row],[Longitud]])+1,6)</f>
        <v>09.497</v>
      </c>
      <c r="K121" s="10">
        <f>(Tabla1[[#This Row],[grados]]+(Tabla1[[#This Row],[minutos]]+Tabla1[[#This Row],[segundos]]/60)/60)*-1</f>
        <v>-99.835971388888893</v>
      </c>
      <c r="L121" s="10" t="s">
        <v>743</v>
      </c>
      <c r="M121" s="10" t="str">
        <f>MID(Tabla1[[#This Row],[Latitud]],1,2)</f>
        <v>19</v>
      </c>
      <c r="N121" s="10" t="str">
        <f>MID(Tabla1[[#This Row],[Latitud]],FIND("°",Tabla1[[#This Row],[Latitud]])+1,2)</f>
        <v>40</v>
      </c>
      <c r="O121" s="10" t="str">
        <f>MID(Tabla1[[#This Row],[Latitud]],FIND("'",Tabla1[[#This Row],[Latitud]])+1,6)</f>
        <v>07.638</v>
      </c>
      <c r="P121" s="10">
        <f>(Tabla1[[#This Row],[grados2]]+(Tabla1[[#This Row],[minutos2]]+Tabla1[[#This Row],[segundos2]]/60)/60)</f>
        <v>19.668788333333332</v>
      </c>
      <c r="Q121" s="10" t="s">
        <v>659</v>
      </c>
      <c r="R121" s="10">
        <v>13400</v>
      </c>
    </row>
    <row r="122" spans="1:18" x14ac:dyDescent="0.2">
      <c r="A122" s="9" t="s">
        <v>9</v>
      </c>
      <c r="B122" s="9" t="s">
        <v>10</v>
      </c>
      <c r="C122" s="9" t="s">
        <v>643</v>
      </c>
      <c r="D122" s="9" t="s">
        <v>644</v>
      </c>
      <c r="E122" s="9" t="s">
        <v>24</v>
      </c>
      <c r="F122" s="9" t="s">
        <v>744</v>
      </c>
      <c r="G122" s="9" t="s">
        <v>745</v>
      </c>
      <c r="H122" s="9" t="str">
        <f>MID(Tabla1[[#This Row],[Longitud]],1,3)</f>
        <v xml:space="preserve"> 99</v>
      </c>
      <c r="I122" s="9" t="str">
        <f>MID(Tabla1[[#This Row],[Longitud]],FIND("°",Tabla1[[#This Row],[Longitud]])+1,2)</f>
        <v>53</v>
      </c>
      <c r="J122" s="9" t="str">
        <f>MID(Tabla1[[#This Row],[Longitud]],FIND("'",Tabla1[[#This Row],[Longitud]])+1,6)</f>
        <v>17.458</v>
      </c>
      <c r="K122" s="9">
        <f>(Tabla1[[#This Row],[grados]]+(Tabla1[[#This Row],[minutos]]+Tabla1[[#This Row],[segundos]]/60)/60)*-1</f>
        <v>-99.888182777777772</v>
      </c>
      <c r="L122" s="9" t="s">
        <v>746</v>
      </c>
      <c r="M122" s="9" t="str">
        <f>MID(Tabla1[[#This Row],[Latitud]],1,2)</f>
        <v>19</v>
      </c>
      <c r="N122" s="9" t="str">
        <f>MID(Tabla1[[#This Row],[Latitud]],FIND("°",Tabla1[[#This Row],[Latitud]])+1,2)</f>
        <v>34</v>
      </c>
      <c r="O122" s="9" t="str">
        <f>MID(Tabla1[[#This Row],[Latitud]],FIND("'",Tabla1[[#This Row],[Latitud]])+1,6)</f>
        <v>57.665</v>
      </c>
      <c r="P122" s="9">
        <f>(Tabla1[[#This Row],[grados2]]+(Tabla1[[#This Row],[minutos2]]+Tabla1[[#This Row],[segundos2]]/60)/60)</f>
        <v>19.582684722222222</v>
      </c>
      <c r="Q122" s="9" t="s">
        <v>747</v>
      </c>
      <c r="R122" s="9">
        <v>4385</v>
      </c>
    </row>
    <row r="123" spans="1:18" x14ac:dyDescent="0.2">
      <c r="A123" s="10" t="s">
        <v>9</v>
      </c>
      <c r="B123" s="10" t="s">
        <v>10</v>
      </c>
      <c r="C123" s="10" t="s">
        <v>643</v>
      </c>
      <c r="D123" s="10" t="s">
        <v>644</v>
      </c>
      <c r="E123" s="10" t="s">
        <v>326</v>
      </c>
      <c r="F123" s="10" t="s">
        <v>748</v>
      </c>
      <c r="G123" s="10" t="s">
        <v>749</v>
      </c>
      <c r="H123" s="10" t="str">
        <f>MID(Tabla1[[#This Row],[Longitud]],1,3)</f>
        <v xml:space="preserve"> 99</v>
      </c>
      <c r="I123" s="10" t="str">
        <f>MID(Tabla1[[#This Row],[Longitud]],FIND("°",Tabla1[[#This Row],[Longitud]])+1,2)</f>
        <v>52</v>
      </c>
      <c r="J123" s="10" t="str">
        <f>MID(Tabla1[[#This Row],[Longitud]],FIND("'",Tabla1[[#This Row],[Longitud]])+1,6)</f>
        <v>38.535</v>
      </c>
      <c r="K123" s="10">
        <f>(Tabla1[[#This Row],[grados]]+(Tabla1[[#This Row],[minutos]]+Tabla1[[#This Row],[segundos]]/60)/60)*-1</f>
        <v>-99.87737083333333</v>
      </c>
      <c r="L123" s="10" t="s">
        <v>750</v>
      </c>
      <c r="M123" s="10" t="str">
        <f>MID(Tabla1[[#This Row],[Latitud]],1,2)</f>
        <v>19</v>
      </c>
      <c r="N123" s="10" t="str">
        <f>MID(Tabla1[[#This Row],[Latitud]],FIND("°",Tabla1[[#This Row],[Latitud]])+1,2)</f>
        <v>35</v>
      </c>
      <c r="O123" s="10" t="str">
        <f>MID(Tabla1[[#This Row],[Latitud]],FIND("'",Tabla1[[#This Row],[Latitud]])+1,6)</f>
        <v>53.933</v>
      </c>
      <c r="P123" s="10">
        <f>(Tabla1[[#This Row],[grados2]]+(Tabla1[[#This Row],[minutos2]]+Tabla1[[#This Row],[segundos2]]/60)/60)</f>
        <v>19.598314722222224</v>
      </c>
      <c r="Q123" s="10" t="s">
        <v>648</v>
      </c>
      <c r="R123" s="10">
        <v>3579</v>
      </c>
    </row>
    <row r="124" spans="1:18" x14ac:dyDescent="0.2">
      <c r="A124" s="9" t="s">
        <v>9</v>
      </c>
      <c r="B124" s="9" t="s">
        <v>10</v>
      </c>
      <c r="C124" s="9" t="s">
        <v>643</v>
      </c>
      <c r="D124" s="9" t="s">
        <v>644</v>
      </c>
      <c r="E124" s="9" t="s">
        <v>751</v>
      </c>
      <c r="F124" s="9" t="s">
        <v>752</v>
      </c>
      <c r="G124" s="9" t="s">
        <v>753</v>
      </c>
      <c r="H124" s="9" t="str">
        <f>MID(Tabla1[[#This Row],[Longitud]],1,3)</f>
        <v xml:space="preserve"> 99</v>
      </c>
      <c r="I124" s="9" t="str">
        <f>MID(Tabla1[[#This Row],[Longitud]],FIND("°",Tabla1[[#This Row],[Longitud]])+1,2)</f>
        <v>43</v>
      </c>
      <c r="J124" s="9" t="str">
        <f>MID(Tabla1[[#This Row],[Longitud]],FIND("'",Tabla1[[#This Row],[Longitud]])+1,6)</f>
        <v>28.175</v>
      </c>
      <c r="K124" s="9">
        <f>(Tabla1[[#This Row],[grados]]+(Tabla1[[#This Row],[minutos]]+Tabla1[[#This Row],[segundos]]/60)/60)*-1</f>
        <v>-99.724493055555556</v>
      </c>
      <c r="L124" s="9" t="s">
        <v>754</v>
      </c>
      <c r="M124" s="9" t="str">
        <f>MID(Tabla1[[#This Row],[Latitud]],1,2)</f>
        <v>19</v>
      </c>
      <c r="N124" s="9" t="str">
        <f>MID(Tabla1[[#This Row],[Latitud]],FIND("°",Tabla1[[#This Row],[Latitud]])+1,2)</f>
        <v>38</v>
      </c>
      <c r="O124" s="9" t="str">
        <f>MID(Tabla1[[#This Row],[Latitud]],FIND("'",Tabla1[[#This Row],[Latitud]])+1,6)</f>
        <v>07.820</v>
      </c>
      <c r="P124" s="9">
        <f>(Tabla1[[#This Row],[grados2]]+(Tabla1[[#This Row],[minutos2]]+Tabla1[[#This Row],[segundos2]]/60)/60)</f>
        <v>19.635505555555554</v>
      </c>
      <c r="Q124" s="9" t="s">
        <v>420</v>
      </c>
      <c r="R124" s="9">
        <v>4598</v>
      </c>
    </row>
    <row r="125" spans="1:18" x14ac:dyDescent="0.2">
      <c r="A125" s="10" t="s">
        <v>9</v>
      </c>
      <c r="B125" s="10" t="s">
        <v>10</v>
      </c>
      <c r="C125" s="10" t="s">
        <v>643</v>
      </c>
      <c r="D125" s="10" t="s">
        <v>644</v>
      </c>
      <c r="E125" s="10" t="s">
        <v>331</v>
      </c>
      <c r="F125" s="10" t="s">
        <v>755</v>
      </c>
      <c r="G125" s="10" t="s">
        <v>756</v>
      </c>
      <c r="H125" s="10" t="str">
        <f>MID(Tabla1[[#This Row],[Longitud]],1,3)</f>
        <v xml:space="preserve"> 99</v>
      </c>
      <c r="I125" s="10" t="str">
        <f>MID(Tabla1[[#This Row],[Longitud]],FIND("°",Tabla1[[#This Row],[Longitud]])+1,2)</f>
        <v>47</v>
      </c>
      <c r="J125" s="10" t="str">
        <f>MID(Tabla1[[#This Row],[Longitud]],FIND("'",Tabla1[[#This Row],[Longitud]])+1,6)</f>
        <v>56.286</v>
      </c>
      <c r="K125" s="10">
        <f>(Tabla1[[#This Row],[grados]]+(Tabla1[[#This Row],[minutos]]+Tabla1[[#This Row],[segundos]]/60)/60)*-1</f>
        <v>-99.798968333333335</v>
      </c>
      <c r="L125" s="10" t="s">
        <v>757</v>
      </c>
      <c r="M125" s="10" t="str">
        <f>MID(Tabla1[[#This Row],[Latitud]],1,2)</f>
        <v>19</v>
      </c>
      <c r="N125" s="10" t="str">
        <f>MID(Tabla1[[#This Row],[Latitud]],FIND("°",Tabla1[[#This Row],[Latitud]])+1,2)</f>
        <v>34</v>
      </c>
      <c r="O125" s="10" t="str">
        <f>MID(Tabla1[[#This Row],[Latitud]],FIND("'",Tabla1[[#This Row],[Latitud]])+1,6)</f>
        <v>53.214</v>
      </c>
      <c r="P125" s="10">
        <f>(Tabla1[[#This Row],[grados2]]+(Tabla1[[#This Row],[minutos2]]+Tabla1[[#This Row],[segundos2]]/60)/60)</f>
        <v>19.581448333333334</v>
      </c>
      <c r="Q125" s="10" t="s">
        <v>275</v>
      </c>
      <c r="R125" s="10">
        <v>8297</v>
      </c>
    </row>
    <row r="126" spans="1:18" x14ac:dyDescent="0.2">
      <c r="A126" s="9" t="s">
        <v>9</v>
      </c>
      <c r="B126" s="9" t="s">
        <v>10</v>
      </c>
      <c r="C126" s="9" t="s">
        <v>643</v>
      </c>
      <c r="D126" s="9" t="s">
        <v>644</v>
      </c>
      <c r="E126" s="9" t="s">
        <v>336</v>
      </c>
      <c r="F126" s="9" t="s">
        <v>758</v>
      </c>
      <c r="G126" s="9" t="s">
        <v>759</v>
      </c>
      <c r="H126" s="9" t="str">
        <f>MID(Tabla1[[#This Row],[Longitud]],1,3)</f>
        <v xml:space="preserve"> 99</v>
      </c>
      <c r="I126" s="9" t="str">
        <f>MID(Tabla1[[#This Row],[Longitud]],FIND("°",Tabla1[[#This Row],[Longitud]])+1,2)</f>
        <v>46</v>
      </c>
      <c r="J126" s="9" t="str">
        <f>MID(Tabla1[[#This Row],[Longitud]],FIND("'",Tabla1[[#This Row],[Longitud]])+1,6)</f>
        <v>50.505</v>
      </c>
      <c r="K126" s="9">
        <f>(Tabla1[[#This Row],[grados]]+(Tabla1[[#This Row],[minutos]]+Tabla1[[#This Row],[segundos]]/60)/60)*-1</f>
        <v>-99.78069583333334</v>
      </c>
      <c r="L126" s="9" t="s">
        <v>760</v>
      </c>
      <c r="M126" s="9" t="str">
        <f>MID(Tabla1[[#This Row],[Latitud]],1,2)</f>
        <v>19</v>
      </c>
      <c r="N126" s="9" t="str">
        <f>MID(Tabla1[[#This Row],[Latitud]],FIND("°",Tabla1[[#This Row],[Latitud]])+1,2)</f>
        <v>35</v>
      </c>
      <c r="O126" s="9" t="str">
        <f>MID(Tabla1[[#This Row],[Latitud]],FIND("'",Tabla1[[#This Row],[Latitud]])+1,6)</f>
        <v>36.983</v>
      </c>
      <c r="P126" s="9">
        <f>(Tabla1[[#This Row],[grados2]]+(Tabla1[[#This Row],[minutos2]]+Tabla1[[#This Row],[segundos2]]/60)/60)</f>
        <v>19.59360638888889</v>
      </c>
      <c r="Q126" s="9" t="s">
        <v>345</v>
      </c>
      <c r="R126" s="9">
        <v>8670</v>
      </c>
    </row>
    <row r="127" spans="1:18" x14ac:dyDescent="0.2">
      <c r="A127" s="10" t="s">
        <v>9</v>
      </c>
      <c r="B127" s="10" t="s">
        <v>10</v>
      </c>
      <c r="C127" s="10" t="s">
        <v>643</v>
      </c>
      <c r="D127" s="10" t="s">
        <v>644</v>
      </c>
      <c r="E127" s="10" t="s">
        <v>350</v>
      </c>
      <c r="F127" s="10" t="s">
        <v>761</v>
      </c>
      <c r="G127" s="10" t="s">
        <v>762</v>
      </c>
      <c r="H127" s="10" t="str">
        <f>MID(Tabla1[[#This Row],[Longitud]],1,3)</f>
        <v xml:space="preserve"> 99</v>
      </c>
      <c r="I127" s="10" t="str">
        <f>MID(Tabla1[[#This Row],[Longitud]],FIND("°",Tabla1[[#This Row],[Longitud]])+1,2)</f>
        <v>52</v>
      </c>
      <c r="J127" s="10" t="str">
        <f>MID(Tabla1[[#This Row],[Longitud]],FIND("'",Tabla1[[#This Row],[Longitud]])+1,6)</f>
        <v>02.492</v>
      </c>
      <c r="K127" s="10">
        <f>(Tabla1[[#This Row],[grados]]+(Tabla1[[#This Row],[minutos]]+Tabla1[[#This Row],[segundos]]/60)/60)*-1</f>
        <v>-99.867358888888887</v>
      </c>
      <c r="L127" s="10" t="s">
        <v>763</v>
      </c>
      <c r="M127" s="10" t="str">
        <f>MID(Tabla1[[#This Row],[Latitud]],1,2)</f>
        <v>19</v>
      </c>
      <c r="N127" s="10" t="str">
        <f>MID(Tabla1[[#This Row],[Latitud]],FIND("°",Tabla1[[#This Row],[Latitud]])+1,2)</f>
        <v>32</v>
      </c>
      <c r="O127" s="10" t="str">
        <f>MID(Tabla1[[#This Row],[Latitud]],FIND("'",Tabla1[[#This Row],[Latitud]])+1,6)</f>
        <v>30.632</v>
      </c>
      <c r="P127" s="10">
        <f>(Tabla1[[#This Row],[grados2]]+(Tabla1[[#This Row],[minutos2]]+Tabla1[[#This Row],[segundos2]]/60)/60)</f>
        <v>19.541842222222222</v>
      </c>
      <c r="Q127" s="10" t="s">
        <v>764</v>
      </c>
      <c r="R127" s="10">
        <v>109</v>
      </c>
    </row>
    <row r="128" spans="1:18" x14ac:dyDescent="0.2">
      <c r="A128" s="9" t="s">
        <v>9</v>
      </c>
      <c r="B128" s="9" t="s">
        <v>10</v>
      </c>
      <c r="C128" s="9" t="s">
        <v>643</v>
      </c>
      <c r="D128" s="9" t="s">
        <v>644</v>
      </c>
      <c r="E128" s="9" t="s">
        <v>357</v>
      </c>
      <c r="F128" s="9" t="s">
        <v>765</v>
      </c>
      <c r="G128" s="9" t="s">
        <v>766</v>
      </c>
      <c r="H128" s="9" t="str">
        <f>MID(Tabla1[[#This Row],[Longitud]],1,3)</f>
        <v xml:space="preserve"> 99</v>
      </c>
      <c r="I128" s="9" t="str">
        <f>MID(Tabla1[[#This Row],[Longitud]],FIND("°",Tabla1[[#This Row],[Longitud]])+1,2)</f>
        <v>53</v>
      </c>
      <c r="J128" s="9" t="str">
        <f>MID(Tabla1[[#This Row],[Longitud]],FIND("'",Tabla1[[#This Row],[Longitud]])+1,6)</f>
        <v>14.952</v>
      </c>
      <c r="K128" s="9">
        <f>(Tabla1[[#This Row],[grados]]+(Tabla1[[#This Row],[minutos]]+Tabla1[[#This Row],[segundos]]/60)/60)*-1</f>
        <v>-99.887486666666661</v>
      </c>
      <c r="L128" s="9" t="s">
        <v>767</v>
      </c>
      <c r="M128" s="9" t="str">
        <f>MID(Tabla1[[#This Row],[Latitud]],1,2)</f>
        <v>19</v>
      </c>
      <c r="N128" s="9" t="str">
        <f>MID(Tabla1[[#This Row],[Latitud]],FIND("°",Tabla1[[#This Row],[Latitud]])+1,2)</f>
        <v>42</v>
      </c>
      <c r="O128" s="9" t="str">
        <f>MID(Tabla1[[#This Row],[Latitud]],FIND("'",Tabla1[[#This Row],[Latitud]])+1,6)</f>
        <v>54.800</v>
      </c>
      <c r="P128" s="9">
        <f>(Tabla1[[#This Row],[grados2]]+(Tabla1[[#This Row],[minutos2]]+Tabla1[[#This Row],[segundos2]]/60)/60)</f>
        <v>19.715222222222224</v>
      </c>
      <c r="Q128" s="9" t="s">
        <v>432</v>
      </c>
      <c r="R128" s="9">
        <v>878</v>
      </c>
    </row>
    <row r="129" spans="1:18" x14ac:dyDescent="0.2">
      <c r="A129" s="10" t="s">
        <v>9</v>
      </c>
      <c r="B129" s="10" t="s">
        <v>10</v>
      </c>
      <c r="C129" s="10" t="s">
        <v>643</v>
      </c>
      <c r="D129" s="10" t="s">
        <v>644</v>
      </c>
      <c r="E129" s="10" t="s">
        <v>768</v>
      </c>
      <c r="F129" s="10" t="s">
        <v>769</v>
      </c>
      <c r="G129" s="10" t="s">
        <v>770</v>
      </c>
      <c r="H129" s="10" t="str">
        <f>MID(Tabla1[[#This Row],[Longitud]],1,3)</f>
        <v xml:space="preserve"> 99</v>
      </c>
      <c r="I129" s="10" t="str">
        <f>MID(Tabla1[[#This Row],[Longitud]],FIND("°",Tabla1[[#This Row],[Longitud]])+1,2)</f>
        <v>53</v>
      </c>
      <c r="J129" s="10" t="str">
        <f>MID(Tabla1[[#This Row],[Longitud]],FIND("'",Tabla1[[#This Row],[Longitud]])+1,6)</f>
        <v>35.287</v>
      </c>
      <c r="K129" s="10">
        <f>(Tabla1[[#This Row],[grados]]+(Tabla1[[#This Row],[minutos]]+Tabla1[[#This Row],[segundos]]/60)/60)*-1</f>
        <v>-99.893135277777773</v>
      </c>
      <c r="L129" s="10" t="s">
        <v>771</v>
      </c>
      <c r="M129" s="10" t="str">
        <f>MID(Tabla1[[#This Row],[Latitud]],1,2)</f>
        <v>19</v>
      </c>
      <c r="N129" s="10" t="str">
        <f>MID(Tabla1[[#This Row],[Latitud]],FIND("°",Tabla1[[#This Row],[Latitud]])+1,2)</f>
        <v>41</v>
      </c>
      <c r="O129" s="10" t="str">
        <f>MID(Tabla1[[#This Row],[Latitud]],FIND("'",Tabla1[[#This Row],[Latitud]])+1,6)</f>
        <v>30.873</v>
      </c>
      <c r="P129" s="10">
        <f>(Tabla1[[#This Row],[grados2]]+(Tabla1[[#This Row],[minutos2]]+Tabla1[[#This Row],[segundos2]]/60)/60)</f>
        <v>19.691909166666665</v>
      </c>
      <c r="Q129" s="10" t="s">
        <v>652</v>
      </c>
      <c r="R129" s="10">
        <v>1057</v>
      </c>
    </row>
    <row r="130" spans="1:18" x14ac:dyDescent="0.2">
      <c r="A130" s="9" t="s">
        <v>9</v>
      </c>
      <c r="B130" s="9" t="s">
        <v>10</v>
      </c>
      <c r="C130" s="9" t="s">
        <v>643</v>
      </c>
      <c r="D130" s="9" t="s">
        <v>644</v>
      </c>
      <c r="E130" s="9" t="s">
        <v>362</v>
      </c>
      <c r="F130" s="9" t="s">
        <v>772</v>
      </c>
      <c r="G130" s="9" t="s">
        <v>773</v>
      </c>
      <c r="H130" s="9" t="str">
        <f>MID(Tabla1[[#This Row],[Longitud]],1,3)</f>
        <v xml:space="preserve"> 99</v>
      </c>
      <c r="I130" s="9" t="str">
        <f>MID(Tabla1[[#This Row],[Longitud]],FIND("°",Tabla1[[#This Row],[Longitud]])+1,2)</f>
        <v>49</v>
      </c>
      <c r="J130" s="9" t="str">
        <f>MID(Tabla1[[#This Row],[Longitud]],FIND("'",Tabla1[[#This Row],[Longitud]])+1,6)</f>
        <v>07.527</v>
      </c>
      <c r="K130" s="9">
        <f>(Tabla1[[#This Row],[grados]]+(Tabla1[[#This Row],[minutos]]+Tabla1[[#This Row],[segundos]]/60)/60)*-1</f>
        <v>-99.818757500000004</v>
      </c>
      <c r="L130" s="9" t="s">
        <v>774</v>
      </c>
      <c r="M130" s="9" t="str">
        <f>MID(Tabla1[[#This Row],[Latitud]],1,2)</f>
        <v>19</v>
      </c>
      <c r="N130" s="9" t="str">
        <f>MID(Tabla1[[#This Row],[Latitud]],FIND("°",Tabla1[[#This Row],[Latitud]])+1,2)</f>
        <v>37</v>
      </c>
      <c r="O130" s="9" t="str">
        <f>MID(Tabla1[[#This Row],[Latitud]],FIND("'",Tabla1[[#This Row],[Latitud]])+1,6)</f>
        <v>49.254</v>
      </c>
      <c r="P130" s="9">
        <f>(Tabla1[[#This Row],[grados2]]+(Tabla1[[#This Row],[minutos2]]+Tabla1[[#This Row],[segundos2]]/60)/60)</f>
        <v>19.630348333333334</v>
      </c>
      <c r="Q130" s="9" t="s">
        <v>31</v>
      </c>
      <c r="R130" s="9">
        <v>517</v>
      </c>
    </row>
    <row r="131" spans="1:18" x14ac:dyDescent="0.2">
      <c r="A131" s="10" t="s">
        <v>9</v>
      </c>
      <c r="B131" s="10" t="s">
        <v>10</v>
      </c>
      <c r="C131" s="10" t="s">
        <v>643</v>
      </c>
      <c r="D131" s="10" t="s">
        <v>644</v>
      </c>
      <c r="E131" s="10" t="s">
        <v>775</v>
      </c>
      <c r="F131" s="10" t="s">
        <v>776</v>
      </c>
      <c r="G131" s="10" t="s">
        <v>777</v>
      </c>
      <c r="H131" s="10" t="str">
        <f>MID(Tabla1[[#This Row],[Longitud]],1,3)</f>
        <v xml:space="preserve"> 99</v>
      </c>
      <c r="I131" s="10" t="str">
        <f>MID(Tabla1[[#This Row],[Longitud]],FIND("°",Tabla1[[#This Row],[Longitud]])+1,2)</f>
        <v>45</v>
      </c>
      <c r="J131" s="10" t="str">
        <f>MID(Tabla1[[#This Row],[Longitud]],FIND("'",Tabla1[[#This Row],[Longitud]])+1,6)</f>
        <v>44.039</v>
      </c>
      <c r="K131" s="10">
        <f>(Tabla1[[#This Row],[grados]]+(Tabla1[[#This Row],[minutos]]+Tabla1[[#This Row],[segundos]]/60)/60)*-1</f>
        <v>-99.762233055555555</v>
      </c>
      <c r="L131" s="10" t="s">
        <v>778</v>
      </c>
      <c r="M131" s="10" t="str">
        <f>MID(Tabla1[[#This Row],[Latitud]],1,2)</f>
        <v>19</v>
      </c>
      <c r="N131" s="10" t="str">
        <f>MID(Tabla1[[#This Row],[Latitud]],FIND("°",Tabla1[[#This Row],[Latitud]])+1,2)</f>
        <v>36</v>
      </c>
      <c r="O131" s="10" t="str">
        <f>MID(Tabla1[[#This Row],[Latitud]],FIND("'",Tabla1[[#This Row],[Latitud]])+1,6)</f>
        <v>17.274</v>
      </c>
      <c r="P131" s="10">
        <f>(Tabla1[[#This Row],[grados2]]+(Tabla1[[#This Row],[minutos2]]+Tabla1[[#This Row],[segundos2]]/60)/60)</f>
        <v>19.604798333333335</v>
      </c>
      <c r="Q131" s="10" t="s">
        <v>275</v>
      </c>
      <c r="R131" s="10">
        <v>106</v>
      </c>
    </row>
    <row r="132" spans="1:18" x14ac:dyDescent="0.2">
      <c r="A132" s="9" t="s">
        <v>9</v>
      </c>
      <c r="B132" s="9" t="s">
        <v>10</v>
      </c>
      <c r="C132" s="9" t="s">
        <v>643</v>
      </c>
      <c r="D132" s="9" t="s">
        <v>644</v>
      </c>
      <c r="E132" s="9" t="s">
        <v>380</v>
      </c>
      <c r="F132" s="9" t="s">
        <v>779</v>
      </c>
      <c r="G132" s="9" t="s">
        <v>780</v>
      </c>
      <c r="H132" s="9" t="str">
        <f>MID(Tabla1[[#This Row],[Longitud]],1,3)</f>
        <v xml:space="preserve"> 99</v>
      </c>
      <c r="I132" s="9" t="str">
        <f>MID(Tabla1[[#This Row],[Longitud]],FIND("°",Tabla1[[#This Row],[Longitud]])+1,2)</f>
        <v>45</v>
      </c>
      <c r="J132" s="9" t="str">
        <f>MID(Tabla1[[#This Row],[Longitud]],FIND("'",Tabla1[[#This Row],[Longitud]])+1,6)</f>
        <v>27.562</v>
      </c>
      <c r="K132" s="9">
        <f>(Tabla1[[#This Row],[grados]]+(Tabla1[[#This Row],[minutos]]+Tabla1[[#This Row],[segundos]]/60)/60)*-1</f>
        <v>-99.757656111111118</v>
      </c>
      <c r="L132" s="9" t="s">
        <v>781</v>
      </c>
      <c r="M132" s="9" t="str">
        <f>MID(Tabla1[[#This Row],[Latitud]],1,2)</f>
        <v>19</v>
      </c>
      <c r="N132" s="9" t="str">
        <f>MID(Tabla1[[#This Row],[Latitud]],FIND("°",Tabla1[[#This Row],[Latitud]])+1,2)</f>
        <v>37</v>
      </c>
      <c r="O132" s="9" t="str">
        <f>MID(Tabla1[[#This Row],[Latitud]],FIND("'",Tabla1[[#This Row],[Latitud]])+1,6)</f>
        <v>50.515</v>
      </c>
      <c r="P132" s="9">
        <f>(Tabla1[[#This Row],[grados2]]+(Tabla1[[#This Row],[minutos2]]+Tabla1[[#This Row],[segundos2]]/60)/60)</f>
        <v>19.630698611111111</v>
      </c>
      <c r="Q132" s="9" t="s">
        <v>345</v>
      </c>
      <c r="R132" s="9">
        <v>614</v>
      </c>
    </row>
    <row r="133" spans="1:18" x14ac:dyDescent="0.2">
      <c r="A133" s="10" t="s">
        <v>9</v>
      </c>
      <c r="B133" s="10" t="s">
        <v>10</v>
      </c>
      <c r="C133" s="10" t="s">
        <v>643</v>
      </c>
      <c r="D133" s="10" t="s">
        <v>644</v>
      </c>
      <c r="E133" s="10" t="s">
        <v>403</v>
      </c>
      <c r="F133" s="10" t="s">
        <v>782</v>
      </c>
      <c r="G133" s="10" t="s">
        <v>783</v>
      </c>
      <c r="H133" s="10" t="str">
        <f>MID(Tabla1[[#This Row],[Longitud]],1,3)</f>
        <v xml:space="preserve"> 99</v>
      </c>
      <c r="I133" s="10" t="str">
        <f>MID(Tabla1[[#This Row],[Longitud]],FIND("°",Tabla1[[#This Row],[Longitud]])+1,2)</f>
        <v>45</v>
      </c>
      <c r="J133" s="10" t="str">
        <f>MID(Tabla1[[#This Row],[Longitud]],FIND("'",Tabla1[[#This Row],[Longitud]])+1,6)</f>
        <v>17.220</v>
      </c>
      <c r="K133" s="10">
        <f>(Tabla1[[#This Row],[grados]]+(Tabla1[[#This Row],[minutos]]+Tabla1[[#This Row],[segundos]]/60)/60)*-1</f>
        <v>-99.754783333333336</v>
      </c>
      <c r="L133" s="10" t="s">
        <v>784</v>
      </c>
      <c r="M133" s="10" t="str">
        <f>MID(Tabla1[[#This Row],[Latitud]],1,2)</f>
        <v>19</v>
      </c>
      <c r="N133" s="10" t="str">
        <f>MID(Tabla1[[#This Row],[Latitud]],FIND("°",Tabla1[[#This Row],[Latitud]])+1,2)</f>
        <v>36</v>
      </c>
      <c r="O133" s="10" t="str">
        <f>MID(Tabla1[[#This Row],[Latitud]],FIND("'",Tabla1[[#This Row],[Latitud]])+1,6)</f>
        <v>49.986</v>
      </c>
      <c r="P133" s="10">
        <f>(Tabla1[[#This Row],[grados2]]+(Tabla1[[#This Row],[minutos2]]+Tabla1[[#This Row],[segundos2]]/60)/60)</f>
        <v>19.613885</v>
      </c>
      <c r="Q133" s="10" t="s">
        <v>345</v>
      </c>
      <c r="R133" s="10">
        <v>573</v>
      </c>
    </row>
    <row r="134" spans="1:18" x14ac:dyDescent="0.2">
      <c r="A134" s="9" t="s">
        <v>9</v>
      </c>
      <c r="B134" s="9" t="s">
        <v>10</v>
      </c>
      <c r="C134" s="9" t="s">
        <v>643</v>
      </c>
      <c r="D134" s="9" t="s">
        <v>644</v>
      </c>
      <c r="E134" s="9" t="s">
        <v>538</v>
      </c>
      <c r="F134" s="9" t="s">
        <v>785</v>
      </c>
      <c r="G134" s="9" t="s">
        <v>786</v>
      </c>
      <c r="H134" s="9" t="str">
        <f>MID(Tabla1[[#This Row],[Longitud]],1,3)</f>
        <v xml:space="preserve"> 99</v>
      </c>
      <c r="I134" s="9" t="str">
        <f>MID(Tabla1[[#This Row],[Longitud]],FIND("°",Tabla1[[#This Row],[Longitud]])+1,2)</f>
        <v>42</v>
      </c>
      <c r="J134" s="9" t="str">
        <f>MID(Tabla1[[#This Row],[Longitud]],FIND("'",Tabla1[[#This Row],[Longitud]])+1,6)</f>
        <v>44.759</v>
      </c>
      <c r="K134" s="9">
        <f>(Tabla1[[#This Row],[grados]]+(Tabla1[[#This Row],[minutos]]+Tabla1[[#This Row],[segundos]]/60)/60)*-1</f>
        <v>-99.71243305555555</v>
      </c>
      <c r="L134" s="9" t="s">
        <v>787</v>
      </c>
      <c r="M134" s="9" t="str">
        <f>MID(Tabla1[[#This Row],[Latitud]],1,2)</f>
        <v>19</v>
      </c>
      <c r="N134" s="9" t="str">
        <f>MID(Tabla1[[#This Row],[Latitud]],FIND("°",Tabla1[[#This Row],[Latitud]])+1,2)</f>
        <v>38</v>
      </c>
      <c r="O134" s="9" t="str">
        <f>MID(Tabla1[[#This Row],[Latitud]],FIND("'",Tabla1[[#This Row],[Latitud]])+1,6)</f>
        <v>11.218</v>
      </c>
      <c r="P134" s="9">
        <f>(Tabla1[[#This Row],[grados2]]+(Tabla1[[#This Row],[minutos2]]+Tabla1[[#This Row],[segundos2]]/60)/60)</f>
        <v>19.636449444444445</v>
      </c>
      <c r="Q134" s="9" t="s">
        <v>788</v>
      </c>
      <c r="R134" s="9">
        <v>509</v>
      </c>
    </row>
    <row r="135" spans="1:18" x14ac:dyDescent="0.2">
      <c r="A135" s="10" t="s">
        <v>9</v>
      </c>
      <c r="B135" s="10" t="s">
        <v>10</v>
      </c>
      <c r="C135" s="10" t="s">
        <v>643</v>
      </c>
      <c r="D135" s="10" t="s">
        <v>644</v>
      </c>
      <c r="E135" s="10" t="s">
        <v>412</v>
      </c>
      <c r="F135" s="10" t="s">
        <v>789</v>
      </c>
      <c r="G135" s="10" t="s">
        <v>790</v>
      </c>
      <c r="H135" s="10" t="str">
        <f>MID(Tabla1[[#This Row],[Longitud]],1,3)</f>
        <v xml:space="preserve"> 99</v>
      </c>
      <c r="I135" s="10" t="str">
        <f>MID(Tabla1[[#This Row],[Longitud]],FIND("°",Tabla1[[#This Row],[Longitud]])+1,2)</f>
        <v>45</v>
      </c>
      <c r="J135" s="10" t="str">
        <f>MID(Tabla1[[#This Row],[Longitud]],FIND("'",Tabla1[[#This Row],[Longitud]])+1,6)</f>
        <v>08.932</v>
      </c>
      <c r="K135" s="10">
        <f>(Tabla1[[#This Row],[grados]]+(Tabla1[[#This Row],[minutos]]+Tabla1[[#This Row],[segundos]]/60)/60)*-1</f>
        <v>-99.752481111111109</v>
      </c>
      <c r="L135" s="10" t="s">
        <v>791</v>
      </c>
      <c r="M135" s="10" t="str">
        <f>MID(Tabla1[[#This Row],[Latitud]],1,2)</f>
        <v>19</v>
      </c>
      <c r="N135" s="10" t="str">
        <f>MID(Tabla1[[#This Row],[Latitud]],FIND("°",Tabla1[[#This Row],[Latitud]])+1,2)</f>
        <v>34</v>
      </c>
      <c r="O135" s="10" t="str">
        <f>MID(Tabla1[[#This Row],[Latitud]],FIND("'",Tabla1[[#This Row],[Latitud]])+1,6)</f>
        <v>41.435</v>
      </c>
      <c r="P135" s="10">
        <f>(Tabla1[[#This Row],[grados2]]+(Tabla1[[#This Row],[minutos2]]+Tabla1[[#This Row],[segundos2]]/60)/60)</f>
        <v>19.578176388888888</v>
      </c>
      <c r="Q135" s="10" t="s">
        <v>305</v>
      </c>
      <c r="R135" s="10">
        <v>2255</v>
      </c>
    </row>
    <row r="136" spans="1:18" x14ac:dyDescent="0.2">
      <c r="A136" s="9" t="s">
        <v>9</v>
      </c>
      <c r="B136" s="9" t="s">
        <v>10</v>
      </c>
      <c r="C136" s="9" t="s">
        <v>643</v>
      </c>
      <c r="D136" s="9" t="s">
        <v>644</v>
      </c>
      <c r="E136" s="9" t="s">
        <v>416</v>
      </c>
      <c r="F136" s="9" t="s">
        <v>792</v>
      </c>
      <c r="G136" s="9" t="s">
        <v>793</v>
      </c>
      <c r="H136" s="9" t="str">
        <f>MID(Tabla1[[#This Row],[Longitud]],1,3)</f>
        <v xml:space="preserve"> 99</v>
      </c>
      <c r="I136" s="9" t="str">
        <f>MID(Tabla1[[#This Row],[Longitud]],FIND("°",Tabla1[[#This Row],[Longitud]])+1,2)</f>
        <v>47</v>
      </c>
      <c r="J136" s="9" t="str">
        <f>MID(Tabla1[[#This Row],[Longitud]],FIND("'",Tabla1[[#This Row],[Longitud]])+1,6)</f>
        <v>21.418</v>
      </c>
      <c r="K136" s="9">
        <f>(Tabla1[[#This Row],[grados]]+(Tabla1[[#This Row],[minutos]]+Tabla1[[#This Row],[segundos]]/60)/60)*-1</f>
        <v>-99.789282777777771</v>
      </c>
      <c r="L136" s="9" t="s">
        <v>794</v>
      </c>
      <c r="M136" s="9" t="str">
        <f>MID(Tabla1[[#This Row],[Latitud]],1,2)</f>
        <v>19</v>
      </c>
      <c r="N136" s="9" t="str">
        <f>MID(Tabla1[[#This Row],[Latitud]],FIND("°",Tabla1[[#This Row],[Latitud]])+1,2)</f>
        <v>30</v>
      </c>
      <c r="O136" s="9" t="str">
        <f>MID(Tabla1[[#This Row],[Latitud]],FIND("'",Tabla1[[#This Row],[Latitud]])+1,6)</f>
        <v>42.275</v>
      </c>
      <c r="P136" s="9">
        <f>(Tabla1[[#This Row],[grados2]]+(Tabla1[[#This Row],[minutos2]]+Tabla1[[#This Row],[segundos2]]/60)/60)</f>
        <v>19.511743055555556</v>
      </c>
      <c r="Q136" s="9" t="s">
        <v>795</v>
      </c>
      <c r="R136" s="9">
        <v>1341</v>
      </c>
    </row>
    <row r="137" spans="1:18" x14ac:dyDescent="0.2">
      <c r="A137" s="10" t="s">
        <v>9</v>
      </c>
      <c r="B137" s="10" t="s">
        <v>10</v>
      </c>
      <c r="C137" s="10" t="s">
        <v>643</v>
      </c>
      <c r="D137" s="10" t="s">
        <v>644</v>
      </c>
      <c r="E137" s="10" t="s">
        <v>543</v>
      </c>
      <c r="F137" s="10" t="s">
        <v>796</v>
      </c>
      <c r="G137" s="10" t="s">
        <v>797</v>
      </c>
      <c r="H137" s="10" t="str">
        <f>MID(Tabla1[[#This Row],[Longitud]],1,3)</f>
        <v xml:space="preserve"> 99</v>
      </c>
      <c r="I137" s="10" t="str">
        <f>MID(Tabla1[[#This Row],[Longitud]],FIND("°",Tabla1[[#This Row],[Longitud]])+1,2)</f>
        <v>54</v>
      </c>
      <c r="J137" s="10" t="str">
        <f>MID(Tabla1[[#This Row],[Longitud]],FIND("'",Tabla1[[#This Row],[Longitud]])+1,6)</f>
        <v>12.489</v>
      </c>
      <c r="K137" s="10">
        <f>(Tabla1[[#This Row],[grados]]+(Tabla1[[#This Row],[minutos]]+Tabla1[[#This Row],[segundos]]/60)/60)*-1</f>
        <v>-99.903469166666667</v>
      </c>
      <c r="L137" s="10" t="s">
        <v>798</v>
      </c>
      <c r="M137" s="10" t="str">
        <f>MID(Tabla1[[#This Row],[Latitud]],1,2)</f>
        <v>19</v>
      </c>
      <c r="N137" s="10" t="str">
        <f>MID(Tabla1[[#This Row],[Latitud]],FIND("°",Tabla1[[#This Row],[Latitud]])+1,2)</f>
        <v>34</v>
      </c>
      <c r="O137" s="10" t="str">
        <f>MID(Tabla1[[#This Row],[Latitud]],FIND("'",Tabla1[[#This Row],[Latitud]])+1,6)</f>
        <v>55.492</v>
      </c>
      <c r="P137" s="10">
        <f>(Tabla1[[#This Row],[grados2]]+(Tabla1[[#This Row],[minutos2]]+Tabla1[[#This Row],[segundos2]]/60)/60)</f>
        <v>19.582081111111112</v>
      </c>
      <c r="Q137" s="10" t="s">
        <v>799</v>
      </c>
      <c r="R137" s="10">
        <v>114</v>
      </c>
    </row>
    <row r="138" spans="1:18" x14ac:dyDescent="0.2">
      <c r="A138" s="9" t="s">
        <v>9</v>
      </c>
      <c r="B138" s="9" t="s">
        <v>10</v>
      </c>
      <c r="C138" s="9" t="s">
        <v>643</v>
      </c>
      <c r="D138" s="9" t="s">
        <v>644</v>
      </c>
      <c r="E138" s="9" t="s">
        <v>800</v>
      </c>
      <c r="F138" s="9" t="s">
        <v>801</v>
      </c>
      <c r="G138" s="9" t="s">
        <v>802</v>
      </c>
      <c r="H138" s="9" t="str">
        <f>MID(Tabla1[[#This Row],[Longitud]],1,3)</f>
        <v xml:space="preserve"> 99</v>
      </c>
      <c r="I138" s="9" t="str">
        <f>MID(Tabla1[[#This Row],[Longitud]],FIND("°",Tabla1[[#This Row],[Longitud]])+1,2)</f>
        <v>41</v>
      </c>
      <c r="J138" s="9" t="str">
        <f>MID(Tabla1[[#This Row],[Longitud]],FIND("'",Tabla1[[#This Row],[Longitud]])+1,6)</f>
        <v>43.641</v>
      </c>
      <c r="K138" s="9">
        <f>(Tabla1[[#This Row],[grados]]+(Tabla1[[#This Row],[minutos]]+Tabla1[[#This Row],[segundos]]/60)/60)*-1</f>
        <v>-99.695455833333327</v>
      </c>
      <c r="L138" s="9" t="s">
        <v>803</v>
      </c>
      <c r="M138" s="9" t="str">
        <f>MID(Tabla1[[#This Row],[Latitud]],1,2)</f>
        <v>19</v>
      </c>
      <c r="N138" s="9" t="str">
        <f>MID(Tabla1[[#This Row],[Latitud]],FIND("°",Tabla1[[#This Row],[Latitud]])+1,2)</f>
        <v>39</v>
      </c>
      <c r="O138" s="9" t="str">
        <f>MID(Tabla1[[#This Row],[Latitud]],FIND("'",Tabla1[[#This Row],[Latitud]])+1,6)</f>
        <v>41.492</v>
      </c>
      <c r="P138" s="9">
        <f>(Tabla1[[#This Row],[grados2]]+(Tabla1[[#This Row],[minutos2]]+Tabla1[[#This Row],[segundos2]]/60)/60)</f>
        <v>19.661525555555556</v>
      </c>
      <c r="Q138" s="9" t="s">
        <v>83</v>
      </c>
      <c r="R138" s="9">
        <v>420</v>
      </c>
    </row>
    <row r="139" spans="1:18" x14ac:dyDescent="0.2">
      <c r="A139" s="10" t="s">
        <v>9</v>
      </c>
      <c r="B139" s="10" t="s">
        <v>10</v>
      </c>
      <c r="C139" s="10" t="s">
        <v>643</v>
      </c>
      <c r="D139" s="10" t="s">
        <v>644</v>
      </c>
      <c r="E139" s="10" t="s">
        <v>32</v>
      </c>
      <c r="F139" s="10" t="s">
        <v>804</v>
      </c>
      <c r="G139" s="10" t="s">
        <v>805</v>
      </c>
      <c r="H139" s="10" t="str">
        <f>MID(Tabla1[[#This Row],[Longitud]],1,3)</f>
        <v xml:space="preserve"> 99</v>
      </c>
      <c r="I139" s="10" t="str">
        <f>MID(Tabla1[[#This Row],[Longitud]],FIND("°",Tabla1[[#This Row],[Longitud]])+1,2)</f>
        <v>46</v>
      </c>
      <c r="J139" s="10" t="str">
        <f>MID(Tabla1[[#This Row],[Longitud]],FIND("'",Tabla1[[#This Row],[Longitud]])+1,6)</f>
        <v>29.910</v>
      </c>
      <c r="K139" s="10">
        <f>(Tabla1[[#This Row],[grados]]+(Tabla1[[#This Row],[minutos]]+Tabla1[[#This Row],[segundos]]/60)/60)*-1</f>
        <v>-99.774974999999998</v>
      </c>
      <c r="L139" s="10" t="s">
        <v>806</v>
      </c>
      <c r="M139" s="10" t="str">
        <f>MID(Tabla1[[#This Row],[Latitud]],1,2)</f>
        <v>19</v>
      </c>
      <c r="N139" s="10" t="str">
        <f>MID(Tabla1[[#This Row],[Latitud]],FIND("°",Tabla1[[#This Row],[Latitud]])+1,2)</f>
        <v>30</v>
      </c>
      <c r="O139" s="10" t="str">
        <f>MID(Tabla1[[#This Row],[Latitud]],FIND("'",Tabla1[[#This Row],[Latitud]])+1,6)</f>
        <v>56.861</v>
      </c>
      <c r="P139" s="10">
        <f>(Tabla1[[#This Row],[grados2]]+(Tabla1[[#This Row],[minutos2]]+Tabla1[[#This Row],[segundos2]]/60)/60)</f>
        <v>19.515794722222221</v>
      </c>
      <c r="Q139" s="10" t="s">
        <v>388</v>
      </c>
      <c r="R139" s="10">
        <v>1529</v>
      </c>
    </row>
    <row r="140" spans="1:18" x14ac:dyDescent="0.2">
      <c r="A140" s="9" t="s">
        <v>9</v>
      </c>
      <c r="B140" s="9" t="s">
        <v>10</v>
      </c>
      <c r="C140" s="9" t="s">
        <v>643</v>
      </c>
      <c r="D140" s="9" t="s">
        <v>644</v>
      </c>
      <c r="E140" s="9" t="s">
        <v>807</v>
      </c>
      <c r="F140" s="9" t="s">
        <v>808</v>
      </c>
      <c r="G140" s="9" t="s">
        <v>809</v>
      </c>
      <c r="H140" s="9" t="str">
        <f>MID(Tabla1[[#This Row],[Longitud]],1,3)</f>
        <v xml:space="preserve"> 99</v>
      </c>
      <c r="I140" s="9" t="str">
        <f>MID(Tabla1[[#This Row],[Longitud]],FIND("°",Tabla1[[#This Row],[Longitud]])+1,2)</f>
        <v>46</v>
      </c>
      <c r="J140" s="9" t="str">
        <f>MID(Tabla1[[#This Row],[Longitud]],FIND("'",Tabla1[[#This Row],[Longitud]])+1,6)</f>
        <v>19.858</v>
      </c>
      <c r="K140" s="9">
        <f>(Tabla1[[#This Row],[grados]]+(Tabla1[[#This Row],[minutos]]+Tabla1[[#This Row],[segundos]]/60)/60)*-1</f>
        <v>-99.772182777777772</v>
      </c>
      <c r="L140" s="9" t="s">
        <v>810</v>
      </c>
      <c r="M140" s="9" t="str">
        <f>MID(Tabla1[[#This Row],[Latitud]],1,2)</f>
        <v>19</v>
      </c>
      <c r="N140" s="9" t="str">
        <f>MID(Tabla1[[#This Row],[Latitud]],FIND("°",Tabla1[[#This Row],[Latitud]])+1,2)</f>
        <v>29</v>
      </c>
      <c r="O140" s="9" t="str">
        <f>MID(Tabla1[[#This Row],[Latitud]],FIND("'",Tabla1[[#This Row],[Latitud]])+1,6)</f>
        <v>51.878</v>
      </c>
      <c r="P140" s="9">
        <f>(Tabla1[[#This Row],[grados2]]+(Tabla1[[#This Row],[minutos2]]+Tabla1[[#This Row],[segundos2]]/60)/60)</f>
        <v>19.497743888888888</v>
      </c>
      <c r="Q140" s="9" t="s">
        <v>243</v>
      </c>
      <c r="R140" s="9">
        <v>2175</v>
      </c>
    </row>
    <row r="141" spans="1:18" x14ac:dyDescent="0.2">
      <c r="A141" s="10" t="s">
        <v>9</v>
      </c>
      <c r="B141" s="10" t="s">
        <v>10</v>
      </c>
      <c r="C141" s="10" t="s">
        <v>643</v>
      </c>
      <c r="D141" s="10" t="s">
        <v>644</v>
      </c>
      <c r="E141" s="10" t="s">
        <v>421</v>
      </c>
      <c r="F141" s="10" t="s">
        <v>811</v>
      </c>
      <c r="G141" s="10" t="s">
        <v>812</v>
      </c>
      <c r="H141" s="10" t="str">
        <f>MID(Tabla1[[#This Row],[Longitud]],1,3)</f>
        <v xml:space="preserve"> 99</v>
      </c>
      <c r="I141" s="10" t="str">
        <f>MID(Tabla1[[#This Row],[Longitud]],FIND("°",Tabla1[[#This Row],[Longitud]])+1,2)</f>
        <v>45</v>
      </c>
      <c r="J141" s="10" t="str">
        <f>MID(Tabla1[[#This Row],[Longitud]],FIND("'",Tabla1[[#This Row],[Longitud]])+1,6)</f>
        <v>06.370</v>
      </c>
      <c r="K141" s="10">
        <f>(Tabla1[[#This Row],[grados]]+(Tabla1[[#This Row],[minutos]]+Tabla1[[#This Row],[segundos]]/60)/60)*-1</f>
        <v>-99.751769444444449</v>
      </c>
      <c r="L141" s="10" t="s">
        <v>813</v>
      </c>
      <c r="M141" s="10" t="str">
        <f>MID(Tabla1[[#This Row],[Latitud]],1,2)</f>
        <v>19</v>
      </c>
      <c r="N141" s="10" t="str">
        <f>MID(Tabla1[[#This Row],[Latitud]],FIND("°",Tabla1[[#This Row],[Latitud]])+1,2)</f>
        <v>30</v>
      </c>
      <c r="O141" s="10" t="str">
        <f>MID(Tabla1[[#This Row],[Latitud]],FIND("'",Tabla1[[#This Row],[Latitud]])+1,6)</f>
        <v>28.709</v>
      </c>
      <c r="P141" s="10">
        <f>(Tabla1[[#This Row],[grados2]]+(Tabla1[[#This Row],[minutos2]]+Tabla1[[#This Row],[segundos2]]/60)/60)</f>
        <v>19.507974722222222</v>
      </c>
      <c r="Q141" s="10" t="s">
        <v>727</v>
      </c>
      <c r="R141" s="10">
        <v>2198</v>
      </c>
    </row>
    <row r="142" spans="1:18" x14ac:dyDescent="0.2">
      <c r="A142" s="9" t="s">
        <v>9</v>
      </c>
      <c r="B142" s="9" t="s">
        <v>10</v>
      </c>
      <c r="C142" s="9" t="s">
        <v>643</v>
      </c>
      <c r="D142" s="9" t="s">
        <v>644</v>
      </c>
      <c r="E142" s="9" t="s">
        <v>545</v>
      </c>
      <c r="F142" s="9" t="s">
        <v>814</v>
      </c>
      <c r="G142" s="9" t="s">
        <v>815</v>
      </c>
      <c r="H142" s="9" t="str">
        <f>MID(Tabla1[[#This Row],[Longitud]],1,3)</f>
        <v xml:space="preserve"> 99</v>
      </c>
      <c r="I142" s="9" t="str">
        <f>MID(Tabla1[[#This Row],[Longitud]],FIND("°",Tabla1[[#This Row],[Longitud]])+1,2)</f>
        <v>51</v>
      </c>
      <c r="J142" s="9" t="str">
        <f>MID(Tabla1[[#This Row],[Longitud]],FIND("'",Tabla1[[#This Row],[Longitud]])+1,6)</f>
        <v>32.754</v>
      </c>
      <c r="K142" s="9">
        <f>(Tabla1[[#This Row],[grados]]+(Tabla1[[#This Row],[minutos]]+Tabla1[[#This Row],[segundos]]/60)/60)*-1</f>
        <v>-99.859098333333336</v>
      </c>
      <c r="L142" s="9" t="s">
        <v>816</v>
      </c>
      <c r="M142" s="9" t="str">
        <f>MID(Tabla1[[#This Row],[Latitud]],1,2)</f>
        <v>19</v>
      </c>
      <c r="N142" s="9" t="str">
        <f>MID(Tabla1[[#This Row],[Latitud]],FIND("°",Tabla1[[#This Row],[Latitud]])+1,2)</f>
        <v>41</v>
      </c>
      <c r="O142" s="9" t="str">
        <f>MID(Tabla1[[#This Row],[Latitud]],FIND("'",Tabla1[[#This Row],[Latitud]])+1,6)</f>
        <v>41.365</v>
      </c>
      <c r="P142" s="9">
        <f>(Tabla1[[#This Row],[grados2]]+(Tabla1[[#This Row],[minutos2]]+Tabla1[[#This Row],[segundos2]]/60)/60)</f>
        <v>19.694823611111111</v>
      </c>
      <c r="Q142" s="9" t="s">
        <v>648</v>
      </c>
      <c r="R142" s="9">
        <v>913</v>
      </c>
    </row>
    <row r="143" spans="1:18" x14ac:dyDescent="0.2">
      <c r="A143" s="10" t="s">
        <v>9</v>
      </c>
      <c r="B143" s="10" t="s">
        <v>10</v>
      </c>
      <c r="C143" s="10" t="s">
        <v>643</v>
      </c>
      <c r="D143" s="10" t="s">
        <v>644</v>
      </c>
      <c r="E143" s="10" t="s">
        <v>547</v>
      </c>
      <c r="F143" s="10" t="s">
        <v>817</v>
      </c>
      <c r="G143" s="10" t="s">
        <v>818</v>
      </c>
      <c r="H143" s="10" t="str">
        <f>MID(Tabla1[[#This Row],[Longitud]],1,3)</f>
        <v xml:space="preserve"> 99</v>
      </c>
      <c r="I143" s="10" t="str">
        <f>MID(Tabla1[[#This Row],[Longitud]],FIND("°",Tabla1[[#This Row],[Longitud]])+1,2)</f>
        <v>51</v>
      </c>
      <c r="J143" s="10" t="str">
        <f>MID(Tabla1[[#This Row],[Longitud]],FIND("'",Tabla1[[#This Row],[Longitud]])+1,6)</f>
        <v>52.495</v>
      </c>
      <c r="K143" s="10">
        <f>(Tabla1[[#This Row],[grados]]+(Tabla1[[#This Row],[minutos]]+Tabla1[[#This Row],[segundos]]/60)/60)*-1</f>
        <v>-99.864581944444438</v>
      </c>
      <c r="L143" s="10" t="s">
        <v>819</v>
      </c>
      <c r="M143" s="10" t="str">
        <f>MID(Tabla1[[#This Row],[Latitud]],1,2)</f>
        <v>19</v>
      </c>
      <c r="N143" s="10" t="str">
        <f>MID(Tabla1[[#This Row],[Latitud]],FIND("°",Tabla1[[#This Row],[Latitud]])+1,2)</f>
        <v>40</v>
      </c>
      <c r="O143" s="10" t="str">
        <f>MID(Tabla1[[#This Row],[Latitud]],FIND("'",Tabla1[[#This Row],[Latitud]])+1,6)</f>
        <v>08.567</v>
      </c>
      <c r="P143" s="10">
        <f>(Tabla1[[#This Row],[grados2]]+(Tabla1[[#This Row],[minutos2]]+Tabla1[[#This Row],[segundos2]]/60)/60)</f>
        <v>19.669046388888887</v>
      </c>
      <c r="Q143" s="10" t="s">
        <v>648</v>
      </c>
      <c r="R143" s="10">
        <v>1241</v>
      </c>
    </row>
    <row r="144" spans="1:18" x14ac:dyDescent="0.2">
      <c r="A144" s="9" t="s">
        <v>9</v>
      </c>
      <c r="B144" s="9" t="s">
        <v>10</v>
      </c>
      <c r="C144" s="9" t="s">
        <v>643</v>
      </c>
      <c r="D144" s="9" t="s">
        <v>644</v>
      </c>
      <c r="E144" s="9" t="s">
        <v>33</v>
      </c>
      <c r="F144" s="9" t="s">
        <v>820</v>
      </c>
      <c r="G144" s="9" t="s">
        <v>821</v>
      </c>
      <c r="H144" s="9" t="str">
        <f>MID(Tabla1[[#This Row],[Longitud]],1,3)</f>
        <v xml:space="preserve"> 99</v>
      </c>
      <c r="I144" s="9" t="str">
        <f>MID(Tabla1[[#This Row],[Longitud]],FIND("°",Tabla1[[#This Row],[Longitud]])+1,2)</f>
        <v>45</v>
      </c>
      <c r="J144" s="9" t="str">
        <f>MID(Tabla1[[#This Row],[Longitud]],FIND("'",Tabla1[[#This Row],[Longitud]])+1,6)</f>
        <v>19.039</v>
      </c>
      <c r="K144" s="9">
        <f>(Tabla1[[#This Row],[grados]]+(Tabla1[[#This Row],[minutos]]+Tabla1[[#This Row],[segundos]]/60)/60)*-1</f>
        <v>-99.755288611111112</v>
      </c>
      <c r="L144" s="9" t="s">
        <v>822</v>
      </c>
      <c r="M144" s="9" t="str">
        <f>MID(Tabla1[[#This Row],[Latitud]],1,2)</f>
        <v>19</v>
      </c>
      <c r="N144" s="9" t="str">
        <f>MID(Tabla1[[#This Row],[Latitud]],FIND("°",Tabla1[[#This Row],[Latitud]])+1,2)</f>
        <v>37</v>
      </c>
      <c r="O144" s="9" t="str">
        <f>MID(Tabla1[[#This Row],[Latitud]],FIND("'",Tabla1[[#This Row],[Latitud]])+1,6)</f>
        <v>15.614</v>
      </c>
      <c r="P144" s="9">
        <f>(Tabla1[[#This Row],[grados2]]+(Tabla1[[#This Row],[minutos2]]+Tabla1[[#This Row],[segundos2]]/60)/60)</f>
        <v>19.62100388888889</v>
      </c>
      <c r="Q144" s="9" t="s">
        <v>788</v>
      </c>
      <c r="R144" s="9">
        <v>520</v>
      </c>
    </row>
    <row r="145" spans="1:18" x14ac:dyDescent="0.2">
      <c r="A145" s="10" t="s">
        <v>9</v>
      </c>
      <c r="B145" s="10" t="s">
        <v>10</v>
      </c>
      <c r="C145" s="10" t="s">
        <v>643</v>
      </c>
      <c r="D145" s="10" t="s">
        <v>644</v>
      </c>
      <c r="E145" s="10" t="s">
        <v>59</v>
      </c>
      <c r="F145" s="10" t="s">
        <v>823</v>
      </c>
      <c r="G145" s="10" t="s">
        <v>824</v>
      </c>
      <c r="H145" s="10" t="str">
        <f>MID(Tabla1[[#This Row],[Longitud]],1,3)</f>
        <v xml:space="preserve"> 99</v>
      </c>
      <c r="I145" s="10" t="str">
        <f>MID(Tabla1[[#This Row],[Longitud]],FIND("°",Tabla1[[#This Row],[Longitud]])+1,2)</f>
        <v>53</v>
      </c>
      <c r="J145" s="10" t="str">
        <f>MID(Tabla1[[#This Row],[Longitud]],FIND("'",Tabla1[[#This Row],[Longitud]])+1,6)</f>
        <v>11.966</v>
      </c>
      <c r="K145" s="10">
        <f>(Tabla1[[#This Row],[grados]]+(Tabla1[[#This Row],[minutos]]+Tabla1[[#This Row],[segundos]]/60)/60)*-1</f>
        <v>-99.886657222222226</v>
      </c>
      <c r="L145" s="10" t="s">
        <v>825</v>
      </c>
      <c r="M145" s="10" t="str">
        <f>MID(Tabla1[[#This Row],[Latitud]],1,2)</f>
        <v>19</v>
      </c>
      <c r="N145" s="10" t="str">
        <f>MID(Tabla1[[#This Row],[Latitud]],FIND("°",Tabla1[[#This Row],[Latitud]])+1,2)</f>
        <v>41</v>
      </c>
      <c r="O145" s="10" t="str">
        <f>MID(Tabla1[[#This Row],[Latitud]],FIND("'",Tabla1[[#This Row],[Latitud]])+1,6)</f>
        <v>11.291</v>
      </c>
      <c r="P145" s="10">
        <f>(Tabla1[[#This Row],[grados2]]+(Tabla1[[#This Row],[minutos2]]+Tabla1[[#This Row],[segundos2]]/60)/60)</f>
        <v>19.68646972222222</v>
      </c>
      <c r="Q145" s="10" t="s">
        <v>31</v>
      </c>
      <c r="R145" s="10">
        <v>358</v>
      </c>
    </row>
    <row r="146" spans="1:18" x14ac:dyDescent="0.2">
      <c r="A146" s="9" t="s">
        <v>9</v>
      </c>
      <c r="B146" s="9" t="s">
        <v>10</v>
      </c>
      <c r="C146" s="9" t="s">
        <v>643</v>
      </c>
      <c r="D146" s="9" t="s">
        <v>644</v>
      </c>
      <c r="E146" s="9" t="s">
        <v>34</v>
      </c>
      <c r="F146" s="9" t="s">
        <v>826</v>
      </c>
      <c r="G146" s="9" t="s">
        <v>827</v>
      </c>
      <c r="H146" s="9" t="str">
        <f>MID(Tabla1[[#This Row],[Longitud]],1,3)</f>
        <v xml:space="preserve"> 99</v>
      </c>
      <c r="I146" s="9" t="str">
        <f>MID(Tabla1[[#This Row],[Longitud]],FIND("°",Tabla1[[#This Row],[Longitud]])+1,2)</f>
        <v>46</v>
      </c>
      <c r="J146" s="9" t="str">
        <f>MID(Tabla1[[#This Row],[Longitud]],FIND("'",Tabla1[[#This Row],[Longitud]])+1,6)</f>
        <v>20.463</v>
      </c>
      <c r="K146" s="9">
        <f>(Tabla1[[#This Row],[grados]]+(Tabla1[[#This Row],[minutos]]+Tabla1[[#This Row],[segundos]]/60)/60)*-1</f>
        <v>-99.772350833333334</v>
      </c>
      <c r="L146" s="9" t="s">
        <v>828</v>
      </c>
      <c r="M146" s="9" t="str">
        <f>MID(Tabla1[[#This Row],[Latitud]],1,2)</f>
        <v>19</v>
      </c>
      <c r="N146" s="9" t="str">
        <f>MID(Tabla1[[#This Row],[Latitud]],FIND("°",Tabla1[[#This Row],[Latitud]])+1,2)</f>
        <v>34</v>
      </c>
      <c r="O146" s="9" t="str">
        <f>MID(Tabla1[[#This Row],[Latitud]],FIND("'",Tabla1[[#This Row],[Latitud]])+1,6)</f>
        <v>50.610</v>
      </c>
      <c r="P146" s="9">
        <f>(Tabla1[[#This Row],[grados2]]+(Tabla1[[#This Row],[minutos2]]+Tabla1[[#This Row],[segundos2]]/60)/60)</f>
        <v>19.580725000000001</v>
      </c>
      <c r="Q146" s="9" t="s">
        <v>305</v>
      </c>
      <c r="R146" s="9">
        <v>251</v>
      </c>
    </row>
    <row r="147" spans="1:18" x14ac:dyDescent="0.2">
      <c r="A147" s="10" t="s">
        <v>9</v>
      </c>
      <c r="B147" s="10" t="s">
        <v>10</v>
      </c>
      <c r="C147" s="10" t="s">
        <v>643</v>
      </c>
      <c r="D147" s="10" t="s">
        <v>644</v>
      </c>
      <c r="E147" s="10" t="s">
        <v>35</v>
      </c>
      <c r="F147" s="10" t="s">
        <v>829</v>
      </c>
      <c r="G147" s="10" t="s">
        <v>830</v>
      </c>
      <c r="H147" s="10" t="str">
        <f>MID(Tabla1[[#This Row],[Longitud]],1,3)</f>
        <v xml:space="preserve"> 99</v>
      </c>
      <c r="I147" s="10" t="str">
        <f>MID(Tabla1[[#This Row],[Longitud]],FIND("°",Tabla1[[#This Row],[Longitud]])+1,2)</f>
        <v>50</v>
      </c>
      <c r="J147" s="10" t="str">
        <f>MID(Tabla1[[#This Row],[Longitud]],FIND("'",Tabla1[[#This Row],[Longitud]])+1,6)</f>
        <v>52.417</v>
      </c>
      <c r="K147" s="10">
        <f>(Tabla1[[#This Row],[grados]]+(Tabla1[[#This Row],[minutos]]+Tabla1[[#This Row],[segundos]]/60)/60)*-1</f>
        <v>-99.847893611111118</v>
      </c>
      <c r="L147" s="10" t="s">
        <v>831</v>
      </c>
      <c r="M147" s="10" t="str">
        <f>MID(Tabla1[[#This Row],[Latitud]],1,2)</f>
        <v>19</v>
      </c>
      <c r="N147" s="10" t="str">
        <f>MID(Tabla1[[#This Row],[Latitud]],FIND("°",Tabla1[[#This Row],[Latitud]])+1,2)</f>
        <v>42</v>
      </c>
      <c r="O147" s="10" t="str">
        <f>MID(Tabla1[[#This Row],[Latitud]],FIND("'",Tabla1[[#This Row],[Latitud]])+1,6)</f>
        <v>07.982</v>
      </c>
      <c r="P147" s="10">
        <f>(Tabla1[[#This Row],[grados2]]+(Tabla1[[#This Row],[minutos2]]+Tabla1[[#This Row],[segundos2]]/60)/60)</f>
        <v>19.702217222222224</v>
      </c>
      <c r="Q147" s="10" t="s">
        <v>648</v>
      </c>
      <c r="R147" s="10">
        <v>1048</v>
      </c>
    </row>
    <row r="148" spans="1:18" x14ac:dyDescent="0.2">
      <c r="A148" s="9" t="s">
        <v>9</v>
      </c>
      <c r="B148" s="9" t="s">
        <v>10</v>
      </c>
      <c r="C148" s="9" t="s">
        <v>643</v>
      </c>
      <c r="D148" s="9" t="s">
        <v>644</v>
      </c>
      <c r="E148" s="9" t="s">
        <v>76</v>
      </c>
      <c r="F148" s="9" t="s">
        <v>832</v>
      </c>
      <c r="G148" s="9" t="s">
        <v>833</v>
      </c>
      <c r="H148" s="9" t="str">
        <f>MID(Tabla1[[#This Row],[Longitud]],1,3)</f>
        <v xml:space="preserve"> 99</v>
      </c>
      <c r="I148" s="9" t="str">
        <f>MID(Tabla1[[#This Row],[Longitud]],FIND("°",Tabla1[[#This Row],[Longitud]])+1,2)</f>
        <v>43</v>
      </c>
      <c r="J148" s="9" t="str">
        <f>MID(Tabla1[[#This Row],[Longitud]],FIND("'",Tabla1[[#This Row],[Longitud]])+1,6)</f>
        <v>23.818</v>
      </c>
      <c r="K148" s="9">
        <f>(Tabla1[[#This Row],[grados]]+(Tabla1[[#This Row],[minutos]]+Tabla1[[#This Row],[segundos]]/60)/60)*-1</f>
        <v>-99.723282777777783</v>
      </c>
      <c r="L148" s="9" t="s">
        <v>834</v>
      </c>
      <c r="M148" s="9" t="str">
        <f>MID(Tabla1[[#This Row],[Latitud]],1,2)</f>
        <v>19</v>
      </c>
      <c r="N148" s="9" t="str">
        <f>MID(Tabla1[[#This Row],[Latitud]],FIND("°",Tabla1[[#This Row],[Latitud]])+1,2)</f>
        <v>33</v>
      </c>
      <c r="O148" s="9" t="str">
        <f>MID(Tabla1[[#This Row],[Latitud]],FIND("'",Tabla1[[#This Row],[Latitud]])+1,6)</f>
        <v>08.147</v>
      </c>
      <c r="P148" s="9">
        <f>(Tabla1[[#This Row],[grados2]]+(Tabla1[[#This Row],[minutos2]]+Tabla1[[#This Row],[segundos2]]/60)/60)</f>
        <v>19.552263055555557</v>
      </c>
      <c r="Q148" s="9" t="s">
        <v>835</v>
      </c>
      <c r="R148" s="9">
        <v>96</v>
      </c>
    </row>
    <row r="149" spans="1:18" x14ac:dyDescent="0.2">
      <c r="A149" s="10" t="s">
        <v>9</v>
      </c>
      <c r="B149" s="10" t="s">
        <v>10</v>
      </c>
      <c r="C149" s="10" t="s">
        <v>643</v>
      </c>
      <c r="D149" s="10" t="s">
        <v>644</v>
      </c>
      <c r="E149" s="10" t="s">
        <v>37</v>
      </c>
      <c r="F149" s="10" t="s">
        <v>836</v>
      </c>
      <c r="G149" s="10" t="s">
        <v>837</v>
      </c>
      <c r="H149" s="10" t="str">
        <f>MID(Tabla1[[#This Row],[Longitud]],1,3)</f>
        <v xml:space="preserve"> 99</v>
      </c>
      <c r="I149" s="10" t="str">
        <f>MID(Tabla1[[#This Row],[Longitud]],FIND("°",Tabla1[[#This Row],[Longitud]])+1,2)</f>
        <v>44</v>
      </c>
      <c r="J149" s="10" t="str">
        <f>MID(Tabla1[[#This Row],[Longitud]],FIND("'",Tabla1[[#This Row],[Longitud]])+1,6)</f>
        <v>20.401</v>
      </c>
      <c r="K149" s="10">
        <f>(Tabla1[[#This Row],[grados]]+(Tabla1[[#This Row],[minutos]]+Tabla1[[#This Row],[segundos]]/60)/60)*-1</f>
        <v>-99.739000277777777</v>
      </c>
      <c r="L149" s="10" t="s">
        <v>838</v>
      </c>
      <c r="M149" s="10" t="str">
        <f>MID(Tabla1[[#This Row],[Latitud]],1,2)</f>
        <v>19</v>
      </c>
      <c r="N149" s="10" t="str">
        <f>MID(Tabla1[[#This Row],[Latitud]],FIND("°",Tabla1[[#This Row],[Latitud]])+1,2)</f>
        <v>31</v>
      </c>
      <c r="O149" s="10" t="str">
        <f>MID(Tabla1[[#This Row],[Latitud]],FIND("'",Tabla1[[#This Row],[Latitud]])+1,6)</f>
        <v>25.511</v>
      </c>
      <c r="P149" s="10">
        <f>(Tabla1[[#This Row],[grados2]]+(Tabla1[[#This Row],[minutos2]]+Tabla1[[#This Row],[segundos2]]/60)/60)</f>
        <v>19.523753055555556</v>
      </c>
      <c r="Q149" s="10" t="s">
        <v>315</v>
      </c>
      <c r="R149" s="10">
        <v>405</v>
      </c>
    </row>
    <row r="150" spans="1:18" x14ac:dyDescent="0.2">
      <c r="A150" s="9" t="s">
        <v>9</v>
      </c>
      <c r="B150" s="9" t="s">
        <v>10</v>
      </c>
      <c r="C150" s="9" t="s">
        <v>643</v>
      </c>
      <c r="D150" s="9" t="s">
        <v>644</v>
      </c>
      <c r="E150" s="9" t="s">
        <v>38</v>
      </c>
      <c r="F150" s="9" t="s">
        <v>839</v>
      </c>
      <c r="G150" s="9" t="s">
        <v>840</v>
      </c>
      <c r="H150" s="9" t="str">
        <f>MID(Tabla1[[#This Row],[Longitud]],1,3)</f>
        <v xml:space="preserve"> 99</v>
      </c>
      <c r="I150" s="9" t="str">
        <f>MID(Tabla1[[#This Row],[Longitud]],FIND("°",Tabla1[[#This Row],[Longitud]])+1,2)</f>
        <v>53</v>
      </c>
      <c r="J150" s="9" t="str">
        <f>MID(Tabla1[[#This Row],[Longitud]],FIND("'",Tabla1[[#This Row],[Longitud]])+1,6)</f>
        <v>20.431</v>
      </c>
      <c r="K150" s="9">
        <f>(Tabla1[[#This Row],[grados]]+(Tabla1[[#This Row],[minutos]]+Tabla1[[#This Row],[segundos]]/60)/60)*-1</f>
        <v>-99.889008611111109</v>
      </c>
      <c r="L150" s="9" t="s">
        <v>841</v>
      </c>
      <c r="M150" s="9" t="str">
        <f>MID(Tabla1[[#This Row],[Latitud]],1,2)</f>
        <v>19</v>
      </c>
      <c r="N150" s="9" t="str">
        <f>MID(Tabla1[[#This Row],[Latitud]],FIND("°",Tabla1[[#This Row],[Latitud]])+1,2)</f>
        <v>40</v>
      </c>
      <c r="O150" s="9" t="str">
        <f>MID(Tabla1[[#This Row],[Latitud]],FIND("'",Tabla1[[#This Row],[Latitud]])+1,6)</f>
        <v>07.636</v>
      </c>
      <c r="P150" s="9">
        <f>(Tabla1[[#This Row],[grados2]]+(Tabla1[[#This Row],[minutos2]]+Tabla1[[#This Row],[segundos2]]/60)/60)</f>
        <v>19.668787777777776</v>
      </c>
      <c r="Q150" s="9" t="s">
        <v>788</v>
      </c>
      <c r="R150" s="9">
        <v>472</v>
      </c>
    </row>
    <row r="151" spans="1:18" x14ac:dyDescent="0.2">
      <c r="A151" s="10" t="s">
        <v>9</v>
      </c>
      <c r="B151" s="10" t="s">
        <v>10</v>
      </c>
      <c r="C151" s="10" t="s">
        <v>643</v>
      </c>
      <c r="D151" s="10" t="s">
        <v>644</v>
      </c>
      <c r="E151" s="10" t="s">
        <v>40</v>
      </c>
      <c r="F151" s="10" t="s">
        <v>842</v>
      </c>
      <c r="G151" s="10" t="s">
        <v>843</v>
      </c>
      <c r="H151" s="10" t="str">
        <f>MID(Tabla1[[#This Row],[Longitud]],1,3)</f>
        <v xml:space="preserve"> 99</v>
      </c>
      <c r="I151" s="10" t="str">
        <f>MID(Tabla1[[#This Row],[Longitud]],FIND("°",Tabla1[[#This Row],[Longitud]])+1,2)</f>
        <v>43</v>
      </c>
      <c r="J151" s="10" t="str">
        <f>MID(Tabla1[[#This Row],[Longitud]],FIND("'",Tabla1[[#This Row],[Longitud]])+1,6)</f>
        <v>47.588</v>
      </c>
      <c r="K151" s="10">
        <f>(Tabla1[[#This Row],[grados]]+(Tabla1[[#This Row],[minutos]]+Tabla1[[#This Row],[segundos]]/60)/60)*-1</f>
        <v>-99.729885555555555</v>
      </c>
      <c r="L151" s="10" t="s">
        <v>844</v>
      </c>
      <c r="M151" s="10" t="str">
        <f>MID(Tabla1[[#This Row],[Latitud]],1,2)</f>
        <v>19</v>
      </c>
      <c r="N151" s="10" t="str">
        <f>MID(Tabla1[[#This Row],[Latitud]],FIND("°",Tabla1[[#This Row],[Latitud]])+1,2)</f>
        <v>36</v>
      </c>
      <c r="O151" s="10" t="str">
        <f>MID(Tabla1[[#This Row],[Latitud]],FIND("'",Tabla1[[#This Row],[Latitud]])+1,6)</f>
        <v>10.484</v>
      </c>
      <c r="P151" s="10">
        <f>(Tabla1[[#This Row],[grados2]]+(Tabla1[[#This Row],[minutos2]]+Tabla1[[#This Row],[segundos2]]/60)/60)</f>
        <v>19.602912222222223</v>
      </c>
      <c r="Q151" s="10" t="s">
        <v>710</v>
      </c>
      <c r="R151" s="10">
        <v>240</v>
      </c>
    </row>
    <row r="152" spans="1:18" x14ac:dyDescent="0.2">
      <c r="A152" s="9" t="s">
        <v>9</v>
      </c>
      <c r="B152" s="9" t="s">
        <v>10</v>
      </c>
      <c r="C152" s="9" t="s">
        <v>643</v>
      </c>
      <c r="D152" s="9" t="s">
        <v>644</v>
      </c>
      <c r="E152" s="9" t="s">
        <v>41</v>
      </c>
      <c r="F152" s="9" t="s">
        <v>845</v>
      </c>
      <c r="G152" s="9" t="s">
        <v>846</v>
      </c>
      <c r="H152" s="9" t="str">
        <f>MID(Tabla1[[#This Row],[Longitud]],1,3)</f>
        <v xml:space="preserve"> 99</v>
      </c>
      <c r="I152" s="9" t="str">
        <f>MID(Tabla1[[#This Row],[Longitud]],FIND("°",Tabla1[[#This Row],[Longitud]])+1,2)</f>
        <v>46</v>
      </c>
      <c r="J152" s="9" t="str">
        <f>MID(Tabla1[[#This Row],[Longitud]],FIND("'",Tabla1[[#This Row],[Longitud]])+1,6)</f>
        <v>59.185</v>
      </c>
      <c r="K152" s="9">
        <f>(Tabla1[[#This Row],[grados]]+(Tabla1[[#This Row],[minutos]]+Tabla1[[#This Row],[segundos]]/60)/60)*-1</f>
        <v>-99.783106944444441</v>
      </c>
      <c r="L152" s="9" t="s">
        <v>847</v>
      </c>
      <c r="M152" s="9" t="str">
        <f>MID(Tabla1[[#This Row],[Latitud]],1,2)</f>
        <v>19</v>
      </c>
      <c r="N152" s="9" t="str">
        <f>MID(Tabla1[[#This Row],[Latitud]],FIND("°",Tabla1[[#This Row],[Latitud]])+1,2)</f>
        <v>32</v>
      </c>
      <c r="O152" s="9" t="str">
        <f>MID(Tabla1[[#This Row],[Latitud]],FIND("'",Tabla1[[#This Row],[Latitud]])+1,6)</f>
        <v>40.457</v>
      </c>
      <c r="P152" s="9">
        <f>(Tabla1[[#This Row],[grados2]]+(Tabla1[[#This Row],[minutos2]]+Tabla1[[#This Row],[segundos2]]/60)/60)</f>
        <v>19.54457138888889</v>
      </c>
      <c r="Q152" s="9" t="s">
        <v>648</v>
      </c>
      <c r="R152" s="9">
        <v>367</v>
      </c>
    </row>
    <row r="153" spans="1:18" x14ac:dyDescent="0.2">
      <c r="A153" s="10" t="s">
        <v>9</v>
      </c>
      <c r="B153" s="10" t="s">
        <v>10</v>
      </c>
      <c r="C153" s="10" t="s">
        <v>643</v>
      </c>
      <c r="D153" s="10" t="s">
        <v>644</v>
      </c>
      <c r="E153" s="10" t="s">
        <v>42</v>
      </c>
      <c r="F153" s="10" t="s">
        <v>848</v>
      </c>
      <c r="G153" s="10" t="s">
        <v>849</v>
      </c>
      <c r="H153" s="10" t="str">
        <f>MID(Tabla1[[#This Row],[Longitud]],1,3)</f>
        <v xml:space="preserve"> 99</v>
      </c>
      <c r="I153" s="10" t="str">
        <f>MID(Tabla1[[#This Row],[Longitud]],FIND("°",Tabla1[[#This Row],[Longitud]])+1,2)</f>
        <v>50</v>
      </c>
      <c r="J153" s="10" t="str">
        <f>MID(Tabla1[[#This Row],[Longitud]],FIND("'",Tabla1[[#This Row],[Longitud]])+1,6)</f>
        <v>01.993</v>
      </c>
      <c r="K153" s="10">
        <f>(Tabla1[[#This Row],[grados]]+(Tabla1[[#This Row],[minutos]]+Tabla1[[#This Row],[segundos]]/60)/60)*-1</f>
        <v>-99.833886944444444</v>
      </c>
      <c r="L153" s="10" t="s">
        <v>850</v>
      </c>
      <c r="M153" s="10" t="str">
        <f>MID(Tabla1[[#This Row],[Latitud]],1,2)</f>
        <v>19</v>
      </c>
      <c r="N153" s="10" t="str">
        <f>MID(Tabla1[[#This Row],[Latitud]],FIND("°",Tabla1[[#This Row],[Latitud]])+1,2)</f>
        <v>34</v>
      </c>
      <c r="O153" s="10" t="str">
        <f>MID(Tabla1[[#This Row],[Latitud]],FIND("'",Tabla1[[#This Row],[Latitud]])+1,6)</f>
        <v>57.951</v>
      </c>
      <c r="P153" s="10">
        <f>(Tabla1[[#This Row],[grados2]]+(Tabla1[[#This Row],[minutos2]]+Tabla1[[#This Row],[segundos2]]/60)/60)</f>
        <v>19.582764166666667</v>
      </c>
      <c r="Q153" s="10" t="s">
        <v>851</v>
      </c>
      <c r="R153" s="10">
        <v>517</v>
      </c>
    </row>
    <row r="154" spans="1:18" x14ac:dyDescent="0.2">
      <c r="A154" s="10" t="s">
        <v>9</v>
      </c>
      <c r="B154" s="10" t="s">
        <v>10</v>
      </c>
      <c r="C154" s="10" t="s">
        <v>852</v>
      </c>
      <c r="D154" s="10" t="s">
        <v>853</v>
      </c>
      <c r="E154" s="10" t="s">
        <v>11</v>
      </c>
      <c r="F154" s="10" t="s">
        <v>853</v>
      </c>
      <c r="G154" s="10" t="s">
        <v>854</v>
      </c>
      <c r="H154" s="10" t="str">
        <f>MID(Tabla1[[#This Row],[Longitud]],1,3)</f>
        <v xml:space="preserve"> 99</v>
      </c>
      <c r="I154" s="10" t="str">
        <f>MID(Tabla1[[#This Row],[Longitud]],FIND("°",Tabla1[[#This Row],[Longitud]])+1,2)</f>
        <v>24</v>
      </c>
      <c r="J154" s="10" t="str">
        <f>MID(Tabla1[[#This Row],[Longitud]],FIND("'",Tabla1[[#This Row],[Longitud]])+1,6)</f>
        <v>49.450</v>
      </c>
      <c r="K154" s="10">
        <f>(Tabla1[[#This Row],[grados]]+(Tabla1[[#This Row],[minutos]]+Tabla1[[#This Row],[segundos]]/60)/60)*-1</f>
        <v>-99.413736111111106</v>
      </c>
      <c r="L154" s="10" t="s">
        <v>855</v>
      </c>
      <c r="M154" s="10" t="str">
        <f>MID(Tabla1[[#This Row],[Latitud]],1,2)</f>
        <v>19</v>
      </c>
      <c r="N154" s="10" t="str">
        <f>MID(Tabla1[[#This Row],[Latitud]],FIND("°",Tabla1[[#This Row],[Latitud]])+1,2)</f>
        <v>11</v>
      </c>
      <c r="O154" s="10" t="str">
        <f>MID(Tabla1[[#This Row],[Latitud]],FIND("'",Tabla1[[#This Row],[Latitud]])+1,6)</f>
        <v>03.792</v>
      </c>
      <c r="P154" s="10">
        <f>(Tabla1[[#This Row],[grados2]]+(Tabla1[[#This Row],[minutos2]]+Tabla1[[#This Row],[segundos2]]/60)/60)</f>
        <v>19.184386666666665</v>
      </c>
      <c r="Q154" s="10" t="s">
        <v>856</v>
      </c>
      <c r="R154" s="10">
        <v>17121</v>
      </c>
    </row>
    <row r="155" spans="1:18" x14ac:dyDescent="0.2">
      <c r="A155" s="9" t="s">
        <v>9</v>
      </c>
      <c r="B155" s="9" t="s">
        <v>10</v>
      </c>
      <c r="C155" s="9" t="s">
        <v>852</v>
      </c>
      <c r="D155" s="9" t="s">
        <v>853</v>
      </c>
      <c r="E155" s="9" t="s">
        <v>507</v>
      </c>
      <c r="F155" s="9" t="s">
        <v>857</v>
      </c>
      <c r="G155" s="9" t="s">
        <v>858</v>
      </c>
      <c r="H155" s="9" t="str">
        <f>MID(Tabla1[[#This Row],[Longitud]],1,3)</f>
        <v xml:space="preserve"> 99</v>
      </c>
      <c r="I155" s="9" t="str">
        <f>MID(Tabla1[[#This Row],[Longitud]],FIND("°",Tabla1[[#This Row],[Longitud]])+1,2)</f>
        <v>17</v>
      </c>
      <c r="J155" s="9" t="str">
        <f>MID(Tabla1[[#This Row],[Longitud]],FIND("'",Tabla1[[#This Row],[Longitud]])+1,6)</f>
        <v>30.797</v>
      </c>
      <c r="K155" s="9">
        <f>(Tabla1[[#This Row],[grados]]+(Tabla1[[#This Row],[minutos]]+Tabla1[[#This Row],[segundos]]/60)/60)*-1</f>
        <v>-99.29188805555556</v>
      </c>
      <c r="L155" s="9" t="s">
        <v>859</v>
      </c>
      <c r="M155" s="9" t="str">
        <f>MID(Tabla1[[#This Row],[Latitud]],1,2)</f>
        <v>19</v>
      </c>
      <c r="N155" s="9" t="str">
        <f>MID(Tabla1[[#This Row],[Latitud]],FIND("°",Tabla1[[#This Row],[Latitud]])+1,2)</f>
        <v>08</v>
      </c>
      <c r="O155" s="9" t="str">
        <f>MID(Tabla1[[#This Row],[Latitud]],FIND("'",Tabla1[[#This Row],[Latitud]])+1,6)</f>
        <v>12.686</v>
      </c>
      <c r="P155" s="9">
        <f>(Tabla1[[#This Row],[grados2]]+(Tabla1[[#This Row],[minutos2]]+Tabla1[[#This Row],[segundos2]]/60)/60)</f>
        <v>19.136857222222222</v>
      </c>
      <c r="Q155" s="9" t="s">
        <v>860</v>
      </c>
      <c r="R155" s="9">
        <v>263</v>
      </c>
    </row>
    <row r="156" spans="1:18" x14ac:dyDescent="0.2">
      <c r="A156" s="10" t="s">
        <v>9</v>
      </c>
      <c r="B156" s="10" t="s">
        <v>10</v>
      </c>
      <c r="C156" s="10" t="s">
        <v>852</v>
      </c>
      <c r="D156" s="10" t="s">
        <v>853</v>
      </c>
      <c r="E156" s="10" t="s">
        <v>12</v>
      </c>
      <c r="F156" s="10" t="s">
        <v>861</v>
      </c>
      <c r="G156" s="10" t="s">
        <v>862</v>
      </c>
      <c r="H156" s="10" t="str">
        <f>MID(Tabla1[[#This Row],[Longitud]],1,3)</f>
        <v xml:space="preserve"> 99</v>
      </c>
      <c r="I156" s="10" t="str">
        <f>MID(Tabla1[[#This Row],[Longitud]],FIND("°",Tabla1[[#This Row],[Longitud]])+1,2)</f>
        <v>23</v>
      </c>
      <c r="J156" s="10" t="str">
        <f>MID(Tabla1[[#This Row],[Longitud]],FIND("'",Tabla1[[#This Row],[Longitud]])+1,6)</f>
        <v>48.969</v>
      </c>
      <c r="K156" s="10">
        <f>(Tabla1[[#This Row],[grados]]+(Tabla1[[#This Row],[minutos]]+Tabla1[[#This Row],[segundos]]/60)/60)*-1</f>
        <v>-99.39693583333333</v>
      </c>
      <c r="L156" s="10" t="s">
        <v>863</v>
      </c>
      <c r="M156" s="10" t="str">
        <f>MID(Tabla1[[#This Row],[Latitud]],1,2)</f>
        <v>19</v>
      </c>
      <c r="N156" s="10" t="str">
        <f>MID(Tabla1[[#This Row],[Latitud]],FIND("°",Tabla1[[#This Row],[Latitud]])+1,2)</f>
        <v>09</v>
      </c>
      <c r="O156" s="10" t="str">
        <f>MID(Tabla1[[#This Row],[Latitud]],FIND("'",Tabla1[[#This Row],[Latitud]])+1,6)</f>
        <v>33.588</v>
      </c>
      <c r="P156" s="10">
        <f>(Tabla1[[#This Row],[grados2]]+(Tabla1[[#This Row],[minutos2]]+Tabla1[[#This Row],[segundos2]]/60)/60)</f>
        <v>19.159330000000001</v>
      </c>
      <c r="Q156" s="10" t="s">
        <v>864</v>
      </c>
      <c r="R156" s="10">
        <v>549</v>
      </c>
    </row>
    <row r="157" spans="1:18" x14ac:dyDescent="0.2">
      <c r="A157" s="9" t="s">
        <v>9</v>
      </c>
      <c r="B157" s="9" t="s">
        <v>10</v>
      </c>
      <c r="C157" s="9" t="s">
        <v>852</v>
      </c>
      <c r="D157" s="9" t="s">
        <v>853</v>
      </c>
      <c r="E157" s="9" t="s">
        <v>13</v>
      </c>
      <c r="F157" s="9" t="s">
        <v>865</v>
      </c>
      <c r="G157" s="9" t="s">
        <v>866</v>
      </c>
      <c r="H157" s="9" t="str">
        <f>MID(Tabla1[[#This Row],[Longitud]],1,3)</f>
        <v xml:space="preserve"> 99</v>
      </c>
      <c r="I157" s="9" t="str">
        <f>MID(Tabla1[[#This Row],[Longitud]],FIND("°",Tabla1[[#This Row],[Longitud]])+1,2)</f>
        <v>24</v>
      </c>
      <c r="J157" s="9" t="str">
        <f>MID(Tabla1[[#This Row],[Longitud]],FIND("'",Tabla1[[#This Row],[Longitud]])+1,6)</f>
        <v>29.518</v>
      </c>
      <c r="K157" s="9">
        <f>(Tabla1[[#This Row],[grados]]+(Tabla1[[#This Row],[minutos]]+Tabla1[[#This Row],[segundos]]/60)/60)*-1</f>
        <v>-99.408199444444449</v>
      </c>
      <c r="L157" s="9" t="s">
        <v>867</v>
      </c>
      <c r="M157" s="9" t="str">
        <f>MID(Tabla1[[#This Row],[Latitud]],1,2)</f>
        <v>19</v>
      </c>
      <c r="N157" s="9" t="str">
        <f>MID(Tabla1[[#This Row],[Latitud]],FIND("°",Tabla1[[#This Row],[Latitud]])+1,2)</f>
        <v>10</v>
      </c>
      <c r="O157" s="9" t="str">
        <f>MID(Tabla1[[#This Row],[Latitud]],FIND("'",Tabla1[[#This Row],[Latitud]])+1,6)</f>
        <v>02.067</v>
      </c>
      <c r="P157" s="9">
        <f>(Tabla1[[#This Row],[grados2]]+(Tabla1[[#This Row],[minutos2]]+Tabla1[[#This Row],[segundos2]]/60)/60)</f>
        <v>19.167240833333334</v>
      </c>
      <c r="Q157" s="9" t="s">
        <v>868</v>
      </c>
      <c r="R157" s="9">
        <v>1661</v>
      </c>
    </row>
    <row r="158" spans="1:18" x14ac:dyDescent="0.2">
      <c r="A158" s="10" t="s">
        <v>9</v>
      </c>
      <c r="B158" s="10" t="s">
        <v>10</v>
      </c>
      <c r="C158" s="10" t="s">
        <v>852</v>
      </c>
      <c r="D158" s="10" t="s">
        <v>853</v>
      </c>
      <c r="E158" s="10" t="s">
        <v>57</v>
      </c>
      <c r="F158" s="10" t="s">
        <v>869</v>
      </c>
      <c r="G158" s="10" t="s">
        <v>870</v>
      </c>
      <c r="H158" s="10" t="str">
        <f>MID(Tabla1[[#This Row],[Longitud]],1,3)</f>
        <v xml:space="preserve"> 99</v>
      </c>
      <c r="I158" s="10" t="str">
        <f>MID(Tabla1[[#This Row],[Longitud]],FIND("°",Tabla1[[#This Row],[Longitud]])+1,2)</f>
        <v>26</v>
      </c>
      <c r="J158" s="10" t="str">
        <f>MID(Tabla1[[#This Row],[Longitud]],FIND("'",Tabla1[[#This Row],[Longitud]])+1,6)</f>
        <v>57.681</v>
      </c>
      <c r="K158" s="10">
        <f>(Tabla1[[#This Row],[grados]]+(Tabla1[[#This Row],[minutos]]+Tabla1[[#This Row],[segundos]]/60)/60)*-1</f>
        <v>-99.449355833333328</v>
      </c>
      <c r="L158" s="10" t="s">
        <v>871</v>
      </c>
      <c r="M158" s="10" t="str">
        <f>MID(Tabla1[[#This Row],[Latitud]],1,2)</f>
        <v>19</v>
      </c>
      <c r="N158" s="10" t="str">
        <f>MID(Tabla1[[#This Row],[Latitud]],FIND("°",Tabla1[[#This Row],[Latitud]])+1,2)</f>
        <v>09</v>
      </c>
      <c r="O158" s="10" t="str">
        <f>MID(Tabla1[[#This Row],[Latitud]],FIND("'",Tabla1[[#This Row],[Latitud]])+1,6)</f>
        <v>34.677</v>
      </c>
      <c r="P158" s="10">
        <f>(Tabla1[[#This Row],[grados2]]+(Tabla1[[#This Row],[minutos2]]+Tabla1[[#This Row],[segundos2]]/60)/60)</f>
        <v>19.159632500000001</v>
      </c>
      <c r="Q158" s="10" t="s">
        <v>872</v>
      </c>
      <c r="R158" s="10">
        <v>1094</v>
      </c>
    </row>
    <row r="159" spans="1:18" x14ac:dyDescent="0.2">
      <c r="A159" s="9" t="s">
        <v>9</v>
      </c>
      <c r="B159" s="9" t="s">
        <v>10</v>
      </c>
      <c r="C159" s="9" t="s">
        <v>852</v>
      </c>
      <c r="D159" s="9" t="s">
        <v>853</v>
      </c>
      <c r="E159" s="9" t="s">
        <v>519</v>
      </c>
      <c r="F159" s="9" t="s">
        <v>873</v>
      </c>
      <c r="G159" s="9" t="s">
        <v>874</v>
      </c>
      <c r="H159" s="9" t="str">
        <f>MID(Tabla1[[#This Row],[Longitud]],1,3)</f>
        <v xml:space="preserve"> 99</v>
      </c>
      <c r="I159" s="9" t="str">
        <f>MID(Tabla1[[#This Row],[Longitud]],FIND("°",Tabla1[[#This Row],[Longitud]])+1,2)</f>
        <v>24</v>
      </c>
      <c r="J159" s="9" t="str">
        <f>MID(Tabla1[[#This Row],[Longitud]],FIND("'",Tabla1[[#This Row],[Longitud]])+1,6)</f>
        <v>09.858</v>
      </c>
      <c r="K159" s="9">
        <f>(Tabla1[[#This Row],[grados]]+(Tabla1[[#This Row],[minutos]]+Tabla1[[#This Row],[segundos]]/60)/60)*-1</f>
        <v>-99.402738333333332</v>
      </c>
      <c r="L159" s="9" t="s">
        <v>875</v>
      </c>
      <c r="M159" s="9" t="str">
        <f>MID(Tabla1[[#This Row],[Latitud]],1,2)</f>
        <v>19</v>
      </c>
      <c r="N159" s="9" t="str">
        <f>MID(Tabla1[[#This Row],[Latitud]],FIND("°",Tabla1[[#This Row],[Latitud]])+1,2)</f>
        <v>10</v>
      </c>
      <c r="O159" s="9" t="str">
        <f>MID(Tabla1[[#This Row],[Latitud]],FIND("'",Tabla1[[#This Row],[Latitud]])+1,6)</f>
        <v>42.885</v>
      </c>
      <c r="P159" s="9">
        <f>(Tabla1[[#This Row],[grados2]]+(Tabla1[[#This Row],[minutos2]]+Tabla1[[#This Row],[segundos2]]/60)/60)</f>
        <v>19.178579166666665</v>
      </c>
      <c r="Q159" s="9" t="s">
        <v>876</v>
      </c>
      <c r="R159" s="9">
        <v>867</v>
      </c>
    </row>
    <row r="160" spans="1:18" x14ac:dyDescent="0.2">
      <c r="A160" s="10" t="s">
        <v>9</v>
      </c>
      <c r="B160" s="10" t="s">
        <v>10</v>
      </c>
      <c r="C160" s="10" t="s">
        <v>852</v>
      </c>
      <c r="D160" s="10" t="s">
        <v>853</v>
      </c>
      <c r="E160" s="10" t="s">
        <v>251</v>
      </c>
      <c r="F160" s="10" t="s">
        <v>877</v>
      </c>
      <c r="G160" s="10" t="s">
        <v>878</v>
      </c>
      <c r="H160" s="10" t="str">
        <f>MID(Tabla1[[#This Row],[Longitud]],1,3)</f>
        <v xml:space="preserve"> 99</v>
      </c>
      <c r="I160" s="10" t="str">
        <f>MID(Tabla1[[#This Row],[Longitud]],FIND("°",Tabla1[[#This Row],[Longitud]])+1,2)</f>
        <v>24</v>
      </c>
      <c r="J160" s="10" t="str">
        <f>MID(Tabla1[[#This Row],[Longitud]],FIND("'",Tabla1[[#This Row],[Longitud]])+1,6)</f>
        <v>11.769</v>
      </c>
      <c r="K160" s="10">
        <f>(Tabla1[[#This Row],[grados]]+(Tabla1[[#This Row],[minutos]]+Tabla1[[#This Row],[segundos]]/60)/60)*-1</f>
        <v>-99.403269166666661</v>
      </c>
      <c r="L160" s="10" t="s">
        <v>879</v>
      </c>
      <c r="M160" s="10" t="str">
        <f>MID(Tabla1[[#This Row],[Latitud]],1,2)</f>
        <v>19</v>
      </c>
      <c r="N160" s="10" t="str">
        <f>MID(Tabla1[[#This Row],[Latitud]],FIND("°",Tabla1[[#This Row],[Latitud]])+1,2)</f>
        <v>11</v>
      </c>
      <c r="O160" s="10" t="str">
        <f>MID(Tabla1[[#This Row],[Latitud]],FIND("'",Tabla1[[#This Row],[Latitud]])+1,6)</f>
        <v>03.716</v>
      </c>
      <c r="P160" s="10">
        <f>(Tabla1[[#This Row],[grados2]]+(Tabla1[[#This Row],[minutos2]]+Tabla1[[#This Row],[segundos2]]/60)/60)</f>
        <v>19.184365555555555</v>
      </c>
      <c r="Q160" s="10" t="s">
        <v>880</v>
      </c>
      <c r="R160" s="10">
        <v>721</v>
      </c>
    </row>
    <row r="161" spans="1:18" x14ac:dyDescent="0.2">
      <c r="A161" s="9" t="s">
        <v>9</v>
      </c>
      <c r="B161" s="9" t="s">
        <v>10</v>
      </c>
      <c r="C161" s="9" t="s">
        <v>852</v>
      </c>
      <c r="D161" s="9" t="s">
        <v>853</v>
      </c>
      <c r="E161" s="9" t="s">
        <v>585</v>
      </c>
      <c r="F161" s="9" t="s">
        <v>881</v>
      </c>
      <c r="G161" s="9" t="s">
        <v>882</v>
      </c>
      <c r="H161" s="9" t="str">
        <f>MID(Tabla1[[#This Row],[Longitud]],1,3)</f>
        <v xml:space="preserve"> 99</v>
      </c>
      <c r="I161" s="9" t="str">
        <f>MID(Tabla1[[#This Row],[Longitud]],FIND("°",Tabla1[[#This Row],[Longitud]])+1,2)</f>
        <v>24</v>
      </c>
      <c r="J161" s="9" t="str">
        <f>MID(Tabla1[[#This Row],[Longitud]],FIND("'",Tabla1[[#This Row],[Longitud]])+1,6)</f>
        <v>09.008</v>
      </c>
      <c r="K161" s="9">
        <f>(Tabla1[[#This Row],[grados]]+(Tabla1[[#This Row],[minutos]]+Tabla1[[#This Row],[segundos]]/60)/60)*-1</f>
        <v>-99.402502222222225</v>
      </c>
      <c r="L161" s="9" t="s">
        <v>883</v>
      </c>
      <c r="M161" s="9" t="str">
        <f>MID(Tabla1[[#This Row],[Latitud]],1,2)</f>
        <v>19</v>
      </c>
      <c r="N161" s="9" t="str">
        <f>MID(Tabla1[[#This Row],[Latitud]],FIND("°",Tabla1[[#This Row],[Latitud]])+1,2)</f>
        <v>10</v>
      </c>
      <c r="O161" s="9" t="str">
        <f>MID(Tabla1[[#This Row],[Latitud]],FIND("'",Tabla1[[#This Row],[Latitud]])+1,6)</f>
        <v>16.853</v>
      </c>
      <c r="P161" s="9">
        <f>(Tabla1[[#This Row],[grados2]]+(Tabla1[[#This Row],[minutos2]]+Tabla1[[#This Row],[segundos2]]/60)/60)</f>
        <v>19.171348055555555</v>
      </c>
      <c r="Q161" s="9" t="s">
        <v>884</v>
      </c>
      <c r="R161" s="9">
        <v>1327</v>
      </c>
    </row>
    <row r="162" spans="1:18" x14ac:dyDescent="0.2">
      <c r="A162" s="10" t="s">
        <v>9</v>
      </c>
      <c r="B162" s="10" t="s">
        <v>10</v>
      </c>
      <c r="C162" s="10" t="s">
        <v>852</v>
      </c>
      <c r="D162" s="10" t="s">
        <v>853</v>
      </c>
      <c r="E162" s="10" t="s">
        <v>261</v>
      </c>
      <c r="F162" s="10" t="s">
        <v>885</v>
      </c>
      <c r="G162" s="10" t="s">
        <v>886</v>
      </c>
      <c r="H162" s="10" t="str">
        <f>MID(Tabla1[[#This Row],[Longitud]],1,3)</f>
        <v xml:space="preserve"> 99</v>
      </c>
      <c r="I162" s="10" t="str">
        <f>MID(Tabla1[[#This Row],[Longitud]],FIND("°",Tabla1[[#This Row],[Longitud]])+1,2)</f>
        <v>24</v>
      </c>
      <c r="J162" s="10" t="str">
        <f>MID(Tabla1[[#This Row],[Longitud]],FIND("'",Tabla1[[#This Row],[Longitud]])+1,6)</f>
        <v>03.074</v>
      </c>
      <c r="K162" s="10">
        <f>(Tabla1[[#This Row],[grados]]+(Tabla1[[#This Row],[minutos]]+Tabla1[[#This Row],[segundos]]/60)/60)*-1</f>
        <v>-99.400853888888889</v>
      </c>
      <c r="L162" s="10" t="s">
        <v>887</v>
      </c>
      <c r="M162" s="10" t="str">
        <f>MID(Tabla1[[#This Row],[Latitud]],1,2)</f>
        <v>19</v>
      </c>
      <c r="N162" s="10" t="str">
        <f>MID(Tabla1[[#This Row],[Latitud]],FIND("°",Tabla1[[#This Row],[Latitud]])+1,2)</f>
        <v>10</v>
      </c>
      <c r="O162" s="10" t="str">
        <f>MID(Tabla1[[#This Row],[Latitud]],FIND("'",Tabla1[[#This Row],[Latitud]])+1,6)</f>
        <v>54.398</v>
      </c>
      <c r="P162" s="10">
        <f>(Tabla1[[#This Row],[grados2]]+(Tabla1[[#This Row],[minutos2]]+Tabla1[[#This Row],[segundos2]]/60)/60)</f>
        <v>19.181777222222223</v>
      </c>
      <c r="Q162" s="10" t="s">
        <v>888</v>
      </c>
      <c r="R162" s="10">
        <v>703</v>
      </c>
    </row>
    <row r="163" spans="1:18" x14ac:dyDescent="0.2">
      <c r="A163" s="9" t="s">
        <v>9</v>
      </c>
      <c r="B163" s="9" t="s">
        <v>10</v>
      </c>
      <c r="C163" s="9" t="s">
        <v>852</v>
      </c>
      <c r="D163" s="9" t="s">
        <v>853</v>
      </c>
      <c r="E163" s="9" t="s">
        <v>266</v>
      </c>
      <c r="F163" s="9" t="s">
        <v>889</v>
      </c>
      <c r="G163" s="9" t="s">
        <v>890</v>
      </c>
      <c r="H163" s="9" t="str">
        <f>MID(Tabla1[[#This Row],[Longitud]],1,3)</f>
        <v xml:space="preserve"> 99</v>
      </c>
      <c r="I163" s="9" t="str">
        <f>MID(Tabla1[[#This Row],[Longitud]],FIND("°",Tabla1[[#This Row],[Longitud]])+1,2)</f>
        <v>25</v>
      </c>
      <c r="J163" s="9" t="str">
        <f>MID(Tabla1[[#This Row],[Longitud]],FIND("'",Tabla1[[#This Row],[Longitud]])+1,6)</f>
        <v>06.433</v>
      </c>
      <c r="K163" s="9">
        <f>(Tabla1[[#This Row],[grados]]+(Tabla1[[#This Row],[minutos]]+Tabla1[[#This Row],[segundos]]/60)/60)*-1</f>
        <v>-99.418453611111104</v>
      </c>
      <c r="L163" s="9" t="s">
        <v>891</v>
      </c>
      <c r="M163" s="9" t="str">
        <f>MID(Tabla1[[#This Row],[Latitud]],1,2)</f>
        <v>19</v>
      </c>
      <c r="N163" s="9" t="str">
        <f>MID(Tabla1[[#This Row],[Latitud]],FIND("°",Tabla1[[#This Row],[Latitud]])+1,2)</f>
        <v>10</v>
      </c>
      <c r="O163" s="9" t="str">
        <f>MID(Tabla1[[#This Row],[Latitud]],FIND("'",Tabla1[[#This Row],[Latitud]])+1,6)</f>
        <v>20.147</v>
      </c>
      <c r="P163" s="9">
        <f>(Tabla1[[#This Row],[grados2]]+(Tabla1[[#This Row],[minutos2]]+Tabla1[[#This Row],[segundos2]]/60)/60)</f>
        <v>19.172263055555554</v>
      </c>
      <c r="Q163" s="9" t="s">
        <v>892</v>
      </c>
      <c r="R163" s="9">
        <v>1418</v>
      </c>
    </row>
    <row r="164" spans="1:18" x14ac:dyDescent="0.2">
      <c r="A164" s="10" t="s">
        <v>9</v>
      </c>
      <c r="B164" s="10" t="s">
        <v>10</v>
      </c>
      <c r="C164" s="10" t="s">
        <v>852</v>
      </c>
      <c r="D164" s="10" t="s">
        <v>853</v>
      </c>
      <c r="E164" s="10" t="s">
        <v>271</v>
      </c>
      <c r="F164" s="10" t="s">
        <v>893</v>
      </c>
      <c r="G164" s="10" t="s">
        <v>894</v>
      </c>
      <c r="H164" s="10" t="str">
        <f>MID(Tabla1[[#This Row],[Longitud]],1,3)</f>
        <v xml:space="preserve"> 99</v>
      </c>
      <c r="I164" s="10" t="str">
        <f>MID(Tabla1[[#This Row],[Longitud]],FIND("°",Tabla1[[#This Row],[Longitud]])+1,2)</f>
        <v>26</v>
      </c>
      <c r="J164" s="10" t="str">
        <f>MID(Tabla1[[#This Row],[Longitud]],FIND("'",Tabla1[[#This Row],[Longitud]])+1,6)</f>
        <v>41.996</v>
      </c>
      <c r="K164" s="10">
        <f>(Tabla1[[#This Row],[grados]]+(Tabla1[[#This Row],[minutos]]+Tabla1[[#This Row],[segundos]]/60)/60)*-1</f>
        <v>-99.44499888888889</v>
      </c>
      <c r="L164" s="10" t="s">
        <v>895</v>
      </c>
      <c r="M164" s="10" t="str">
        <f>MID(Tabla1[[#This Row],[Latitud]],1,2)</f>
        <v>19</v>
      </c>
      <c r="N164" s="10" t="str">
        <f>MID(Tabla1[[#This Row],[Latitud]],FIND("°",Tabla1[[#This Row],[Latitud]])+1,2)</f>
        <v>10</v>
      </c>
      <c r="O164" s="10" t="str">
        <f>MID(Tabla1[[#This Row],[Latitud]],FIND("'",Tabla1[[#This Row],[Latitud]])+1,6)</f>
        <v>31.143</v>
      </c>
      <c r="P164" s="10">
        <f>(Tabla1[[#This Row],[grados2]]+(Tabla1[[#This Row],[minutos2]]+Tabla1[[#This Row],[segundos2]]/60)/60)</f>
        <v>19.175317499999998</v>
      </c>
      <c r="Q164" s="10" t="s">
        <v>896</v>
      </c>
      <c r="R164" s="10">
        <v>2094</v>
      </c>
    </row>
    <row r="165" spans="1:18" x14ac:dyDescent="0.2">
      <c r="A165" s="9" t="s">
        <v>9</v>
      </c>
      <c r="B165" s="9" t="s">
        <v>10</v>
      </c>
      <c r="C165" s="9" t="s">
        <v>852</v>
      </c>
      <c r="D165" s="9" t="s">
        <v>853</v>
      </c>
      <c r="E165" s="9" t="s">
        <v>281</v>
      </c>
      <c r="F165" s="9" t="s">
        <v>897</v>
      </c>
      <c r="G165" s="9" t="s">
        <v>898</v>
      </c>
      <c r="H165" s="9" t="str">
        <f>MID(Tabla1[[#This Row],[Longitud]],1,3)</f>
        <v xml:space="preserve"> 99</v>
      </c>
      <c r="I165" s="9" t="str">
        <f>MID(Tabla1[[#This Row],[Longitud]],FIND("°",Tabla1[[#This Row],[Longitud]])+1,2)</f>
        <v>23</v>
      </c>
      <c r="J165" s="9" t="str">
        <f>MID(Tabla1[[#This Row],[Longitud]],FIND("'",Tabla1[[#This Row],[Longitud]])+1,6)</f>
        <v>59.115</v>
      </c>
      <c r="K165" s="9">
        <f>(Tabla1[[#This Row],[grados]]+(Tabla1[[#This Row],[minutos]]+Tabla1[[#This Row],[segundos]]/60)/60)*-1</f>
        <v>-99.399754166666668</v>
      </c>
      <c r="L165" s="9" t="s">
        <v>899</v>
      </c>
      <c r="M165" s="9" t="str">
        <f>MID(Tabla1[[#This Row],[Latitud]],1,2)</f>
        <v>19</v>
      </c>
      <c r="N165" s="9" t="str">
        <f>MID(Tabla1[[#This Row],[Latitud]],FIND("°",Tabla1[[#This Row],[Latitud]])+1,2)</f>
        <v>10</v>
      </c>
      <c r="O165" s="9" t="str">
        <f>MID(Tabla1[[#This Row],[Latitud]],FIND("'",Tabla1[[#This Row],[Latitud]])+1,6)</f>
        <v>33.511</v>
      </c>
      <c r="P165" s="9">
        <f>(Tabla1[[#This Row],[grados2]]+(Tabla1[[#This Row],[minutos2]]+Tabla1[[#This Row],[segundos2]]/60)/60)</f>
        <v>19.175975277777777</v>
      </c>
      <c r="Q165" s="9" t="s">
        <v>900</v>
      </c>
      <c r="R165" s="9">
        <v>1169</v>
      </c>
    </row>
    <row r="166" spans="1:18" x14ac:dyDescent="0.2">
      <c r="A166" s="10" t="s">
        <v>9</v>
      </c>
      <c r="B166" s="10" t="s">
        <v>10</v>
      </c>
      <c r="C166" s="10" t="s">
        <v>852</v>
      </c>
      <c r="D166" s="10" t="s">
        <v>853</v>
      </c>
      <c r="E166" s="10" t="s">
        <v>60</v>
      </c>
      <c r="F166" s="10" t="s">
        <v>901</v>
      </c>
      <c r="G166" s="10" t="s">
        <v>902</v>
      </c>
      <c r="H166" s="10" t="str">
        <f>MID(Tabla1[[#This Row],[Longitud]],1,3)</f>
        <v xml:space="preserve"> 99</v>
      </c>
      <c r="I166" s="10" t="str">
        <f>MID(Tabla1[[#This Row],[Longitud]],FIND("°",Tabla1[[#This Row],[Longitud]])+1,2)</f>
        <v>17</v>
      </c>
      <c r="J166" s="10" t="str">
        <f>MID(Tabla1[[#This Row],[Longitud]],FIND("'",Tabla1[[#This Row],[Longitud]])+1,6)</f>
        <v>23.656</v>
      </c>
      <c r="K166" s="10">
        <f>(Tabla1[[#This Row],[grados]]+(Tabla1[[#This Row],[minutos]]+Tabla1[[#This Row],[segundos]]/60)/60)*-1</f>
        <v>-99.289904444444446</v>
      </c>
      <c r="L166" s="10" t="s">
        <v>903</v>
      </c>
      <c r="M166" s="10" t="str">
        <f>MID(Tabla1[[#This Row],[Latitud]],1,2)</f>
        <v>19</v>
      </c>
      <c r="N166" s="10" t="str">
        <f>MID(Tabla1[[#This Row],[Latitud]],FIND("°",Tabla1[[#This Row],[Latitud]])+1,2)</f>
        <v>08</v>
      </c>
      <c r="O166" s="10" t="str">
        <f>MID(Tabla1[[#This Row],[Latitud]],FIND("'",Tabla1[[#This Row],[Latitud]])+1,6)</f>
        <v>45.328</v>
      </c>
      <c r="P166" s="10">
        <f>(Tabla1[[#This Row],[grados2]]+(Tabla1[[#This Row],[minutos2]]+Tabla1[[#This Row],[segundos2]]/60)/60)</f>
        <v>19.145924444444443</v>
      </c>
      <c r="Q166" s="10" t="s">
        <v>904</v>
      </c>
      <c r="R166" s="10">
        <v>13</v>
      </c>
    </row>
    <row r="167" spans="1:18" x14ac:dyDescent="0.2">
      <c r="A167" s="9" t="s">
        <v>9</v>
      </c>
      <c r="B167" s="9" t="s">
        <v>10</v>
      </c>
      <c r="C167" s="9" t="s">
        <v>852</v>
      </c>
      <c r="D167" s="9" t="s">
        <v>853</v>
      </c>
      <c r="E167" s="9" t="s">
        <v>294</v>
      </c>
      <c r="F167" s="9" t="s">
        <v>905</v>
      </c>
      <c r="G167" s="9" t="s">
        <v>906</v>
      </c>
      <c r="H167" s="9" t="str">
        <f>MID(Tabla1[[#This Row],[Longitud]],1,3)</f>
        <v xml:space="preserve"> 99</v>
      </c>
      <c r="I167" s="9" t="str">
        <f>MID(Tabla1[[#This Row],[Longitud]],FIND("°",Tabla1[[#This Row],[Longitud]])+1,2)</f>
        <v>25</v>
      </c>
      <c r="J167" s="9" t="str">
        <f>MID(Tabla1[[#This Row],[Longitud]],FIND("'",Tabla1[[#This Row],[Longitud]])+1,6)</f>
        <v>49.655</v>
      </c>
      <c r="K167" s="9">
        <f>(Tabla1[[#This Row],[grados]]+(Tabla1[[#This Row],[minutos]]+Tabla1[[#This Row],[segundos]]/60)/60)*-1</f>
        <v>-99.430459722222224</v>
      </c>
      <c r="L167" s="9" t="s">
        <v>907</v>
      </c>
      <c r="M167" s="9" t="str">
        <f>MID(Tabla1[[#This Row],[Latitud]],1,2)</f>
        <v>19</v>
      </c>
      <c r="N167" s="9" t="str">
        <f>MID(Tabla1[[#This Row],[Latitud]],FIND("°",Tabla1[[#This Row],[Latitud]])+1,2)</f>
        <v>10</v>
      </c>
      <c r="O167" s="9" t="str">
        <f>MID(Tabla1[[#This Row],[Latitud]],FIND("'",Tabla1[[#This Row],[Latitud]])+1,6)</f>
        <v>31.339</v>
      </c>
      <c r="P167" s="9">
        <f>(Tabla1[[#This Row],[grados2]]+(Tabla1[[#This Row],[minutos2]]+Tabla1[[#This Row],[segundos2]]/60)/60)</f>
        <v>19.175371944444443</v>
      </c>
      <c r="Q167" s="9" t="s">
        <v>908</v>
      </c>
      <c r="R167" s="9">
        <v>469</v>
      </c>
    </row>
    <row r="168" spans="1:18" x14ac:dyDescent="0.2">
      <c r="A168" s="10" t="s">
        <v>9</v>
      </c>
      <c r="B168" s="10" t="s">
        <v>10</v>
      </c>
      <c r="C168" s="10" t="s">
        <v>852</v>
      </c>
      <c r="D168" s="10" t="s">
        <v>853</v>
      </c>
      <c r="E168" s="10" t="s">
        <v>18</v>
      </c>
      <c r="F168" s="10" t="s">
        <v>909</v>
      </c>
      <c r="G168" s="10" t="s">
        <v>910</v>
      </c>
      <c r="H168" s="10" t="str">
        <f>MID(Tabla1[[#This Row],[Longitud]],1,3)</f>
        <v xml:space="preserve"> 99</v>
      </c>
      <c r="I168" s="10" t="str">
        <f>MID(Tabla1[[#This Row],[Longitud]],FIND("°",Tabla1[[#This Row],[Longitud]])+1,2)</f>
        <v>24</v>
      </c>
      <c r="J168" s="10" t="str">
        <f>MID(Tabla1[[#This Row],[Longitud]],FIND("'",Tabla1[[#This Row],[Longitud]])+1,6)</f>
        <v>32.050</v>
      </c>
      <c r="K168" s="10">
        <f>(Tabla1[[#This Row],[grados]]+(Tabla1[[#This Row],[minutos]]+Tabla1[[#This Row],[segundos]]/60)/60)*-1</f>
        <v>-99.408902777777783</v>
      </c>
      <c r="L168" s="10" t="s">
        <v>911</v>
      </c>
      <c r="M168" s="10" t="str">
        <f>MID(Tabla1[[#This Row],[Latitud]],1,2)</f>
        <v>19</v>
      </c>
      <c r="N168" s="10" t="str">
        <f>MID(Tabla1[[#This Row],[Latitud]],FIND("°",Tabla1[[#This Row],[Latitud]])+1,2)</f>
        <v>11</v>
      </c>
      <c r="O168" s="10" t="str">
        <f>MID(Tabla1[[#This Row],[Latitud]],FIND("'",Tabla1[[#This Row],[Latitud]])+1,6)</f>
        <v>13.527</v>
      </c>
      <c r="P168" s="10">
        <f>(Tabla1[[#This Row],[grados2]]+(Tabla1[[#This Row],[minutos2]]+Tabla1[[#This Row],[segundos2]]/60)/60)</f>
        <v>19.187090833333333</v>
      </c>
      <c r="Q168" s="10" t="s">
        <v>912</v>
      </c>
      <c r="R168" s="10">
        <v>278</v>
      </c>
    </row>
    <row r="169" spans="1:18" x14ac:dyDescent="0.2">
      <c r="A169" s="10" t="s">
        <v>9</v>
      </c>
      <c r="B169" s="10" t="s">
        <v>10</v>
      </c>
      <c r="C169" s="10" t="s">
        <v>852</v>
      </c>
      <c r="D169" s="10" t="s">
        <v>853</v>
      </c>
      <c r="E169" s="10" t="s">
        <v>20</v>
      </c>
      <c r="F169" s="10" t="s">
        <v>913</v>
      </c>
      <c r="G169" s="10" t="s">
        <v>914</v>
      </c>
      <c r="H169" s="10" t="str">
        <f>MID(Tabla1[[#This Row],[Longitud]],1,3)</f>
        <v xml:space="preserve"> 99</v>
      </c>
      <c r="I169" s="10" t="str">
        <f>MID(Tabla1[[#This Row],[Longitud]],FIND("°",Tabla1[[#This Row],[Longitud]])+1,2)</f>
        <v>22</v>
      </c>
      <c r="J169" s="10" t="str">
        <f>MID(Tabla1[[#This Row],[Longitud]],FIND("'",Tabla1[[#This Row],[Longitud]])+1,6)</f>
        <v>40.367</v>
      </c>
      <c r="K169" s="10">
        <f>(Tabla1[[#This Row],[grados]]+(Tabla1[[#This Row],[minutos]]+Tabla1[[#This Row],[segundos]]/60)/60)*-1</f>
        <v>-99.377879722222218</v>
      </c>
      <c r="L169" s="10" t="s">
        <v>915</v>
      </c>
      <c r="M169" s="10" t="str">
        <f>MID(Tabla1[[#This Row],[Latitud]],1,2)</f>
        <v>19</v>
      </c>
      <c r="N169" s="10" t="str">
        <f>MID(Tabla1[[#This Row],[Latitud]],FIND("°",Tabla1[[#This Row],[Latitud]])+1,2)</f>
        <v>09</v>
      </c>
      <c r="O169" s="10" t="str">
        <f>MID(Tabla1[[#This Row],[Latitud]],FIND("'",Tabla1[[#This Row],[Latitud]])+1,6)</f>
        <v>33.537</v>
      </c>
      <c r="P169" s="10">
        <f>(Tabla1[[#This Row],[grados2]]+(Tabla1[[#This Row],[minutos2]]+Tabla1[[#This Row],[segundos2]]/60)/60)</f>
        <v>19.159315833333334</v>
      </c>
      <c r="Q169" s="10" t="s">
        <v>916</v>
      </c>
      <c r="R169" s="10">
        <v>80</v>
      </c>
    </row>
    <row r="170" spans="1:18" x14ac:dyDescent="0.2">
      <c r="A170" s="9" t="s">
        <v>9</v>
      </c>
      <c r="B170" s="9" t="s">
        <v>10</v>
      </c>
      <c r="C170" s="9" t="s">
        <v>852</v>
      </c>
      <c r="D170" s="9" t="s">
        <v>853</v>
      </c>
      <c r="E170" s="9" t="s">
        <v>528</v>
      </c>
      <c r="F170" s="9" t="s">
        <v>917</v>
      </c>
      <c r="G170" s="9" t="s">
        <v>918</v>
      </c>
      <c r="H170" s="9" t="str">
        <f>MID(Tabla1[[#This Row],[Longitud]],1,3)</f>
        <v xml:space="preserve"> 99</v>
      </c>
      <c r="I170" s="9" t="str">
        <f>MID(Tabla1[[#This Row],[Longitud]],FIND("°",Tabla1[[#This Row],[Longitud]])+1,2)</f>
        <v>26</v>
      </c>
      <c r="J170" s="9" t="str">
        <f>MID(Tabla1[[#This Row],[Longitud]],FIND("'",Tabla1[[#This Row],[Longitud]])+1,6)</f>
        <v>05.774</v>
      </c>
      <c r="K170" s="9">
        <f>(Tabla1[[#This Row],[grados]]+(Tabla1[[#This Row],[minutos]]+Tabla1[[#This Row],[segundos]]/60)/60)*-1</f>
        <v>-99.434937222222217</v>
      </c>
      <c r="L170" s="9" t="s">
        <v>919</v>
      </c>
      <c r="M170" s="9" t="str">
        <f>MID(Tabla1[[#This Row],[Latitud]],1,2)</f>
        <v>19</v>
      </c>
      <c r="N170" s="9" t="str">
        <f>MID(Tabla1[[#This Row],[Latitud]],FIND("°",Tabla1[[#This Row],[Latitud]])+1,2)</f>
        <v>11</v>
      </c>
      <c r="O170" s="9" t="str">
        <f>MID(Tabla1[[#This Row],[Latitud]],FIND("'",Tabla1[[#This Row],[Latitud]])+1,6)</f>
        <v>07.346</v>
      </c>
      <c r="P170" s="9">
        <f>(Tabla1[[#This Row],[grados2]]+(Tabla1[[#This Row],[minutos2]]+Tabla1[[#This Row],[segundos2]]/60)/60)</f>
        <v>19.18537388888889</v>
      </c>
      <c r="Q170" s="9" t="s">
        <v>920</v>
      </c>
      <c r="R170" s="9">
        <v>636</v>
      </c>
    </row>
    <row r="171" spans="1:18" x14ac:dyDescent="0.2">
      <c r="A171" s="10" t="s">
        <v>9</v>
      </c>
      <c r="B171" s="10" t="s">
        <v>10</v>
      </c>
      <c r="C171" s="10" t="s">
        <v>852</v>
      </c>
      <c r="D171" s="10" t="s">
        <v>853</v>
      </c>
      <c r="E171" s="10" t="s">
        <v>310</v>
      </c>
      <c r="F171" s="10" t="s">
        <v>921</v>
      </c>
      <c r="G171" s="10" t="s">
        <v>922</v>
      </c>
      <c r="H171" s="10" t="str">
        <f>MID(Tabla1[[#This Row],[Longitud]],1,3)</f>
        <v xml:space="preserve"> 99</v>
      </c>
      <c r="I171" s="10" t="str">
        <f>MID(Tabla1[[#This Row],[Longitud]],FIND("°",Tabla1[[#This Row],[Longitud]])+1,2)</f>
        <v>26</v>
      </c>
      <c r="J171" s="10" t="str">
        <f>MID(Tabla1[[#This Row],[Longitud]],FIND("'",Tabla1[[#This Row],[Longitud]])+1,6)</f>
        <v>03.728</v>
      </c>
      <c r="K171" s="10">
        <f>(Tabla1[[#This Row],[grados]]+(Tabla1[[#This Row],[minutos]]+Tabla1[[#This Row],[segundos]]/60)/60)*-1</f>
        <v>-99.434368888888883</v>
      </c>
      <c r="L171" s="10" t="s">
        <v>923</v>
      </c>
      <c r="M171" s="10" t="str">
        <f>MID(Tabla1[[#This Row],[Latitud]],1,2)</f>
        <v>19</v>
      </c>
      <c r="N171" s="10" t="str">
        <f>MID(Tabla1[[#This Row],[Latitud]],FIND("°",Tabla1[[#This Row],[Latitud]])+1,2)</f>
        <v>10</v>
      </c>
      <c r="O171" s="10" t="str">
        <f>MID(Tabla1[[#This Row],[Latitud]],FIND("'",Tabla1[[#This Row],[Latitud]])+1,6)</f>
        <v>45.965</v>
      </c>
      <c r="P171" s="10">
        <f>(Tabla1[[#This Row],[grados2]]+(Tabla1[[#This Row],[minutos2]]+Tabla1[[#This Row],[segundos2]]/60)/60)</f>
        <v>19.179434722222222</v>
      </c>
      <c r="Q171" s="10" t="s">
        <v>924</v>
      </c>
      <c r="R171" s="10">
        <v>203</v>
      </c>
    </row>
    <row r="172" spans="1:18" x14ac:dyDescent="0.2">
      <c r="A172" s="9" t="s">
        <v>9</v>
      </c>
      <c r="B172" s="9" t="s">
        <v>10</v>
      </c>
      <c r="C172" s="9" t="s">
        <v>852</v>
      </c>
      <c r="D172" s="9" t="s">
        <v>853</v>
      </c>
      <c r="E172" s="9" t="s">
        <v>407</v>
      </c>
      <c r="F172" s="9" t="s">
        <v>925</v>
      </c>
      <c r="G172" s="9" t="s">
        <v>926</v>
      </c>
      <c r="H172" s="9" t="str">
        <f>MID(Tabla1[[#This Row],[Longitud]],1,3)</f>
        <v xml:space="preserve"> 99</v>
      </c>
      <c r="I172" s="9" t="str">
        <f>MID(Tabla1[[#This Row],[Longitud]],FIND("°",Tabla1[[#This Row],[Longitud]])+1,2)</f>
        <v>19</v>
      </c>
      <c r="J172" s="9" t="str">
        <f>MID(Tabla1[[#This Row],[Longitud]],FIND("'",Tabla1[[#This Row],[Longitud]])+1,6)</f>
        <v>15.441</v>
      </c>
      <c r="K172" s="9">
        <f>(Tabla1[[#This Row],[grados]]+(Tabla1[[#This Row],[minutos]]+Tabla1[[#This Row],[segundos]]/60)/60)*-1</f>
        <v>-99.320955833333329</v>
      </c>
      <c r="L172" s="9" t="s">
        <v>927</v>
      </c>
      <c r="M172" s="9" t="str">
        <f>MID(Tabla1[[#This Row],[Latitud]],1,2)</f>
        <v>19</v>
      </c>
      <c r="N172" s="9" t="str">
        <f>MID(Tabla1[[#This Row],[Latitud]],FIND("°",Tabla1[[#This Row],[Latitud]])+1,2)</f>
        <v>08</v>
      </c>
      <c r="O172" s="9" t="str">
        <f>MID(Tabla1[[#This Row],[Latitud]],FIND("'",Tabla1[[#This Row],[Latitud]])+1,6)</f>
        <v>11.121</v>
      </c>
      <c r="P172" s="9">
        <f>(Tabla1[[#This Row],[grados2]]+(Tabla1[[#This Row],[minutos2]]+Tabla1[[#This Row],[segundos2]]/60)/60)</f>
        <v>19.136422499999998</v>
      </c>
      <c r="Q172" s="9" t="s">
        <v>928</v>
      </c>
      <c r="R172" s="9">
        <v>13</v>
      </c>
    </row>
    <row r="173" spans="1:18" x14ac:dyDescent="0.2">
      <c r="A173" s="10" t="s">
        <v>9</v>
      </c>
      <c r="B173" s="10" t="s">
        <v>10</v>
      </c>
      <c r="C173" s="10" t="s">
        <v>929</v>
      </c>
      <c r="D173" s="10" t="s">
        <v>930</v>
      </c>
      <c r="E173" s="10" t="s">
        <v>11</v>
      </c>
      <c r="F173" s="10" t="s">
        <v>931</v>
      </c>
      <c r="G173" s="10" t="s">
        <v>932</v>
      </c>
      <c r="H173" s="10" t="str">
        <f>MID(Tabla1[[#This Row],[Longitud]],1,3)</f>
        <v xml:space="preserve"> 99</v>
      </c>
      <c r="I173" s="10" t="str">
        <f>MID(Tabla1[[#This Row],[Longitud]],FIND("°",Tabla1[[#This Row],[Longitud]])+1,2)</f>
        <v>04</v>
      </c>
      <c r="J173" s="10" t="str">
        <f>MID(Tabla1[[#This Row],[Longitud]],FIND("'",Tabla1[[#This Row],[Longitud]])+1,6)</f>
        <v>49.215</v>
      </c>
      <c r="K173" s="10">
        <f>(Tabla1[[#This Row],[grados]]+(Tabla1[[#This Row],[minutos]]+Tabla1[[#This Row],[segundos]]/60)/60)*-1</f>
        <v>-99.080337499999999</v>
      </c>
      <c r="L173" s="10" t="s">
        <v>933</v>
      </c>
      <c r="M173" s="10" t="str">
        <f>MID(Tabla1[[#This Row],[Latitud]],1,2)</f>
        <v>19</v>
      </c>
      <c r="N173" s="10" t="str">
        <f>MID(Tabla1[[#This Row],[Latitud]],FIND("°",Tabla1[[#This Row],[Latitud]])+1,2)</f>
        <v>44</v>
      </c>
      <c r="O173" s="10" t="str">
        <f>MID(Tabla1[[#This Row],[Latitud]],FIND("'",Tabla1[[#This Row],[Latitud]])+1,6)</f>
        <v>23.519</v>
      </c>
      <c r="P173" s="10">
        <f>(Tabla1[[#This Row],[grados2]]+(Tabla1[[#This Row],[minutos2]]+Tabla1[[#This Row],[segundos2]]/60)/60)</f>
        <v>19.739866388888888</v>
      </c>
      <c r="Q173" s="10" t="s">
        <v>934</v>
      </c>
      <c r="R173" s="10">
        <v>16596</v>
      </c>
    </row>
    <row r="174" spans="1:18" x14ac:dyDescent="0.2">
      <c r="A174" s="9" t="s">
        <v>9</v>
      </c>
      <c r="B174" s="9" t="s">
        <v>10</v>
      </c>
      <c r="C174" s="9" t="s">
        <v>929</v>
      </c>
      <c r="D174" s="9" t="s">
        <v>930</v>
      </c>
      <c r="E174" s="9" t="s">
        <v>507</v>
      </c>
      <c r="F174" s="9" t="s">
        <v>935</v>
      </c>
      <c r="G174" s="9" t="s">
        <v>936</v>
      </c>
      <c r="H174" s="9" t="str">
        <f>MID(Tabla1[[#This Row],[Longitud]],1,3)</f>
        <v xml:space="preserve"> 99</v>
      </c>
      <c r="I174" s="9" t="str">
        <f>MID(Tabla1[[#This Row],[Longitud]],FIND("°",Tabla1[[#This Row],[Longitud]])+1,2)</f>
        <v>05</v>
      </c>
      <c r="J174" s="9" t="str">
        <f>MID(Tabla1[[#This Row],[Longitud]],FIND("'",Tabla1[[#This Row],[Longitud]])+1,6)</f>
        <v>33.217</v>
      </c>
      <c r="K174" s="9">
        <f>(Tabla1[[#This Row],[grados]]+(Tabla1[[#This Row],[minutos]]+Tabla1[[#This Row],[segundos]]/60)/60)*-1</f>
        <v>-99.092560277777778</v>
      </c>
      <c r="L174" s="9" t="s">
        <v>937</v>
      </c>
      <c r="M174" s="9" t="str">
        <f>MID(Tabla1[[#This Row],[Latitud]],1,2)</f>
        <v>19</v>
      </c>
      <c r="N174" s="9" t="str">
        <f>MID(Tabla1[[#This Row],[Latitud]],FIND("°",Tabla1[[#This Row],[Latitud]])+1,2)</f>
        <v>43</v>
      </c>
      <c r="O174" s="9" t="str">
        <f>MID(Tabla1[[#This Row],[Latitud]],FIND("'",Tabla1[[#This Row],[Latitud]])+1,6)</f>
        <v>35.981</v>
      </c>
      <c r="P174" s="9">
        <f>(Tabla1[[#This Row],[grados2]]+(Tabla1[[#This Row],[minutos2]]+Tabla1[[#This Row],[segundos2]]/60)/60)</f>
        <v>19.726661388888889</v>
      </c>
      <c r="Q174" s="9" t="s">
        <v>938</v>
      </c>
      <c r="R174" s="9">
        <v>1715</v>
      </c>
    </row>
    <row r="175" spans="1:18" x14ac:dyDescent="0.2">
      <c r="A175" s="10" t="s">
        <v>9</v>
      </c>
      <c r="B175" s="10" t="s">
        <v>10</v>
      </c>
      <c r="C175" s="10" t="s">
        <v>929</v>
      </c>
      <c r="D175" s="10" t="s">
        <v>930</v>
      </c>
      <c r="E175" s="10" t="s">
        <v>57</v>
      </c>
      <c r="F175" s="10" t="s">
        <v>939</v>
      </c>
      <c r="G175" s="10" t="s">
        <v>940</v>
      </c>
      <c r="H175" s="10" t="str">
        <f>MID(Tabla1[[#This Row],[Longitud]],1,3)</f>
        <v xml:space="preserve"> 99</v>
      </c>
      <c r="I175" s="10" t="str">
        <f>MID(Tabla1[[#This Row],[Longitud]],FIND("°",Tabla1[[#This Row],[Longitud]])+1,2)</f>
        <v>07</v>
      </c>
      <c r="J175" s="10" t="str">
        <f>MID(Tabla1[[#This Row],[Longitud]],FIND("'",Tabla1[[#This Row],[Longitud]])+1,6)</f>
        <v>40.961</v>
      </c>
      <c r="K175" s="10">
        <f>(Tabla1[[#This Row],[grados]]+(Tabla1[[#This Row],[minutos]]+Tabla1[[#This Row],[segundos]]/60)/60)*-1</f>
        <v>-99.128044722222228</v>
      </c>
      <c r="L175" s="10" t="s">
        <v>941</v>
      </c>
      <c r="M175" s="10" t="str">
        <f>MID(Tabla1[[#This Row],[Latitud]],1,2)</f>
        <v>19</v>
      </c>
      <c r="N175" s="10" t="str">
        <f>MID(Tabla1[[#This Row],[Latitud]],FIND("°",Tabla1[[#This Row],[Latitud]])+1,2)</f>
        <v>45</v>
      </c>
      <c r="O175" s="10" t="str">
        <f>MID(Tabla1[[#This Row],[Latitud]],FIND("'",Tabla1[[#This Row],[Latitud]])+1,6)</f>
        <v>18.865</v>
      </c>
      <c r="P175" s="10">
        <f>(Tabla1[[#This Row],[grados2]]+(Tabla1[[#This Row],[minutos2]]+Tabla1[[#This Row],[segundos2]]/60)/60)</f>
        <v>19.755240277777776</v>
      </c>
      <c r="Q175" s="10" t="s">
        <v>942</v>
      </c>
      <c r="R175" s="10">
        <v>23</v>
      </c>
    </row>
    <row r="176" spans="1:18" x14ac:dyDescent="0.2">
      <c r="A176" s="9" t="s">
        <v>9</v>
      </c>
      <c r="B176" s="9" t="s">
        <v>10</v>
      </c>
      <c r="C176" s="9" t="s">
        <v>929</v>
      </c>
      <c r="D176" s="9" t="s">
        <v>930</v>
      </c>
      <c r="E176" s="9" t="s">
        <v>15</v>
      </c>
      <c r="F176" s="9" t="s">
        <v>943</v>
      </c>
      <c r="G176" s="9" t="s">
        <v>944</v>
      </c>
      <c r="H176" s="9" t="str">
        <f>MID(Tabla1[[#This Row],[Longitud]],1,3)</f>
        <v xml:space="preserve"> 99</v>
      </c>
      <c r="I176" s="9" t="str">
        <f>MID(Tabla1[[#This Row],[Longitud]],FIND("°",Tabla1[[#This Row],[Longitud]])+1,2)</f>
        <v>02</v>
      </c>
      <c r="J176" s="9" t="str">
        <f>MID(Tabla1[[#This Row],[Longitud]],FIND("'",Tabla1[[#This Row],[Longitud]])+1,6)</f>
        <v>33.001</v>
      </c>
      <c r="K176" s="9">
        <f>(Tabla1[[#This Row],[grados]]+(Tabla1[[#This Row],[minutos]]+Tabla1[[#This Row],[segundos]]/60)/60)*-1</f>
        <v>-99.042500277777776</v>
      </c>
      <c r="L176" s="9" t="s">
        <v>945</v>
      </c>
      <c r="M176" s="9" t="str">
        <f>MID(Tabla1[[#This Row],[Latitud]],1,2)</f>
        <v>19</v>
      </c>
      <c r="N176" s="9" t="str">
        <f>MID(Tabla1[[#This Row],[Latitud]],FIND("°",Tabla1[[#This Row],[Latitud]])+1,2)</f>
        <v>45</v>
      </c>
      <c r="O176" s="9" t="str">
        <f>MID(Tabla1[[#This Row],[Latitud]],FIND("'",Tabla1[[#This Row],[Latitud]])+1,6)</f>
        <v>51.560</v>
      </c>
      <c r="P176" s="9">
        <f>(Tabla1[[#This Row],[grados2]]+(Tabla1[[#This Row],[minutos2]]+Tabla1[[#This Row],[segundos2]]/60)/60)</f>
        <v>19.764322222222223</v>
      </c>
      <c r="Q176" s="9" t="s">
        <v>946</v>
      </c>
      <c r="R176" s="9">
        <v>2632</v>
      </c>
    </row>
    <row r="177" spans="1:18" x14ac:dyDescent="0.2">
      <c r="A177" s="10" t="s">
        <v>9</v>
      </c>
      <c r="B177" s="10" t="s">
        <v>10</v>
      </c>
      <c r="C177" s="10" t="s">
        <v>929</v>
      </c>
      <c r="D177" s="10" t="s">
        <v>930</v>
      </c>
      <c r="E177" s="10" t="s">
        <v>17</v>
      </c>
      <c r="F177" s="10" t="s">
        <v>947</v>
      </c>
      <c r="G177" s="10" t="s">
        <v>948</v>
      </c>
      <c r="H177" s="10" t="str">
        <f>MID(Tabla1[[#This Row],[Longitud]],1,3)</f>
        <v xml:space="preserve"> 99</v>
      </c>
      <c r="I177" s="10" t="str">
        <f>MID(Tabla1[[#This Row],[Longitud]],FIND("°",Tabla1[[#This Row],[Longitud]])+1,2)</f>
        <v>03</v>
      </c>
      <c r="J177" s="10" t="str">
        <f>MID(Tabla1[[#This Row],[Longitud]],FIND("'",Tabla1[[#This Row],[Longitud]])+1,6)</f>
        <v>01.956</v>
      </c>
      <c r="K177" s="10">
        <f>(Tabla1[[#This Row],[grados]]+(Tabla1[[#This Row],[minutos]]+Tabla1[[#This Row],[segundos]]/60)/60)*-1</f>
        <v>-99.050543333333337</v>
      </c>
      <c r="L177" s="10" t="s">
        <v>949</v>
      </c>
      <c r="M177" s="10" t="str">
        <f>MID(Tabla1[[#This Row],[Latitud]],1,2)</f>
        <v>19</v>
      </c>
      <c r="N177" s="10" t="str">
        <f>MID(Tabla1[[#This Row],[Latitud]],FIND("°",Tabla1[[#This Row],[Latitud]])+1,2)</f>
        <v>43</v>
      </c>
      <c r="O177" s="10" t="str">
        <f>MID(Tabla1[[#This Row],[Latitud]],FIND("'",Tabla1[[#This Row],[Latitud]])+1,6)</f>
        <v>23.836</v>
      </c>
      <c r="P177" s="10">
        <f>(Tabla1[[#This Row],[grados2]]+(Tabla1[[#This Row],[minutos2]]+Tabla1[[#This Row],[segundos2]]/60)/60)</f>
        <v>19.723287777777777</v>
      </c>
      <c r="Q177" s="10" t="s">
        <v>950</v>
      </c>
      <c r="R177" s="10">
        <v>4098</v>
      </c>
    </row>
    <row r="178" spans="1:18" x14ac:dyDescent="0.2">
      <c r="A178" s="10" t="s">
        <v>9</v>
      </c>
      <c r="B178" s="10" t="s">
        <v>10</v>
      </c>
      <c r="C178" s="10" t="s">
        <v>929</v>
      </c>
      <c r="D178" s="10" t="s">
        <v>930</v>
      </c>
      <c r="E178" s="10" t="s">
        <v>294</v>
      </c>
      <c r="F178" s="10" t="s">
        <v>951</v>
      </c>
      <c r="G178" s="10" t="s">
        <v>952</v>
      </c>
      <c r="H178" s="10" t="str">
        <f>MID(Tabla1[[#This Row],[Longitud]],1,3)</f>
        <v xml:space="preserve"> 99</v>
      </c>
      <c r="I178" s="10" t="str">
        <f>MID(Tabla1[[#This Row],[Longitud]],FIND("°",Tabla1[[#This Row],[Longitud]])+1,2)</f>
        <v>05</v>
      </c>
      <c r="J178" s="10" t="str">
        <f>MID(Tabla1[[#This Row],[Longitud]],FIND("'",Tabla1[[#This Row],[Longitud]])+1,6)</f>
        <v>40.353</v>
      </c>
      <c r="K178" s="10">
        <f>(Tabla1[[#This Row],[grados]]+(Tabla1[[#This Row],[minutos]]+Tabla1[[#This Row],[segundos]]/60)/60)*-1</f>
        <v>-99.094542500000003</v>
      </c>
      <c r="L178" s="10" t="s">
        <v>953</v>
      </c>
      <c r="M178" s="10" t="str">
        <f>MID(Tabla1[[#This Row],[Latitud]],1,2)</f>
        <v>19</v>
      </c>
      <c r="N178" s="10" t="str">
        <f>MID(Tabla1[[#This Row],[Latitud]],FIND("°",Tabla1[[#This Row],[Latitud]])+1,2)</f>
        <v>44</v>
      </c>
      <c r="O178" s="10" t="str">
        <f>MID(Tabla1[[#This Row],[Latitud]],FIND("'",Tabla1[[#This Row],[Latitud]])+1,6)</f>
        <v>09.399</v>
      </c>
      <c r="P178" s="10">
        <f>(Tabla1[[#This Row],[grados2]]+(Tabla1[[#This Row],[minutos2]]+Tabla1[[#This Row],[segundos2]]/60)/60)</f>
        <v>19.735944166666666</v>
      </c>
      <c r="Q178" s="10" t="s">
        <v>950</v>
      </c>
      <c r="R178" s="10">
        <v>165</v>
      </c>
    </row>
    <row r="179" spans="1:18" x14ac:dyDescent="0.2">
      <c r="A179" s="9" t="s">
        <v>9</v>
      </c>
      <c r="B179" s="9" t="s">
        <v>10</v>
      </c>
      <c r="C179" s="9" t="s">
        <v>929</v>
      </c>
      <c r="D179" s="9" t="s">
        <v>930</v>
      </c>
      <c r="E179" s="9" t="s">
        <v>528</v>
      </c>
      <c r="F179" s="9" t="s">
        <v>954</v>
      </c>
      <c r="G179" s="9" t="s">
        <v>955</v>
      </c>
      <c r="H179" s="9" t="str">
        <f>MID(Tabla1[[#This Row],[Longitud]],1,3)</f>
        <v xml:space="preserve"> 99</v>
      </c>
      <c r="I179" s="9" t="str">
        <f>MID(Tabla1[[#This Row],[Longitud]],FIND("°",Tabla1[[#This Row],[Longitud]])+1,2)</f>
        <v>02</v>
      </c>
      <c r="J179" s="9" t="str">
        <f>MID(Tabla1[[#This Row],[Longitud]],FIND("'",Tabla1[[#This Row],[Longitud]])+1,6)</f>
        <v>49.797</v>
      </c>
      <c r="K179" s="9">
        <f>(Tabla1[[#This Row],[grados]]+(Tabla1[[#This Row],[minutos]]+Tabla1[[#This Row],[segundos]]/60)/60)*-1</f>
        <v>-99.047165833333338</v>
      </c>
      <c r="L179" s="9" t="s">
        <v>956</v>
      </c>
      <c r="M179" s="9" t="str">
        <f>MID(Tabla1[[#This Row],[Latitud]],1,2)</f>
        <v>19</v>
      </c>
      <c r="N179" s="9" t="str">
        <f>MID(Tabla1[[#This Row],[Latitud]],FIND("°",Tabla1[[#This Row],[Latitud]])+1,2)</f>
        <v>42</v>
      </c>
      <c r="O179" s="9" t="str">
        <f>MID(Tabla1[[#This Row],[Latitud]],FIND("'",Tabla1[[#This Row],[Latitud]])+1,6)</f>
        <v>07.401</v>
      </c>
      <c r="P179" s="9">
        <f>(Tabla1[[#This Row],[grados2]]+(Tabla1[[#This Row],[minutos2]]+Tabla1[[#This Row],[segundos2]]/60)/60)</f>
        <v>19.702055833333333</v>
      </c>
      <c r="Q179" s="9" t="s">
        <v>957</v>
      </c>
      <c r="R179" s="9">
        <v>44</v>
      </c>
    </row>
    <row r="180" spans="1:18" x14ac:dyDescent="0.2">
      <c r="A180" s="10" t="s">
        <v>9</v>
      </c>
      <c r="B180" s="10" t="s">
        <v>10</v>
      </c>
      <c r="C180" s="10" t="s">
        <v>929</v>
      </c>
      <c r="D180" s="10" t="s">
        <v>930</v>
      </c>
      <c r="E180" s="10" t="s">
        <v>21</v>
      </c>
      <c r="F180" s="10" t="s">
        <v>958</v>
      </c>
      <c r="G180" s="10" t="s">
        <v>959</v>
      </c>
      <c r="H180" s="10" t="str">
        <f>MID(Tabla1[[#This Row],[Longitud]],1,3)</f>
        <v xml:space="preserve"> 99</v>
      </c>
      <c r="I180" s="10" t="str">
        <f>MID(Tabla1[[#This Row],[Longitud]],FIND("°",Tabla1[[#This Row],[Longitud]])+1,2)</f>
        <v>07</v>
      </c>
      <c r="J180" s="10" t="str">
        <f>MID(Tabla1[[#This Row],[Longitud]],FIND("'",Tabla1[[#This Row],[Longitud]])+1,6)</f>
        <v>25.680</v>
      </c>
      <c r="K180" s="10">
        <f>(Tabla1[[#This Row],[grados]]+(Tabla1[[#This Row],[minutos]]+Tabla1[[#This Row],[segundos]]/60)/60)*-1</f>
        <v>-99.123800000000003</v>
      </c>
      <c r="L180" s="10" t="s">
        <v>960</v>
      </c>
      <c r="M180" s="10" t="str">
        <f>MID(Tabla1[[#This Row],[Latitud]],1,2)</f>
        <v>19</v>
      </c>
      <c r="N180" s="10" t="str">
        <f>MID(Tabla1[[#This Row],[Latitud]],FIND("°",Tabla1[[#This Row],[Latitud]])+1,2)</f>
        <v>45</v>
      </c>
      <c r="O180" s="10" t="str">
        <f>MID(Tabla1[[#This Row],[Latitud]],FIND("'",Tabla1[[#This Row],[Latitud]])+1,6)</f>
        <v>52.402</v>
      </c>
      <c r="P180" s="10">
        <f>(Tabla1[[#This Row],[grados2]]+(Tabla1[[#This Row],[minutos2]]+Tabla1[[#This Row],[segundos2]]/60)/60)</f>
        <v>19.764556111111112</v>
      </c>
      <c r="Q180" s="10" t="s">
        <v>942</v>
      </c>
      <c r="R180" s="10">
        <v>100</v>
      </c>
    </row>
    <row r="181" spans="1:18" x14ac:dyDescent="0.2">
      <c r="A181" s="9" t="s">
        <v>9</v>
      </c>
      <c r="B181" s="9" t="s">
        <v>10</v>
      </c>
      <c r="C181" s="9" t="s">
        <v>929</v>
      </c>
      <c r="D181" s="9" t="s">
        <v>930</v>
      </c>
      <c r="E181" s="9" t="s">
        <v>24</v>
      </c>
      <c r="F181" s="9" t="s">
        <v>961</v>
      </c>
      <c r="G181" s="9" t="s">
        <v>962</v>
      </c>
      <c r="H181" s="9" t="str">
        <f>MID(Tabla1[[#This Row],[Longitud]],1,3)</f>
        <v xml:space="preserve"> 99</v>
      </c>
      <c r="I181" s="9" t="str">
        <f>MID(Tabla1[[#This Row],[Longitud]],FIND("°",Tabla1[[#This Row],[Longitud]])+1,2)</f>
        <v>04</v>
      </c>
      <c r="J181" s="9" t="str">
        <f>MID(Tabla1[[#This Row],[Longitud]],FIND("'",Tabla1[[#This Row],[Longitud]])+1,6)</f>
        <v>34.745</v>
      </c>
      <c r="K181" s="9">
        <f>(Tabla1[[#This Row],[grados]]+(Tabla1[[#This Row],[minutos]]+Tabla1[[#This Row],[segundos]]/60)/60)*-1</f>
        <v>-99.076318055555561</v>
      </c>
      <c r="L181" s="9" t="s">
        <v>963</v>
      </c>
      <c r="M181" s="9" t="str">
        <f>MID(Tabla1[[#This Row],[Latitud]],1,2)</f>
        <v>19</v>
      </c>
      <c r="N181" s="9" t="str">
        <f>MID(Tabla1[[#This Row],[Latitud]],FIND("°",Tabla1[[#This Row],[Latitud]])+1,2)</f>
        <v>42</v>
      </c>
      <c r="O181" s="9" t="str">
        <f>MID(Tabla1[[#This Row],[Latitud]],FIND("'",Tabla1[[#This Row],[Latitud]])+1,6)</f>
        <v>13.564</v>
      </c>
      <c r="P181" s="9">
        <f>(Tabla1[[#This Row],[grados2]]+(Tabla1[[#This Row],[minutos2]]+Tabla1[[#This Row],[segundos2]]/60)/60)</f>
        <v>19.703767777777777</v>
      </c>
      <c r="Q181" s="9" t="s">
        <v>946</v>
      </c>
      <c r="R181" s="9">
        <v>877</v>
      </c>
    </row>
    <row r="182" spans="1:18" x14ac:dyDescent="0.2">
      <c r="A182" s="10" t="s">
        <v>9</v>
      </c>
      <c r="B182" s="10" t="s">
        <v>10</v>
      </c>
      <c r="C182" s="10" t="s">
        <v>929</v>
      </c>
      <c r="D182" s="10" t="s">
        <v>930</v>
      </c>
      <c r="E182" s="10" t="s">
        <v>751</v>
      </c>
      <c r="F182" s="10" t="s">
        <v>964</v>
      </c>
      <c r="G182" s="10" t="s">
        <v>965</v>
      </c>
      <c r="H182" s="10" t="str">
        <f>MID(Tabla1[[#This Row],[Longitud]],1,3)</f>
        <v xml:space="preserve"> 99</v>
      </c>
      <c r="I182" s="10" t="str">
        <f>MID(Tabla1[[#This Row],[Longitud]],FIND("°",Tabla1[[#This Row],[Longitud]])+1,2)</f>
        <v>04</v>
      </c>
      <c r="J182" s="10" t="str">
        <f>MID(Tabla1[[#This Row],[Longitud]],FIND("'",Tabla1[[#This Row],[Longitud]])+1,6)</f>
        <v>58.916</v>
      </c>
      <c r="K182" s="10">
        <f>(Tabla1[[#This Row],[grados]]+(Tabla1[[#This Row],[minutos]]+Tabla1[[#This Row],[segundos]]/60)/60)*-1</f>
        <v>-99.083032222222229</v>
      </c>
      <c r="L182" s="10" t="s">
        <v>966</v>
      </c>
      <c r="M182" s="10" t="str">
        <f>MID(Tabla1[[#This Row],[Latitud]],1,2)</f>
        <v>19</v>
      </c>
      <c r="N182" s="10" t="str">
        <f>MID(Tabla1[[#This Row],[Latitud]],FIND("°",Tabla1[[#This Row],[Latitud]])+1,2)</f>
        <v>43</v>
      </c>
      <c r="O182" s="10" t="str">
        <f>MID(Tabla1[[#This Row],[Latitud]],FIND("'",Tabla1[[#This Row],[Latitud]])+1,6)</f>
        <v>19.000</v>
      </c>
      <c r="P182" s="10">
        <f>(Tabla1[[#This Row],[grados2]]+(Tabla1[[#This Row],[minutos2]]+Tabla1[[#This Row],[segundos2]]/60)/60)</f>
        <v>19.721944444444446</v>
      </c>
      <c r="Q182" s="10" t="s">
        <v>950</v>
      </c>
      <c r="R182" s="10">
        <v>3702</v>
      </c>
    </row>
    <row r="183" spans="1:18" x14ac:dyDescent="0.2">
      <c r="A183" s="9" t="s">
        <v>9</v>
      </c>
      <c r="B183" s="9" t="s">
        <v>10</v>
      </c>
      <c r="C183" s="9" t="s">
        <v>929</v>
      </c>
      <c r="D183" s="9" t="s">
        <v>930</v>
      </c>
      <c r="E183" s="9" t="s">
        <v>331</v>
      </c>
      <c r="F183" s="9" t="s">
        <v>967</v>
      </c>
      <c r="G183" s="9" t="s">
        <v>968</v>
      </c>
      <c r="H183" s="9" t="str">
        <f>MID(Tabla1[[#This Row],[Longitud]],1,3)</f>
        <v xml:space="preserve"> 99</v>
      </c>
      <c r="I183" s="9" t="str">
        <f>MID(Tabla1[[#This Row],[Longitud]],FIND("°",Tabla1[[#This Row],[Longitud]])+1,2)</f>
        <v>06</v>
      </c>
      <c r="J183" s="9" t="str">
        <f>MID(Tabla1[[#This Row],[Longitud]],FIND("'",Tabla1[[#This Row],[Longitud]])+1,6)</f>
        <v>24.461</v>
      </c>
      <c r="K183" s="9">
        <f>(Tabla1[[#This Row],[grados]]+(Tabla1[[#This Row],[minutos]]+Tabla1[[#This Row],[segundos]]/60)/60)*-1</f>
        <v>-99.106794722222219</v>
      </c>
      <c r="L183" s="9" t="s">
        <v>969</v>
      </c>
      <c r="M183" s="9" t="str">
        <f>MID(Tabla1[[#This Row],[Latitud]],1,2)</f>
        <v>19</v>
      </c>
      <c r="N183" s="9" t="str">
        <f>MID(Tabla1[[#This Row],[Latitud]],FIND("°",Tabla1[[#This Row],[Latitud]])+1,2)</f>
        <v>42</v>
      </c>
      <c r="O183" s="9" t="str">
        <f>MID(Tabla1[[#This Row],[Latitud]],FIND("'",Tabla1[[#This Row],[Latitud]])+1,6)</f>
        <v>52.236</v>
      </c>
      <c r="P183" s="9">
        <f>(Tabla1[[#This Row],[grados2]]+(Tabla1[[#This Row],[minutos2]]+Tabla1[[#This Row],[segundos2]]/60)/60)</f>
        <v>19.714510000000001</v>
      </c>
      <c r="Q183" s="9" t="s">
        <v>957</v>
      </c>
      <c r="R183" s="9">
        <v>17</v>
      </c>
    </row>
    <row r="184" spans="1:18" x14ac:dyDescent="0.2">
      <c r="A184" s="10" t="s">
        <v>9</v>
      </c>
      <c r="B184" s="10" t="s">
        <v>10</v>
      </c>
      <c r="C184" s="10" t="s">
        <v>929</v>
      </c>
      <c r="D184" s="10" t="s">
        <v>930</v>
      </c>
      <c r="E184" s="10" t="s">
        <v>336</v>
      </c>
      <c r="F184" s="10" t="s">
        <v>970</v>
      </c>
      <c r="G184" s="10" t="s">
        <v>971</v>
      </c>
      <c r="H184" s="10" t="str">
        <f>MID(Tabla1[[#This Row],[Longitud]],1,3)</f>
        <v xml:space="preserve"> 99</v>
      </c>
      <c r="I184" s="10" t="str">
        <f>MID(Tabla1[[#This Row],[Longitud]],FIND("°",Tabla1[[#This Row],[Longitud]])+1,2)</f>
        <v>06</v>
      </c>
      <c r="J184" s="10" t="str">
        <f>MID(Tabla1[[#This Row],[Longitud]],FIND("'",Tabla1[[#This Row],[Longitud]])+1,6)</f>
        <v>55.204</v>
      </c>
      <c r="K184" s="10">
        <f>(Tabla1[[#This Row],[grados]]+(Tabla1[[#This Row],[minutos]]+Tabla1[[#This Row],[segundos]]/60)/60)*-1</f>
        <v>-99.115334444444443</v>
      </c>
      <c r="L184" s="10" t="s">
        <v>972</v>
      </c>
      <c r="M184" s="10" t="str">
        <f>MID(Tabla1[[#This Row],[Latitud]],1,2)</f>
        <v>19</v>
      </c>
      <c r="N184" s="10" t="str">
        <f>MID(Tabla1[[#This Row],[Latitud]],FIND("°",Tabla1[[#This Row],[Latitud]])+1,2)</f>
        <v>43</v>
      </c>
      <c r="O184" s="10" t="str">
        <f>MID(Tabla1[[#This Row],[Latitud]],FIND("'",Tabla1[[#This Row],[Latitud]])+1,6)</f>
        <v>54.503</v>
      </c>
      <c r="P184" s="10">
        <f>(Tabla1[[#This Row],[grados2]]+(Tabla1[[#This Row],[minutos2]]+Tabla1[[#This Row],[segundos2]]/60)/60)</f>
        <v>19.731806388888888</v>
      </c>
      <c r="Q184" s="10" t="s">
        <v>973</v>
      </c>
      <c r="R184" s="10">
        <v>163</v>
      </c>
    </row>
    <row r="185" spans="1:18" x14ac:dyDescent="0.2">
      <c r="A185" s="9" t="s">
        <v>9</v>
      </c>
      <c r="B185" s="9" t="s">
        <v>10</v>
      </c>
      <c r="C185" s="9" t="s">
        <v>929</v>
      </c>
      <c r="D185" s="9" t="s">
        <v>930</v>
      </c>
      <c r="E185" s="9" t="s">
        <v>371</v>
      </c>
      <c r="F185" s="9" t="s">
        <v>974</v>
      </c>
      <c r="G185" s="9" t="s">
        <v>975</v>
      </c>
      <c r="H185" s="9" t="str">
        <f>MID(Tabla1[[#This Row],[Longitud]],1,3)</f>
        <v xml:space="preserve"> 99</v>
      </c>
      <c r="I185" s="9" t="str">
        <f>MID(Tabla1[[#This Row],[Longitud]],FIND("°",Tabla1[[#This Row],[Longitud]])+1,2)</f>
        <v>06</v>
      </c>
      <c r="J185" s="9" t="str">
        <f>MID(Tabla1[[#This Row],[Longitud]],FIND("'",Tabla1[[#This Row],[Longitud]])+1,6)</f>
        <v>01.611</v>
      </c>
      <c r="K185" s="9">
        <f>(Tabla1[[#This Row],[grados]]+(Tabla1[[#This Row],[minutos]]+Tabla1[[#This Row],[segundos]]/60)/60)*-1</f>
        <v>-99.100447500000001</v>
      </c>
      <c r="L185" s="9" t="s">
        <v>976</v>
      </c>
      <c r="M185" s="9" t="str">
        <f>MID(Tabla1[[#This Row],[Latitud]],1,2)</f>
        <v>19</v>
      </c>
      <c r="N185" s="9" t="str">
        <f>MID(Tabla1[[#This Row],[Latitud]],FIND("°",Tabla1[[#This Row],[Latitud]])+1,2)</f>
        <v>45</v>
      </c>
      <c r="O185" s="9" t="str">
        <f>MID(Tabla1[[#This Row],[Latitud]],FIND("'",Tabla1[[#This Row],[Latitud]])+1,6)</f>
        <v>44.692</v>
      </c>
      <c r="P185" s="9">
        <f>(Tabla1[[#This Row],[grados2]]+(Tabla1[[#This Row],[minutos2]]+Tabla1[[#This Row],[segundos2]]/60)/60)</f>
        <v>19.762414444444445</v>
      </c>
      <c r="Q185" s="9" t="s">
        <v>977</v>
      </c>
      <c r="R185" s="9">
        <v>37</v>
      </c>
    </row>
    <row r="186" spans="1:18" x14ac:dyDescent="0.2">
      <c r="A186" s="10" t="s">
        <v>9</v>
      </c>
      <c r="B186" s="10" t="s">
        <v>10</v>
      </c>
      <c r="C186" s="10" t="s">
        <v>929</v>
      </c>
      <c r="D186" s="10" t="s">
        <v>930</v>
      </c>
      <c r="E186" s="10" t="s">
        <v>384</v>
      </c>
      <c r="F186" s="10" t="s">
        <v>978</v>
      </c>
      <c r="G186" s="10" t="s">
        <v>979</v>
      </c>
      <c r="H186" s="10" t="str">
        <f>MID(Tabla1[[#This Row],[Longitud]],1,3)</f>
        <v xml:space="preserve"> 99</v>
      </c>
      <c r="I186" s="10" t="str">
        <f>MID(Tabla1[[#This Row],[Longitud]],FIND("°",Tabla1[[#This Row],[Longitud]])+1,2)</f>
        <v>04</v>
      </c>
      <c r="J186" s="10" t="str">
        <f>MID(Tabla1[[#This Row],[Longitud]],FIND("'",Tabla1[[#This Row],[Longitud]])+1,6)</f>
        <v>44.970</v>
      </c>
      <c r="K186" s="10">
        <f>(Tabla1[[#This Row],[grados]]+(Tabla1[[#This Row],[minutos]]+Tabla1[[#This Row],[segundos]]/60)/60)*-1</f>
        <v>-99.079158333333339</v>
      </c>
      <c r="L186" s="10" t="s">
        <v>980</v>
      </c>
      <c r="M186" s="10" t="str">
        <f>MID(Tabla1[[#This Row],[Latitud]],1,2)</f>
        <v>19</v>
      </c>
      <c r="N186" s="10" t="str">
        <f>MID(Tabla1[[#This Row],[Latitud]],FIND("°",Tabla1[[#This Row],[Latitud]])+1,2)</f>
        <v>43</v>
      </c>
      <c r="O186" s="10" t="str">
        <f>MID(Tabla1[[#This Row],[Latitud]],FIND("'",Tabla1[[#This Row],[Latitud]])+1,6)</f>
        <v>47.999</v>
      </c>
      <c r="P186" s="10">
        <f>(Tabla1[[#This Row],[grados2]]+(Tabla1[[#This Row],[minutos2]]+Tabla1[[#This Row],[segundos2]]/60)/60)</f>
        <v>19.729999722222221</v>
      </c>
      <c r="Q186" s="10" t="s">
        <v>981</v>
      </c>
      <c r="R186" s="10">
        <v>195</v>
      </c>
    </row>
    <row r="187" spans="1:18" x14ac:dyDescent="0.2">
      <c r="A187" s="10" t="s">
        <v>9</v>
      </c>
      <c r="B187" s="10" t="s">
        <v>10</v>
      </c>
      <c r="C187" s="10" t="s">
        <v>929</v>
      </c>
      <c r="D187" s="10" t="s">
        <v>930</v>
      </c>
      <c r="E187" s="10" t="s">
        <v>393</v>
      </c>
      <c r="F187" s="10" t="s">
        <v>983</v>
      </c>
      <c r="G187" s="10" t="s">
        <v>984</v>
      </c>
      <c r="H187" s="10" t="str">
        <f>MID(Tabla1[[#This Row],[Longitud]],1,3)</f>
        <v xml:space="preserve"> 99</v>
      </c>
      <c r="I187" s="10" t="str">
        <f>MID(Tabla1[[#This Row],[Longitud]],FIND("°",Tabla1[[#This Row],[Longitud]])+1,2)</f>
        <v>02</v>
      </c>
      <c r="J187" s="10" t="str">
        <f>MID(Tabla1[[#This Row],[Longitud]],FIND("'",Tabla1[[#This Row],[Longitud]])+1,6)</f>
        <v>12.657</v>
      </c>
      <c r="K187" s="10">
        <f>(Tabla1[[#This Row],[grados]]+(Tabla1[[#This Row],[minutos]]+Tabla1[[#This Row],[segundos]]/60)/60)*-1</f>
        <v>-99.03684916666667</v>
      </c>
      <c r="L187" s="10" t="s">
        <v>985</v>
      </c>
      <c r="M187" s="10" t="str">
        <f>MID(Tabla1[[#This Row],[Latitud]],1,2)</f>
        <v>19</v>
      </c>
      <c r="N187" s="10" t="str">
        <f>MID(Tabla1[[#This Row],[Latitud]],FIND("°",Tabla1[[#This Row],[Latitud]])+1,2)</f>
        <v>45</v>
      </c>
      <c r="O187" s="10" t="str">
        <f>MID(Tabla1[[#This Row],[Latitud]],FIND("'",Tabla1[[#This Row],[Latitud]])+1,6)</f>
        <v>48.812</v>
      </c>
      <c r="P187" s="10">
        <f>(Tabla1[[#This Row],[grados2]]+(Tabla1[[#This Row],[minutos2]]+Tabla1[[#This Row],[segundos2]]/60)/60)</f>
        <v>19.763558888888888</v>
      </c>
      <c r="Q187" s="10" t="s">
        <v>946</v>
      </c>
      <c r="R187" s="10">
        <v>149</v>
      </c>
    </row>
    <row r="188" spans="1:18" x14ac:dyDescent="0.2">
      <c r="A188" s="10" t="s">
        <v>9</v>
      </c>
      <c r="B188" s="10" t="s">
        <v>10</v>
      </c>
      <c r="C188" s="10" t="s">
        <v>929</v>
      </c>
      <c r="D188" s="10" t="s">
        <v>930</v>
      </c>
      <c r="E188" s="10" t="s">
        <v>407</v>
      </c>
      <c r="F188" s="10" t="s">
        <v>986</v>
      </c>
      <c r="G188" s="10" t="s">
        <v>987</v>
      </c>
      <c r="H188" s="10" t="str">
        <f>MID(Tabla1[[#This Row],[Longitud]],1,3)</f>
        <v xml:space="preserve"> 99</v>
      </c>
      <c r="I188" s="10" t="str">
        <f>MID(Tabla1[[#This Row],[Longitud]],FIND("°",Tabla1[[#This Row],[Longitud]])+1,2)</f>
        <v>04</v>
      </c>
      <c r="J188" s="10" t="str">
        <f>MID(Tabla1[[#This Row],[Longitud]],FIND("'",Tabla1[[#This Row],[Longitud]])+1,6)</f>
        <v>32.686</v>
      </c>
      <c r="K188" s="10">
        <f>(Tabla1[[#This Row],[grados]]+(Tabla1[[#This Row],[minutos]]+Tabla1[[#This Row],[segundos]]/60)/60)*-1</f>
        <v>-99.075746111111116</v>
      </c>
      <c r="L188" s="10" t="s">
        <v>988</v>
      </c>
      <c r="M188" s="10" t="str">
        <f>MID(Tabla1[[#This Row],[Latitud]],1,2)</f>
        <v>19</v>
      </c>
      <c r="N188" s="10" t="str">
        <f>MID(Tabla1[[#This Row],[Latitud]],FIND("°",Tabla1[[#This Row],[Latitud]])+1,2)</f>
        <v>41</v>
      </c>
      <c r="O188" s="10" t="str">
        <f>MID(Tabla1[[#This Row],[Latitud]],FIND("'",Tabla1[[#This Row],[Latitud]])+1,6)</f>
        <v>44.741</v>
      </c>
      <c r="P188" s="10">
        <f>(Tabla1[[#This Row],[grados2]]+(Tabla1[[#This Row],[minutos2]]+Tabla1[[#This Row],[segundos2]]/60)/60)</f>
        <v>19.69576138888889</v>
      </c>
      <c r="Q188" s="10" t="s">
        <v>942</v>
      </c>
      <c r="R188" s="10">
        <v>33</v>
      </c>
    </row>
    <row r="189" spans="1:18" x14ac:dyDescent="0.2">
      <c r="A189" s="9" t="s">
        <v>9</v>
      </c>
      <c r="B189" s="9" t="s">
        <v>10</v>
      </c>
      <c r="C189" s="9" t="s">
        <v>929</v>
      </c>
      <c r="D189" s="9" t="s">
        <v>930</v>
      </c>
      <c r="E189" s="9" t="s">
        <v>412</v>
      </c>
      <c r="F189" s="9" t="s">
        <v>989</v>
      </c>
      <c r="G189" s="9" t="s">
        <v>990</v>
      </c>
      <c r="H189" s="9" t="str">
        <f>MID(Tabla1[[#This Row],[Longitud]],1,3)</f>
        <v xml:space="preserve"> 99</v>
      </c>
      <c r="I189" s="9" t="str">
        <f>MID(Tabla1[[#This Row],[Longitud]],FIND("°",Tabla1[[#This Row],[Longitud]])+1,2)</f>
        <v>04</v>
      </c>
      <c r="J189" s="9" t="str">
        <f>MID(Tabla1[[#This Row],[Longitud]],FIND("'",Tabla1[[#This Row],[Longitud]])+1,6)</f>
        <v>03.523</v>
      </c>
      <c r="K189" s="9">
        <f>(Tabla1[[#This Row],[grados]]+(Tabla1[[#This Row],[minutos]]+Tabla1[[#This Row],[segundos]]/60)/60)*-1</f>
        <v>-99.067645277777771</v>
      </c>
      <c r="L189" s="9" t="s">
        <v>991</v>
      </c>
      <c r="M189" s="9" t="str">
        <f>MID(Tabla1[[#This Row],[Latitud]],1,2)</f>
        <v>19</v>
      </c>
      <c r="N189" s="9" t="str">
        <f>MID(Tabla1[[#This Row],[Latitud]],FIND("°",Tabla1[[#This Row],[Latitud]])+1,2)</f>
        <v>42</v>
      </c>
      <c r="O189" s="9" t="str">
        <f>MID(Tabla1[[#This Row],[Latitud]],FIND("'",Tabla1[[#This Row],[Latitud]])+1,6)</f>
        <v>23.636</v>
      </c>
      <c r="P189" s="9">
        <f>(Tabla1[[#This Row],[grados2]]+(Tabla1[[#This Row],[minutos2]]+Tabla1[[#This Row],[segundos2]]/60)/60)</f>
        <v>19.706565555555557</v>
      </c>
      <c r="Q189" s="9" t="s">
        <v>934</v>
      </c>
      <c r="R189" s="9">
        <v>18769</v>
      </c>
    </row>
    <row r="190" spans="1:18" x14ac:dyDescent="0.2">
      <c r="A190" s="10" t="s">
        <v>9</v>
      </c>
      <c r="B190" s="10" t="s">
        <v>10</v>
      </c>
      <c r="C190" s="10" t="s">
        <v>929</v>
      </c>
      <c r="D190" s="10" t="s">
        <v>930</v>
      </c>
      <c r="E190" s="10" t="s">
        <v>992</v>
      </c>
      <c r="F190" s="10" t="s">
        <v>993</v>
      </c>
      <c r="G190" s="10" t="s">
        <v>994</v>
      </c>
      <c r="H190" s="10" t="str">
        <f>MID(Tabla1[[#This Row],[Longitud]],1,3)</f>
        <v xml:space="preserve"> 99</v>
      </c>
      <c r="I190" s="10" t="str">
        <f>MID(Tabla1[[#This Row],[Longitud]],FIND("°",Tabla1[[#This Row],[Longitud]])+1,2)</f>
        <v>04</v>
      </c>
      <c r="J190" s="10" t="str">
        <f>MID(Tabla1[[#This Row],[Longitud]],FIND("'",Tabla1[[#This Row],[Longitud]])+1,6)</f>
        <v>42.575</v>
      </c>
      <c r="K190" s="10">
        <f>(Tabla1[[#This Row],[grados]]+(Tabla1[[#This Row],[minutos]]+Tabla1[[#This Row],[segundos]]/60)/60)*-1</f>
        <v>-99.078493055555555</v>
      </c>
      <c r="L190" s="10" t="s">
        <v>995</v>
      </c>
      <c r="M190" s="10" t="str">
        <f>MID(Tabla1[[#This Row],[Latitud]],1,2)</f>
        <v>19</v>
      </c>
      <c r="N190" s="10" t="str">
        <f>MID(Tabla1[[#This Row],[Latitud]],FIND("°",Tabla1[[#This Row],[Latitud]])+1,2)</f>
        <v>41</v>
      </c>
      <c r="O190" s="10" t="str">
        <f>MID(Tabla1[[#This Row],[Latitud]],FIND("'",Tabla1[[#This Row],[Latitud]])+1,6)</f>
        <v>52.708</v>
      </c>
      <c r="P190" s="10">
        <f>(Tabla1[[#This Row],[grados2]]+(Tabla1[[#This Row],[minutos2]]+Tabla1[[#This Row],[segundos2]]/60)/60)</f>
        <v>19.697974444444444</v>
      </c>
      <c r="Q190" s="10" t="s">
        <v>957</v>
      </c>
      <c r="R190" s="10">
        <v>7753</v>
      </c>
    </row>
    <row r="191" spans="1:18" x14ac:dyDescent="0.2">
      <c r="A191" s="10" t="s">
        <v>9</v>
      </c>
      <c r="B191" s="10" t="s">
        <v>10</v>
      </c>
      <c r="C191" s="10" t="s">
        <v>996</v>
      </c>
      <c r="D191" s="10" t="s">
        <v>997</v>
      </c>
      <c r="E191" s="10" t="s">
        <v>11</v>
      </c>
      <c r="F191" s="10" t="s">
        <v>997</v>
      </c>
      <c r="G191" s="10" t="s">
        <v>998</v>
      </c>
      <c r="H191" s="10" t="str">
        <f>MID(Tabla1[[#This Row],[Longitud]],1,3)</f>
        <v xml:space="preserve"> 98</v>
      </c>
      <c r="I191" s="10" t="str">
        <f>MID(Tabla1[[#This Row],[Longitud]],FIND("°",Tabla1[[#This Row],[Longitud]])+1,2)</f>
        <v>51</v>
      </c>
      <c r="J191" s="10" t="str">
        <f>MID(Tabla1[[#This Row],[Longitud]],FIND("'",Tabla1[[#This Row],[Longitud]])+1,6)</f>
        <v>29.553</v>
      </c>
      <c r="K191" s="10">
        <f>(Tabla1[[#This Row],[grados]]+(Tabla1[[#This Row],[minutos]]+Tabla1[[#This Row],[segundos]]/60)/60)*-1</f>
        <v>-98.858209166666668</v>
      </c>
      <c r="L191" s="10" t="s">
        <v>999</v>
      </c>
      <c r="M191" s="10" t="str">
        <f>MID(Tabla1[[#This Row],[Latitud]],1,2)</f>
        <v>19</v>
      </c>
      <c r="N191" s="10" t="str">
        <f>MID(Tabla1[[#This Row],[Latitud]],FIND("°",Tabla1[[#This Row],[Latitud]])+1,2)</f>
        <v>33</v>
      </c>
      <c r="O191" s="10" t="str">
        <f>MID(Tabla1[[#This Row],[Latitud]],FIND("'",Tabla1[[#This Row],[Latitud]])+1,6)</f>
        <v>48.159</v>
      </c>
      <c r="P191" s="10">
        <f>(Tabla1[[#This Row],[grados2]]+(Tabla1[[#This Row],[minutos2]]+Tabla1[[#This Row],[segundos2]]/60)/60)</f>
        <v>19.563377500000001</v>
      </c>
      <c r="Q191" s="10" t="s">
        <v>589</v>
      </c>
      <c r="R191" s="10">
        <v>4784</v>
      </c>
    </row>
    <row r="192" spans="1:18" x14ac:dyDescent="0.2">
      <c r="A192" s="9" t="s">
        <v>9</v>
      </c>
      <c r="B192" s="9" t="s">
        <v>10</v>
      </c>
      <c r="C192" s="9" t="s">
        <v>996</v>
      </c>
      <c r="D192" s="9" t="s">
        <v>997</v>
      </c>
      <c r="E192" s="9" t="s">
        <v>519</v>
      </c>
      <c r="F192" s="9" t="s">
        <v>1000</v>
      </c>
      <c r="G192" s="9" t="s">
        <v>1001</v>
      </c>
      <c r="H192" s="9" t="str">
        <f>MID(Tabla1[[#This Row],[Longitud]],1,3)</f>
        <v xml:space="preserve"> 98</v>
      </c>
      <c r="I192" s="9" t="str">
        <f>MID(Tabla1[[#This Row],[Longitud]],FIND("°",Tabla1[[#This Row],[Longitud]])+1,2)</f>
        <v>51</v>
      </c>
      <c r="J192" s="9" t="str">
        <f>MID(Tabla1[[#This Row],[Longitud]],FIND("'",Tabla1[[#This Row],[Longitud]])+1,6)</f>
        <v>58.493</v>
      </c>
      <c r="K192" s="9">
        <f>(Tabla1[[#This Row],[grados]]+(Tabla1[[#This Row],[minutos]]+Tabla1[[#This Row],[segundos]]/60)/60)*-1</f>
        <v>-98.866248055555559</v>
      </c>
      <c r="L192" s="9" t="s">
        <v>1002</v>
      </c>
      <c r="M192" s="9" t="str">
        <f>MID(Tabla1[[#This Row],[Latitud]],1,2)</f>
        <v>19</v>
      </c>
      <c r="N192" s="9" t="str">
        <f>MID(Tabla1[[#This Row],[Latitud]],FIND("°",Tabla1[[#This Row],[Latitud]])+1,2)</f>
        <v>33</v>
      </c>
      <c r="O192" s="9" t="str">
        <f>MID(Tabla1[[#This Row],[Latitud]],FIND("'",Tabla1[[#This Row],[Latitud]])+1,6)</f>
        <v>48.961</v>
      </c>
      <c r="P192" s="9">
        <f>(Tabla1[[#This Row],[grados2]]+(Tabla1[[#This Row],[minutos2]]+Tabla1[[#This Row],[segundos2]]/60)/60)</f>
        <v>19.563600277777777</v>
      </c>
      <c r="Q192" s="9" t="s">
        <v>1003</v>
      </c>
      <c r="R192" s="9">
        <v>70</v>
      </c>
    </row>
    <row r="193" spans="1:18" x14ac:dyDescent="0.2">
      <c r="A193" s="9" t="s">
        <v>9</v>
      </c>
      <c r="B193" s="9" t="s">
        <v>10</v>
      </c>
      <c r="C193" s="9" t="s">
        <v>1005</v>
      </c>
      <c r="D193" s="9" t="s">
        <v>1006</v>
      </c>
      <c r="E193" s="9" t="s">
        <v>11</v>
      </c>
      <c r="F193" s="9" t="s">
        <v>1006</v>
      </c>
      <c r="G193" s="9" t="s">
        <v>1007</v>
      </c>
      <c r="H193" s="9" t="str">
        <f>MID(Tabla1[[#This Row],[Longitud]],1,3)</f>
        <v xml:space="preserve"> 98</v>
      </c>
      <c r="I193" s="9" t="str">
        <f>MID(Tabla1[[#This Row],[Longitud]],FIND("°",Tabla1[[#This Row],[Longitud]])+1,2)</f>
        <v>52</v>
      </c>
      <c r="J193" s="9" t="str">
        <f>MID(Tabla1[[#This Row],[Longitud]],FIND("'",Tabla1[[#This Row],[Longitud]])+1,6)</f>
        <v>11.648</v>
      </c>
      <c r="K193" s="9">
        <f>(Tabla1[[#This Row],[grados]]+(Tabla1[[#This Row],[minutos]]+Tabla1[[#This Row],[segundos]]/60)/60)*-1</f>
        <v>-98.869902222222223</v>
      </c>
      <c r="L193" s="9" t="s">
        <v>1008</v>
      </c>
      <c r="M193" s="9" t="str">
        <f>MID(Tabla1[[#This Row],[Latitud]],1,2)</f>
        <v>19</v>
      </c>
      <c r="N193" s="9" t="str">
        <f>MID(Tabla1[[#This Row],[Latitud]],FIND("°",Tabla1[[#This Row],[Latitud]])+1,2)</f>
        <v>12</v>
      </c>
      <c r="O193" s="9" t="str">
        <f>MID(Tabla1[[#This Row],[Latitud]],FIND("'",Tabla1[[#This Row],[Latitud]])+1,6)</f>
        <v>09.866</v>
      </c>
      <c r="P193" s="9">
        <f>(Tabla1[[#This Row],[grados2]]+(Tabla1[[#This Row],[minutos2]]+Tabla1[[#This Row],[segundos2]]/60)/60)</f>
        <v>19.202740555555554</v>
      </c>
      <c r="Q193" s="9" t="s">
        <v>1009</v>
      </c>
      <c r="R193" s="9">
        <v>6364</v>
      </c>
    </row>
    <row r="194" spans="1:18" x14ac:dyDescent="0.2">
      <c r="A194" s="10" t="s">
        <v>9</v>
      </c>
      <c r="B194" s="10" t="s">
        <v>10</v>
      </c>
      <c r="C194" s="10" t="s">
        <v>1005</v>
      </c>
      <c r="D194" s="10" t="s">
        <v>1006</v>
      </c>
      <c r="E194" s="10" t="s">
        <v>507</v>
      </c>
      <c r="F194" s="10" t="s">
        <v>1010</v>
      </c>
      <c r="G194" s="10" t="s">
        <v>1011</v>
      </c>
      <c r="H194" s="10" t="str">
        <f>MID(Tabla1[[#This Row],[Longitud]],1,3)</f>
        <v xml:space="preserve"> 98</v>
      </c>
      <c r="I194" s="10" t="str">
        <f>MID(Tabla1[[#This Row],[Longitud]],FIND("°",Tabla1[[#This Row],[Longitud]])+1,2)</f>
        <v>52</v>
      </c>
      <c r="J194" s="10" t="str">
        <f>MID(Tabla1[[#This Row],[Longitud]],FIND("'",Tabla1[[#This Row],[Longitud]])+1,6)</f>
        <v>59.948</v>
      </c>
      <c r="K194" s="10">
        <f>(Tabla1[[#This Row],[grados]]+(Tabla1[[#This Row],[minutos]]+Tabla1[[#This Row],[segundos]]/60)/60)*-1</f>
        <v>-98.883318888888894</v>
      </c>
      <c r="L194" s="10" t="s">
        <v>1012</v>
      </c>
      <c r="M194" s="10" t="str">
        <f>MID(Tabla1[[#This Row],[Latitud]],1,2)</f>
        <v>19</v>
      </c>
      <c r="N194" s="10" t="str">
        <f>MID(Tabla1[[#This Row],[Latitud]],FIND("°",Tabla1[[#This Row],[Latitud]])+1,2)</f>
        <v>12</v>
      </c>
      <c r="O194" s="10" t="str">
        <f>MID(Tabla1[[#This Row],[Latitud]],FIND("'",Tabla1[[#This Row],[Latitud]])+1,6)</f>
        <v>33.505</v>
      </c>
      <c r="P194" s="10">
        <f>(Tabla1[[#This Row],[grados2]]+(Tabla1[[#This Row],[minutos2]]+Tabla1[[#This Row],[segundos2]]/60)/60)</f>
        <v>19.209306944444446</v>
      </c>
      <c r="Q194" s="10" t="s">
        <v>1013</v>
      </c>
      <c r="R194" s="10">
        <v>1674</v>
      </c>
    </row>
    <row r="195" spans="1:18" x14ac:dyDescent="0.2">
      <c r="A195" s="9" t="s">
        <v>9</v>
      </c>
      <c r="B195" s="9" t="s">
        <v>10</v>
      </c>
      <c r="C195" s="9" t="s">
        <v>1005</v>
      </c>
      <c r="D195" s="9" t="s">
        <v>1006</v>
      </c>
      <c r="E195" s="9" t="s">
        <v>12</v>
      </c>
      <c r="F195" s="9" t="s">
        <v>1014</v>
      </c>
      <c r="G195" s="9" t="s">
        <v>1015</v>
      </c>
      <c r="H195" s="9" t="str">
        <f>MID(Tabla1[[#This Row],[Longitud]],1,3)</f>
        <v xml:space="preserve"> 98</v>
      </c>
      <c r="I195" s="9" t="str">
        <f>MID(Tabla1[[#This Row],[Longitud]],FIND("°",Tabla1[[#This Row],[Longitud]])+1,2)</f>
        <v>53</v>
      </c>
      <c r="J195" s="9" t="str">
        <f>MID(Tabla1[[#This Row],[Longitud]],FIND("'",Tabla1[[#This Row],[Longitud]])+1,6)</f>
        <v>26.672</v>
      </c>
      <c r="K195" s="9">
        <f>(Tabla1[[#This Row],[grados]]+(Tabla1[[#This Row],[minutos]]+Tabla1[[#This Row],[segundos]]/60)/60)*-1</f>
        <v>-98.890742222222215</v>
      </c>
      <c r="L195" s="9" t="s">
        <v>1016</v>
      </c>
      <c r="M195" s="9" t="str">
        <f>MID(Tabla1[[#This Row],[Latitud]],1,2)</f>
        <v>19</v>
      </c>
      <c r="N195" s="9" t="str">
        <f>MID(Tabla1[[#This Row],[Latitud]],FIND("°",Tabla1[[#This Row],[Latitud]])+1,2)</f>
        <v>13</v>
      </c>
      <c r="O195" s="9" t="str">
        <f>MID(Tabla1[[#This Row],[Latitud]],FIND("'",Tabla1[[#This Row],[Latitud]])+1,6)</f>
        <v>07.471</v>
      </c>
      <c r="P195" s="9">
        <f>(Tabla1[[#This Row],[grados2]]+(Tabla1[[#This Row],[minutos2]]+Tabla1[[#This Row],[segundos2]]/60)/60)</f>
        <v>19.218741944444446</v>
      </c>
      <c r="Q195" s="9" t="s">
        <v>589</v>
      </c>
      <c r="R195" s="9">
        <v>2747</v>
      </c>
    </row>
    <row r="196" spans="1:18" x14ac:dyDescent="0.2">
      <c r="A196" s="9" t="s">
        <v>9</v>
      </c>
      <c r="B196" s="9" t="s">
        <v>10</v>
      </c>
      <c r="C196" s="9" t="s">
        <v>1005</v>
      </c>
      <c r="D196" s="9" t="s">
        <v>1006</v>
      </c>
      <c r="E196" s="9" t="s">
        <v>519</v>
      </c>
      <c r="F196" s="9" t="s">
        <v>1018</v>
      </c>
      <c r="G196" s="9" t="s">
        <v>1019</v>
      </c>
      <c r="H196" s="9" t="str">
        <f>MID(Tabla1[[#This Row],[Longitud]],1,3)</f>
        <v xml:space="preserve"> 98</v>
      </c>
      <c r="I196" s="9" t="str">
        <f>MID(Tabla1[[#This Row],[Longitud]],FIND("°",Tabla1[[#This Row],[Longitud]])+1,2)</f>
        <v>51</v>
      </c>
      <c r="J196" s="9" t="str">
        <f>MID(Tabla1[[#This Row],[Longitud]],FIND("'",Tabla1[[#This Row],[Longitud]])+1,6)</f>
        <v>13.168</v>
      </c>
      <c r="K196" s="9">
        <f>(Tabla1[[#This Row],[grados]]+(Tabla1[[#This Row],[minutos]]+Tabla1[[#This Row],[segundos]]/60)/60)*-1</f>
        <v>-98.853657777777784</v>
      </c>
      <c r="L196" s="9" t="s">
        <v>1020</v>
      </c>
      <c r="M196" s="9" t="str">
        <f>MID(Tabla1[[#This Row],[Latitud]],1,2)</f>
        <v>19</v>
      </c>
      <c r="N196" s="9" t="str">
        <f>MID(Tabla1[[#This Row],[Latitud]],FIND("°",Tabla1[[#This Row],[Latitud]])+1,2)</f>
        <v>11</v>
      </c>
      <c r="O196" s="9" t="str">
        <f>MID(Tabla1[[#This Row],[Latitud]],FIND("'",Tabla1[[#This Row],[Latitud]])+1,6)</f>
        <v>22.713</v>
      </c>
      <c r="P196" s="9">
        <f>(Tabla1[[#This Row],[grados2]]+(Tabla1[[#This Row],[minutos2]]+Tabla1[[#This Row],[segundos2]]/60)/60)</f>
        <v>19.189642500000001</v>
      </c>
      <c r="Q196" s="9" t="s">
        <v>1021</v>
      </c>
      <c r="R196" s="9">
        <v>1468</v>
      </c>
    </row>
    <row r="197" spans="1:18" x14ac:dyDescent="0.2">
      <c r="A197" s="10" t="s">
        <v>9</v>
      </c>
      <c r="B197" s="10" t="s">
        <v>10</v>
      </c>
      <c r="C197" s="10" t="s">
        <v>1005</v>
      </c>
      <c r="D197" s="10" t="s">
        <v>1006</v>
      </c>
      <c r="E197" s="10" t="s">
        <v>585</v>
      </c>
      <c r="F197" s="10" t="s">
        <v>1022</v>
      </c>
      <c r="G197" s="10" t="s">
        <v>1023</v>
      </c>
      <c r="H197" s="10" t="str">
        <f>MID(Tabla1[[#This Row],[Longitud]],1,3)</f>
        <v xml:space="preserve"> 98</v>
      </c>
      <c r="I197" s="10" t="str">
        <f>MID(Tabla1[[#This Row],[Longitud]],FIND("°",Tabla1[[#This Row],[Longitud]])+1,2)</f>
        <v>52</v>
      </c>
      <c r="J197" s="10" t="str">
        <f>MID(Tabla1[[#This Row],[Longitud]],FIND("'",Tabla1[[#This Row],[Longitud]])+1,6)</f>
        <v>24.985</v>
      </c>
      <c r="K197" s="10">
        <f>(Tabla1[[#This Row],[grados]]+(Tabla1[[#This Row],[minutos]]+Tabla1[[#This Row],[segundos]]/60)/60)*-1</f>
        <v>-98.873606944444447</v>
      </c>
      <c r="L197" s="10" t="s">
        <v>1024</v>
      </c>
      <c r="M197" s="10" t="str">
        <f>MID(Tabla1[[#This Row],[Latitud]],1,2)</f>
        <v>19</v>
      </c>
      <c r="N197" s="10" t="str">
        <f>MID(Tabla1[[#This Row],[Latitud]],FIND("°",Tabla1[[#This Row],[Latitud]])+1,2)</f>
        <v>11</v>
      </c>
      <c r="O197" s="10" t="str">
        <f>MID(Tabla1[[#This Row],[Latitud]],FIND("'",Tabla1[[#This Row],[Latitud]])+1,6)</f>
        <v>56.619</v>
      </c>
      <c r="P197" s="10">
        <f>(Tabla1[[#This Row],[grados2]]+(Tabla1[[#This Row],[minutos2]]+Tabla1[[#This Row],[segundos2]]/60)/60)</f>
        <v>19.199060833333334</v>
      </c>
      <c r="Q197" s="10" t="s">
        <v>576</v>
      </c>
      <c r="R197" s="10">
        <v>30</v>
      </c>
    </row>
    <row r="198" spans="1:18" x14ac:dyDescent="0.2">
      <c r="A198" s="9" t="s">
        <v>9</v>
      </c>
      <c r="B198" s="9" t="s">
        <v>10</v>
      </c>
      <c r="C198" s="9" t="s">
        <v>1005</v>
      </c>
      <c r="D198" s="9" t="s">
        <v>1006</v>
      </c>
      <c r="E198" s="9" t="s">
        <v>271</v>
      </c>
      <c r="F198" s="9" t="s">
        <v>1025</v>
      </c>
      <c r="G198" s="9" t="s">
        <v>1026</v>
      </c>
      <c r="H198" s="9" t="str">
        <f>MID(Tabla1[[#This Row],[Longitud]],1,3)</f>
        <v xml:space="preserve"> 98</v>
      </c>
      <c r="I198" s="9" t="str">
        <f>MID(Tabla1[[#This Row],[Longitud]],FIND("°",Tabla1[[#This Row],[Longitud]])+1,2)</f>
        <v>51</v>
      </c>
      <c r="J198" s="9" t="str">
        <f>MID(Tabla1[[#This Row],[Longitud]],FIND("'",Tabla1[[#This Row],[Longitud]])+1,6)</f>
        <v>52.445</v>
      </c>
      <c r="K198" s="9">
        <f>(Tabla1[[#This Row],[grados]]+(Tabla1[[#This Row],[minutos]]+Tabla1[[#This Row],[segundos]]/60)/60)*-1</f>
        <v>-98.864568055555551</v>
      </c>
      <c r="L198" s="9" t="s">
        <v>1027</v>
      </c>
      <c r="M198" s="9" t="str">
        <f>MID(Tabla1[[#This Row],[Latitud]],1,2)</f>
        <v>19</v>
      </c>
      <c r="N198" s="9" t="str">
        <f>MID(Tabla1[[#This Row],[Latitud]],FIND("°",Tabla1[[#This Row],[Latitud]])+1,2)</f>
        <v>11</v>
      </c>
      <c r="O198" s="9" t="str">
        <f>MID(Tabla1[[#This Row],[Latitud]],FIND("'",Tabla1[[#This Row],[Latitud]])+1,6)</f>
        <v>56.404</v>
      </c>
      <c r="P198" s="9">
        <f>(Tabla1[[#This Row],[grados2]]+(Tabla1[[#This Row],[minutos2]]+Tabla1[[#This Row],[segundos2]]/60)/60)</f>
        <v>19.199001111111112</v>
      </c>
      <c r="Q198" s="9" t="s">
        <v>576</v>
      </c>
      <c r="R198" s="9">
        <v>42</v>
      </c>
    </row>
    <row r="199" spans="1:18" x14ac:dyDescent="0.2">
      <c r="A199" s="9" t="s">
        <v>9</v>
      </c>
      <c r="B199" s="9" t="s">
        <v>10</v>
      </c>
      <c r="C199" s="9" t="s">
        <v>1005</v>
      </c>
      <c r="D199" s="9" t="s">
        <v>1006</v>
      </c>
      <c r="E199" s="9" t="s">
        <v>14</v>
      </c>
      <c r="F199" s="9" t="s">
        <v>1028</v>
      </c>
      <c r="G199" s="9" t="s">
        <v>1029</v>
      </c>
      <c r="H199" s="9" t="str">
        <f>MID(Tabla1[[#This Row],[Longitud]],1,3)</f>
        <v xml:space="preserve"> 98</v>
      </c>
      <c r="I199" s="9" t="str">
        <f>MID(Tabla1[[#This Row],[Longitud]],FIND("°",Tabla1[[#This Row],[Longitud]])+1,2)</f>
        <v>52</v>
      </c>
      <c r="J199" s="9" t="str">
        <f>MID(Tabla1[[#This Row],[Longitud]],FIND("'",Tabla1[[#This Row],[Longitud]])+1,6)</f>
        <v>44.286</v>
      </c>
      <c r="K199" s="9">
        <f>(Tabla1[[#This Row],[grados]]+(Tabla1[[#This Row],[minutos]]+Tabla1[[#This Row],[segundos]]/60)/60)*-1</f>
        <v>-98.878968333333333</v>
      </c>
      <c r="L199" s="9" t="s">
        <v>1030</v>
      </c>
      <c r="M199" s="9" t="str">
        <f>MID(Tabla1[[#This Row],[Latitud]],1,2)</f>
        <v>19</v>
      </c>
      <c r="N199" s="9" t="str">
        <f>MID(Tabla1[[#This Row],[Latitud]],FIND("°",Tabla1[[#This Row],[Latitud]])+1,2)</f>
        <v>11</v>
      </c>
      <c r="O199" s="9" t="str">
        <f>MID(Tabla1[[#This Row],[Latitud]],FIND("'",Tabla1[[#This Row],[Latitud]])+1,6)</f>
        <v>25.970</v>
      </c>
      <c r="P199" s="9">
        <f>(Tabla1[[#This Row],[grados2]]+(Tabla1[[#This Row],[minutos2]]+Tabla1[[#This Row],[segundos2]]/60)/60)</f>
        <v>19.190547222222222</v>
      </c>
      <c r="Q199" s="9" t="s">
        <v>612</v>
      </c>
      <c r="R199" s="9">
        <v>33</v>
      </c>
    </row>
    <row r="200" spans="1:18" x14ac:dyDescent="0.2">
      <c r="A200" s="10" t="s">
        <v>9</v>
      </c>
      <c r="B200" s="10" t="s">
        <v>10</v>
      </c>
      <c r="C200" s="10" t="s">
        <v>1005</v>
      </c>
      <c r="D200" s="10" t="s">
        <v>1006</v>
      </c>
      <c r="E200" s="10" t="s">
        <v>15</v>
      </c>
      <c r="F200" s="10" t="s">
        <v>1031</v>
      </c>
      <c r="G200" s="10" t="s">
        <v>1032</v>
      </c>
      <c r="H200" s="10" t="str">
        <f>MID(Tabla1[[#This Row],[Longitud]],1,3)</f>
        <v xml:space="preserve"> 98</v>
      </c>
      <c r="I200" s="10" t="str">
        <f>MID(Tabla1[[#This Row],[Longitud]],FIND("°",Tabla1[[#This Row],[Longitud]])+1,2)</f>
        <v>52</v>
      </c>
      <c r="J200" s="10" t="str">
        <f>MID(Tabla1[[#This Row],[Longitud]],FIND("'",Tabla1[[#This Row],[Longitud]])+1,6)</f>
        <v>31.122</v>
      </c>
      <c r="K200" s="10">
        <f>(Tabla1[[#This Row],[grados]]+(Tabla1[[#This Row],[minutos]]+Tabla1[[#This Row],[segundos]]/60)/60)*-1</f>
        <v>-98.875311666666661</v>
      </c>
      <c r="L200" s="10" t="s">
        <v>1033</v>
      </c>
      <c r="M200" s="10" t="str">
        <f>MID(Tabla1[[#This Row],[Latitud]],1,2)</f>
        <v>19</v>
      </c>
      <c r="N200" s="10" t="str">
        <f>MID(Tabla1[[#This Row],[Latitud]],FIND("°",Tabla1[[#This Row],[Latitud]])+1,2)</f>
        <v>11</v>
      </c>
      <c r="O200" s="10" t="str">
        <f>MID(Tabla1[[#This Row],[Latitud]],FIND("'",Tabla1[[#This Row],[Latitud]])+1,6)</f>
        <v>35.858</v>
      </c>
      <c r="P200" s="10">
        <f>(Tabla1[[#This Row],[grados2]]+(Tabla1[[#This Row],[minutos2]]+Tabla1[[#This Row],[segundos2]]/60)/60)</f>
        <v>19.193293888888888</v>
      </c>
      <c r="Q200" s="10" t="s">
        <v>1034</v>
      </c>
      <c r="R200" s="10">
        <v>114</v>
      </c>
    </row>
    <row r="201" spans="1:18" x14ac:dyDescent="0.2">
      <c r="A201" s="9" t="s">
        <v>9</v>
      </c>
      <c r="B201" s="9" t="s">
        <v>10</v>
      </c>
      <c r="C201" s="9" t="s">
        <v>1005</v>
      </c>
      <c r="D201" s="9" t="s">
        <v>1006</v>
      </c>
      <c r="E201" s="9" t="s">
        <v>17</v>
      </c>
      <c r="F201" s="9" t="s">
        <v>1035</v>
      </c>
      <c r="G201" s="9" t="s">
        <v>1036</v>
      </c>
      <c r="H201" s="9" t="str">
        <f>MID(Tabla1[[#This Row],[Longitud]],1,3)</f>
        <v xml:space="preserve"> 98</v>
      </c>
      <c r="I201" s="9" t="str">
        <f>MID(Tabla1[[#This Row],[Longitud]],FIND("°",Tabla1[[#This Row],[Longitud]])+1,2)</f>
        <v>53</v>
      </c>
      <c r="J201" s="9" t="str">
        <f>MID(Tabla1[[#This Row],[Longitud]],FIND("'",Tabla1[[#This Row],[Longitud]])+1,6)</f>
        <v>05.303</v>
      </c>
      <c r="K201" s="9">
        <f>(Tabla1[[#This Row],[grados]]+(Tabla1[[#This Row],[minutos]]+Tabla1[[#This Row],[segundos]]/60)/60)*-1</f>
        <v>-98.88480638888889</v>
      </c>
      <c r="L201" s="9" t="s">
        <v>1037</v>
      </c>
      <c r="M201" s="9" t="str">
        <f>MID(Tabla1[[#This Row],[Latitud]],1,2)</f>
        <v>19</v>
      </c>
      <c r="N201" s="9" t="str">
        <f>MID(Tabla1[[#This Row],[Latitud]],FIND("°",Tabla1[[#This Row],[Latitud]])+1,2)</f>
        <v>12</v>
      </c>
      <c r="O201" s="9" t="str">
        <f>MID(Tabla1[[#This Row],[Latitud]],FIND("'",Tabla1[[#This Row],[Latitud]])+1,6)</f>
        <v>08.766</v>
      </c>
      <c r="P201" s="9">
        <f>(Tabla1[[#This Row],[grados2]]+(Tabla1[[#This Row],[minutos2]]+Tabla1[[#This Row],[segundos2]]/60)/60)</f>
        <v>19.202435000000001</v>
      </c>
      <c r="Q201" s="9" t="s">
        <v>1038</v>
      </c>
      <c r="R201" s="9">
        <v>13</v>
      </c>
    </row>
    <row r="202" spans="1:18" x14ac:dyDescent="0.2">
      <c r="A202" s="10" t="s">
        <v>9</v>
      </c>
      <c r="B202" s="10" t="s">
        <v>10</v>
      </c>
      <c r="C202" s="10" t="s">
        <v>1005</v>
      </c>
      <c r="D202" s="10" t="s">
        <v>1006</v>
      </c>
      <c r="E202" s="10" t="s">
        <v>60</v>
      </c>
      <c r="F202" s="10" t="s">
        <v>1039</v>
      </c>
      <c r="G202" s="10" t="s">
        <v>1040</v>
      </c>
      <c r="H202" s="10" t="str">
        <f>MID(Tabla1[[#This Row],[Longitud]],1,3)</f>
        <v xml:space="preserve"> 98</v>
      </c>
      <c r="I202" s="10" t="str">
        <f>MID(Tabla1[[#This Row],[Longitud]],FIND("°",Tabla1[[#This Row],[Longitud]])+1,2)</f>
        <v>52</v>
      </c>
      <c r="J202" s="10" t="str">
        <f>MID(Tabla1[[#This Row],[Longitud]],FIND("'",Tabla1[[#This Row],[Longitud]])+1,6)</f>
        <v>47.872</v>
      </c>
      <c r="K202" s="10">
        <f>(Tabla1[[#This Row],[grados]]+(Tabla1[[#This Row],[minutos]]+Tabla1[[#This Row],[segundos]]/60)/60)*-1</f>
        <v>-98.87996444444444</v>
      </c>
      <c r="L202" s="10" t="s">
        <v>1041</v>
      </c>
      <c r="M202" s="10" t="str">
        <f>MID(Tabla1[[#This Row],[Latitud]],1,2)</f>
        <v>19</v>
      </c>
      <c r="N202" s="10" t="str">
        <f>MID(Tabla1[[#This Row],[Latitud]],FIND("°",Tabla1[[#This Row],[Latitud]])+1,2)</f>
        <v>12</v>
      </c>
      <c r="O202" s="10" t="str">
        <f>MID(Tabla1[[#This Row],[Latitud]],FIND("'",Tabla1[[#This Row],[Latitud]])+1,6)</f>
        <v>02.729</v>
      </c>
      <c r="P202" s="10">
        <f>(Tabla1[[#This Row],[grados2]]+(Tabla1[[#This Row],[minutos2]]+Tabla1[[#This Row],[segundos2]]/60)/60)</f>
        <v>19.200758055555557</v>
      </c>
      <c r="Q202" s="10" t="s">
        <v>1042</v>
      </c>
      <c r="R202" s="10">
        <v>116</v>
      </c>
    </row>
    <row r="203" spans="1:18" x14ac:dyDescent="0.2">
      <c r="A203" s="9" t="s">
        <v>9</v>
      </c>
      <c r="B203" s="9" t="s">
        <v>10</v>
      </c>
      <c r="C203" s="9" t="s">
        <v>1005</v>
      </c>
      <c r="D203" s="9" t="s">
        <v>1006</v>
      </c>
      <c r="E203" s="9" t="s">
        <v>19</v>
      </c>
      <c r="F203" s="9" t="s">
        <v>1044</v>
      </c>
      <c r="G203" s="9" t="s">
        <v>1045</v>
      </c>
      <c r="H203" s="9" t="str">
        <f>MID(Tabla1[[#This Row],[Longitud]],1,3)</f>
        <v xml:space="preserve"> 98</v>
      </c>
      <c r="I203" s="9" t="str">
        <f>MID(Tabla1[[#This Row],[Longitud]],FIND("°",Tabla1[[#This Row],[Longitud]])+1,2)</f>
        <v>52</v>
      </c>
      <c r="J203" s="9" t="str">
        <f>MID(Tabla1[[#This Row],[Longitud]],FIND("'",Tabla1[[#This Row],[Longitud]])+1,6)</f>
        <v>43.502</v>
      </c>
      <c r="K203" s="9">
        <f>(Tabla1[[#This Row],[grados]]+(Tabla1[[#This Row],[minutos]]+Tabla1[[#This Row],[segundos]]/60)/60)*-1</f>
        <v>-98.878750555555555</v>
      </c>
      <c r="L203" s="9" t="s">
        <v>1046</v>
      </c>
      <c r="M203" s="9" t="str">
        <f>MID(Tabla1[[#This Row],[Latitud]],1,2)</f>
        <v>19</v>
      </c>
      <c r="N203" s="9" t="str">
        <f>MID(Tabla1[[#This Row],[Latitud]],FIND("°",Tabla1[[#This Row],[Latitud]])+1,2)</f>
        <v>12</v>
      </c>
      <c r="O203" s="9" t="str">
        <f>MID(Tabla1[[#This Row],[Latitud]],FIND("'",Tabla1[[#This Row],[Latitud]])+1,6)</f>
        <v>11.453</v>
      </c>
      <c r="P203" s="9">
        <f>(Tabla1[[#This Row],[grados2]]+(Tabla1[[#This Row],[minutos2]]+Tabla1[[#This Row],[segundos2]]/60)/60)</f>
        <v>19.20318138888889</v>
      </c>
      <c r="Q203" s="9" t="s">
        <v>1047</v>
      </c>
      <c r="R203" s="9">
        <v>286</v>
      </c>
    </row>
    <row r="204" spans="1:18" x14ac:dyDescent="0.2">
      <c r="A204" s="10" t="s">
        <v>9</v>
      </c>
      <c r="B204" s="10" t="s">
        <v>10</v>
      </c>
      <c r="C204" s="10" t="s">
        <v>1005</v>
      </c>
      <c r="D204" s="10" t="s">
        <v>1006</v>
      </c>
      <c r="E204" s="10" t="s">
        <v>528</v>
      </c>
      <c r="F204" s="10" t="s">
        <v>1048</v>
      </c>
      <c r="G204" s="10" t="s">
        <v>1049</v>
      </c>
      <c r="H204" s="10" t="str">
        <f>MID(Tabla1[[#This Row],[Longitud]],1,3)</f>
        <v xml:space="preserve"> 98</v>
      </c>
      <c r="I204" s="10" t="str">
        <f>MID(Tabla1[[#This Row],[Longitud]],FIND("°",Tabla1[[#This Row],[Longitud]])+1,2)</f>
        <v>52</v>
      </c>
      <c r="J204" s="10" t="str">
        <f>MID(Tabla1[[#This Row],[Longitud]],FIND("'",Tabla1[[#This Row],[Longitud]])+1,6)</f>
        <v>28.638</v>
      </c>
      <c r="K204" s="10">
        <f>(Tabla1[[#This Row],[grados]]+(Tabla1[[#This Row],[minutos]]+Tabla1[[#This Row],[segundos]]/60)/60)*-1</f>
        <v>-98.87462166666667</v>
      </c>
      <c r="L204" s="10" t="s">
        <v>1050</v>
      </c>
      <c r="M204" s="10" t="str">
        <f>MID(Tabla1[[#This Row],[Latitud]],1,2)</f>
        <v>19</v>
      </c>
      <c r="N204" s="10" t="str">
        <f>MID(Tabla1[[#This Row],[Latitud]],FIND("°",Tabla1[[#This Row],[Latitud]])+1,2)</f>
        <v>12</v>
      </c>
      <c r="O204" s="10" t="str">
        <f>MID(Tabla1[[#This Row],[Latitud]],FIND("'",Tabla1[[#This Row],[Latitud]])+1,6)</f>
        <v>15.183</v>
      </c>
      <c r="P204" s="10">
        <f>(Tabla1[[#This Row],[grados2]]+(Tabla1[[#This Row],[minutos2]]+Tabla1[[#This Row],[segundos2]]/60)/60)</f>
        <v>19.204217499999999</v>
      </c>
      <c r="Q204" s="10" t="s">
        <v>576</v>
      </c>
      <c r="R204" s="10">
        <v>18</v>
      </c>
    </row>
    <row r="205" spans="1:18" x14ac:dyDescent="0.2">
      <c r="A205" s="10" t="s">
        <v>9</v>
      </c>
      <c r="B205" s="10" t="s">
        <v>10</v>
      </c>
      <c r="C205" s="10" t="s">
        <v>1005</v>
      </c>
      <c r="D205" s="10" t="s">
        <v>1006</v>
      </c>
      <c r="E205" s="10" t="s">
        <v>21</v>
      </c>
      <c r="F205" s="10" t="s">
        <v>1051</v>
      </c>
      <c r="G205" s="10" t="s">
        <v>1052</v>
      </c>
      <c r="H205" s="10" t="str">
        <f>MID(Tabla1[[#This Row],[Longitud]],1,3)</f>
        <v xml:space="preserve"> 98</v>
      </c>
      <c r="I205" s="10" t="str">
        <f>MID(Tabla1[[#This Row],[Longitud]],FIND("°",Tabla1[[#This Row],[Longitud]])+1,2)</f>
        <v>51</v>
      </c>
      <c r="J205" s="10" t="str">
        <f>MID(Tabla1[[#This Row],[Longitud]],FIND("'",Tabla1[[#This Row],[Longitud]])+1,6)</f>
        <v>35.649</v>
      </c>
      <c r="K205" s="10">
        <f>(Tabla1[[#This Row],[grados]]+(Tabla1[[#This Row],[minutos]]+Tabla1[[#This Row],[segundos]]/60)/60)*-1</f>
        <v>-98.859902500000004</v>
      </c>
      <c r="L205" s="10" t="s">
        <v>1053</v>
      </c>
      <c r="M205" s="10" t="str">
        <f>MID(Tabla1[[#This Row],[Latitud]],1,2)</f>
        <v>19</v>
      </c>
      <c r="N205" s="10" t="str">
        <f>MID(Tabla1[[#This Row],[Latitud]],FIND("°",Tabla1[[#This Row],[Latitud]])+1,2)</f>
        <v>12</v>
      </c>
      <c r="O205" s="10" t="str">
        <f>MID(Tabla1[[#This Row],[Latitud]],FIND("'",Tabla1[[#This Row],[Latitud]])+1,6)</f>
        <v>07.178</v>
      </c>
      <c r="P205" s="10">
        <f>(Tabla1[[#This Row],[grados2]]+(Tabla1[[#This Row],[minutos2]]+Tabla1[[#This Row],[segundos2]]/60)/60)</f>
        <v>19.201993888888889</v>
      </c>
      <c r="Q205" s="10" t="s">
        <v>1054</v>
      </c>
      <c r="R205" s="10">
        <v>88</v>
      </c>
    </row>
    <row r="206" spans="1:18" x14ac:dyDescent="0.2">
      <c r="A206" s="10" t="s">
        <v>9</v>
      </c>
      <c r="B206" s="10" t="s">
        <v>10</v>
      </c>
      <c r="C206" s="10" t="s">
        <v>1005</v>
      </c>
      <c r="D206" s="10" t="s">
        <v>1006</v>
      </c>
      <c r="E206" s="10" t="s">
        <v>64</v>
      </c>
      <c r="F206" s="10" t="s">
        <v>1056</v>
      </c>
      <c r="G206" s="10" t="s">
        <v>1057</v>
      </c>
      <c r="H206" s="10" t="str">
        <f>MID(Tabla1[[#This Row],[Longitud]],1,3)</f>
        <v xml:space="preserve"> 98</v>
      </c>
      <c r="I206" s="10" t="str">
        <f>MID(Tabla1[[#This Row],[Longitud]],FIND("°",Tabla1[[#This Row],[Longitud]])+1,2)</f>
        <v>52</v>
      </c>
      <c r="J206" s="10" t="str">
        <f>MID(Tabla1[[#This Row],[Longitud]],FIND("'",Tabla1[[#This Row],[Longitud]])+1,6)</f>
        <v>10.866</v>
      </c>
      <c r="K206" s="10">
        <f>(Tabla1[[#This Row],[grados]]+(Tabla1[[#This Row],[minutos]]+Tabla1[[#This Row],[segundos]]/60)/60)*-1</f>
        <v>-98.869685000000004</v>
      </c>
      <c r="L206" s="10" t="s">
        <v>1058</v>
      </c>
      <c r="M206" s="10" t="str">
        <f>MID(Tabla1[[#This Row],[Latitud]],1,2)</f>
        <v>19</v>
      </c>
      <c r="N206" s="10" t="str">
        <f>MID(Tabla1[[#This Row],[Latitud]],FIND("°",Tabla1[[#This Row],[Latitud]])+1,2)</f>
        <v>11</v>
      </c>
      <c r="O206" s="10" t="str">
        <f>MID(Tabla1[[#This Row],[Latitud]],FIND("'",Tabla1[[#This Row],[Latitud]])+1,6)</f>
        <v>41.840</v>
      </c>
      <c r="P206" s="10">
        <f>(Tabla1[[#This Row],[grados2]]+(Tabla1[[#This Row],[minutos2]]+Tabla1[[#This Row],[segundos2]]/60)/60)</f>
        <v>19.194955555555556</v>
      </c>
      <c r="Q206" s="10" t="s">
        <v>1013</v>
      </c>
      <c r="R206" s="10">
        <v>803</v>
      </c>
    </row>
    <row r="207" spans="1:18" x14ac:dyDescent="0.2">
      <c r="A207" s="9" t="s">
        <v>9</v>
      </c>
      <c r="B207" s="9" t="s">
        <v>10</v>
      </c>
      <c r="C207" s="9" t="s">
        <v>1005</v>
      </c>
      <c r="D207" s="9" t="s">
        <v>1006</v>
      </c>
      <c r="E207" s="9" t="s">
        <v>326</v>
      </c>
      <c r="F207" s="9" t="s">
        <v>1059</v>
      </c>
      <c r="G207" s="9" t="s">
        <v>1060</v>
      </c>
      <c r="H207" s="9" t="str">
        <f>MID(Tabla1[[#This Row],[Longitud]],1,3)</f>
        <v xml:space="preserve"> 98</v>
      </c>
      <c r="I207" s="9" t="str">
        <f>MID(Tabla1[[#This Row],[Longitud]],FIND("°",Tabla1[[#This Row],[Longitud]])+1,2)</f>
        <v>53</v>
      </c>
      <c r="J207" s="9" t="str">
        <f>MID(Tabla1[[#This Row],[Longitud]],FIND("'",Tabla1[[#This Row],[Longitud]])+1,6)</f>
        <v>25.766</v>
      </c>
      <c r="K207" s="9">
        <f>(Tabla1[[#This Row],[grados]]+(Tabla1[[#This Row],[minutos]]+Tabla1[[#This Row],[segundos]]/60)/60)*-1</f>
        <v>-98.890490555555559</v>
      </c>
      <c r="L207" s="9" t="s">
        <v>1061</v>
      </c>
      <c r="M207" s="9" t="str">
        <f>MID(Tabla1[[#This Row],[Latitud]],1,2)</f>
        <v>19</v>
      </c>
      <c r="N207" s="9" t="str">
        <f>MID(Tabla1[[#This Row],[Latitud]],FIND("°",Tabla1[[#This Row],[Latitud]])+1,2)</f>
        <v>12</v>
      </c>
      <c r="O207" s="9" t="str">
        <f>MID(Tabla1[[#This Row],[Latitud]],FIND("'",Tabla1[[#This Row],[Latitud]])+1,6)</f>
        <v>07.781</v>
      </c>
      <c r="P207" s="9">
        <f>(Tabla1[[#This Row],[grados2]]+(Tabla1[[#This Row],[minutos2]]+Tabla1[[#This Row],[segundos2]]/60)/60)</f>
        <v>19.202161388888889</v>
      </c>
      <c r="Q207" s="9" t="s">
        <v>1004</v>
      </c>
      <c r="R207" s="9">
        <v>314</v>
      </c>
    </row>
    <row r="208" spans="1:18" x14ac:dyDescent="0.2">
      <c r="A208" s="10" t="s">
        <v>9</v>
      </c>
      <c r="B208" s="10" t="s">
        <v>10</v>
      </c>
      <c r="C208" s="10" t="s">
        <v>1062</v>
      </c>
      <c r="D208" s="10" t="s">
        <v>1063</v>
      </c>
      <c r="E208" s="10" t="s">
        <v>11</v>
      </c>
      <c r="F208" s="10" t="s">
        <v>1064</v>
      </c>
      <c r="G208" s="10" t="s">
        <v>1065</v>
      </c>
      <c r="H208" s="10" t="str">
        <f>MID(Tabla1[[#This Row],[Longitud]],1,3)</f>
        <v xml:space="preserve"> 98</v>
      </c>
      <c r="I208" s="10" t="str">
        <f>MID(Tabla1[[#This Row],[Longitud]],FIND("°",Tabla1[[#This Row],[Longitud]])+1,2)</f>
        <v>49</v>
      </c>
      <c r="J208" s="10" t="str">
        <f>MID(Tabla1[[#This Row],[Longitud]],FIND("'",Tabla1[[#This Row],[Longitud]])+1,6)</f>
        <v>10.987</v>
      </c>
      <c r="K208" s="10">
        <f>(Tabla1[[#This Row],[grados]]+(Tabla1[[#This Row],[minutos]]+Tabla1[[#This Row],[segundos]]/60)/60)*-1</f>
        <v>-98.819718611111114</v>
      </c>
      <c r="L208" s="10" t="s">
        <v>1066</v>
      </c>
      <c r="M208" s="10" t="str">
        <f>MID(Tabla1[[#This Row],[Latitud]],1,2)</f>
        <v>19</v>
      </c>
      <c r="N208" s="10" t="str">
        <f>MID(Tabla1[[#This Row],[Latitud]],FIND("°",Tabla1[[#This Row],[Latitud]])+1,2)</f>
        <v>34</v>
      </c>
      <c r="O208" s="10" t="str">
        <f>MID(Tabla1[[#This Row],[Latitud]],FIND("'",Tabla1[[#This Row],[Latitud]])+1,6)</f>
        <v>24.115</v>
      </c>
      <c r="P208" s="10">
        <f>(Tabla1[[#This Row],[grados2]]+(Tabla1[[#This Row],[minutos2]]+Tabla1[[#This Row],[segundos2]]/60)/60)</f>
        <v>19.573365277777778</v>
      </c>
      <c r="Q208" s="10" t="s">
        <v>1067</v>
      </c>
      <c r="R208" s="10">
        <v>6738</v>
      </c>
    </row>
    <row r="209" spans="1:18" x14ac:dyDescent="0.2">
      <c r="A209" s="9" t="s">
        <v>9</v>
      </c>
      <c r="B209" s="9" t="s">
        <v>10</v>
      </c>
      <c r="C209" s="9" t="s">
        <v>1062</v>
      </c>
      <c r="D209" s="9" t="s">
        <v>1063</v>
      </c>
      <c r="E209" s="9" t="s">
        <v>12</v>
      </c>
      <c r="F209" s="9" t="s">
        <v>1068</v>
      </c>
      <c r="G209" s="9" t="s">
        <v>1069</v>
      </c>
      <c r="H209" s="9" t="str">
        <f>MID(Tabla1[[#This Row],[Longitud]],1,3)</f>
        <v xml:space="preserve"> 98</v>
      </c>
      <c r="I209" s="9" t="str">
        <f>MID(Tabla1[[#This Row],[Longitud]],FIND("°",Tabla1[[#This Row],[Longitud]])+1,2)</f>
        <v>50</v>
      </c>
      <c r="J209" s="9" t="str">
        <f>MID(Tabla1[[#This Row],[Longitud]],FIND("'",Tabla1[[#This Row],[Longitud]])+1,6)</f>
        <v>44.949</v>
      </c>
      <c r="K209" s="9">
        <f>(Tabla1[[#This Row],[grados]]+(Tabla1[[#This Row],[minutos]]+Tabla1[[#This Row],[segundos]]/60)/60)*-1</f>
        <v>-98.845819166666672</v>
      </c>
      <c r="L209" s="9" t="s">
        <v>1070</v>
      </c>
      <c r="M209" s="9" t="str">
        <f>MID(Tabla1[[#This Row],[Latitud]],1,2)</f>
        <v>19</v>
      </c>
      <c r="N209" s="9" t="str">
        <f>MID(Tabla1[[#This Row],[Latitud]],FIND("°",Tabla1[[#This Row],[Latitud]])+1,2)</f>
        <v>35</v>
      </c>
      <c r="O209" s="9" t="str">
        <f>MID(Tabla1[[#This Row],[Latitud]],FIND("'",Tabla1[[#This Row],[Latitud]])+1,6)</f>
        <v>03.731</v>
      </c>
      <c r="P209" s="9">
        <f>(Tabla1[[#This Row],[grados2]]+(Tabla1[[#This Row],[minutos2]]+Tabla1[[#This Row],[segundos2]]/60)/60)</f>
        <v>19.58436972222222</v>
      </c>
      <c r="Q209" s="9" t="s">
        <v>1043</v>
      </c>
      <c r="R209" s="9">
        <v>6538</v>
      </c>
    </row>
    <row r="210" spans="1:18" x14ac:dyDescent="0.2">
      <c r="A210" s="10" t="s">
        <v>9</v>
      </c>
      <c r="B210" s="10" t="s">
        <v>10</v>
      </c>
      <c r="C210" s="10" t="s">
        <v>1062</v>
      </c>
      <c r="D210" s="10" t="s">
        <v>1063</v>
      </c>
      <c r="E210" s="10" t="s">
        <v>57</v>
      </c>
      <c r="F210" s="10" t="s">
        <v>1071</v>
      </c>
      <c r="G210" s="10" t="s">
        <v>1072</v>
      </c>
      <c r="H210" s="10" t="str">
        <f>MID(Tabla1[[#This Row],[Longitud]],1,3)</f>
        <v xml:space="preserve"> 98</v>
      </c>
      <c r="I210" s="10" t="str">
        <f>MID(Tabla1[[#This Row],[Longitud]],FIND("°",Tabla1[[#This Row],[Longitud]])+1,2)</f>
        <v>50</v>
      </c>
      <c r="J210" s="10" t="str">
        <f>MID(Tabla1[[#This Row],[Longitud]],FIND("'",Tabla1[[#This Row],[Longitud]])+1,6)</f>
        <v>14.836</v>
      </c>
      <c r="K210" s="10">
        <f>(Tabla1[[#This Row],[grados]]+(Tabla1[[#This Row],[minutos]]+Tabla1[[#This Row],[segundos]]/60)/60)*-1</f>
        <v>-98.837454444444447</v>
      </c>
      <c r="L210" s="10" t="s">
        <v>1073</v>
      </c>
      <c r="M210" s="10" t="str">
        <f>MID(Tabla1[[#This Row],[Latitud]],1,2)</f>
        <v>19</v>
      </c>
      <c r="N210" s="10" t="str">
        <f>MID(Tabla1[[#This Row],[Latitud]],FIND("°",Tabla1[[#This Row],[Latitud]])+1,2)</f>
        <v>34</v>
      </c>
      <c r="O210" s="10" t="str">
        <f>MID(Tabla1[[#This Row],[Latitud]],FIND("'",Tabla1[[#This Row],[Latitud]])+1,6)</f>
        <v>55.594</v>
      </c>
      <c r="P210" s="10">
        <f>(Tabla1[[#This Row],[grados2]]+(Tabla1[[#This Row],[minutos2]]+Tabla1[[#This Row],[segundos2]]/60)/60)</f>
        <v>19.582109444444445</v>
      </c>
      <c r="Q210" s="10" t="s">
        <v>1054</v>
      </c>
      <c r="R210" s="10">
        <v>678</v>
      </c>
    </row>
    <row r="211" spans="1:18" x14ac:dyDescent="0.2">
      <c r="A211" s="9" t="s">
        <v>9</v>
      </c>
      <c r="B211" s="9" t="s">
        <v>10</v>
      </c>
      <c r="C211" s="9" t="s">
        <v>1062</v>
      </c>
      <c r="D211" s="9" t="s">
        <v>1063</v>
      </c>
      <c r="E211" s="9" t="s">
        <v>519</v>
      </c>
      <c r="F211" s="9" t="s">
        <v>1074</v>
      </c>
      <c r="G211" s="9" t="s">
        <v>1075</v>
      </c>
      <c r="H211" s="9" t="str">
        <f>MID(Tabla1[[#This Row],[Longitud]],1,3)</f>
        <v xml:space="preserve"> 98</v>
      </c>
      <c r="I211" s="9" t="str">
        <f>MID(Tabla1[[#This Row],[Longitud]],FIND("°",Tabla1[[#This Row],[Longitud]])+1,2)</f>
        <v>47</v>
      </c>
      <c r="J211" s="9" t="str">
        <f>MID(Tabla1[[#This Row],[Longitud]],FIND("'",Tabla1[[#This Row],[Longitud]])+1,6)</f>
        <v>29.492</v>
      </c>
      <c r="K211" s="9">
        <f>(Tabla1[[#This Row],[grados]]+(Tabla1[[#This Row],[minutos]]+Tabla1[[#This Row],[segundos]]/60)/60)*-1</f>
        <v>-98.791525555555552</v>
      </c>
      <c r="L211" s="9" t="s">
        <v>1076</v>
      </c>
      <c r="M211" s="9" t="str">
        <f>MID(Tabla1[[#This Row],[Latitud]],1,2)</f>
        <v>19</v>
      </c>
      <c r="N211" s="9" t="str">
        <f>MID(Tabla1[[#This Row],[Latitud]],FIND("°",Tabla1[[#This Row],[Latitud]])+1,2)</f>
        <v>33</v>
      </c>
      <c r="O211" s="9" t="str">
        <f>MID(Tabla1[[#This Row],[Latitud]],FIND("'",Tabla1[[#This Row],[Latitud]])+1,6)</f>
        <v>21.182</v>
      </c>
      <c r="P211" s="9">
        <f>(Tabla1[[#This Row],[grados2]]+(Tabla1[[#This Row],[minutos2]]+Tabla1[[#This Row],[segundos2]]/60)/60)</f>
        <v>19.555883888888889</v>
      </c>
      <c r="Q211" s="9" t="s">
        <v>1077</v>
      </c>
      <c r="R211" s="9">
        <v>1566</v>
      </c>
    </row>
    <row r="212" spans="1:18" x14ac:dyDescent="0.2">
      <c r="A212" s="10" t="s">
        <v>9</v>
      </c>
      <c r="B212" s="10" t="s">
        <v>10</v>
      </c>
      <c r="C212" s="10" t="s">
        <v>1062</v>
      </c>
      <c r="D212" s="10" t="s">
        <v>1063</v>
      </c>
      <c r="E212" s="10" t="s">
        <v>251</v>
      </c>
      <c r="F212" s="10" t="s">
        <v>1078</v>
      </c>
      <c r="G212" s="10" t="s">
        <v>1079</v>
      </c>
      <c r="H212" s="10" t="str">
        <f>MID(Tabla1[[#This Row],[Longitud]],1,3)</f>
        <v xml:space="preserve"> 98</v>
      </c>
      <c r="I212" s="10" t="str">
        <f>MID(Tabla1[[#This Row],[Longitud]],FIND("°",Tabla1[[#This Row],[Longitud]])+1,2)</f>
        <v>47</v>
      </c>
      <c r="J212" s="10" t="str">
        <f>MID(Tabla1[[#This Row],[Longitud]],FIND("'",Tabla1[[#This Row],[Longitud]])+1,6)</f>
        <v>32.832</v>
      </c>
      <c r="K212" s="10">
        <f>(Tabla1[[#This Row],[grados]]+(Tabla1[[#This Row],[minutos]]+Tabla1[[#This Row],[segundos]]/60)/60)*-1</f>
        <v>-98.792453333333327</v>
      </c>
      <c r="L212" s="10" t="s">
        <v>1080</v>
      </c>
      <c r="M212" s="10" t="str">
        <f>MID(Tabla1[[#This Row],[Latitud]],1,2)</f>
        <v>19</v>
      </c>
      <c r="N212" s="10" t="str">
        <f>MID(Tabla1[[#This Row],[Latitud]],FIND("°",Tabla1[[#This Row],[Latitud]])+1,2)</f>
        <v>33</v>
      </c>
      <c r="O212" s="10" t="str">
        <f>MID(Tabla1[[#This Row],[Latitud]],FIND("'",Tabla1[[#This Row],[Latitud]])+1,6)</f>
        <v>38.412</v>
      </c>
      <c r="P212" s="10">
        <f>(Tabla1[[#This Row],[grados2]]+(Tabla1[[#This Row],[minutos2]]+Tabla1[[#This Row],[segundos2]]/60)/60)</f>
        <v>19.560670000000002</v>
      </c>
      <c r="Q212" s="10" t="s">
        <v>620</v>
      </c>
      <c r="R212" s="10">
        <v>2634</v>
      </c>
    </row>
    <row r="213" spans="1:18" x14ac:dyDescent="0.2">
      <c r="A213" s="9" t="s">
        <v>9</v>
      </c>
      <c r="B213" s="9" t="s">
        <v>10</v>
      </c>
      <c r="C213" s="9" t="s">
        <v>1062</v>
      </c>
      <c r="D213" s="9" t="s">
        <v>1063</v>
      </c>
      <c r="E213" s="9" t="s">
        <v>261</v>
      </c>
      <c r="F213" s="9" t="s">
        <v>1081</v>
      </c>
      <c r="G213" s="9" t="s">
        <v>1082</v>
      </c>
      <c r="H213" s="9" t="str">
        <f>MID(Tabla1[[#This Row],[Longitud]],1,3)</f>
        <v xml:space="preserve"> 98</v>
      </c>
      <c r="I213" s="9" t="str">
        <f>MID(Tabla1[[#This Row],[Longitud]],FIND("°",Tabla1[[#This Row],[Longitud]])+1,2)</f>
        <v>43</v>
      </c>
      <c r="J213" s="9" t="str">
        <f>MID(Tabla1[[#This Row],[Longitud]],FIND("'",Tabla1[[#This Row],[Longitud]])+1,6)</f>
        <v>38.710</v>
      </c>
      <c r="K213" s="9">
        <f>(Tabla1[[#This Row],[grados]]+(Tabla1[[#This Row],[minutos]]+Tabla1[[#This Row],[segundos]]/60)/60)*-1</f>
        <v>-98.72741944444445</v>
      </c>
      <c r="L213" s="9" t="s">
        <v>1083</v>
      </c>
      <c r="M213" s="9" t="str">
        <f>MID(Tabla1[[#This Row],[Latitud]],1,2)</f>
        <v>19</v>
      </c>
      <c r="N213" s="9" t="str">
        <f>MID(Tabla1[[#This Row],[Latitud]],FIND("°",Tabla1[[#This Row],[Latitud]])+1,2)</f>
        <v>31</v>
      </c>
      <c r="O213" s="9" t="str">
        <f>MID(Tabla1[[#This Row],[Latitud]],FIND("'",Tabla1[[#This Row],[Latitud]])+1,6)</f>
        <v>49.082</v>
      </c>
      <c r="P213" s="9">
        <f>(Tabla1[[#This Row],[grados2]]+(Tabla1[[#This Row],[minutos2]]+Tabla1[[#This Row],[segundos2]]/60)/60)</f>
        <v>19.530300555555556</v>
      </c>
      <c r="Q213" s="9" t="s">
        <v>1084</v>
      </c>
      <c r="R213" s="9">
        <v>1722</v>
      </c>
    </row>
    <row r="214" spans="1:18" x14ac:dyDescent="0.2">
      <c r="A214" s="9" t="s">
        <v>9</v>
      </c>
      <c r="B214" s="9" t="s">
        <v>10</v>
      </c>
      <c r="C214" s="9" t="s">
        <v>1062</v>
      </c>
      <c r="D214" s="9" t="s">
        <v>1063</v>
      </c>
      <c r="E214" s="9" t="s">
        <v>276</v>
      </c>
      <c r="F214" s="9" t="s">
        <v>1085</v>
      </c>
      <c r="G214" s="9" t="s">
        <v>1086</v>
      </c>
      <c r="H214" s="9" t="str">
        <f>MID(Tabla1[[#This Row],[Longitud]],1,3)</f>
        <v xml:space="preserve"> 98</v>
      </c>
      <c r="I214" s="9" t="str">
        <f>MID(Tabla1[[#This Row],[Longitud]],FIND("°",Tabla1[[#This Row],[Longitud]])+1,2)</f>
        <v>47</v>
      </c>
      <c r="J214" s="9" t="str">
        <f>MID(Tabla1[[#This Row],[Longitud]],FIND("'",Tabla1[[#This Row],[Longitud]])+1,6)</f>
        <v>19.011</v>
      </c>
      <c r="K214" s="9">
        <f>(Tabla1[[#This Row],[grados]]+(Tabla1[[#This Row],[minutos]]+Tabla1[[#This Row],[segundos]]/60)/60)*-1</f>
        <v>-98.788614166666662</v>
      </c>
      <c r="L214" s="9" t="s">
        <v>1087</v>
      </c>
      <c r="M214" s="9" t="str">
        <f>MID(Tabla1[[#This Row],[Latitud]],1,2)</f>
        <v>19</v>
      </c>
      <c r="N214" s="9" t="str">
        <f>MID(Tabla1[[#This Row],[Latitud]],FIND("°",Tabla1[[#This Row],[Latitud]])+1,2)</f>
        <v>34</v>
      </c>
      <c r="O214" s="9" t="str">
        <f>MID(Tabla1[[#This Row],[Latitud]],FIND("'",Tabla1[[#This Row],[Latitud]])+1,6)</f>
        <v>14.919</v>
      </c>
      <c r="P214" s="9">
        <f>(Tabla1[[#This Row],[grados2]]+(Tabla1[[#This Row],[minutos2]]+Tabla1[[#This Row],[segundos2]]/60)/60)</f>
        <v>19.570810833333333</v>
      </c>
      <c r="Q214" s="9" t="s">
        <v>1088</v>
      </c>
      <c r="R214" s="9">
        <v>3209</v>
      </c>
    </row>
    <row r="215" spans="1:18" x14ac:dyDescent="0.2">
      <c r="A215" s="10" t="s">
        <v>9</v>
      </c>
      <c r="B215" s="10" t="s">
        <v>10</v>
      </c>
      <c r="C215" s="10" t="s">
        <v>1062</v>
      </c>
      <c r="D215" s="10" t="s">
        <v>1063</v>
      </c>
      <c r="E215" s="10" t="s">
        <v>281</v>
      </c>
      <c r="F215" s="10" t="s">
        <v>1089</v>
      </c>
      <c r="G215" s="10" t="s">
        <v>1090</v>
      </c>
      <c r="H215" s="10" t="str">
        <f>MID(Tabla1[[#This Row],[Longitud]],1,3)</f>
        <v xml:space="preserve"> 98</v>
      </c>
      <c r="I215" s="10" t="str">
        <f>MID(Tabla1[[#This Row],[Longitud]],FIND("°",Tabla1[[#This Row],[Longitud]])+1,2)</f>
        <v>44</v>
      </c>
      <c r="J215" s="10" t="str">
        <f>MID(Tabla1[[#This Row],[Longitud]],FIND("'",Tabla1[[#This Row],[Longitud]])+1,6)</f>
        <v>49.899</v>
      </c>
      <c r="K215" s="10">
        <f>(Tabla1[[#This Row],[grados]]+(Tabla1[[#This Row],[minutos]]+Tabla1[[#This Row],[segundos]]/60)/60)*-1</f>
        <v>-98.747194166666674</v>
      </c>
      <c r="L215" s="10" t="s">
        <v>1091</v>
      </c>
      <c r="M215" s="10" t="str">
        <f>MID(Tabla1[[#This Row],[Latitud]],1,2)</f>
        <v>19</v>
      </c>
      <c r="N215" s="10" t="str">
        <f>MID(Tabla1[[#This Row],[Latitud]],FIND("°",Tabla1[[#This Row],[Latitud]])+1,2)</f>
        <v>32</v>
      </c>
      <c r="O215" s="10" t="str">
        <f>MID(Tabla1[[#This Row],[Latitud]],FIND("'",Tabla1[[#This Row],[Latitud]])+1,6)</f>
        <v>29.601</v>
      </c>
      <c r="P215" s="10">
        <f>(Tabla1[[#This Row],[grados2]]+(Tabla1[[#This Row],[minutos2]]+Tabla1[[#This Row],[segundos2]]/60)/60)</f>
        <v>19.541555833333334</v>
      </c>
      <c r="Q215" s="10" t="s">
        <v>444</v>
      </c>
      <c r="R215" s="10">
        <v>4234</v>
      </c>
    </row>
    <row r="216" spans="1:18" x14ac:dyDescent="0.2">
      <c r="A216" s="9" t="s">
        <v>9</v>
      </c>
      <c r="B216" s="9" t="s">
        <v>10</v>
      </c>
      <c r="C216" s="9" t="s">
        <v>1062</v>
      </c>
      <c r="D216" s="9" t="s">
        <v>1063</v>
      </c>
      <c r="E216" s="9" t="s">
        <v>15</v>
      </c>
      <c r="F216" s="9" t="s">
        <v>1092</v>
      </c>
      <c r="G216" s="9" t="s">
        <v>1093</v>
      </c>
      <c r="H216" s="9" t="str">
        <f>MID(Tabla1[[#This Row],[Longitud]],1,3)</f>
        <v xml:space="preserve"> 98</v>
      </c>
      <c r="I216" s="9" t="str">
        <f>MID(Tabla1[[#This Row],[Longitud]],FIND("°",Tabla1[[#This Row],[Longitud]])+1,2)</f>
        <v>46</v>
      </c>
      <c r="J216" s="9" t="str">
        <f>MID(Tabla1[[#This Row],[Longitud]],FIND("'",Tabla1[[#This Row],[Longitud]])+1,6)</f>
        <v>23.631</v>
      </c>
      <c r="K216" s="9">
        <f>(Tabla1[[#This Row],[grados]]+(Tabla1[[#This Row],[minutos]]+Tabla1[[#This Row],[segundos]]/60)/60)*-1</f>
        <v>-98.773230833333329</v>
      </c>
      <c r="L216" s="9" t="s">
        <v>1094</v>
      </c>
      <c r="M216" s="9" t="str">
        <f>MID(Tabla1[[#This Row],[Latitud]],1,2)</f>
        <v>19</v>
      </c>
      <c r="N216" s="9" t="str">
        <f>MID(Tabla1[[#This Row],[Latitud]],FIND("°",Tabla1[[#This Row],[Latitud]])+1,2)</f>
        <v>34</v>
      </c>
      <c r="O216" s="9" t="str">
        <f>MID(Tabla1[[#This Row],[Latitud]],FIND("'",Tabla1[[#This Row],[Latitud]])+1,6)</f>
        <v>38.253</v>
      </c>
      <c r="P216" s="9">
        <f>(Tabla1[[#This Row],[grados2]]+(Tabla1[[#This Row],[minutos2]]+Tabla1[[#This Row],[segundos2]]/60)/60)</f>
        <v>19.577292499999999</v>
      </c>
      <c r="Q216" s="9" t="s">
        <v>1095</v>
      </c>
      <c r="R216" s="9">
        <v>17</v>
      </c>
    </row>
    <row r="217" spans="1:18" x14ac:dyDescent="0.2">
      <c r="A217" s="9" t="s">
        <v>9</v>
      </c>
      <c r="B217" s="9" t="s">
        <v>10</v>
      </c>
      <c r="C217" s="9" t="s">
        <v>1062</v>
      </c>
      <c r="D217" s="9" t="s">
        <v>1063</v>
      </c>
      <c r="E217" s="9" t="s">
        <v>60</v>
      </c>
      <c r="F217" s="9" t="s">
        <v>1096</v>
      </c>
      <c r="G217" s="9" t="s">
        <v>1097</v>
      </c>
      <c r="H217" s="9" t="str">
        <f>MID(Tabla1[[#This Row],[Longitud]],1,3)</f>
        <v xml:space="preserve"> 98</v>
      </c>
      <c r="I217" s="9" t="str">
        <f>MID(Tabla1[[#This Row],[Longitud]],FIND("°",Tabla1[[#This Row],[Longitud]])+1,2)</f>
        <v>49</v>
      </c>
      <c r="J217" s="9" t="str">
        <f>MID(Tabla1[[#This Row],[Longitud]],FIND("'",Tabla1[[#This Row],[Longitud]])+1,6)</f>
        <v>44.314</v>
      </c>
      <c r="K217" s="9">
        <f>(Tabla1[[#This Row],[grados]]+(Tabla1[[#This Row],[minutos]]+Tabla1[[#This Row],[segundos]]/60)/60)*-1</f>
        <v>-98.828976111111118</v>
      </c>
      <c r="L217" s="9" t="s">
        <v>1098</v>
      </c>
      <c r="M217" s="9" t="str">
        <f>MID(Tabla1[[#This Row],[Latitud]],1,2)</f>
        <v>19</v>
      </c>
      <c r="N217" s="9" t="str">
        <f>MID(Tabla1[[#This Row],[Latitud]],FIND("°",Tabla1[[#This Row],[Latitud]])+1,2)</f>
        <v>35</v>
      </c>
      <c r="O217" s="9" t="str">
        <f>MID(Tabla1[[#This Row],[Latitud]],FIND("'",Tabla1[[#This Row],[Latitud]])+1,6)</f>
        <v>18.676</v>
      </c>
      <c r="P217" s="9">
        <f>(Tabla1[[#This Row],[grados2]]+(Tabla1[[#This Row],[minutos2]]+Tabla1[[#This Row],[segundos2]]/60)/60)</f>
        <v>19.58852111111111</v>
      </c>
      <c r="Q217" s="9" t="s">
        <v>1099</v>
      </c>
      <c r="R217" s="9">
        <v>720</v>
      </c>
    </row>
    <row r="218" spans="1:18" x14ac:dyDescent="0.2">
      <c r="A218" s="9" t="s">
        <v>9</v>
      </c>
      <c r="B218" s="9" t="s">
        <v>10</v>
      </c>
      <c r="C218" s="9" t="s">
        <v>1062</v>
      </c>
      <c r="D218" s="9" t="s">
        <v>1063</v>
      </c>
      <c r="E218" s="9" t="s">
        <v>21</v>
      </c>
      <c r="F218" s="9" t="s">
        <v>1100</v>
      </c>
      <c r="G218" s="9" t="s">
        <v>1101</v>
      </c>
      <c r="H218" s="9" t="str">
        <f>MID(Tabla1[[#This Row],[Longitud]],1,3)</f>
        <v xml:space="preserve"> 98</v>
      </c>
      <c r="I218" s="9" t="str">
        <f>MID(Tabla1[[#This Row],[Longitud]],FIND("°",Tabla1[[#This Row],[Longitud]])+1,2)</f>
        <v>45</v>
      </c>
      <c r="J218" s="9" t="str">
        <f>MID(Tabla1[[#This Row],[Longitud]],FIND("'",Tabla1[[#This Row],[Longitud]])+1,6)</f>
        <v>30.640</v>
      </c>
      <c r="K218" s="9">
        <f>(Tabla1[[#This Row],[grados]]+(Tabla1[[#This Row],[minutos]]+Tabla1[[#This Row],[segundos]]/60)/60)*-1</f>
        <v>-98.758511111111105</v>
      </c>
      <c r="L218" s="9" t="s">
        <v>1102</v>
      </c>
      <c r="M218" s="9" t="str">
        <f>MID(Tabla1[[#This Row],[Latitud]],1,2)</f>
        <v>19</v>
      </c>
      <c r="N218" s="9" t="str">
        <f>MID(Tabla1[[#This Row],[Latitud]],FIND("°",Tabla1[[#This Row],[Latitud]])+1,2)</f>
        <v>32</v>
      </c>
      <c r="O218" s="9" t="str">
        <f>MID(Tabla1[[#This Row],[Latitud]],FIND("'",Tabla1[[#This Row],[Latitud]])+1,6)</f>
        <v>52.319</v>
      </c>
      <c r="P218" s="9">
        <f>(Tabla1[[#This Row],[grados2]]+(Tabla1[[#This Row],[minutos2]]+Tabla1[[#This Row],[segundos2]]/60)/60)</f>
        <v>19.547866388888888</v>
      </c>
      <c r="Q218" s="9" t="s">
        <v>1103</v>
      </c>
      <c r="R218" s="9">
        <v>30</v>
      </c>
    </row>
    <row r="219" spans="1:18" x14ac:dyDescent="0.2">
      <c r="A219" s="9" t="s">
        <v>9</v>
      </c>
      <c r="B219" s="9" t="s">
        <v>10</v>
      </c>
      <c r="C219" s="9" t="s">
        <v>1062</v>
      </c>
      <c r="D219" s="9" t="s">
        <v>1063</v>
      </c>
      <c r="E219" s="9" t="s">
        <v>341</v>
      </c>
      <c r="F219" s="9" t="s">
        <v>1104</v>
      </c>
      <c r="G219" s="9" t="s">
        <v>1105</v>
      </c>
      <c r="H219" s="9" t="str">
        <f>MID(Tabla1[[#This Row],[Longitud]],1,3)</f>
        <v xml:space="preserve"> 98</v>
      </c>
      <c r="I219" s="9" t="str">
        <f>MID(Tabla1[[#This Row],[Longitud]],FIND("°",Tabla1[[#This Row],[Longitud]])+1,2)</f>
        <v>50</v>
      </c>
      <c r="J219" s="9" t="str">
        <f>MID(Tabla1[[#This Row],[Longitud]],FIND("'",Tabla1[[#This Row],[Longitud]])+1,6)</f>
        <v>49.201</v>
      </c>
      <c r="K219" s="9">
        <f>(Tabla1[[#This Row],[grados]]+(Tabla1[[#This Row],[minutos]]+Tabla1[[#This Row],[segundos]]/60)/60)*-1</f>
        <v>-98.847000277777781</v>
      </c>
      <c r="L219" s="9" t="s">
        <v>1106</v>
      </c>
      <c r="M219" s="9" t="str">
        <f>MID(Tabla1[[#This Row],[Latitud]],1,2)</f>
        <v>19</v>
      </c>
      <c r="N219" s="9" t="str">
        <f>MID(Tabla1[[#This Row],[Latitud]],FIND("°",Tabla1[[#This Row],[Latitud]])+1,2)</f>
        <v>34</v>
      </c>
      <c r="O219" s="9" t="str">
        <f>MID(Tabla1[[#This Row],[Latitud]],FIND("'",Tabla1[[#This Row],[Latitud]])+1,6)</f>
        <v>01.047</v>
      </c>
      <c r="P219" s="9">
        <f>(Tabla1[[#This Row],[grados2]]+(Tabla1[[#This Row],[minutos2]]+Tabla1[[#This Row],[segundos2]]/60)/60)</f>
        <v>19.566957500000001</v>
      </c>
      <c r="Q219" s="9" t="s">
        <v>1107</v>
      </c>
      <c r="R219" s="9">
        <v>20</v>
      </c>
    </row>
    <row r="220" spans="1:18" x14ac:dyDescent="0.2">
      <c r="A220" s="10" t="s">
        <v>9</v>
      </c>
      <c r="B220" s="10" t="s">
        <v>10</v>
      </c>
      <c r="C220" s="10" t="s">
        <v>1062</v>
      </c>
      <c r="D220" s="10" t="s">
        <v>1063</v>
      </c>
      <c r="E220" s="10" t="s">
        <v>355</v>
      </c>
      <c r="F220" s="10" t="s">
        <v>1108</v>
      </c>
      <c r="G220" s="10" t="s">
        <v>1109</v>
      </c>
      <c r="H220" s="10" t="str">
        <f>MID(Tabla1[[#This Row],[Longitud]],1,3)</f>
        <v xml:space="preserve"> 98</v>
      </c>
      <c r="I220" s="10" t="str">
        <f>MID(Tabla1[[#This Row],[Longitud]],FIND("°",Tabla1[[#This Row],[Longitud]])+1,2)</f>
        <v>50</v>
      </c>
      <c r="J220" s="10" t="str">
        <f>MID(Tabla1[[#This Row],[Longitud]],FIND("'",Tabla1[[#This Row],[Longitud]])+1,6)</f>
        <v>49.559</v>
      </c>
      <c r="K220" s="10">
        <f>(Tabla1[[#This Row],[grados]]+(Tabla1[[#This Row],[minutos]]+Tabla1[[#This Row],[segundos]]/60)/60)*-1</f>
        <v>-98.847099722222225</v>
      </c>
      <c r="L220" s="10" t="s">
        <v>1110</v>
      </c>
      <c r="M220" s="10" t="str">
        <f>MID(Tabla1[[#This Row],[Latitud]],1,2)</f>
        <v>19</v>
      </c>
      <c r="N220" s="10" t="str">
        <f>MID(Tabla1[[#This Row],[Latitud]],FIND("°",Tabla1[[#This Row],[Latitud]])+1,2)</f>
        <v>33</v>
      </c>
      <c r="O220" s="10" t="str">
        <f>MID(Tabla1[[#This Row],[Latitud]],FIND("'",Tabla1[[#This Row],[Latitud]])+1,6)</f>
        <v>24.408</v>
      </c>
      <c r="P220" s="10">
        <f>(Tabla1[[#This Row],[grados2]]+(Tabla1[[#This Row],[minutos2]]+Tabla1[[#This Row],[segundos2]]/60)/60)</f>
        <v>19.55678</v>
      </c>
      <c r="Q220" s="10" t="s">
        <v>1017</v>
      </c>
      <c r="R220" s="10">
        <v>2201</v>
      </c>
    </row>
    <row r="221" spans="1:18" x14ac:dyDescent="0.2">
      <c r="A221" s="9" t="s">
        <v>9</v>
      </c>
      <c r="B221" s="9" t="s">
        <v>10</v>
      </c>
      <c r="C221" s="9" t="s">
        <v>1062</v>
      </c>
      <c r="D221" s="9" t="s">
        <v>1063</v>
      </c>
      <c r="E221" s="9" t="s">
        <v>357</v>
      </c>
      <c r="F221" s="9" t="s">
        <v>1111</v>
      </c>
      <c r="G221" s="9" t="s">
        <v>1112</v>
      </c>
      <c r="H221" s="9" t="str">
        <f>MID(Tabla1[[#This Row],[Longitud]],1,3)</f>
        <v xml:space="preserve"> 98</v>
      </c>
      <c r="I221" s="9" t="str">
        <f>MID(Tabla1[[#This Row],[Longitud]],FIND("°",Tabla1[[#This Row],[Longitud]])+1,2)</f>
        <v>45</v>
      </c>
      <c r="J221" s="9" t="str">
        <f>MID(Tabla1[[#This Row],[Longitud]],FIND("'",Tabla1[[#This Row],[Longitud]])+1,6)</f>
        <v>56.194</v>
      </c>
      <c r="K221" s="9">
        <f>(Tabla1[[#This Row],[grados]]+(Tabla1[[#This Row],[minutos]]+Tabla1[[#This Row],[segundos]]/60)/60)*-1</f>
        <v>-98.765609444444451</v>
      </c>
      <c r="L221" s="9" t="s">
        <v>1113</v>
      </c>
      <c r="M221" s="9" t="str">
        <f>MID(Tabla1[[#This Row],[Latitud]],1,2)</f>
        <v>19</v>
      </c>
      <c r="N221" s="9" t="str">
        <f>MID(Tabla1[[#This Row],[Latitud]],FIND("°",Tabla1[[#This Row],[Latitud]])+1,2)</f>
        <v>32</v>
      </c>
      <c r="O221" s="9" t="str">
        <f>MID(Tabla1[[#This Row],[Latitud]],FIND("'",Tabla1[[#This Row],[Latitud]])+1,6)</f>
        <v>55.744</v>
      </c>
      <c r="P221" s="9">
        <f>(Tabla1[[#This Row],[grados2]]+(Tabla1[[#This Row],[minutos2]]+Tabla1[[#This Row],[segundos2]]/60)/60)</f>
        <v>19.548817777777778</v>
      </c>
      <c r="Q221" s="9" t="s">
        <v>293</v>
      </c>
      <c r="R221" s="9">
        <v>274</v>
      </c>
    </row>
    <row r="222" spans="1:18" x14ac:dyDescent="0.2">
      <c r="A222" s="10" t="s">
        <v>9</v>
      </c>
      <c r="B222" s="10" t="s">
        <v>10</v>
      </c>
      <c r="C222" s="10" t="s">
        <v>1062</v>
      </c>
      <c r="D222" s="10" t="s">
        <v>1063</v>
      </c>
      <c r="E222" s="10" t="s">
        <v>371</v>
      </c>
      <c r="F222" s="10" t="s">
        <v>1114</v>
      </c>
      <c r="G222" s="10" t="s">
        <v>1115</v>
      </c>
      <c r="H222" s="10" t="str">
        <f>MID(Tabla1[[#This Row],[Longitud]],1,3)</f>
        <v xml:space="preserve"> 98</v>
      </c>
      <c r="I222" s="10" t="str">
        <f>MID(Tabla1[[#This Row],[Longitud]],FIND("°",Tabla1[[#This Row],[Longitud]])+1,2)</f>
        <v>50</v>
      </c>
      <c r="J222" s="10" t="str">
        <f>MID(Tabla1[[#This Row],[Longitud]],FIND("'",Tabla1[[#This Row],[Longitud]])+1,6)</f>
        <v>17.446</v>
      </c>
      <c r="K222" s="10">
        <f>(Tabla1[[#This Row],[grados]]+(Tabla1[[#This Row],[minutos]]+Tabla1[[#This Row],[segundos]]/60)/60)*-1</f>
        <v>-98.838179444444449</v>
      </c>
      <c r="L222" s="10" t="s">
        <v>1116</v>
      </c>
      <c r="M222" s="10" t="str">
        <f>MID(Tabla1[[#This Row],[Latitud]],1,2)</f>
        <v>19</v>
      </c>
      <c r="N222" s="10" t="str">
        <f>MID(Tabla1[[#This Row],[Latitud]],FIND("°",Tabla1[[#This Row],[Latitud]])+1,2)</f>
        <v>35</v>
      </c>
      <c r="O222" s="10" t="str">
        <f>MID(Tabla1[[#This Row],[Latitud]],FIND("'",Tabla1[[#This Row],[Latitud]])+1,6)</f>
        <v>53.553</v>
      </c>
      <c r="P222" s="10">
        <f>(Tabla1[[#This Row],[grados2]]+(Tabla1[[#This Row],[minutos2]]+Tabla1[[#This Row],[segundos2]]/60)/60)</f>
        <v>19.598209166666667</v>
      </c>
      <c r="Q222" s="10" t="s">
        <v>1117</v>
      </c>
      <c r="R222" s="10">
        <v>149</v>
      </c>
    </row>
    <row r="223" spans="1:18" x14ac:dyDescent="0.2">
      <c r="A223" s="9" t="s">
        <v>9</v>
      </c>
      <c r="B223" s="9" t="s">
        <v>10</v>
      </c>
      <c r="C223" s="9" t="s">
        <v>1062</v>
      </c>
      <c r="D223" s="9" t="s">
        <v>1063</v>
      </c>
      <c r="E223" s="9" t="s">
        <v>384</v>
      </c>
      <c r="F223" s="9" t="s">
        <v>1118</v>
      </c>
      <c r="G223" s="9" t="s">
        <v>1119</v>
      </c>
      <c r="H223" s="9" t="str">
        <f>MID(Tabla1[[#This Row],[Longitud]],1,3)</f>
        <v xml:space="preserve"> 98</v>
      </c>
      <c r="I223" s="9" t="str">
        <f>MID(Tabla1[[#This Row],[Longitud]],FIND("°",Tabla1[[#This Row],[Longitud]])+1,2)</f>
        <v>49</v>
      </c>
      <c r="J223" s="9" t="str">
        <f>MID(Tabla1[[#This Row],[Longitud]],FIND("'",Tabla1[[#This Row],[Longitud]])+1,6)</f>
        <v>17.434</v>
      </c>
      <c r="K223" s="9">
        <f>(Tabla1[[#This Row],[grados]]+(Tabla1[[#This Row],[minutos]]+Tabla1[[#This Row],[segundos]]/60)/60)*-1</f>
        <v>-98.821509444444445</v>
      </c>
      <c r="L223" s="9" t="s">
        <v>1120</v>
      </c>
      <c r="M223" s="9" t="str">
        <f>MID(Tabla1[[#This Row],[Latitud]],1,2)</f>
        <v>19</v>
      </c>
      <c r="N223" s="9" t="str">
        <f>MID(Tabla1[[#This Row],[Latitud]],FIND("°",Tabla1[[#This Row],[Latitud]])+1,2)</f>
        <v>33</v>
      </c>
      <c r="O223" s="9" t="str">
        <f>MID(Tabla1[[#This Row],[Latitud]],FIND("'",Tabla1[[#This Row],[Latitud]])+1,6)</f>
        <v>15.438</v>
      </c>
      <c r="P223" s="9">
        <f>(Tabla1[[#This Row],[grados2]]+(Tabla1[[#This Row],[minutos2]]+Tabla1[[#This Row],[segundos2]]/60)/60)</f>
        <v>19.554288333333332</v>
      </c>
      <c r="Q223" s="9" t="s">
        <v>1121</v>
      </c>
      <c r="R223" s="9">
        <v>41</v>
      </c>
    </row>
    <row r="224" spans="1:18" x14ac:dyDescent="0.2">
      <c r="A224" s="10" t="s">
        <v>9</v>
      </c>
      <c r="B224" s="10" t="s">
        <v>10</v>
      </c>
      <c r="C224" s="10" t="s">
        <v>1062</v>
      </c>
      <c r="D224" s="10" t="s">
        <v>1063</v>
      </c>
      <c r="E224" s="10" t="s">
        <v>543</v>
      </c>
      <c r="F224" s="10" t="s">
        <v>1122</v>
      </c>
      <c r="G224" s="10" t="s">
        <v>1123</v>
      </c>
      <c r="H224" s="10" t="str">
        <f>MID(Tabla1[[#This Row],[Longitud]],1,3)</f>
        <v xml:space="preserve"> 98</v>
      </c>
      <c r="I224" s="10" t="str">
        <f>MID(Tabla1[[#This Row],[Longitud]],FIND("°",Tabla1[[#This Row],[Longitud]])+1,2)</f>
        <v>49</v>
      </c>
      <c r="J224" s="10" t="str">
        <f>MID(Tabla1[[#This Row],[Longitud]],FIND("'",Tabla1[[#This Row],[Longitud]])+1,6)</f>
        <v>40.170</v>
      </c>
      <c r="K224" s="10">
        <f>(Tabla1[[#This Row],[grados]]+(Tabla1[[#This Row],[minutos]]+Tabla1[[#This Row],[segundos]]/60)/60)*-1</f>
        <v>-98.827825000000004</v>
      </c>
      <c r="L224" s="10" t="s">
        <v>1124</v>
      </c>
      <c r="M224" s="10" t="str">
        <f>MID(Tabla1[[#This Row],[Latitud]],1,2)</f>
        <v>19</v>
      </c>
      <c r="N224" s="10" t="str">
        <f>MID(Tabla1[[#This Row],[Latitud]],FIND("°",Tabla1[[#This Row],[Latitud]])+1,2)</f>
        <v>33</v>
      </c>
      <c r="O224" s="10" t="str">
        <f>MID(Tabla1[[#This Row],[Latitud]],FIND("'",Tabla1[[#This Row],[Latitud]])+1,6)</f>
        <v>25.083</v>
      </c>
      <c r="P224" s="10">
        <f>(Tabla1[[#This Row],[grados2]]+(Tabla1[[#This Row],[minutos2]]+Tabla1[[#This Row],[segundos2]]/60)/60)</f>
        <v>19.556967499999999</v>
      </c>
      <c r="Q224" s="10" t="s">
        <v>1125</v>
      </c>
      <c r="R224" s="10">
        <v>1171</v>
      </c>
    </row>
    <row r="225" spans="1:18" x14ac:dyDescent="0.2">
      <c r="A225" s="9" t="s">
        <v>9</v>
      </c>
      <c r="B225" s="9" t="s">
        <v>10</v>
      </c>
      <c r="C225" s="9" t="s">
        <v>1062</v>
      </c>
      <c r="D225" s="9" t="s">
        <v>1063</v>
      </c>
      <c r="E225" s="9" t="s">
        <v>800</v>
      </c>
      <c r="F225" s="9" t="s">
        <v>1126</v>
      </c>
      <c r="G225" s="9" t="s">
        <v>1127</v>
      </c>
      <c r="H225" s="9" t="str">
        <f>MID(Tabla1[[#This Row],[Longitud]],1,3)</f>
        <v xml:space="preserve"> 98</v>
      </c>
      <c r="I225" s="9" t="str">
        <f>MID(Tabla1[[#This Row],[Longitud]],FIND("°",Tabla1[[#This Row],[Longitud]])+1,2)</f>
        <v>49</v>
      </c>
      <c r="J225" s="9" t="str">
        <f>MID(Tabla1[[#This Row],[Longitud]],FIND("'",Tabla1[[#This Row],[Longitud]])+1,6)</f>
        <v>49.355</v>
      </c>
      <c r="K225" s="9">
        <f>(Tabla1[[#This Row],[grados]]+(Tabla1[[#This Row],[minutos]]+Tabla1[[#This Row],[segundos]]/60)/60)*-1</f>
        <v>-98.830376388888894</v>
      </c>
      <c r="L225" s="9" t="s">
        <v>1128</v>
      </c>
      <c r="M225" s="9" t="str">
        <f>MID(Tabla1[[#This Row],[Latitud]],1,2)</f>
        <v>19</v>
      </c>
      <c r="N225" s="9" t="str">
        <f>MID(Tabla1[[#This Row],[Latitud]],FIND("°",Tabla1[[#This Row],[Latitud]])+1,2)</f>
        <v>34</v>
      </c>
      <c r="O225" s="9" t="str">
        <f>MID(Tabla1[[#This Row],[Latitud]],FIND("'",Tabla1[[#This Row],[Latitud]])+1,6)</f>
        <v>05.420</v>
      </c>
      <c r="P225" s="9">
        <f>(Tabla1[[#This Row],[grados2]]+(Tabla1[[#This Row],[minutos2]]+Tabla1[[#This Row],[segundos2]]/60)/60)</f>
        <v>19.568172222222223</v>
      </c>
      <c r="Q225" s="9" t="s">
        <v>1055</v>
      </c>
      <c r="R225" s="9">
        <v>43</v>
      </c>
    </row>
    <row r="226" spans="1:18" x14ac:dyDescent="0.2">
      <c r="A226" s="10" t="s">
        <v>9</v>
      </c>
      <c r="B226" s="10" t="s">
        <v>10</v>
      </c>
      <c r="C226" s="10" t="s">
        <v>1062</v>
      </c>
      <c r="D226" s="10" t="s">
        <v>1063</v>
      </c>
      <c r="E226" s="10" t="s">
        <v>807</v>
      </c>
      <c r="F226" s="10" t="s">
        <v>1129</v>
      </c>
      <c r="G226" s="10" t="s">
        <v>1130</v>
      </c>
      <c r="H226" s="10" t="str">
        <f>MID(Tabla1[[#This Row],[Longitud]],1,3)</f>
        <v xml:space="preserve"> 98</v>
      </c>
      <c r="I226" s="10" t="str">
        <f>MID(Tabla1[[#This Row],[Longitud]],FIND("°",Tabla1[[#This Row],[Longitud]])+1,2)</f>
        <v>48</v>
      </c>
      <c r="J226" s="10" t="str">
        <f>MID(Tabla1[[#This Row],[Longitud]],FIND("'",Tabla1[[#This Row],[Longitud]])+1,6)</f>
        <v>58.250</v>
      </c>
      <c r="K226" s="10">
        <f>(Tabla1[[#This Row],[grados]]+(Tabla1[[#This Row],[minutos]]+Tabla1[[#This Row],[segundos]]/60)/60)*-1</f>
        <v>-98.816180555555562</v>
      </c>
      <c r="L226" s="10" t="s">
        <v>1131</v>
      </c>
      <c r="M226" s="10" t="str">
        <f>MID(Tabla1[[#This Row],[Latitud]],1,2)</f>
        <v>19</v>
      </c>
      <c r="N226" s="10" t="str">
        <f>MID(Tabla1[[#This Row],[Latitud]],FIND("°",Tabla1[[#This Row],[Latitud]])+1,2)</f>
        <v>35</v>
      </c>
      <c r="O226" s="10" t="str">
        <f>MID(Tabla1[[#This Row],[Latitud]],FIND("'",Tabla1[[#This Row],[Latitud]])+1,6)</f>
        <v>34.674</v>
      </c>
      <c r="P226" s="10">
        <f>(Tabla1[[#This Row],[grados2]]+(Tabla1[[#This Row],[minutos2]]+Tabla1[[#This Row],[segundos2]]/60)/60)</f>
        <v>19.592965</v>
      </c>
      <c r="Q226" s="10" t="s">
        <v>1132</v>
      </c>
      <c r="R226" s="10">
        <v>16</v>
      </c>
    </row>
    <row r="227" spans="1:18" x14ac:dyDescent="0.2">
      <c r="A227" s="10" t="s">
        <v>9</v>
      </c>
      <c r="B227" s="10" t="s">
        <v>10</v>
      </c>
      <c r="C227" s="10" t="s">
        <v>1062</v>
      </c>
      <c r="D227" s="10" t="s">
        <v>1063</v>
      </c>
      <c r="E227" s="10" t="s">
        <v>35</v>
      </c>
      <c r="F227" s="10" t="s">
        <v>1133</v>
      </c>
      <c r="G227" s="10" t="s">
        <v>1134</v>
      </c>
      <c r="H227" s="10" t="str">
        <f>MID(Tabla1[[#This Row],[Longitud]],1,3)</f>
        <v xml:space="preserve"> 98</v>
      </c>
      <c r="I227" s="10" t="str">
        <f>MID(Tabla1[[#This Row],[Longitud]],FIND("°",Tabla1[[#This Row],[Longitud]])+1,2)</f>
        <v>49</v>
      </c>
      <c r="J227" s="10" t="str">
        <f>MID(Tabla1[[#This Row],[Longitud]],FIND("'",Tabla1[[#This Row],[Longitud]])+1,6)</f>
        <v>15.055</v>
      </c>
      <c r="K227" s="10">
        <f>(Tabla1[[#This Row],[grados]]+(Tabla1[[#This Row],[minutos]]+Tabla1[[#This Row],[segundos]]/60)/60)*-1</f>
        <v>-98.820848611111117</v>
      </c>
      <c r="L227" s="10" t="s">
        <v>1135</v>
      </c>
      <c r="M227" s="10" t="str">
        <f>MID(Tabla1[[#This Row],[Latitud]],1,2)</f>
        <v>19</v>
      </c>
      <c r="N227" s="10" t="str">
        <f>MID(Tabla1[[#This Row],[Latitud]],FIND("°",Tabla1[[#This Row],[Latitud]])+1,2)</f>
        <v>33</v>
      </c>
      <c r="O227" s="10" t="str">
        <f>MID(Tabla1[[#This Row],[Latitud]],FIND("'",Tabla1[[#This Row],[Latitud]])+1,6)</f>
        <v>33.294</v>
      </c>
      <c r="P227" s="10">
        <f>(Tabla1[[#This Row],[grados2]]+(Tabla1[[#This Row],[minutos2]]+Tabla1[[#This Row],[segundos2]]/60)/60)</f>
        <v>19.559248333333333</v>
      </c>
      <c r="Q227" s="10" t="s">
        <v>1136</v>
      </c>
      <c r="R227" s="10">
        <v>88</v>
      </c>
    </row>
    <row r="228" spans="1:18" x14ac:dyDescent="0.2">
      <c r="A228" s="9" t="s">
        <v>9</v>
      </c>
      <c r="B228" s="9" t="s">
        <v>10</v>
      </c>
      <c r="C228" s="9" t="s">
        <v>1062</v>
      </c>
      <c r="D228" s="9" t="s">
        <v>1063</v>
      </c>
      <c r="E228" s="9" t="s">
        <v>39</v>
      </c>
      <c r="F228" s="9" t="s">
        <v>1137</v>
      </c>
      <c r="G228" s="9" t="s">
        <v>1138</v>
      </c>
      <c r="H228" s="9" t="str">
        <f>MID(Tabla1[[#This Row],[Longitud]],1,3)</f>
        <v xml:space="preserve"> 98</v>
      </c>
      <c r="I228" s="9" t="str">
        <f>MID(Tabla1[[#This Row],[Longitud]],FIND("°",Tabla1[[#This Row],[Longitud]])+1,2)</f>
        <v>47</v>
      </c>
      <c r="J228" s="9" t="str">
        <f>MID(Tabla1[[#This Row],[Longitud]],FIND("'",Tabla1[[#This Row],[Longitud]])+1,6)</f>
        <v>18.513</v>
      </c>
      <c r="K228" s="9">
        <f>(Tabla1[[#This Row],[grados]]+(Tabla1[[#This Row],[minutos]]+Tabla1[[#This Row],[segundos]]/60)/60)*-1</f>
        <v>-98.788475833333337</v>
      </c>
      <c r="L228" s="9" t="s">
        <v>1139</v>
      </c>
      <c r="M228" s="9" t="str">
        <f>MID(Tabla1[[#This Row],[Latitud]],1,2)</f>
        <v>19</v>
      </c>
      <c r="N228" s="9" t="str">
        <f>MID(Tabla1[[#This Row],[Latitud]],FIND("°",Tabla1[[#This Row],[Latitud]])+1,2)</f>
        <v>32</v>
      </c>
      <c r="O228" s="9" t="str">
        <f>MID(Tabla1[[#This Row],[Latitud]],FIND("'",Tabla1[[#This Row],[Latitud]])+1,6)</f>
        <v>13.912</v>
      </c>
      <c r="P228" s="9">
        <f>(Tabla1[[#This Row],[grados2]]+(Tabla1[[#This Row],[minutos2]]+Tabla1[[#This Row],[segundos2]]/60)/60)</f>
        <v>19.537197777777777</v>
      </c>
      <c r="Q228" s="9" t="s">
        <v>1140</v>
      </c>
      <c r="R228" s="9">
        <v>110</v>
      </c>
    </row>
    <row r="229" spans="1:18" x14ac:dyDescent="0.2">
      <c r="A229" s="10" t="s">
        <v>9</v>
      </c>
      <c r="B229" s="10" t="s">
        <v>10</v>
      </c>
      <c r="C229" s="10" t="s">
        <v>1062</v>
      </c>
      <c r="D229" s="10" t="s">
        <v>1063</v>
      </c>
      <c r="E229" s="10" t="s">
        <v>40</v>
      </c>
      <c r="F229" s="10" t="s">
        <v>1141</v>
      </c>
      <c r="G229" s="10" t="s">
        <v>1142</v>
      </c>
      <c r="H229" s="10" t="str">
        <f>MID(Tabla1[[#This Row],[Longitud]],1,3)</f>
        <v xml:space="preserve"> 98</v>
      </c>
      <c r="I229" s="10" t="str">
        <f>MID(Tabla1[[#This Row],[Longitud]],FIND("°",Tabla1[[#This Row],[Longitud]])+1,2)</f>
        <v>45</v>
      </c>
      <c r="J229" s="10" t="str">
        <f>MID(Tabla1[[#This Row],[Longitud]],FIND("'",Tabla1[[#This Row],[Longitud]])+1,6)</f>
        <v>06.851</v>
      </c>
      <c r="K229" s="10">
        <f>(Tabla1[[#This Row],[grados]]+(Tabla1[[#This Row],[minutos]]+Tabla1[[#This Row],[segundos]]/60)/60)*-1</f>
        <v>-98.751903055555559</v>
      </c>
      <c r="L229" s="10" t="s">
        <v>1143</v>
      </c>
      <c r="M229" s="10" t="str">
        <f>MID(Tabla1[[#This Row],[Latitud]],1,2)</f>
        <v>19</v>
      </c>
      <c r="N229" s="10" t="str">
        <f>MID(Tabla1[[#This Row],[Latitud]],FIND("°",Tabla1[[#This Row],[Latitud]])+1,2)</f>
        <v>31</v>
      </c>
      <c r="O229" s="10" t="str">
        <f>MID(Tabla1[[#This Row],[Latitud]],FIND("'",Tabla1[[#This Row],[Latitud]])+1,6)</f>
        <v>49.489</v>
      </c>
      <c r="P229" s="10">
        <f>(Tabla1[[#This Row],[grados2]]+(Tabla1[[#This Row],[minutos2]]+Tabla1[[#This Row],[segundos2]]/60)/60)</f>
        <v>19.530413611111111</v>
      </c>
      <c r="Q229" s="10" t="s">
        <v>1144</v>
      </c>
      <c r="R229" s="10">
        <v>32</v>
      </c>
    </row>
    <row r="230" spans="1:18" x14ac:dyDescent="0.2">
      <c r="A230" s="9" t="s">
        <v>9</v>
      </c>
      <c r="B230" s="9" t="s">
        <v>10</v>
      </c>
      <c r="C230" s="9" t="s">
        <v>1062</v>
      </c>
      <c r="D230" s="9" t="s">
        <v>1063</v>
      </c>
      <c r="E230" s="9" t="s">
        <v>41</v>
      </c>
      <c r="F230" s="9" t="s">
        <v>1145</v>
      </c>
      <c r="G230" s="9" t="s">
        <v>1146</v>
      </c>
      <c r="H230" s="9" t="str">
        <f>MID(Tabla1[[#This Row],[Longitud]],1,3)</f>
        <v xml:space="preserve"> 98</v>
      </c>
      <c r="I230" s="9" t="str">
        <f>MID(Tabla1[[#This Row],[Longitud]],FIND("°",Tabla1[[#This Row],[Longitud]])+1,2)</f>
        <v>48</v>
      </c>
      <c r="J230" s="9" t="str">
        <f>MID(Tabla1[[#This Row],[Longitud]],FIND("'",Tabla1[[#This Row],[Longitud]])+1,6)</f>
        <v>31.539</v>
      </c>
      <c r="K230" s="9">
        <f>(Tabla1[[#This Row],[grados]]+(Tabla1[[#This Row],[minutos]]+Tabla1[[#This Row],[segundos]]/60)/60)*-1</f>
        <v>-98.808760833333338</v>
      </c>
      <c r="L230" s="9" t="s">
        <v>1147</v>
      </c>
      <c r="M230" s="9" t="str">
        <f>MID(Tabla1[[#This Row],[Latitud]],1,2)</f>
        <v>19</v>
      </c>
      <c r="N230" s="9" t="str">
        <f>MID(Tabla1[[#This Row],[Latitud]],FIND("°",Tabla1[[#This Row],[Latitud]])+1,2)</f>
        <v>33</v>
      </c>
      <c r="O230" s="9" t="str">
        <f>MID(Tabla1[[#This Row],[Latitud]],FIND("'",Tabla1[[#This Row],[Latitud]])+1,6)</f>
        <v>08.905</v>
      </c>
      <c r="P230" s="9">
        <f>(Tabla1[[#This Row],[grados2]]+(Tabla1[[#This Row],[minutos2]]+Tabla1[[#This Row],[segundos2]]/60)/60)</f>
        <v>19.552473611111111</v>
      </c>
      <c r="Q230" s="9" t="s">
        <v>1148</v>
      </c>
      <c r="R230" s="9">
        <v>50</v>
      </c>
    </row>
    <row r="231" spans="1:18" x14ac:dyDescent="0.2">
      <c r="A231" s="9" t="s">
        <v>9</v>
      </c>
      <c r="B231" s="9" t="s">
        <v>10</v>
      </c>
      <c r="C231" s="9" t="s">
        <v>1062</v>
      </c>
      <c r="D231" s="9" t="s">
        <v>1063</v>
      </c>
      <c r="E231" s="9" t="s">
        <v>43</v>
      </c>
      <c r="F231" s="9" t="s">
        <v>1149</v>
      </c>
      <c r="G231" s="9" t="s">
        <v>1150</v>
      </c>
      <c r="H231" s="9" t="str">
        <f>MID(Tabla1[[#This Row],[Longitud]],1,3)</f>
        <v xml:space="preserve"> 98</v>
      </c>
      <c r="I231" s="9" t="str">
        <f>MID(Tabla1[[#This Row],[Longitud]],FIND("°",Tabla1[[#This Row],[Longitud]])+1,2)</f>
        <v>48</v>
      </c>
      <c r="J231" s="9" t="str">
        <f>MID(Tabla1[[#This Row],[Longitud]],FIND("'",Tabla1[[#This Row],[Longitud]])+1,6)</f>
        <v>28.797</v>
      </c>
      <c r="K231" s="9">
        <f>(Tabla1[[#This Row],[grados]]+(Tabla1[[#This Row],[minutos]]+Tabla1[[#This Row],[segundos]]/60)/60)*-1</f>
        <v>-98.807999166666661</v>
      </c>
      <c r="L231" s="9" t="s">
        <v>1151</v>
      </c>
      <c r="M231" s="9" t="str">
        <f>MID(Tabla1[[#This Row],[Latitud]],1,2)</f>
        <v>19</v>
      </c>
      <c r="N231" s="9" t="str">
        <f>MID(Tabla1[[#This Row],[Latitud]],FIND("°",Tabla1[[#This Row],[Latitud]])+1,2)</f>
        <v>35</v>
      </c>
      <c r="O231" s="9" t="str">
        <f>MID(Tabla1[[#This Row],[Latitud]],FIND("'",Tabla1[[#This Row],[Latitud]])+1,6)</f>
        <v>13.219</v>
      </c>
      <c r="P231" s="9">
        <f>(Tabla1[[#This Row],[grados2]]+(Tabla1[[#This Row],[minutos2]]+Tabla1[[#This Row],[segundos2]]/60)/60)</f>
        <v>19.587005277777777</v>
      </c>
      <c r="Q231" s="9" t="s">
        <v>1152</v>
      </c>
      <c r="R231" s="9">
        <v>73</v>
      </c>
    </row>
    <row r="232" spans="1:18" x14ac:dyDescent="0.2">
      <c r="A232" s="10" t="s">
        <v>9</v>
      </c>
      <c r="B232" s="10" t="s">
        <v>10</v>
      </c>
      <c r="C232" s="10" t="s">
        <v>1062</v>
      </c>
      <c r="D232" s="10" t="s">
        <v>1063</v>
      </c>
      <c r="E232" s="10" t="s">
        <v>44</v>
      </c>
      <c r="F232" s="10" t="s">
        <v>1153</v>
      </c>
      <c r="G232" s="10" t="s">
        <v>1154</v>
      </c>
      <c r="H232" s="10" t="str">
        <f>MID(Tabla1[[#This Row],[Longitud]],1,3)</f>
        <v xml:space="preserve"> 98</v>
      </c>
      <c r="I232" s="10" t="str">
        <f>MID(Tabla1[[#This Row],[Longitud]],FIND("°",Tabla1[[#This Row],[Longitud]])+1,2)</f>
        <v>48</v>
      </c>
      <c r="J232" s="10" t="str">
        <f>MID(Tabla1[[#This Row],[Longitud]],FIND("'",Tabla1[[#This Row],[Longitud]])+1,6)</f>
        <v>31.497</v>
      </c>
      <c r="K232" s="10">
        <f>(Tabla1[[#This Row],[grados]]+(Tabla1[[#This Row],[minutos]]+Tabla1[[#This Row],[segundos]]/60)/60)*-1</f>
        <v>-98.808749166666672</v>
      </c>
      <c r="L232" s="10" t="s">
        <v>1155</v>
      </c>
      <c r="M232" s="10" t="str">
        <f>MID(Tabla1[[#This Row],[Latitud]],1,2)</f>
        <v>19</v>
      </c>
      <c r="N232" s="10" t="str">
        <f>MID(Tabla1[[#This Row],[Latitud]],FIND("°",Tabla1[[#This Row],[Latitud]])+1,2)</f>
        <v>34</v>
      </c>
      <c r="O232" s="10" t="str">
        <f>MID(Tabla1[[#This Row],[Latitud]],FIND("'",Tabla1[[#This Row],[Latitud]])+1,6)</f>
        <v>30.162</v>
      </c>
      <c r="P232" s="10">
        <f>(Tabla1[[#This Row],[grados2]]+(Tabla1[[#This Row],[minutos2]]+Tabla1[[#This Row],[segundos2]]/60)/60)</f>
        <v>19.575044999999999</v>
      </c>
      <c r="Q232" s="10" t="s">
        <v>1156</v>
      </c>
      <c r="R232" s="10">
        <v>132</v>
      </c>
    </row>
    <row r="233" spans="1:18" x14ac:dyDescent="0.2">
      <c r="A233" s="9" t="s">
        <v>9</v>
      </c>
      <c r="B233" s="9" t="s">
        <v>10</v>
      </c>
      <c r="C233" s="9" t="s">
        <v>1062</v>
      </c>
      <c r="D233" s="9" t="s">
        <v>1063</v>
      </c>
      <c r="E233" s="9" t="s">
        <v>45</v>
      </c>
      <c r="F233" s="9" t="s">
        <v>1157</v>
      </c>
      <c r="G233" s="9" t="s">
        <v>1158</v>
      </c>
      <c r="H233" s="9" t="str">
        <f>MID(Tabla1[[#This Row],[Longitud]],1,3)</f>
        <v xml:space="preserve"> 98</v>
      </c>
      <c r="I233" s="9" t="str">
        <f>MID(Tabla1[[#This Row],[Longitud]],FIND("°",Tabla1[[#This Row],[Longitud]])+1,2)</f>
        <v>44</v>
      </c>
      <c r="J233" s="9" t="str">
        <f>MID(Tabla1[[#This Row],[Longitud]],FIND("'",Tabla1[[#This Row],[Longitud]])+1,6)</f>
        <v>40.731</v>
      </c>
      <c r="K233" s="9">
        <f>(Tabla1[[#This Row],[grados]]+(Tabla1[[#This Row],[minutos]]+Tabla1[[#This Row],[segundos]]/60)/60)*-1</f>
        <v>-98.744647499999999</v>
      </c>
      <c r="L233" s="9" t="s">
        <v>1159</v>
      </c>
      <c r="M233" s="9" t="str">
        <f>MID(Tabla1[[#This Row],[Latitud]],1,2)</f>
        <v>19</v>
      </c>
      <c r="N233" s="9" t="str">
        <f>MID(Tabla1[[#This Row],[Latitud]],FIND("°",Tabla1[[#This Row],[Latitud]])+1,2)</f>
        <v>32</v>
      </c>
      <c r="O233" s="9" t="str">
        <f>MID(Tabla1[[#This Row],[Latitud]],FIND("'",Tabla1[[#This Row],[Latitud]])+1,6)</f>
        <v>03.756</v>
      </c>
      <c r="P233" s="9">
        <f>(Tabla1[[#This Row],[grados2]]+(Tabla1[[#This Row],[minutos2]]+Tabla1[[#This Row],[segundos2]]/60)/60)</f>
        <v>19.534376666666667</v>
      </c>
      <c r="Q233" s="9" t="s">
        <v>30</v>
      </c>
      <c r="R233" s="9">
        <v>50</v>
      </c>
    </row>
    <row r="234" spans="1:18" x14ac:dyDescent="0.2">
      <c r="A234" s="9" t="s">
        <v>9</v>
      </c>
      <c r="B234" s="9" t="s">
        <v>10</v>
      </c>
      <c r="C234" s="9" t="s">
        <v>1160</v>
      </c>
      <c r="D234" s="9" t="s">
        <v>1161</v>
      </c>
      <c r="E234" s="9" t="s">
        <v>11</v>
      </c>
      <c r="F234" s="9" t="s">
        <v>1162</v>
      </c>
      <c r="G234" s="9" t="s">
        <v>1163</v>
      </c>
      <c r="H234" s="9" t="str">
        <f>MID(Tabla1[[#This Row],[Longitud]],1,3)</f>
        <v xml:space="preserve"> 98</v>
      </c>
      <c r="I234" s="9" t="str">
        <f>MID(Tabla1[[#This Row],[Longitud]],FIND("°",Tabla1[[#This Row],[Longitud]])+1,2)</f>
        <v>48</v>
      </c>
      <c r="J234" s="9" t="str">
        <f>MID(Tabla1[[#This Row],[Longitud]],FIND("'",Tabla1[[#This Row],[Longitud]])+1,6)</f>
        <v>09.193</v>
      </c>
      <c r="K234" s="9">
        <f>(Tabla1[[#This Row],[grados]]+(Tabla1[[#This Row],[minutos]]+Tabla1[[#This Row],[segundos]]/60)/60)*-1</f>
        <v>-98.802553611111108</v>
      </c>
      <c r="L234" s="9" t="s">
        <v>1164</v>
      </c>
      <c r="M234" s="9" t="str">
        <f>MID(Tabla1[[#This Row],[Latitud]],1,2)</f>
        <v>19</v>
      </c>
      <c r="N234" s="9" t="str">
        <f>MID(Tabla1[[#This Row],[Latitud]],FIND("°",Tabla1[[#This Row],[Latitud]])+1,2)</f>
        <v>12</v>
      </c>
      <c r="O234" s="9" t="str">
        <f>MID(Tabla1[[#This Row],[Latitud]],FIND("'",Tabla1[[#This Row],[Latitud]])+1,6)</f>
        <v>21.252</v>
      </c>
      <c r="P234" s="9">
        <f>(Tabla1[[#This Row],[grados2]]+(Tabla1[[#This Row],[minutos2]]+Tabla1[[#This Row],[segundos2]]/60)/60)</f>
        <v>19.205903333333332</v>
      </c>
      <c r="Q234" s="9" t="s">
        <v>1165</v>
      </c>
      <c r="R234" s="9">
        <v>14518</v>
      </c>
    </row>
    <row r="235" spans="1:18" x14ac:dyDescent="0.2">
      <c r="A235" s="10" t="s">
        <v>9</v>
      </c>
      <c r="B235" s="10" t="s">
        <v>10</v>
      </c>
      <c r="C235" s="10" t="s">
        <v>1160</v>
      </c>
      <c r="D235" s="10" t="s">
        <v>1161</v>
      </c>
      <c r="E235" s="10" t="s">
        <v>507</v>
      </c>
      <c r="F235" s="10" t="s">
        <v>1166</v>
      </c>
      <c r="G235" s="10" t="s">
        <v>1167</v>
      </c>
      <c r="H235" s="10" t="str">
        <f>MID(Tabla1[[#This Row],[Longitud]],1,3)</f>
        <v xml:space="preserve"> 98</v>
      </c>
      <c r="I235" s="10" t="str">
        <f>MID(Tabla1[[#This Row],[Longitud]],FIND("°",Tabla1[[#This Row],[Longitud]])+1,2)</f>
        <v>46</v>
      </c>
      <c r="J235" s="10" t="str">
        <f>MID(Tabla1[[#This Row],[Longitud]],FIND("'",Tabla1[[#This Row],[Longitud]])+1,6)</f>
        <v>08.886</v>
      </c>
      <c r="K235" s="10">
        <f>(Tabla1[[#This Row],[grados]]+(Tabla1[[#This Row],[minutos]]+Tabla1[[#This Row],[segundos]]/60)/60)*-1</f>
        <v>-98.769135000000006</v>
      </c>
      <c r="L235" s="10" t="s">
        <v>1168</v>
      </c>
      <c r="M235" s="10" t="str">
        <f>MID(Tabla1[[#This Row],[Latitud]],1,2)</f>
        <v>19</v>
      </c>
      <c r="N235" s="10" t="str">
        <f>MID(Tabla1[[#This Row],[Latitud]],FIND("°",Tabla1[[#This Row],[Latitud]])+1,2)</f>
        <v>09</v>
      </c>
      <c r="O235" s="10" t="str">
        <f>MID(Tabla1[[#This Row],[Latitud]],FIND("'",Tabla1[[#This Row],[Latitud]])+1,6)</f>
        <v>27.039</v>
      </c>
      <c r="P235" s="10">
        <f>(Tabla1[[#This Row],[grados2]]+(Tabla1[[#This Row],[minutos2]]+Tabla1[[#This Row],[segundos2]]/60)/60)</f>
        <v>19.157510833333333</v>
      </c>
      <c r="Q235" s="10" t="s">
        <v>1169</v>
      </c>
      <c r="R235" s="10">
        <v>1270</v>
      </c>
    </row>
    <row r="236" spans="1:18" x14ac:dyDescent="0.2">
      <c r="A236" s="9" t="s">
        <v>9</v>
      </c>
      <c r="B236" s="9" t="s">
        <v>10</v>
      </c>
      <c r="C236" s="9" t="s">
        <v>1160</v>
      </c>
      <c r="D236" s="9" t="s">
        <v>1161</v>
      </c>
      <c r="E236" s="9" t="s">
        <v>13</v>
      </c>
      <c r="F236" s="9" t="s">
        <v>1170</v>
      </c>
      <c r="G236" s="9" t="s">
        <v>1171</v>
      </c>
      <c r="H236" s="9" t="str">
        <f>MID(Tabla1[[#This Row],[Longitud]],1,3)</f>
        <v xml:space="preserve"> 98</v>
      </c>
      <c r="I236" s="9" t="str">
        <f>MID(Tabla1[[#This Row],[Longitud]],FIND("°",Tabla1[[#This Row],[Longitud]])+1,2)</f>
        <v>48</v>
      </c>
      <c r="J236" s="9" t="str">
        <f>MID(Tabla1[[#This Row],[Longitud]],FIND("'",Tabla1[[#This Row],[Longitud]])+1,6)</f>
        <v>14.474</v>
      </c>
      <c r="K236" s="9">
        <f>(Tabla1[[#This Row],[grados]]+(Tabla1[[#This Row],[minutos]]+Tabla1[[#This Row],[segundos]]/60)/60)*-1</f>
        <v>-98.804020555555553</v>
      </c>
      <c r="L236" s="9" t="s">
        <v>1172</v>
      </c>
      <c r="M236" s="9" t="str">
        <f>MID(Tabla1[[#This Row],[Latitud]],1,2)</f>
        <v>19</v>
      </c>
      <c r="N236" s="9" t="str">
        <f>MID(Tabla1[[#This Row],[Latitud]],FIND("°",Tabla1[[#This Row],[Latitud]])+1,2)</f>
        <v>13</v>
      </c>
      <c r="O236" s="9" t="str">
        <f>MID(Tabla1[[#This Row],[Latitud]],FIND("'",Tabla1[[#This Row],[Latitud]])+1,6)</f>
        <v>16.544</v>
      </c>
      <c r="P236" s="9">
        <f>(Tabla1[[#This Row],[grados2]]+(Tabla1[[#This Row],[minutos2]]+Tabla1[[#This Row],[segundos2]]/60)/60)</f>
        <v>19.221262222222222</v>
      </c>
      <c r="Q236" s="9" t="s">
        <v>1173</v>
      </c>
      <c r="R236" s="9">
        <v>2853</v>
      </c>
    </row>
    <row r="237" spans="1:18" x14ac:dyDescent="0.2">
      <c r="A237" s="10" t="s">
        <v>9</v>
      </c>
      <c r="B237" s="10" t="s">
        <v>10</v>
      </c>
      <c r="C237" s="10" t="s">
        <v>1160</v>
      </c>
      <c r="D237" s="10" t="s">
        <v>1161</v>
      </c>
      <c r="E237" s="10" t="s">
        <v>57</v>
      </c>
      <c r="F237" s="10" t="s">
        <v>1174</v>
      </c>
      <c r="G237" s="10" t="s">
        <v>1175</v>
      </c>
      <c r="H237" s="10" t="str">
        <f>MID(Tabla1[[#This Row],[Longitud]],1,3)</f>
        <v xml:space="preserve"> 98</v>
      </c>
      <c r="I237" s="10" t="str">
        <f>MID(Tabla1[[#This Row],[Longitud]],FIND("°",Tabla1[[#This Row],[Longitud]])+1,2)</f>
        <v>45</v>
      </c>
      <c r="J237" s="10" t="str">
        <f>MID(Tabla1[[#This Row],[Longitud]],FIND("'",Tabla1[[#This Row],[Longitud]])+1,6)</f>
        <v>22.146</v>
      </c>
      <c r="K237" s="10">
        <f>(Tabla1[[#This Row],[grados]]+(Tabla1[[#This Row],[minutos]]+Tabla1[[#This Row],[segundos]]/60)/60)*-1</f>
        <v>-98.756151666666668</v>
      </c>
      <c r="L237" s="10" t="s">
        <v>1176</v>
      </c>
      <c r="M237" s="10" t="str">
        <f>MID(Tabla1[[#This Row],[Latitud]],1,2)</f>
        <v>19</v>
      </c>
      <c r="N237" s="10" t="str">
        <f>MID(Tabla1[[#This Row],[Latitud]],FIND("°",Tabla1[[#This Row],[Latitud]])+1,2)</f>
        <v>12</v>
      </c>
      <c r="O237" s="10" t="str">
        <f>MID(Tabla1[[#This Row],[Latitud]],FIND("'",Tabla1[[#This Row],[Latitud]])+1,6)</f>
        <v>34.875</v>
      </c>
      <c r="P237" s="10">
        <f>(Tabla1[[#This Row],[grados2]]+(Tabla1[[#This Row],[minutos2]]+Tabla1[[#This Row],[segundos2]]/60)/60)</f>
        <v>19.209687500000001</v>
      </c>
      <c r="Q237" s="10" t="s">
        <v>1177</v>
      </c>
      <c r="R237" s="10">
        <v>22357</v>
      </c>
    </row>
    <row r="238" spans="1:18" x14ac:dyDescent="0.2">
      <c r="A238" s="9" t="s">
        <v>9</v>
      </c>
      <c r="B238" s="9" t="s">
        <v>10</v>
      </c>
      <c r="C238" s="9" t="s">
        <v>1160</v>
      </c>
      <c r="D238" s="9" t="s">
        <v>1161</v>
      </c>
      <c r="E238" s="9" t="s">
        <v>519</v>
      </c>
      <c r="F238" s="9" t="s">
        <v>1178</v>
      </c>
      <c r="G238" s="9" t="s">
        <v>1179</v>
      </c>
      <c r="H238" s="9" t="str">
        <f>MID(Tabla1[[#This Row],[Longitud]],1,3)</f>
        <v xml:space="preserve"> 98</v>
      </c>
      <c r="I238" s="9" t="str">
        <f>MID(Tabla1[[#This Row],[Longitud]],FIND("°",Tabla1[[#This Row],[Longitud]])+1,2)</f>
        <v>46</v>
      </c>
      <c r="J238" s="9" t="str">
        <f>MID(Tabla1[[#This Row],[Longitud]],FIND("'",Tabla1[[#This Row],[Longitud]])+1,6)</f>
        <v>47.322</v>
      </c>
      <c r="K238" s="9">
        <f>(Tabla1[[#This Row],[grados]]+(Tabla1[[#This Row],[minutos]]+Tabla1[[#This Row],[segundos]]/60)/60)*-1</f>
        <v>-98.77981166666666</v>
      </c>
      <c r="L238" s="9" t="s">
        <v>1180</v>
      </c>
      <c r="M238" s="9" t="str">
        <f>MID(Tabla1[[#This Row],[Latitud]],1,2)</f>
        <v>19</v>
      </c>
      <c r="N238" s="9" t="str">
        <f>MID(Tabla1[[#This Row],[Latitud]],FIND("°",Tabla1[[#This Row],[Latitud]])+1,2)</f>
        <v>10</v>
      </c>
      <c r="O238" s="9" t="str">
        <f>MID(Tabla1[[#This Row],[Latitud]],FIND("'",Tabla1[[#This Row],[Latitud]])+1,6)</f>
        <v>18.905</v>
      </c>
      <c r="P238" s="9">
        <f>(Tabla1[[#This Row],[grados2]]+(Tabla1[[#This Row],[minutos2]]+Tabla1[[#This Row],[segundos2]]/60)/60)</f>
        <v>19.171918055555555</v>
      </c>
      <c r="Q238" s="9" t="s">
        <v>61</v>
      </c>
      <c r="R238" s="9">
        <v>2314</v>
      </c>
    </row>
    <row r="239" spans="1:18" x14ac:dyDescent="0.2">
      <c r="A239" s="10" t="s">
        <v>9</v>
      </c>
      <c r="B239" s="10" t="s">
        <v>10</v>
      </c>
      <c r="C239" s="10" t="s">
        <v>1160</v>
      </c>
      <c r="D239" s="10" t="s">
        <v>1161</v>
      </c>
      <c r="E239" s="10" t="s">
        <v>251</v>
      </c>
      <c r="F239" s="10" t="s">
        <v>1181</v>
      </c>
      <c r="G239" s="10" t="s">
        <v>1182</v>
      </c>
      <c r="H239" s="10" t="str">
        <f>MID(Tabla1[[#This Row],[Longitud]],1,3)</f>
        <v xml:space="preserve"> 98</v>
      </c>
      <c r="I239" s="10" t="str">
        <f>MID(Tabla1[[#This Row],[Longitud]],FIND("°",Tabla1[[#This Row],[Longitud]])+1,2)</f>
        <v>46</v>
      </c>
      <c r="J239" s="10" t="str">
        <f>MID(Tabla1[[#This Row],[Longitud]],FIND("'",Tabla1[[#This Row],[Longitud]])+1,6)</f>
        <v>07.060</v>
      </c>
      <c r="K239" s="10">
        <f>(Tabla1[[#This Row],[grados]]+(Tabla1[[#This Row],[minutos]]+Tabla1[[#This Row],[segundos]]/60)/60)*-1</f>
        <v>-98.76862777777778</v>
      </c>
      <c r="L239" s="10" t="s">
        <v>1183</v>
      </c>
      <c r="M239" s="10" t="str">
        <f>MID(Tabla1[[#This Row],[Latitud]],1,2)</f>
        <v>19</v>
      </c>
      <c r="N239" s="10" t="str">
        <f>MID(Tabla1[[#This Row],[Latitud]],FIND("°",Tabla1[[#This Row],[Latitud]])+1,2)</f>
        <v>11</v>
      </c>
      <c r="O239" s="10" t="str">
        <f>MID(Tabla1[[#This Row],[Latitud]],FIND("'",Tabla1[[#This Row],[Latitud]])+1,6)</f>
        <v>39.722</v>
      </c>
      <c r="P239" s="10">
        <f>(Tabla1[[#This Row],[grados2]]+(Tabla1[[#This Row],[minutos2]]+Tabla1[[#This Row],[segundos2]]/60)/60)</f>
        <v>19.194367222222223</v>
      </c>
      <c r="Q239" s="10" t="s">
        <v>642</v>
      </c>
      <c r="R239" s="10">
        <v>23</v>
      </c>
    </row>
    <row r="240" spans="1:18" x14ac:dyDescent="0.2">
      <c r="A240" s="9" t="s">
        <v>9</v>
      </c>
      <c r="B240" s="9" t="s">
        <v>10</v>
      </c>
      <c r="C240" s="9" t="s">
        <v>1160</v>
      </c>
      <c r="D240" s="9" t="s">
        <v>1161</v>
      </c>
      <c r="E240" s="9" t="s">
        <v>256</v>
      </c>
      <c r="F240" s="9" t="s">
        <v>1184</v>
      </c>
      <c r="G240" s="9" t="s">
        <v>1185</v>
      </c>
      <c r="H240" s="9" t="str">
        <f>MID(Tabla1[[#This Row],[Longitud]],1,3)</f>
        <v xml:space="preserve"> 98</v>
      </c>
      <c r="I240" s="9" t="str">
        <f>MID(Tabla1[[#This Row],[Longitud]],FIND("°",Tabla1[[#This Row],[Longitud]])+1,2)</f>
        <v>45</v>
      </c>
      <c r="J240" s="9" t="str">
        <f>MID(Tabla1[[#This Row],[Longitud]],FIND("'",Tabla1[[#This Row],[Longitud]])+1,6)</f>
        <v>31.985</v>
      </c>
      <c r="K240" s="9">
        <f>(Tabla1[[#This Row],[grados]]+(Tabla1[[#This Row],[minutos]]+Tabla1[[#This Row],[segundos]]/60)/60)*-1</f>
        <v>-98.75888472222222</v>
      </c>
      <c r="L240" s="9" t="s">
        <v>1186</v>
      </c>
      <c r="M240" s="9" t="str">
        <f>MID(Tabla1[[#This Row],[Latitud]],1,2)</f>
        <v>19</v>
      </c>
      <c r="N240" s="9" t="str">
        <f>MID(Tabla1[[#This Row],[Latitud]],FIND("°",Tabla1[[#This Row],[Latitud]])+1,2)</f>
        <v>12</v>
      </c>
      <c r="O240" s="9" t="str">
        <f>MID(Tabla1[[#This Row],[Latitud]],FIND("'",Tabla1[[#This Row],[Latitud]])+1,6)</f>
        <v>15.109</v>
      </c>
      <c r="P240" s="9">
        <f>(Tabla1[[#This Row],[grados2]]+(Tabla1[[#This Row],[minutos2]]+Tabla1[[#This Row],[segundos2]]/60)/60)</f>
        <v>19.204196944444444</v>
      </c>
      <c r="Q240" s="9" t="s">
        <v>1187</v>
      </c>
      <c r="R240" s="9">
        <v>579</v>
      </c>
    </row>
    <row r="241" spans="1:18" x14ac:dyDescent="0.2">
      <c r="A241" s="10" t="s">
        <v>9</v>
      </c>
      <c r="B241" s="10" t="s">
        <v>10</v>
      </c>
      <c r="C241" s="10" t="s">
        <v>1160</v>
      </c>
      <c r="D241" s="10" t="s">
        <v>1161</v>
      </c>
      <c r="E241" s="10" t="s">
        <v>271</v>
      </c>
      <c r="F241" s="10" t="s">
        <v>1188</v>
      </c>
      <c r="G241" s="10" t="s">
        <v>1189</v>
      </c>
      <c r="H241" s="10" t="str">
        <f>MID(Tabla1[[#This Row],[Longitud]],1,3)</f>
        <v xml:space="preserve"> 98</v>
      </c>
      <c r="I241" s="10" t="str">
        <f>MID(Tabla1[[#This Row],[Longitud]],FIND("°",Tabla1[[#This Row],[Longitud]])+1,2)</f>
        <v>47</v>
      </c>
      <c r="J241" s="10" t="str">
        <f>MID(Tabla1[[#This Row],[Longitud]],FIND("'",Tabla1[[#This Row],[Longitud]])+1,6)</f>
        <v>03.904</v>
      </c>
      <c r="K241" s="10">
        <f>(Tabla1[[#This Row],[grados]]+(Tabla1[[#This Row],[minutos]]+Tabla1[[#This Row],[segundos]]/60)/60)*-1</f>
        <v>-98.784417777777776</v>
      </c>
      <c r="L241" s="10" t="s">
        <v>1190</v>
      </c>
      <c r="M241" s="10" t="str">
        <f>MID(Tabla1[[#This Row],[Latitud]],1,2)</f>
        <v>19</v>
      </c>
      <c r="N241" s="10" t="str">
        <f>MID(Tabla1[[#This Row],[Latitud]],FIND("°",Tabla1[[#This Row],[Latitud]])+1,2)</f>
        <v>12</v>
      </c>
      <c r="O241" s="10" t="str">
        <f>MID(Tabla1[[#This Row],[Latitud]],FIND("'",Tabla1[[#This Row],[Latitud]])+1,6)</f>
        <v>20.136</v>
      </c>
      <c r="P241" s="10">
        <f>(Tabla1[[#This Row],[grados2]]+(Tabla1[[#This Row],[minutos2]]+Tabla1[[#This Row],[segundos2]]/60)/60)</f>
        <v>19.205593333333333</v>
      </c>
      <c r="Q241" s="10" t="s">
        <v>1191</v>
      </c>
      <c r="R241" s="10">
        <v>9</v>
      </c>
    </row>
    <row r="242" spans="1:18" x14ac:dyDescent="0.2">
      <c r="A242" s="10" t="s">
        <v>9</v>
      </c>
      <c r="B242" s="10" t="s">
        <v>10</v>
      </c>
      <c r="C242" s="10" t="s">
        <v>1160</v>
      </c>
      <c r="D242" s="10" t="s">
        <v>1161</v>
      </c>
      <c r="E242" s="10" t="s">
        <v>20</v>
      </c>
      <c r="F242" s="10" t="s">
        <v>1192</v>
      </c>
      <c r="G242" s="10" t="s">
        <v>1193</v>
      </c>
      <c r="H242" s="10" t="str">
        <f>MID(Tabla1[[#This Row],[Longitud]],1,3)</f>
        <v xml:space="preserve"> 98</v>
      </c>
      <c r="I242" s="10" t="str">
        <f>MID(Tabla1[[#This Row],[Longitud]],FIND("°",Tabla1[[#This Row],[Longitud]])+1,2)</f>
        <v>47</v>
      </c>
      <c r="J242" s="10" t="str">
        <f>MID(Tabla1[[#This Row],[Longitud]],FIND("'",Tabla1[[#This Row],[Longitud]])+1,6)</f>
        <v>43.304</v>
      </c>
      <c r="K242" s="10">
        <f>(Tabla1[[#This Row],[grados]]+(Tabla1[[#This Row],[minutos]]+Tabla1[[#This Row],[segundos]]/60)/60)*-1</f>
        <v>-98.795362222222224</v>
      </c>
      <c r="L242" s="10" t="s">
        <v>1194</v>
      </c>
      <c r="M242" s="10" t="str">
        <f>MID(Tabla1[[#This Row],[Latitud]],1,2)</f>
        <v>19</v>
      </c>
      <c r="N242" s="10" t="str">
        <f>MID(Tabla1[[#This Row],[Latitud]],FIND("°",Tabla1[[#This Row],[Latitud]])+1,2)</f>
        <v>11</v>
      </c>
      <c r="O242" s="10" t="str">
        <f>MID(Tabla1[[#This Row],[Latitud]],FIND("'",Tabla1[[#This Row],[Latitud]])+1,6)</f>
        <v>09.326</v>
      </c>
      <c r="P242" s="10">
        <f>(Tabla1[[#This Row],[grados2]]+(Tabla1[[#This Row],[minutos2]]+Tabla1[[#This Row],[segundos2]]/60)/60)</f>
        <v>19.18592388888889</v>
      </c>
      <c r="Q242" s="10" t="s">
        <v>356</v>
      </c>
      <c r="R242" s="10">
        <v>47</v>
      </c>
    </row>
    <row r="243" spans="1:18" x14ac:dyDescent="0.2">
      <c r="A243" s="10" t="s">
        <v>9</v>
      </c>
      <c r="B243" s="10" t="s">
        <v>10</v>
      </c>
      <c r="C243" s="10" t="s">
        <v>1160</v>
      </c>
      <c r="D243" s="10" t="s">
        <v>1161</v>
      </c>
      <c r="E243" s="10" t="s">
        <v>21</v>
      </c>
      <c r="F243" s="10" t="s">
        <v>1195</v>
      </c>
      <c r="G243" s="10" t="s">
        <v>1196</v>
      </c>
      <c r="H243" s="10" t="str">
        <f>MID(Tabla1[[#This Row],[Longitud]],1,3)</f>
        <v xml:space="preserve"> 98</v>
      </c>
      <c r="I243" s="10" t="str">
        <f>MID(Tabla1[[#This Row],[Longitud]],FIND("°",Tabla1[[#This Row],[Longitud]])+1,2)</f>
        <v>48</v>
      </c>
      <c r="J243" s="10" t="str">
        <f>MID(Tabla1[[#This Row],[Longitud]],FIND("'",Tabla1[[#This Row],[Longitud]])+1,6)</f>
        <v>29.362</v>
      </c>
      <c r="K243" s="10">
        <f>(Tabla1[[#This Row],[grados]]+(Tabla1[[#This Row],[minutos]]+Tabla1[[#This Row],[segundos]]/60)/60)*-1</f>
        <v>-98.808156111111117</v>
      </c>
      <c r="L243" s="10" t="s">
        <v>1197</v>
      </c>
      <c r="M243" s="10" t="str">
        <f>MID(Tabla1[[#This Row],[Latitud]],1,2)</f>
        <v>19</v>
      </c>
      <c r="N243" s="10" t="str">
        <f>MID(Tabla1[[#This Row],[Latitud]],FIND("°",Tabla1[[#This Row],[Latitud]])+1,2)</f>
        <v>10</v>
      </c>
      <c r="O243" s="10" t="str">
        <f>MID(Tabla1[[#This Row],[Latitud]],FIND("'",Tabla1[[#This Row],[Latitud]])+1,6)</f>
        <v>45.463</v>
      </c>
      <c r="P243" s="10">
        <f>(Tabla1[[#This Row],[grados2]]+(Tabla1[[#This Row],[minutos2]]+Tabla1[[#This Row],[segundos2]]/60)/60)</f>
        <v>19.179295277777779</v>
      </c>
      <c r="Q243" s="10" t="s">
        <v>1198</v>
      </c>
      <c r="R243" s="10">
        <v>15</v>
      </c>
    </row>
    <row r="244" spans="1:18" x14ac:dyDescent="0.2">
      <c r="A244" s="9" t="s">
        <v>9</v>
      </c>
      <c r="B244" s="9" t="s">
        <v>10</v>
      </c>
      <c r="C244" s="9" t="s">
        <v>1160</v>
      </c>
      <c r="D244" s="9" t="s">
        <v>1161</v>
      </c>
      <c r="E244" s="9" t="s">
        <v>23</v>
      </c>
      <c r="F244" s="9" t="s">
        <v>1199</v>
      </c>
      <c r="G244" s="9" t="s">
        <v>1200</v>
      </c>
      <c r="H244" s="9" t="str">
        <f>MID(Tabla1[[#This Row],[Longitud]],1,3)</f>
        <v xml:space="preserve"> 98</v>
      </c>
      <c r="I244" s="9" t="str">
        <f>MID(Tabla1[[#This Row],[Longitud]],FIND("°",Tabla1[[#This Row],[Longitud]])+1,2)</f>
        <v>49</v>
      </c>
      <c r="J244" s="9" t="str">
        <f>MID(Tabla1[[#This Row],[Longitud]],FIND("'",Tabla1[[#This Row],[Longitud]])+1,6)</f>
        <v>03.145</v>
      </c>
      <c r="K244" s="9">
        <f>(Tabla1[[#This Row],[grados]]+(Tabla1[[#This Row],[minutos]]+Tabla1[[#This Row],[segundos]]/60)/60)*-1</f>
        <v>-98.81754027777778</v>
      </c>
      <c r="L244" s="9" t="s">
        <v>1201</v>
      </c>
      <c r="M244" s="9" t="str">
        <f>MID(Tabla1[[#This Row],[Latitud]],1,2)</f>
        <v>19</v>
      </c>
      <c r="N244" s="9" t="str">
        <f>MID(Tabla1[[#This Row],[Latitud]],FIND("°",Tabla1[[#This Row],[Latitud]])+1,2)</f>
        <v>11</v>
      </c>
      <c r="O244" s="9" t="str">
        <f>MID(Tabla1[[#This Row],[Latitud]],FIND("'",Tabla1[[#This Row],[Latitud]])+1,6)</f>
        <v>40.918</v>
      </c>
      <c r="P244" s="9">
        <f>(Tabla1[[#This Row],[grados2]]+(Tabla1[[#This Row],[minutos2]]+Tabla1[[#This Row],[segundos2]]/60)/60)</f>
        <v>19.194699444444446</v>
      </c>
      <c r="Q244" s="9" t="s">
        <v>1202</v>
      </c>
      <c r="R244" s="9">
        <v>2596</v>
      </c>
    </row>
    <row r="245" spans="1:18" x14ac:dyDescent="0.2">
      <c r="A245" s="10" t="s">
        <v>9</v>
      </c>
      <c r="B245" s="10" t="s">
        <v>10</v>
      </c>
      <c r="C245" s="10" t="s">
        <v>1160</v>
      </c>
      <c r="D245" s="10" t="s">
        <v>1161</v>
      </c>
      <c r="E245" s="10" t="s">
        <v>775</v>
      </c>
      <c r="F245" s="10" t="s">
        <v>1203</v>
      </c>
      <c r="G245" s="10" t="s">
        <v>1204</v>
      </c>
      <c r="H245" s="10" t="str">
        <f>MID(Tabla1[[#This Row],[Longitud]],1,3)</f>
        <v xml:space="preserve"> 98</v>
      </c>
      <c r="I245" s="10" t="str">
        <f>MID(Tabla1[[#This Row],[Longitud]],FIND("°",Tabla1[[#This Row],[Longitud]])+1,2)</f>
        <v>48</v>
      </c>
      <c r="J245" s="10" t="str">
        <f>MID(Tabla1[[#This Row],[Longitud]],FIND("'",Tabla1[[#This Row],[Longitud]])+1,6)</f>
        <v>18.555</v>
      </c>
      <c r="K245" s="10">
        <f>(Tabla1[[#This Row],[grados]]+(Tabla1[[#This Row],[minutos]]+Tabla1[[#This Row],[segundos]]/60)/60)*-1</f>
        <v>-98.805154166666668</v>
      </c>
      <c r="L245" s="10" t="s">
        <v>1205</v>
      </c>
      <c r="M245" s="10" t="str">
        <f>MID(Tabla1[[#This Row],[Latitud]],1,2)</f>
        <v>19</v>
      </c>
      <c r="N245" s="10" t="str">
        <f>MID(Tabla1[[#This Row],[Latitud]],FIND("°",Tabla1[[#This Row],[Latitud]])+1,2)</f>
        <v>11</v>
      </c>
      <c r="O245" s="10" t="str">
        <f>MID(Tabla1[[#This Row],[Latitud]],FIND("'",Tabla1[[#This Row],[Latitud]])+1,6)</f>
        <v>27.927</v>
      </c>
      <c r="P245" s="10">
        <f>(Tabla1[[#This Row],[grados2]]+(Tabla1[[#This Row],[minutos2]]+Tabla1[[#This Row],[segundos2]]/60)/60)</f>
        <v>19.191090833333334</v>
      </c>
      <c r="Q245" s="10" t="s">
        <v>1206</v>
      </c>
      <c r="R245" s="10">
        <v>309</v>
      </c>
    </row>
    <row r="246" spans="1:18" x14ac:dyDescent="0.2">
      <c r="A246" s="9" t="s">
        <v>9</v>
      </c>
      <c r="B246" s="9" t="s">
        <v>10</v>
      </c>
      <c r="C246" s="9" t="s">
        <v>1160</v>
      </c>
      <c r="D246" s="9" t="s">
        <v>1161</v>
      </c>
      <c r="E246" s="9" t="s">
        <v>376</v>
      </c>
      <c r="F246" s="9" t="s">
        <v>1207</v>
      </c>
      <c r="G246" s="9" t="s">
        <v>1208</v>
      </c>
      <c r="H246" s="9" t="str">
        <f>MID(Tabla1[[#This Row],[Longitud]],1,3)</f>
        <v xml:space="preserve"> 98</v>
      </c>
      <c r="I246" s="9" t="str">
        <f>MID(Tabla1[[#This Row],[Longitud]],FIND("°",Tabla1[[#This Row],[Longitud]])+1,2)</f>
        <v>48</v>
      </c>
      <c r="J246" s="9" t="str">
        <f>MID(Tabla1[[#This Row],[Longitud]],FIND("'",Tabla1[[#This Row],[Longitud]])+1,6)</f>
        <v>52.273</v>
      </c>
      <c r="K246" s="9">
        <f>(Tabla1[[#This Row],[grados]]+(Tabla1[[#This Row],[minutos]]+Tabla1[[#This Row],[segundos]]/60)/60)*-1</f>
        <v>-98.814520277777774</v>
      </c>
      <c r="L246" s="9" t="s">
        <v>1209</v>
      </c>
      <c r="M246" s="9" t="str">
        <f>MID(Tabla1[[#This Row],[Latitud]],1,2)</f>
        <v>19</v>
      </c>
      <c r="N246" s="9" t="str">
        <f>MID(Tabla1[[#This Row],[Latitud]],FIND("°",Tabla1[[#This Row],[Latitud]])+1,2)</f>
        <v>12</v>
      </c>
      <c r="O246" s="9" t="str">
        <f>MID(Tabla1[[#This Row],[Latitud]],FIND("'",Tabla1[[#This Row],[Latitud]])+1,6)</f>
        <v>21.914</v>
      </c>
      <c r="P246" s="9">
        <f>(Tabla1[[#This Row],[grados2]]+(Tabla1[[#This Row],[minutos2]]+Tabla1[[#This Row],[segundos2]]/60)/60)</f>
        <v>19.206087222222223</v>
      </c>
      <c r="Q246" s="9" t="s">
        <v>1210</v>
      </c>
      <c r="R246" s="9">
        <v>202</v>
      </c>
    </row>
    <row r="247" spans="1:18" x14ac:dyDescent="0.2">
      <c r="A247" s="10" t="s">
        <v>9</v>
      </c>
      <c r="B247" s="10" t="s">
        <v>10</v>
      </c>
      <c r="C247" s="10" t="s">
        <v>1160</v>
      </c>
      <c r="D247" s="10" t="s">
        <v>1161</v>
      </c>
      <c r="E247" s="10" t="s">
        <v>1211</v>
      </c>
      <c r="F247" s="10" t="s">
        <v>1212</v>
      </c>
      <c r="G247" s="10" t="s">
        <v>1213</v>
      </c>
      <c r="H247" s="10" t="str">
        <f>MID(Tabla1[[#This Row],[Longitud]],1,3)</f>
        <v xml:space="preserve"> 98</v>
      </c>
      <c r="I247" s="10" t="str">
        <f>MID(Tabla1[[#This Row],[Longitud]],FIND("°",Tabla1[[#This Row],[Longitud]])+1,2)</f>
        <v>47</v>
      </c>
      <c r="J247" s="10" t="str">
        <f>MID(Tabla1[[#This Row],[Longitud]],FIND("'",Tabla1[[#This Row],[Longitud]])+1,6)</f>
        <v>57.223</v>
      </c>
      <c r="K247" s="10">
        <f>(Tabla1[[#This Row],[grados]]+(Tabla1[[#This Row],[minutos]]+Tabla1[[#This Row],[segundos]]/60)/60)*-1</f>
        <v>-98.799228611111104</v>
      </c>
      <c r="L247" s="10" t="s">
        <v>1214</v>
      </c>
      <c r="M247" s="10" t="str">
        <f>MID(Tabla1[[#This Row],[Latitud]],1,2)</f>
        <v>19</v>
      </c>
      <c r="N247" s="10" t="str">
        <f>MID(Tabla1[[#This Row],[Latitud]],FIND("°",Tabla1[[#This Row],[Latitud]])+1,2)</f>
        <v>10</v>
      </c>
      <c r="O247" s="10" t="str">
        <f>MID(Tabla1[[#This Row],[Latitud]],FIND("'",Tabla1[[#This Row],[Latitud]])+1,6)</f>
        <v>53.665</v>
      </c>
      <c r="P247" s="10">
        <f>(Tabla1[[#This Row],[grados2]]+(Tabla1[[#This Row],[minutos2]]+Tabla1[[#This Row],[segundos2]]/60)/60)</f>
        <v>19.181573611111112</v>
      </c>
      <c r="Q247" s="10" t="s">
        <v>1215</v>
      </c>
      <c r="R247" s="10">
        <v>161</v>
      </c>
    </row>
    <row r="248" spans="1:18" x14ac:dyDescent="0.2">
      <c r="A248" s="10" t="s">
        <v>9</v>
      </c>
      <c r="B248" s="10" t="s">
        <v>10</v>
      </c>
      <c r="C248" s="10" t="s">
        <v>1160</v>
      </c>
      <c r="D248" s="10" t="s">
        <v>1161</v>
      </c>
      <c r="E248" s="10" t="s">
        <v>38</v>
      </c>
      <c r="F248" s="10" t="s">
        <v>1216</v>
      </c>
      <c r="G248" s="10" t="s">
        <v>1217</v>
      </c>
      <c r="H248" s="10" t="str">
        <f>MID(Tabla1[[#This Row],[Longitud]],1,3)</f>
        <v xml:space="preserve"> 98</v>
      </c>
      <c r="I248" s="10" t="str">
        <f>MID(Tabla1[[#This Row],[Longitud]],FIND("°",Tabla1[[#This Row],[Longitud]])+1,2)</f>
        <v>47</v>
      </c>
      <c r="J248" s="10" t="str">
        <f>MID(Tabla1[[#This Row],[Longitud]],FIND("'",Tabla1[[#This Row],[Longitud]])+1,6)</f>
        <v>46.961</v>
      </c>
      <c r="K248" s="10">
        <f>(Tabla1[[#This Row],[grados]]+(Tabla1[[#This Row],[minutos]]+Tabla1[[#This Row],[segundos]]/60)/60)*-1</f>
        <v>-98.79637805555555</v>
      </c>
      <c r="L248" s="10" t="s">
        <v>1218</v>
      </c>
      <c r="M248" s="10" t="str">
        <f>MID(Tabla1[[#This Row],[Latitud]],1,2)</f>
        <v>19</v>
      </c>
      <c r="N248" s="10" t="str">
        <f>MID(Tabla1[[#This Row],[Latitud]],FIND("°",Tabla1[[#This Row],[Latitud]])+1,2)</f>
        <v>12</v>
      </c>
      <c r="O248" s="10" t="str">
        <f>MID(Tabla1[[#This Row],[Latitud]],FIND("'",Tabla1[[#This Row],[Latitud]])+1,6)</f>
        <v>52.938</v>
      </c>
      <c r="P248" s="10">
        <f>(Tabla1[[#This Row],[grados2]]+(Tabla1[[#This Row],[minutos2]]+Tabla1[[#This Row],[segundos2]]/60)/60)</f>
        <v>19.214704999999999</v>
      </c>
      <c r="Q248" s="10" t="s">
        <v>1219</v>
      </c>
      <c r="R248" s="10">
        <v>35</v>
      </c>
    </row>
    <row r="249" spans="1:18" x14ac:dyDescent="0.2">
      <c r="A249" s="9" t="s">
        <v>9</v>
      </c>
      <c r="B249" s="9" t="s">
        <v>10</v>
      </c>
      <c r="C249" s="9" t="s">
        <v>1160</v>
      </c>
      <c r="D249" s="9" t="s">
        <v>1161</v>
      </c>
      <c r="E249" s="9" t="s">
        <v>66</v>
      </c>
      <c r="F249" s="9" t="s">
        <v>1220</v>
      </c>
      <c r="G249" s="9" t="s">
        <v>1221</v>
      </c>
      <c r="H249" s="9" t="str">
        <f>MID(Tabla1[[#This Row],[Longitud]],1,3)</f>
        <v xml:space="preserve"> 98</v>
      </c>
      <c r="I249" s="9" t="str">
        <f>MID(Tabla1[[#This Row],[Longitud]],FIND("°",Tabla1[[#This Row],[Longitud]])+1,2)</f>
        <v>48</v>
      </c>
      <c r="J249" s="9" t="str">
        <f>MID(Tabla1[[#This Row],[Longitud]],FIND("'",Tabla1[[#This Row],[Longitud]])+1,6)</f>
        <v>58.840</v>
      </c>
      <c r="K249" s="9">
        <f>(Tabla1[[#This Row],[grados]]+(Tabla1[[#This Row],[minutos]]+Tabla1[[#This Row],[segundos]]/60)/60)*-1</f>
        <v>-98.816344444444439</v>
      </c>
      <c r="L249" s="9" t="s">
        <v>1222</v>
      </c>
      <c r="M249" s="9" t="str">
        <f>MID(Tabla1[[#This Row],[Latitud]],1,2)</f>
        <v>19</v>
      </c>
      <c r="N249" s="9" t="str">
        <f>MID(Tabla1[[#This Row],[Latitud]],FIND("°",Tabla1[[#This Row],[Latitud]])+1,2)</f>
        <v>12</v>
      </c>
      <c r="O249" s="9" t="str">
        <f>MID(Tabla1[[#This Row],[Latitud]],FIND("'",Tabla1[[#This Row],[Latitud]])+1,6)</f>
        <v>00.553</v>
      </c>
      <c r="P249" s="9">
        <f>(Tabla1[[#This Row],[grados2]]+(Tabla1[[#This Row],[minutos2]]+Tabla1[[#This Row],[segundos2]]/60)/60)</f>
        <v>19.200153611111112</v>
      </c>
      <c r="Q249" s="9" t="s">
        <v>1223</v>
      </c>
      <c r="R249" s="9">
        <v>667</v>
      </c>
    </row>
    <row r="250" spans="1:18" x14ac:dyDescent="0.2">
      <c r="A250" s="10" t="s">
        <v>9</v>
      </c>
      <c r="B250" s="10" t="s">
        <v>10</v>
      </c>
      <c r="C250" s="10" t="s">
        <v>1160</v>
      </c>
      <c r="D250" s="10" t="s">
        <v>1161</v>
      </c>
      <c r="E250" s="10" t="s">
        <v>68</v>
      </c>
      <c r="F250" s="10" t="s">
        <v>1224</v>
      </c>
      <c r="G250" s="10" t="s">
        <v>1225</v>
      </c>
      <c r="H250" s="10" t="str">
        <f>MID(Tabla1[[#This Row],[Longitud]],1,3)</f>
        <v xml:space="preserve"> 98</v>
      </c>
      <c r="I250" s="10" t="str">
        <f>MID(Tabla1[[#This Row],[Longitud]],FIND("°",Tabla1[[#This Row],[Longitud]])+1,2)</f>
        <v>48</v>
      </c>
      <c r="J250" s="10" t="str">
        <f>MID(Tabla1[[#This Row],[Longitud]],FIND("'",Tabla1[[#This Row],[Longitud]])+1,6)</f>
        <v>56.269</v>
      </c>
      <c r="K250" s="10">
        <f>(Tabla1[[#This Row],[grados]]+(Tabla1[[#This Row],[minutos]]+Tabla1[[#This Row],[segundos]]/60)/60)*-1</f>
        <v>-98.815630277777771</v>
      </c>
      <c r="L250" s="10" t="s">
        <v>1226</v>
      </c>
      <c r="M250" s="10" t="str">
        <f>MID(Tabla1[[#This Row],[Latitud]],1,2)</f>
        <v>19</v>
      </c>
      <c r="N250" s="10" t="str">
        <f>MID(Tabla1[[#This Row],[Latitud]],FIND("°",Tabla1[[#This Row],[Latitud]])+1,2)</f>
        <v>12</v>
      </c>
      <c r="O250" s="10" t="str">
        <f>MID(Tabla1[[#This Row],[Latitud]],FIND("'",Tabla1[[#This Row],[Latitud]])+1,6)</f>
        <v>17.391</v>
      </c>
      <c r="P250" s="10">
        <f>(Tabla1[[#This Row],[grados2]]+(Tabla1[[#This Row],[minutos2]]+Tabla1[[#This Row],[segundos2]]/60)/60)</f>
        <v>19.204830833333332</v>
      </c>
      <c r="Q250" s="10" t="s">
        <v>529</v>
      </c>
      <c r="R250" s="10">
        <v>142</v>
      </c>
    </row>
    <row r="251" spans="1:18" x14ac:dyDescent="0.2">
      <c r="A251" s="9" t="s">
        <v>9</v>
      </c>
      <c r="B251" s="9" t="s">
        <v>10</v>
      </c>
      <c r="C251" s="9" t="s">
        <v>1160</v>
      </c>
      <c r="D251" s="9" t="s">
        <v>1161</v>
      </c>
      <c r="E251" s="9" t="s">
        <v>1227</v>
      </c>
      <c r="F251" s="9" t="s">
        <v>1228</v>
      </c>
      <c r="G251" s="9" t="s">
        <v>1229</v>
      </c>
      <c r="H251" s="9" t="str">
        <f>MID(Tabla1[[#This Row],[Longitud]],1,3)</f>
        <v xml:space="preserve"> 98</v>
      </c>
      <c r="I251" s="9" t="str">
        <f>MID(Tabla1[[#This Row],[Longitud]],FIND("°",Tabla1[[#This Row],[Longitud]])+1,2)</f>
        <v>48</v>
      </c>
      <c r="J251" s="9" t="str">
        <f>MID(Tabla1[[#This Row],[Longitud]],FIND("'",Tabla1[[#This Row],[Longitud]])+1,6)</f>
        <v>37.591</v>
      </c>
      <c r="K251" s="9">
        <f>(Tabla1[[#This Row],[grados]]+(Tabla1[[#This Row],[minutos]]+Tabla1[[#This Row],[segundos]]/60)/60)*-1</f>
        <v>-98.810441944444449</v>
      </c>
      <c r="L251" s="9" t="s">
        <v>1230</v>
      </c>
      <c r="M251" s="9" t="str">
        <f>MID(Tabla1[[#This Row],[Latitud]],1,2)</f>
        <v>19</v>
      </c>
      <c r="N251" s="9" t="str">
        <f>MID(Tabla1[[#This Row],[Latitud]],FIND("°",Tabla1[[#This Row],[Latitud]])+1,2)</f>
        <v>11</v>
      </c>
      <c r="O251" s="9" t="str">
        <f>MID(Tabla1[[#This Row],[Latitud]],FIND("'",Tabla1[[#This Row],[Latitud]])+1,6)</f>
        <v>52.312</v>
      </c>
      <c r="P251" s="9">
        <f>(Tabla1[[#This Row],[grados2]]+(Tabla1[[#This Row],[minutos2]]+Tabla1[[#This Row],[segundos2]]/60)/60)</f>
        <v>19.197864444444445</v>
      </c>
      <c r="Q251" s="9" t="s">
        <v>1231</v>
      </c>
      <c r="R251" s="9">
        <v>16</v>
      </c>
    </row>
    <row r="252" spans="1:18" x14ac:dyDescent="0.2">
      <c r="A252" s="10" t="s">
        <v>9</v>
      </c>
      <c r="B252" s="10" t="s">
        <v>10</v>
      </c>
      <c r="C252" s="10" t="s">
        <v>1160</v>
      </c>
      <c r="D252" s="10" t="s">
        <v>1161</v>
      </c>
      <c r="E252" s="10" t="s">
        <v>70</v>
      </c>
      <c r="F252" s="10" t="s">
        <v>1232</v>
      </c>
      <c r="G252" s="10" t="s">
        <v>1233</v>
      </c>
      <c r="H252" s="10" t="str">
        <f>MID(Tabla1[[#This Row],[Longitud]],1,3)</f>
        <v xml:space="preserve"> 98</v>
      </c>
      <c r="I252" s="10" t="str">
        <f>MID(Tabla1[[#This Row],[Longitud]],FIND("°",Tabla1[[#This Row],[Longitud]])+1,2)</f>
        <v>45</v>
      </c>
      <c r="J252" s="10" t="str">
        <f>MID(Tabla1[[#This Row],[Longitud]],FIND("'",Tabla1[[#This Row],[Longitud]])+1,6)</f>
        <v>56.526</v>
      </c>
      <c r="K252" s="10">
        <f>(Tabla1[[#This Row],[grados]]+(Tabla1[[#This Row],[minutos]]+Tabla1[[#This Row],[segundos]]/60)/60)*-1</f>
        <v>-98.765701666666672</v>
      </c>
      <c r="L252" s="10" t="s">
        <v>1234</v>
      </c>
      <c r="M252" s="10" t="str">
        <f>MID(Tabla1[[#This Row],[Latitud]],1,2)</f>
        <v>19</v>
      </c>
      <c r="N252" s="10" t="str">
        <f>MID(Tabla1[[#This Row],[Latitud]],FIND("°",Tabla1[[#This Row],[Latitud]])+1,2)</f>
        <v>12</v>
      </c>
      <c r="O252" s="10" t="str">
        <f>MID(Tabla1[[#This Row],[Latitud]],FIND("'",Tabla1[[#This Row],[Latitud]])+1,6)</f>
        <v>09.097</v>
      </c>
      <c r="P252" s="10">
        <f>(Tabla1[[#This Row],[grados2]]+(Tabla1[[#This Row],[minutos2]]+Tabla1[[#This Row],[segundos2]]/60)/60)</f>
        <v>19.202526944444443</v>
      </c>
      <c r="Q252" s="10" t="s">
        <v>61</v>
      </c>
      <c r="R252" s="10">
        <v>178</v>
      </c>
    </row>
    <row r="253" spans="1:18" x14ac:dyDescent="0.2">
      <c r="A253" s="10" t="s">
        <v>9</v>
      </c>
      <c r="B253" s="10" t="s">
        <v>10</v>
      </c>
      <c r="C253" s="10" t="s">
        <v>1160</v>
      </c>
      <c r="D253" s="10" t="s">
        <v>1161</v>
      </c>
      <c r="E253" s="10" t="s">
        <v>46</v>
      </c>
      <c r="F253" s="10" t="s">
        <v>826</v>
      </c>
      <c r="G253" s="10" t="s">
        <v>1235</v>
      </c>
      <c r="H253" s="10" t="str">
        <f>MID(Tabla1[[#This Row],[Longitud]],1,3)</f>
        <v xml:space="preserve"> 98</v>
      </c>
      <c r="I253" s="10" t="str">
        <f>MID(Tabla1[[#This Row],[Longitud]],FIND("°",Tabla1[[#This Row],[Longitud]])+1,2)</f>
        <v>47</v>
      </c>
      <c r="J253" s="10" t="str">
        <f>MID(Tabla1[[#This Row],[Longitud]],FIND("'",Tabla1[[#This Row],[Longitud]])+1,6)</f>
        <v>49.467</v>
      </c>
      <c r="K253" s="10">
        <f>(Tabla1[[#This Row],[grados]]+(Tabla1[[#This Row],[minutos]]+Tabla1[[#This Row],[segundos]]/60)/60)*-1</f>
        <v>-98.797074166666661</v>
      </c>
      <c r="L253" s="10" t="s">
        <v>1236</v>
      </c>
      <c r="M253" s="10" t="str">
        <f>MID(Tabla1[[#This Row],[Latitud]],1,2)</f>
        <v>19</v>
      </c>
      <c r="N253" s="10" t="str">
        <f>MID(Tabla1[[#This Row],[Latitud]],FIND("°",Tabla1[[#This Row],[Latitud]])+1,2)</f>
        <v>12</v>
      </c>
      <c r="O253" s="10" t="str">
        <f>MID(Tabla1[[#This Row],[Latitud]],FIND("'",Tabla1[[#This Row],[Latitud]])+1,6)</f>
        <v>57.698</v>
      </c>
      <c r="P253" s="10">
        <f>(Tabla1[[#This Row],[grados2]]+(Tabla1[[#This Row],[minutos2]]+Tabla1[[#This Row],[segundos2]]/60)/60)</f>
        <v>19.216027222222223</v>
      </c>
      <c r="Q253" s="10" t="s">
        <v>1210</v>
      </c>
      <c r="R253" s="10">
        <v>202</v>
      </c>
    </row>
    <row r="254" spans="1:18" x14ac:dyDescent="0.2">
      <c r="A254" s="9" t="s">
        <v>9</v>
      </c>
      <c r="B254" s="9" t="s">
        <v>10</v>
      </c>
      <c r="C254" s="9" t="s">
        <v>1160</v>
      </c>
      <c r="D254" s="9" t="s">
        <v>1161</v>
      </c>
      <c r="E254" s="9" t="s">
        <v>456</v>
      </c>
      <c r="F254" s="9" t="s">
        <v>1237</v>
      </c>
      <c r="G254" s="9" t="s">
        <v>1238</v>
      </c>
      <c r="H254" s="9" t="str">
        <f>MID(Tabla1[[#This Row],[Longitud]],1,3)</f>
        <v xml:space="preserve"> 98</v>
      </c>
      <c r="I254" s="9" t="str">
        <f>MID(Tabla1[[#This Row],[Longitud]],FIND("°",Tabla1[[#This Row],[Longitud]])+1,2)</f>
        <v>44</v>
      </c>
      <c r="J254" s="9" t="str">
        <f>MID(Tabla1[[#This Row],[Longitud]],FIND("'",Tabla1[[#This Row],[Longitud]])+1,6)</f>
        <v>23.825</v>
      </c>
      <c r="K254" s="9">
        <f>(Tabla1[[#This Row],[grados]]+(Tabla1[[#This Row],[minutos]]+Tabla1[[#This Row],[segundos]]/60)/60)*-1</f>
        <v>-98.739951388888883</v>
      </c>
      <c r="L254" s="9" t="s">
        <v>1239</v>
      </c>
      <c r="M254" s="9" t="str">
        <f>MID(Tabla1[[#This Row],[Latitud]],1,2)</f>
        <v>19</v>
      </c>
      <c r="N254" s="9" t="str">
        <f>MID(Tabla1[[#This Row],[Latitud]],FIND("°",Tabla1[[#This Row],[Latitud]])+1,2)</f>
        <v>12</v>
      </c>
      <c r="O254" s="9" t="str">
        <f>MID(Tabla1[[#This Row],[Latitud]],FIND("'",Tabla1[[#This Row],[Latitud]])+1,6)</f>
        <v>43.492</v>
      </c>
      <c r="P254" s="9">
        <f>(Tabla1[[#This Row],[grados2]]+(Tabla1[[#This Row],[minutos2]]+Tabla1[[#This Row],[segundos2]]/60)/60)</f>
        <v>19.212081111111111</v>
      </c>
      <c r="Q254" s="9" t="s">
        <v>77</v>
      </c>
      <c r="R254" s="9">
        <v>25</v>
      </c>
    </row>
    <row r="255" spans="1:18" x14ac:dyDescent="0.2">
      <c r="A255" s="10" t="s">
        <v>9</v>
      </c>
      <c r="B255" s="10" t="s">
        <v>10</v>
      </c>
      <c r="C255" s="10" t="s">
        <v>1160</v>
      </c>
      <c r="D255" s="10" t="s">
        <v>1161</v>
      </c>
      <c r="E255" s="10" t="s">
        <v>50</v>
      </c>
      <c r="F255" s="10" t="s">
        <v>1240</v>
      </c>
      <c r="G255" s="10" t="s">
        <v>1241</v>
      </c>
      <c r="H255" s="10" t="str">
        <f>MID(Tabla1[[#This Row],[Longitud]],1,3)</f>
        <v xml:space="preserve"> 98</v>
      </c>
      <c r="I255" s="10" t="str">
        <f>MID(Tabla1[[#This Row],[Longitud]],FIND("°",Tabla1[[#This Row],[Longitud]])+1,2)</f>
        <v>49</v>
      </c>
      <c r="J255" s="10" t="str">
        <f>MID(Tabla1[[#This Row],[Longitud]],FIND("'",Tabla1[[#This Row],[Longitud]])+1,6)</f>
        <v>00.378</v>
      </c>
      <c r="K255" s="10">
        <f>(Tabla1[[#This Row],[grados]]+(Tabla1[[#This Row],[minutos]]+Tabla1[[#This Row],[segundos]]/60)/60)*-1</f>
        <v>-98.816771666666668</v>
      </c>
      <c r="L255" s="10" t="s">
        <v>1242</v>
      </c>
      <c r="M255" s="10" t="str">
        <f>MID(Tabla1[[#This Row],[Latitud]],1,2)</f>
        <v>19</v>
      </c>
      <c r="N255" s="10" t="str">
        <f>MID(Tabla1[[#This Row],[Latitud]],FIND("°",Tabla1[[#This Row],[Latitud]])+1,2)</f>
        <v>12</v>
      </c>
      <c r="O255" s="10" t="str">
        <f>MID(Tabla1[[#This Row],[Latitud]],FIND("'",Tabla1[[#This Row],[Latitud]])+1,6)</f>
        <v>23.748</v>
      </c>
      <c r="P255" s="10">
        <f>(Tabla1[[#This Row],[grados2]]+(Tabla1[[#This Row],[minutos2]]+Tabla1[[#This Row],[segundos2]]/60)/60)</f>
        <v>19.206596666666666</v>
      </c>
      <c r="Q255" s="10" t="s">
        <v>86</v>
      </c>
      <c r="R255" s="10">
        <v>341</v>
      </c>
    </row>
    <row r="256" spans="1:18" x14ac:dyDescent="0.2">
      <c r="A256" s="10" t="s">
        <v>9</v>
      </c>
      <c r="B256" s="10" t="s">
        <v>10</v>
      </c>
      <c r="C256" s="10" t="s">
        <v>1160</v>
      </c>
      <c r="D256" s="10" t="s">
        <v>1161</v>
      </c>
      <c r="E256" s="10" t="s">
        <v>463</v>
      </c>
      <c r="F256" s="10" t="s">
        <v>1243</v>
      </c>
      <c r="G256" s="10" t="s">
        <v>1244</v>
      </c>
      <c r="H256" s="10" t="str">
        <f>MID(Tabla1[[#This Row],[Longitud]],1,3)</f>
        <v xml:space="preserve"> 98</v>
      </c>
      <c r="I256" s="10" t="str">
        <f>MID(Tabla1[[#This Row],[Longitud]],FIND("°",Tabla1[[#This Row],[Longitud]])+1,2)</f>
        <v>47</v>
      </c>
      <c r="J256" s="10" t="str">
        <f>MID(Tabla1[[#This Row],[Longitud]],FIND("'",Tabla1[[#This Row],[Longitud]])+1,6)</f>
        <v>33.405</v>
      </c>
      <c r="K256" s="10">
        <f>(Tabla1[[#This Row],[grados]]+(Tabla1[[#This Row],[minutos]]+Tabla1[[#This Row],[segundos]]/60)/60)*-1</f>
        <v>-98.792612500000004</v>
      </c>
      <c r="L256" s="10" t="s">
        <v>1245</v>
      </c>
      <c r="M256" s="10" t="str">
        <f>MID(Tabla1[[#This Row],[Latitud]],1,2)</f>
        <v>19</v>
      </c>
      <c r="N256" s="10" t="str">
        <f>MID(Tabla1[[#This Row],[Latitud]],FIND("°",Tabla1[[#This Row],[Latitud]])+1,2)</f>
        <v>12</v>
      </c>
      <c r="O256" s="10" t="str">
        <f>MID(Tabla1[[#This Row],[Latitud]],FIND("'",Tabla1[[#This Row],[Latitud]])+1,6)</f>
        <v>52.923</v>
      </c>
      <c r="P256" s="10">
        <f>(Tabla1[[#This Row],[grados2]]+(Tabla1[[#This Row],[minutos2]]+Tabla1[[#This Row],[segundos2]]/60)/60)</f>
        <v>19.214700833333332</v>
      </c>
      <c r="Q256" s="10" t="s">
        <v>544</v>
      </c>
      <c r="R256" s="10">
        <v>36</v>
      </c>
    </row>
    <row r="257" spans="1:18" x14ac:dyDescent="0.2">
      <c r="A257" s="9" t="s">
        <v>9</v>
      </c>
      <c r="B257" s="9" t="s">
        <v>10</v>
      </c>
      <c r="C257" s="9" t="s">
        <v>1160</v>
      </c>
      <c r="D257" s="9" t="s">
        <v>1161</v>
      </c>
      <c r="E257" s="9" t="s">
        <v>1246</v>
      </c>
      <c r="F257" s="9" t="s">
        <v>1247</v>
      </c>
      <c r="G257" s="9" t="s">
        <v>1248</v>
      </c>
      <c r="H257" s="9" t="str">
        <f>MID(Tabla1[[#This Row],[Longitud]],1,3)</f>
        <v xml:space="preserve"> 98</v>
      </c>
      <c r="I257" s="9" t="str">
        <f>MID(Tabla1[[#This Row],[Longitud]],FIND("°",Tabla1[[#This Row],[Longitud]])+1,2)</f>
        <v>46</v>
      </c>
      <c r="J257" s="9" t="str">
        <f>MID(Tabla1[[#This Row],[Longitud]],FIND("'",Tabla1[[#This Row],[Longitud]])+1,6)</f>
        <v>35.374</v>
      </c>
      <c r="K257" s="9">
        <f>(Tabla1[[#This Row],[grados]]+(Tabla1[[#This Row],[minutos]]+Tabla1[[#This Row],[segundos]]/60)/60)*-1</f>
        <v>-98.776492777777776</v>
      </c>
      <c r="L257" s="9" t="s">
        <v>1249</v>
      </c>
      <c r="M257" s="9" t="str">
        <f>MID(Tabla1[[#This Row],[Latitud]],1,2)</f>
        <v>19</v>
      </c>
      <c r="N257" s="9" t="str">
        <f>MID(Tabla1[[#This Row],[Latitud]],FIND("°",Tabla1[[#This Row],[Latitud]])+1,2)</f>
        <v>09</v>
      </c>
      <c r="O257" s="9" t="str">
        <f>MID(Tabla1[[#This Row],[Latitud]],FIND("'",Tabla1[[#This Row],[Latitud]])+1,6)</f>
        <v>44.128</v>
      </c>
      <c r="P257" s="9">
        <f>(Tabla1[[#This Row],[grados2]]+(Tabla1[[#This Row],[minutos2]]+Tabla1[[#This Row],[segundos2]]/60)/60)</f>
        <v>19.162257777777779</v>
      </c>
      <c r="Q257" s="9" t="s">
        <v>54</v>
      </c>
      <c r="R257" s="9">
        <v>17</v>
      </c>
    </row>
    <row r="258" spans="1:18" x14ac:dyDescent="0.2">
      <c r="A258" s="10" t="s">
        <v>9</v>
      </c>
      <c r="B258" s="10" t="s">
        <v>10</v>
      </c>
      <c r="C258" s="10" t="s">
        <v>1160</v>
      </c>
      <c r="D258" s="10" t="s">
        <v>1161</v>
      </c>
      <c r="E258" s="10" t="s">
        <v>478</v>
      </c>
      <c r="F258" s="10" t="s">
        <v>1250</v>
      </c>
      <c r="G258" s="10" t="s">
        <v>1251</v>
      </c>
      <c r="H258" s="10" t="str">
        <f>MID(Tabla1[[#This Row],[Longitud]],1,3)</f>
        <v xml:space="preserve"> 98</v>
      </c>
      <c r="I258" s="10" t="str">
        <f>MID(Tabla1[[#This Row],[Longitud]],FIND("°",Tabla1[[#This Row],[Longitud]])+1,2)</f>
        <v>45</v>
      </c>
      <c r="J258" s="10" t="str">
        <f>MID(Tabla1[[#This Row],[Longitud]],FIND("'",Tabla1[[#This Row],[Longitud]])+1,6)</f>
        <v>47.536</v>
      </c>
      <c r="K258" s="10">
        <f>(Tabla1[[#This Row],[grados]]+(Tabla1[[#This Row],[minutos]]+Tabla1[[#This Row],[segundos]]/60)/60)*-1</f>
        <v>-98.76320444444444</v>
      </c>
      <c r="L258" s="10" t="s">
        <v>1252</v>
      </c>
      <c r="M258" s="10" t="str">
        <f>MID(Tabla1[[#This Row],[Latitud]],1,2)</f>
        <v>19</v>
      </c>
      <c r="N258" s="10" t="str">
        <f>MID(Tabla1[[#This Row],[Latitud]],FIND("°",Tabla1[[#This Row],[Latitud]])+1,2)</f>
        <v>12</v>
      </c>
      <c r="O258" s="10" t="str">
        <f>MID(Tabla1[[#This Row],[Latitud]],FIND("'",Tabla1[[#This Row],[Latitud]])+1,6)</f>
        <v>08.237</v>
      </c>
      <c r="P258" s="10">
        <f>(Tabla1[[#This Row],[grados2]]+(Tabla1[[#This Row],[minutos2]]+Tabla1[[#This Row],[segundos2]]/60)/60)</f>
        <v>19.202288055555556</v>
      </c>
      <c r="Q258" s="10" t="s">
        <v>81</v>
      </c>
      <c r="R258" s="10">
        <v>199</v>
      </c>
    </row>
    <row r="259" spans="1:18" x14ac:dyDescent="0.2">
      <c r="A259" s="9" t="s">
        <v>9</v>
      </c>
      <c r="B259" s="9" t="s">
        <v>10</v>
      </c>
      <c r="C259" s="9" t="s">
        <v>1254</v>
      </c>
      <c r="D259" s="9" t="s">
        <v>1255</v>
      </c>
      <c r="E259" s="9" t="s">
        <v>11</v>
      </c>
      <c r="F259" s="9" t="s">
        <v>1256</v>
      </c>
      <c r="G259" s="9" t="s">
        <v>1257</v>
      </c>
      <c r="H259" s="9" t="str">
        <f>MID(Tabla1[[#This Row],[Longitud]],1,3)</f>
        <v xml:space="preserve"> 99</v>
      </c>
      <c r="I259" s="9" t="str">
        <f>MID(Tabla1[[#This Row],[Longitud]],FIND("°",Tabla1[[#This Row],[Longitud]])+1,2)</f>
        <v>11</v>
      </c>
      <c r="J259" s="9" t="str">
        <f>MID(Tabla1[[#This Row],[Longitud]],FIND("'",Tabla1[[#This Row],[Longitud]])+1,6)</f>
        <v>42.714</v>
      </c>
      <c r="K259" s="9">
        <f>(Tabla1[[#This Row],[grados]]+(Tabla1[[#This Row],[minutos]]+Tabla1[[#This Row],[segundos]]/60)/60)*-1</f>
        <v>-99.195198333333337</v>
      </c>
      <c r="L259" s="9" t="s">
        <v>1258</v>
      </c>
      <c r="M259" s="9" t="str">
        <f>MID(Tabla1[[#This Row],[Latitud]],1,2)</f>
        <v>19</v>
      </c>
      <c r="N259" s="9" t="str">
        <f>MID(Tabla1[[#This Row],[Latitud]],FIND("°",Tabla1[[#This Row],[Latitud]])+1,2)</f>
        <v>32</v>
      </c>
      <c r="O259" s="9" t="str">
        <f>MID(Tabla1[[#This Row],[Latitud]],FIND("'",Tabla1[[#This Row],[Latitud]])+1,6)</f>
        <v>18.684</v>
      </c>
      <c r="P259" s="9">
        <f>(Tabla1[[#This Row],[grados2]]+(Tabla1[[#This Row],[minutos2]]+Tabla1[[#This Row],[segundos2]]/60)/60)</f>
        <v>19.538523333333334</v>
      </c>
      <c r="Q259" s="9" t="s">
        <v>589</v>
      </c>
      <c r="R259" s="9">
        <v>658907</v>
      </c>
    </row>
    <row r="260" spans="1:18" x14ac:dyDescent="0.2">
      <c r="A260" s="10" t="s">
        <v>9</v>
      </c>
      <c r="B260" s="10" t="s">
        <v>10</v>
      </c>
      <c r="C260" s="10" t="s">
        <v>1254</v>
      </c>
      <c r="D260" s="10" t="s">
        <v>1255</v>
      </c>
      <c r="E260" s="10" t="s">
        <v>478</v>
      </c>
      <c r="F260" s="10" t="s">
        <v>1259</v>
      </c>
      <c r="G260" s="10" t="s">
        <v>1260</v>
      </c>
      <c r="H260" s="10" t="str">
        <f>MID(Tabla1[[#This Row],[Longitud]],1,3)</f>
        <v xml:space="preserve"> 99</v>
      </c>
      <c r="I260" s="10" t="str">
        <f>MID(Tabla1[[#This Row],[Longitud]],FIND("°",Tabla1[[#This Row],[Longitud]])+1,2)</f>
        <v>05</v>
      </c>
      <c r="J260" s="10" t="str">
        <f>MID(Tabla1[[#This Row],[Longitud]],FIND("'",Tabla1[[#This Row],[Longitud]])+1,6)</f>
        <v>49.843</v>
      </c>
      <c r="K260" s="10">
        <f>(Tabla1[[#This Row],[grados]]+(Tabla1[[#This Row],[minutos]]+Tabla1[[#This Row],[segundos]]/60)/60)*-1</f>
        <v>-99.097178611111104</v>
      </c>
      <c r="L260" s="10" t="s">
        <v>1261</v>
      </c>
      <c r="M260" s="10" t="str">
        <f>MID(Tabla1[[#This Row],[Latitud]],1,2)</f>
        <v>19</v>
      </c>
      <c r="N260" s="10" t="str">
        <f>MID(Tabla1[[#This Row],[Latitud]],FIND("°",Tabla1[[#This Row],[Latitud]])+1,2)</f>
        <v>33</v>
      </c>
      <c r="O260" s="10" t="str">
        <f>MID(Tabla1[[#This Row],[Latitud]],FIND("'",Tabla1[[#This Row],[Latitud]])+1,6)</f>
        <v>08.365</v>
      </c>
      <c r="P260" s="10">
        <f>(Tabla1[[#This Row],[grados2]]+(Tabla1[[#This Row],[minutos2]]+Tabla1[[#This Row],[segundos2]]/60)/60)</f>
        <v>19.55232361111111</v>
      </c>
      <c r="Q260" s="10" t="s">
        <v>86</v>
      </c>
      <c r="R260" s="10">
        <v>13030</v>
      </c>
    </row>
    <row r="261" spans="1:18" x14ac:dyDescent="0.2">
      <c r="A261" s="9" t="s">
        <v>9</v>
      </c>
      <c r="B261" s="9" t="s">
        <v>10</v>
      </c>
      <c r="C261" s="9" t="s">
        <v>1254</v>
      </c>
      <c r="D261" s="9" t="s">
        <v>1255</v>
      </c>
      <c r="E261" s="9" t="s">
        <v>1253</v>
      </c>
      <c r="F261" s="9" t="s">
        <v>1262</v>
      </c>
      <c r="G261" s="9" t="s">
        <v>1263</v>
      </c>
      <c r="H261" s="9" t="str">
        <f>MID(Tabla1[[#This Row],[Longitud]],1,3)</f>
        <v xml:space="preserve"> 99</v>
      </c>
      <c r="I261" s="9" t="str">
        <f>MID(Tabla1[[#This Row],[Longitud]],FIND("°",Tabla1[[#This Row],[Longitud]])+1,2)</f>
        <v>09</v>
      </c>
      <c r="J261" s="9" t="str">
        <f>MID(Tabla1[[#This Row],[Longitud]],FIND("'",Tabla1[[#This Row],[Longitud]])+1,6)</f>
        <v>51.670</v>
      </c>
      <c r="K261" s="9">
        <f>(Tabla1[[#This Row],[grados]]+(Tabla1[[#This Row],[minutos]]+Tabla1[[#This Row],[segundos]]/60)/60)*-1</f>
        <v>-99.164352777777779</v>
      </c>
      <c r="L261" s="9" t="s">
        <v>1264</v>
      </c>
      <c r="M261" s="9" t="str">
        <f>MID(Tabla1[[#This Row],[Latitud]],1,2)</f>
        <v>19</v>
      </c>
      <c r="N261" s="9" t="str">
        <f>MID(Tabla1[[#This Row],[Latitud]],FIND("°",Tabla1[[#This Row],[Latitud]])+1,2)</f>
        <v>34</v>
      </c>
      <c r="O261" s="9" t="str">
        <f>MID(Tabla1[[#This Row],[Latitud]],FIND("'",Tabla1[[#This Row],[Latitud]])+1,6)</f>
        <v>25.280</v>
      </c>
      <c r="P261" s="9">
        <f>(Tabla1[[#This Row],[grados2]]+(Tabla1[[#This Row],[minutos2]]+Tabla1[[#This Row],[segundos2]]/60)/60)</f>
        <v>19.573688888888888</v>
      </c>
      <c r="Q261" s="9" t="s">
        <v>1021</v>
      </c>
      <c r="R261" s="9">
        <v>71</v>
      </c>
    </row>
    <row r="262" spans="1:18" x14ac:dyDescent="0.2">
      <c r="A262" s="10" t="s">
        <v>9</v>
      </c>
      <c r="B262" s="10" t="s">
        <v>10</v>
      </c>
      <c r="C262" s="10" t="s">
        <v>1254</v>
      </c>
      <c r="D262" s="10" t="s">
        <v>1255</v>
      </c>
      <c r="E262" s="10" t="s">
        <v>1265</v>
      </c>
      <c r="F262" s="10" t="s">
        <v>1266</v>
      </c>
      <c r="G262" s="10" t="s">
        <v>1267</v>
      </c>
      <c r="H262" s="10" t="str">
        <f>MID(Tabla1[[#This Row],[Longitud]],1,3)</f>
        <v xml:space="preserve"> 99</v>
      </c>
      <c r="I262" s="10" t="str">
        <f>MID(Tabla1[[#This Row],[Longitud]],FIND("°",Tabla1[[#This Row],[Longitud]])+1,2)</f>
        <v>06</v>
      </c>
      <c r="J262" s="10" t="str">
        <f>MID(Tabla1[[#This Row],[Longitud]],FIND("'",Tabla1[[#This Row],[Longitud]])+1,6)</f>
        <v>02.615</v>
      </c>
      <c r="K262" s="10">
        <f>(Tabla1[[#This Row],[grados]]+(Tabla1[[#This Row],[minutos]]+Tabla1[[#This Row],[segundos]]/60)/60)*-1</f>
        <v>-99.100726388888887</v>
      </c>
      <c r="L262" s="10" t="s">
        <v>1268</v>
      </c>
      <c r="M262" s="10" t="str">
        <f>MID(Tabla1[[#This Row],[Latitud]],1,2)</f>
        <v>19</v>
      </c>
      <c r="N262" s="10" t="str">
        <f>MID(Tabla1[[#This Row],[Latitud]],FIND("°",Tabla1[[#This Row],[Latitud]])+1,2)</f>
        <v>34</v>
      </c>
      <c r="O262" s="10" t="str">
        <f>MID(Tabla1[[#This Row],[Latitud]],FIND("'",Tabla1[[#This Row],[Latitud]])+1,6)</f>
        <v>10.136</v>
      </c>
      <c r="P262" s="10">
        <f>(Tabla1[[#This Row],[grados2]]+(Tabla1[[#This Row],[minutos2]]+Tabla1[[#This Row],[segundos2]]/60)/60)</f>
        <v>19.569482222222224</v>
      </c>
      <c r="Q262" s="10" t="s">
        <v>1269</v>
      </c>
      <c r="R262" s="10">
        <v>11</v>
      </c>
    </row>
    <row r="263" spans="1:18" x14ac:dyDescent="0.2">
      <c r="A263" s="9" t="s">
        <v>9</v>
      </c>
      <c r="B263" s="9" t="s">
        <v>10</v>
      </c>
      <c r="C263" s="9" t="s">
        <v>1254</v>
      </c>
      <c r="D263" s="9" t="s">
        <v>1255</v>
      </c>
      <c r="E263" s="9" t="s">
        <v>1270</v>
      </c>
      <c r="F263" s="9" t="s">
        <v>1271</v>
      </c>
      <c r="G263" s="9" t="s">
        <v>1272</v>
      </c>
      <c r="H263" s="9" t="str">
        <f>MID(Tabla1[[#This Row],[Longitud]],1,3)</f>
        <v xml:space="preserve"> 99</v>
      </c>
      <c r="I263" s="9" t="str">
        <f>MID(Tabla1[[#This Row],[Longitud]],FIND("°",Tabla1[[#This Row],[Longitud]])+1,2)</f>
        <v>05</v>
      </c>
      <c r="J263" s="9" t="str">
        <f>MID(Tabla1[[#This Row],[Longitud]],FIND("'",Tabla1[[#This Row],[Longitud]])+1,6)</f>
        <v>56.058</v>
      </c>
      <c r="K263" s="9">
        <f>(Tabla1[[#This Row],[grados]]+(Tabla1[[#This Row],[minutos]]+Tabla1[[#This Row],[segundos]]/60)/60)*-1</f>
        <v>-99.098905000000002</v>
      </c>
      <c r="L263" s="9" t="s">
        <v>1273</v>
      </c>
      <c r="M263" s="9" t="str">
        <f>MID(Tabla1[[#This Row],[Latitud]],1,2)</f>
        <v>19</v>
      </c>
      <c r="N263" s="9" t="str">
        <f>MID(Tabla1[[#This Row],[Latitud]],FIND("°",Tabla1[[#This Row],[Latitud]])+1,2)</f>
        <v>33</v>
      </c>
      <c r="O263" s="9" t="str">
        <f>MID(Tabla1[[#This Row],[Latitud]],FIND("'",Tabla1[[#This Row],[Latitud]])+1,6)</f>
        <v>57.955</v>
      </c>
      <c r="P263" s="9">
        <f>(Tabla1[[#This Row],[grados2]]+(Tabla1[[#This Row],[minutos2]]+Tabla1[[#This Row],[segundos2]]/60)/60)</f>
        <v>19.566098611111112</v>
      </c>
      <c r="Q263" s="9" t="s">
        <v>1202</v>
      </c>
      <c r="R263" s="9">
        <v>183</v>
      </c>
    </row>
    <row r="264" spans="1:18" x14ac:dyDescent="0.2">
      <c r="A264" s="9" t="s">
        <v>9</v>
      </c>
      <c r="B264" s="9" t="s">
        <v>10</v>
      </c>
      <c r="C264" s="9" t="s">
        <v>1274</v>
      </c>
      <c r="D264" s="9" t="s">
        <v>1275</v>
      </c>
      <c r="E264" s="9" t="s">
        <v>11</v>
      </c>
      <c r="F264" s="9" t="s">
        <v>1275</v>
      </c>
      <c r="G264" s="9" t="s">
        <v>1276</v>
      </c>
      <c r="H264" s="9" t="str">
        <f>MID(Tabla1[[#This Row],[Longitud]],1,3)</f>
        <v>100</v>
      </c>
      <c r="I264" s="9" t="str">
        <f>MID(Tabla1[[#This Row],[Longitud]],FIND("°",Tabla1[[#This Row],[Longitud]])+1,2)</f>
        <v>12</v>
      </c>
      <c r="J264" s="9" t="str">
        <f>MID(Tabla1[[#This Row],[Longitud]],FIND("'",Tabla1[[#This Row],[Longitud]])+1,6)</f>
        <v>28.192</v>
      </c>
      <c r="K264" s="9">
        <f>(Tabla1[[#This Row],[grados]]+(Tabla1[[#This Row],[minutos]]+Tabla1[[#This Row],[segundos]]/60)/60)*-1</f>
        <v>-100.2078311111111</v>
      </c>
      <c r="L264" s="9" t="s">
        <v>1277</v>
      </c>
      <c r="M264" s="9" t="str">
        <f>MID(Tabla1[[#This Row],[Latitud]],1,2)</f>
        <v>18</v>
      </c>
      <c r="N264" s="9" t="str">
        <f>MID(Tabla1[[#This Row],[Latitud]],FIND("°",Tabla1[[#This Row],[Latitud]])+1,2)</f>
        <v>37</v>
      </c>
      <c r="O264" s="9" t="str">
        <f>MID(Tabla1[[#This Row],[Latitud]],FIND("'",Tabla1[[#This Row],[Latitud]])+1,6)</f>
        <v>04.230</v>
      </c>
      <c r="P264" s="9">
        <f>(Tabla1[[#This Row],[grados2]]+(Tabla1[[#This Row],[minutos2]]+Tabla1[[#This Row],[segundos2]]/60)/60)</f>
        <v>18.617841666666667</v>
      </c>
      <c r="Q264" s="9" t="s">
        <v>1278</v>
      </c>
      <c r="R264" s="9">
        <v>595</v>
      </c>
    </row>
    <row r="265" spans="1:18" x14ac:dyDescent="0.2">
      <c r="A265" s="10" t="s">
        <v>9</v>
      </c>
      <c r="B265" s="10" t="s">
        <v>10</v>
      </c>
      <c r="C265" s="10" t="s">
        <v>1274</v>
      </c>
      <c r="D265" s="10" t="s">
        <v>1275</v>
      </c>
      <c r="E265" s="10" t="s">
        <v>12</v>
      </c>
      <c r="F265" s="10" t="s">
        <v>1279</v>
      </c>
      <c r="G265" s="10" t="s">
        <v>1280</v>
      </c>
      <c r="H265" s="10" t="str">
        <f>MID(Tabla1[[#This Row],[Longitud]],1,3)</f>
        <v>100</v>
      </c>
      <c r="I265" s="10" t="str">
        <f>MID(Tabla1[[#This Row],[Longitud]],FIND("°",Tabla1[[#This Row],[Longitud]])+1,2)</f>
        <v>18</v>
      </c>
      <c r="J265" s="10" t="str">
        <f>MID(Tabla1[[#This Row],[Longitud]],FIND("'",Tabla1[[#This Row],[Longitud]])+1,6)</f>
        <v>09.430</v>
      </c>
      <c r="K265" s="10">
        <f>(Tabla1[[#This Row],[grados]]+(Tabla1[[#This Row],[minutos]]+Tabla1[[#This Row],[segundos]]/60)/60)*-1</f>
        <v>-100.30261944444445</v>
      </c>
      <c r="L265" s="10" t="s">
        <v>1281</v>
      </c>
      <c r="M265" s="10" t="str">
        <f>MID(Tabla1[[#This Row],[Latitud]],1,2)</f>
        <v>18</v>
      </c>
      <c r="N265" s="10" t="str">
        <f>MID(Tabla1[[#This Row],[Latitud]],FIND("°",Tabla1[[#This Row],[Latitud]])+1,2)</f>
        <v>33</v>
      </c>
      <c r="O265" s="10" t="str">
        <f>MID(Tabla1[[#This Row],[Latitud]],FIND("'",Tabla1[[#This Row],[Latitud]])+1,6)</f>
        <v>11.985</v>
      </c>
      <c r="P265" s="10">
        <f>(Tabla1[[#This Row],[grados2]]+(Tabla1[[#This Row],[minutos2]]+Tabla1[[#This Row],[segundos2]]/60)/60)</f>
        <v>18.553329166666668</v>
      </c>
      <c r="Q265" s="10" t="s">
        <v>1282</v>
      </c>
      <c r="R265" s="10">
        <v>34</v>
      </c>
    </row>
    <row r="266" spans="1:18" x14ac:dyDescent="0.2">
      <c r="A266" s="9" t="s">
        <v>9</v>
      </c>
      <c r="B266" s="9" t="s">
        <v>10</v>
      </c>
      <c r="C266" s="9" t="s">
        <v>1274</v>
      </c>
      <c r="D266" s="9" t="s">
        <v>1275</v>
      </c>
      <c r="E266" s="9" t="s">
        <v>13</v>
      </c>
      <c r="F266" s="9" t="s">
        <v>1283</v>
      </c>
      <c r="G266" s="9" t="s">
        <v>1284</v>
      </c>
      <c r="H266" s="9" t="str">
        <f>MID(Tabla1[[#This Row],[Longitud]],1,3)</f>
        <v>100</v>
      </c>
      <c r="I266" s="9" t="str">
        <f>MID(Tabla1[[#This Row],[Longitud]],FIND("°",Tabla1[[#This Row],[Longitud]])+1,2)</f>
        <v>16</v>
      </c>
      <c r="J266" s="9" t="str">
        <f>MID(Tabla1[[#This Row],[Longitud]],FIND("'",Tabla1[[#This Row],[Longitud]])+1,6)</f>
        <v>38.260</v>
      </c>
      <c r="K266" s="9">
        <f>(Tabla1[[#This Row],[grados]]+(Tabla1[[#This Row],[minutos]]+Tabla1[[#This Row],[segundos]]/60)/60)*-1</f>
        <v>-100.27729444444445</v>
      </c>
      <c r="L266" s="9" t="s">
        <v>1285</v>
      </c>
      <c r="M266" s="9" t="str">
        <f>MID(Tabla1[[#This Row],[Latitud]],1,2)</f>
        <v>18</v>
      </c>
      <c r="N266" s="9" t="str">
        <f>MID(Tabla1[[#This Row],[Latitud]],FIND("°",Tabla1[[#This Row],[Latitud]])+1,2)</f>
        <v>34</v>
      </c>
      <c r="O266" s="9" t="str">
        <f>MID(Tabla1[[#This Row],[Latitud]],FIND("'",Tabla1[[#This Row],[Latitud]])+1,6)</f>
        <v>47.771</v>
      </c>
      <c r="P266" s="9">
        <f>(Tabla1[[#This Row],[grados2]]+(Tabla1[[#This Row],[minutos2]]+Tabla1[[#This Row],[segundos2]]/60)/60)</f>
        <v>18.579936388888889</v>
      </c>
      <c r="Q266" s="9" t="s">
        <v>1286</v>
      </c>
      <c r="R266" s="9">
        <v>65</v>
      </c>
    </row>
    <row r="267" spans="1:18" x14ac:dyDescent="0.2">
      <c r="A267" s="10" t="s">
        <v>9</v>
      </c>
      <c r="B267" s="10" t="s">
        <v>10</v>
      </c>
      <c r="C267" s="10" t="s">
        <v>1274</v>
      </c>
      <c r="D267" s="10" t="s">
        <v>1275</v>
      </c>
      <c r="E267" s="10" t="s">
        <v>57</v>
      </c>
      <c r="F267" s="10" t="s">
        <v>433</v>
      </c>
      <c r="G267" s="10" t="s">
        <v>1287</v>
      </c>
      <c r="H267" s="10" t="str">
        <f>MID(Tabla1[[#This Row],[Longitud]],1,3)</f>
        <v>100</v>
      </c>
      <c r="I267" s="10" t="str">
        <f>MID(Tabla1[[#This Row],[Longitud]],FIND("°",Tabla1[[#This Row],[Longitud]])+1,2)</f>
        <v>17</v>
      </c>
      <c r="J267" s="10" t="str">
        <f>MID(Tabla1[[#This Row],[Longitud]],FIND("'",Tabla1[[#This Row],[Longitud]])+1,6)</f>
        <v>18.498</v>
      </c>
      <c r="K267" s="10">
        <f>(Tabla1[[#This Row],[grados]]+(Tabla1[[#This Row],[minutos]]+Tabla1[[#This Row],[segundos]]/60)/60)*-1</f>
        <v>-100.28847166666667</v>
      </c>
      <c r="L267" s="10" t="s">
        <v>1288</v>
      </c>
      <c r="M267" s="10" t="str">
        <f>MID(Tabla1[[#This Row],[Latitud]],1,2)</f>
        <v>18</v>
      </c>
      <c r="N267" s="10" t="str">
        <f>MID(Tabla1[[#This Row],[Latitud]],FIND("°",Tabla1[[#This Row],[Latitud]])+1,2)</f>
        <v>33</v>
      </c>
      <c r="O267" s="10" t="str">
        <f>MID(Tabla1[[#This Row],[Latitud]],FIND("'",Tabla1[[#This Row],[Latitud]])+1,6)</f>
        <v>26.362</v>
      </c>
      <c r="P267" s="10">
        <f>(Tabla1[[#This Row],[grados2]]+(Tabla1[[#This Row],[minutos2]]+Tabla1[[#This Row],[segundos2]]/60)/60)</f>
        <v>18.557322777777777</v>
      </c>
      <c r="Q267" s="10" t="s">
        <v>1289</v>
      </c>
      <c r="R267" s="10">
        <v>99</v>
      </c>
    </row>
    <row r="268" spans="1:18" x14ac:dyDescent="0.2">
      <c r="A268" s="9" t="s">
        <v>9</v>
      </c>
      <c r="B268" s="9" t="s">
        <v>10</v>
      </c>
      <c r="C268" s="9" t="s">
        <v>1274</v>
      </c>
      <c r="D268" s="9" t="s">
        <v>1275</v>
      </c>
      <c r="E268" s="9" t="s">
        <v>519</v>
      </c>
      <c r="F268" s="9" t="s">
        <v>1290</v>
      </c>
      <c r="G268" s="9" t="s">
        <v>1291</v>
      </c>
      <c r="H268" s="9" t="str">
        <f>MID(Tabla1[[#This Row],[Longitud]],1,3)</f>
        <v>100</v>
      </c>
      <c r="I268" s="9" t="str">
        <f>MID(Tabla1[[#This Row],[Longitud]],FIND("°",Tabla1[[#This Row],[Longitud]])+1,2)</f>
        <v>12</v>
      </c>
      <c r="J268" s="9" t="str">
        <f>MID(Tabla1[[#This Row],[Longitud]],FIND("'",Tabla1[[#This Row],[Longitud]])+1,6)</f>
        <v>59.113</v>
      </c>
      <c r="K268" s="9">
        <f>(Tabla1[[#This Row],[grados]]+(Tabla1[[#This Row],[minutos]]+Tabla1[[#This Row],[segundos]]/60)/60)*-1</f>
        <v>-100.21642027777777</v>
      </c>
      <c r="L268" s="9" t="s">
        <v>1292</v>
      </c>
      <c r="M268" s="9" t="str">
        <f>MID(Tabla1[[#This Row],[Latitud]],1,2)</f>
        <v>18</v>
      </c>
      <c r="N268" s="9" t="str">
        <f>MID(Tabla1[[#This Row],[Latitud]],FIND("°",Tabla1[[#This Row],[Latitud]])+1,2)</f>
        <v>32</v>
      </c>
      <c r="O268" s="9" t="str">
        <f>MID(Tabla1[[#This Row],[Latitud]],FIND("'",Tabla1[[#This Row],[Latitud]])+1,6)</f>
        <v>24.682</v>
      </c>
      <c r="P268" s="9">
        <f>(Tabla1[[#This Row],[grados2]]+(Tabla1[[#This Row],[minutos2]]+Tabla1[[#This Row],[segundos2]]/60)/60)</f>
        <v>18.540189444444444</v>
      </c>
      <c r="Q268" s="9" t="s">
        <v>1293</v>
      </c>
      <c r="R268" s="9">
        <v>54</v>
      </c>
    </row>
    <row r="269" spans="1:18" x14ac:dyDescent="0.2">
      <c r="A269" s="10" t="s">
        <v>9</v>
      </c>
      <c r="B269" s="10" t="s">
        <v>10</v>
      </c>
      <c r="C269" s="10" t="s">
        <v>1274</v>
      </c>
      <c r="D269" s="10" t="s">
        <v>1275</v>
      </c>
      <c r="E269" s="10" t="s">
        <v>251</v>
      </c>
      <c r="F269" s="10" t="s">
        <v>1294</v>
      </c>
      <c r="G269" s="10" t="s">
        <v>1295</v>
      </c>
      <c r="H269" s="10" t="str">
        <f>MID(Tabla1[[#This Row],[Longitud]],1,3)</f>
        <v>100</v>
      </c>
      <c r="I269" s="10" t="str">
        <f>MID(Tabla1[[#This Row],[Longitud]],FIND("°",Tabla1[[#This Row],[Longitud]])+1,2)</f>
        <v>19</v>
      </c>
      <c r="J269" s="10" t="str">
        <f>MID(Tabla1[[#This Row],[Longitud]],FIND("'",Tabla1[[#This Row],[Longitud]])+1,6)</f>
        <v>16.089</v>
      </c>
      <c r="K269" s="10">
        <f>(Tabla1[[#This Row],[grados]]+(Tabla1[[#This Row],[minutos]]+Tabla1[[#This Row],[segundos]]/60)/60)*-1</f>
        <v>-100.32113583333333</v>
      </c>
      <c r="L269" s="10" t="s">
        <v>1296</v>
      </c>
      <c r="M269" s="10" t="str">
        <f>MID(Tabla1[[#This Row],[Latitud]],1,2)</f>
        <v>18</v>
      </c>
      <c r="N269" s="10" t="str">
        <f>MID(Tabla1[[#This Row],[Latitud]],FIND("°",Tabla1[[#This Row],[Latitud]])+1,2)</f>
        <v>33</v>
      </c>
      <c r="O269" s="10" t="str">
        <f>MID(Tabla1[[#This Row],[Latitud]],FIND("'",Tabla1[[#This Row],[Latitud]])+1,6)</f>
        <v>27.799</v>
      </c>
      <c r="P269" s="10">
        <f>(Tabla1[[#This Row],[grados2]]+(Tabla1[[#This Row],[minutos2]]+Tabla1[[#This Row],[segundos2]]/60)/60)</f>
        <v>18.557721944444445</v>
      </c>
      <c r="Q269" s="10" t="s">
        <v>1297</v>
      </c>
      <c r="R269" s="10">
        <v>247</v>
      </c>
    </row>
    <row r="270" spans="1:18" x14ac:dyDescent="0.2">
      <c r="A270" s="9" t="s">
        <v>9</v>
      </c>
      <c r="B270" s="9" t="s">
        <v>10</v>
      </c>
      <c r="C270" s="9" t="s">
        <v>1274</v>
      </c>
      <c r="D270" s="9" t="s">
        <v>1275</v>
      </c>
      <c r="E270" s="9" t="s">
        <v>256</v>
      </c>
      <c r="F270" s="9" t="s">
        <v>1298</v>
      </c>
      <c r="G270" s="9" t="s">
        <v>1299</v>
      </c>
      <c r="H270" s="9" t="str">
        <f>MID(Tabla1[[#This Row],[Longitud]],1,3)</f>
        <v>100</v>
      </c>
      <c r="I270" s="9" t="str">
        <f>MID(Tabla1[[#This Row],[Longitud]],FIND("°",Tabla1[[#This Row],[Longitud]])+1,2)</f>
        <v>12</v>
      </c>
      <c r="J270" s="9" t="str">
        <f>MID(Tabla1[[#This Row],[Longitud]],FIND("'",Tabla1[[#This Row],[Longitud]])+1,6)</f>
        <v>11.300</v>
      </c>
      <c r="K270" s="9">
        <f>(Tabla1[[#This Row],[grados]]+(Tabla1[[#This Row],[minutos]]+Tabla1[[#This Row],[segundos]]/60)/60)*-1</f>
        <v>-100.20313888888889</v>
      </c>
      <c r="L270" s="9" t="s">
        <v>1300</v>
      </c>
      <c r="M270" s="9" t="str">
        <f>MID(Tabla1[[#This Row],[Latitud]],1,2)</f>
        <v>18</v>
      </c>
      <c r="N270" s="9" t="str">
        <f>MID(Tabla1[[#This Row],[Latitud]],FIND("°",Tabla1[[#This Row],[Latitud]])+1,2)</f>
        <v>38</v>
      </c>
      <c r="O270" s="9" t="str">
        <f>MID(Tabla1[[#This Row],[Latitud]],FIND("'",Tabla1[[#This Row],[Latitud]])+1,6)</f>
        <v>56.256</v>
      </c>
      <c r="P270" s="9">
        <f>(Tabla1[[#This Row],[grados2]]+(Tabla1[[#This Row],[minutos2]]+Tabla1[[#This Row],[segundos2]]/60)/60)</f>
        <v>18.648959999999999</v>
      </c>
      <c r="Q270" s="9" t="s">
        <v>1301</v>
      </c>
      <c r="R270" s="9">
        <v>188</v>
      </c>
    </row>
    <row r="271" spans="1:18" x14ac:dyDescent="0.2">
      <c r="A271" s="10" t="s">
        <v>9</v>
      </c>
      <c r="B271" s="10" t="s">
        <v>10</v>
      </c>
      <c r="C271" s="10" t="s">
        <v>1274</v>
      </c>
      <c r="D271" s="10" t="s">
        <v>1275</v>
      </c>
      <c r="E271" s="10" t="s">
        <v>261</v>
      </c>
      <c r="F271" s="10" t="s">
        <v>1302</v>
      </c>
      <c r="G271" s="10" t="s">
        <v>1303</v>
      </c>
      <c r="H271" s="10" t="str">
        <f>MID(Tabla1[[#This Row],[Longitud]],1,3)</f>
        <v>100</v>
      </c>
      <c r="I271" s="10" t="str">
        <f>MID(Tabla1[[#This Row],[Longitud]],FIND("°",Tabla1[[#This Row],[Longitud]])+1,2)</f>
        <v>20</v>
      </c>
      <c r="J271" s="10" t="str">
        <f>MID(Tabla1[[#This Row],[Longitud]],FIND("'",Tabla1[[#This Row],[Longitud]])+1,6)</f>
        <v>20.919</v>
      </c>
      <c r="K271" s="10">
        <f>(Tabla1[[#This Row],[grados]]+(Tabla1[[#This Row],[minutos]]+Tabla1[[#This Row],[segundos]]/60)/60)*-1</f>
        <v>-100.33914416666667</v>
      </c>
      <c r="L271" s="10" t="s">
        <v>1304</v>
      </c>
      <c r="M271" s="10" t="str">
        <f>MID(Tabla1[[#This Row],[Latitud]],1,2)</f>
        <v>18</v>
      </c>
      <c r="N271" s="10" t="str">
        <f>MID(Tabla1[[#This Row],[Latitud]],FIND("°",Tabla1[[#This Row],[Latitud]])+1,2)</f>
        <v>29</v>
      </c>
      <c r="O271" s="10" t="str">
        <f>MID(Tabla1[[#This Row],[Latitud]],FIND("'",Tabla1[[#This Row],[Latitud]])+1,6)</f>
        <v>27.894</v>
      </c>
      <c r="P271" s="10">
        <f>(Tabla1[[#This Row],[grados2]]+(Tabla1[[#This Row],[minutos2]]+Tabla1[[#This Row],[segundos2]]/60)/60)</f>
        <v>18.491081666666666</v>
      </c>
      <c r="Q271" s="10" t="s">
        <v>1305</v>
      </c>
      <c r="R271" s="10">
        <v>76</v>
      </c>
    </row>
    <row r="272" spans="1:18" x14ac:dyDescent="0.2">
      <c r="A272" s="9" t="s">
        <v>9</v>
      </c>
      <c r="B272" s="9" t="s">
        <v>10</v>
      </c>
      <c r="C272" s="9" t="s">
        <v>1274</v>
      </c>
      <c r="D272" s="9" t="s">
        <v>1275</v>
      </c>
      <c r="E272" s="9" t="s">
        <v>276</v>
      </c>
      <c r="F272" s="9" t="s">
        <v>1306</v>
      </c>
      <c r="G272" s="9" t="s">
        <v>1307</v>
      </c>
      <c r="H272" s="9" t="str">
        <f>MID(Tabla1[[#This Row],[Longitud]],1,3)</f>
        <v>100</v>
      </c>
      <c r="I272" s="9" t="str">
        <f>MID(Tabla1[[#This Row],[Longitud]],FIND("°",Tabla1[[#This Row],[Longitud]])+1,2)</f>
        <v>14</v>
      </c>
      <c r="J272" s="9" t="str">
        <f>MID(Tabla1[[#This Row],[Longitud]],FIND("'",Tabla1[[#This Row],[Longitud]])+1,6)</f>
        <v>25.400</v>
      </c>
      <c r="K272" s="9">
        <f>(Tabla1[[#This Row],[grados]]+(Tabla1[[#This Row],[minutos]]+Tabla1[[#This Row],[segundos]]/60)/60)*-1</f>
        <v>-100.24038888888889</v>
      </c>
      <c r="L272" s="9" t="s">
        <v>1308</v>
      </c>
      <c r="M272" s="9" t="str">
        <f>MID(Tabla1[[#This Row],[Latitud]],1,2)</f>
        <v>18</v>
      </c>
      <c r="N272" s="9" t="str">
        <f>MID(Tabla1[[#This Row],[Latitud]],FIND("°",Tabla1[[#This Row],[Latitud]])+1,2)</f>
        <v>37</v>
      </c>
      <c r="O272" s="9" t="str">
        <f>MID(Tabla1[[#This Row],[Latitud]],FIND("'",Tabla1[[#This Row],[Latitud]])+1,6)</f>
        <v>42.687</v>
      </c>
      <c r="P272" s="9">
        <f>(Tabla1[[#This Row],[grados2]]+(Tabla1[[#This Row],[minutos2]]+Tabla1[[#This Row],[segundos2]]/60)/60)</f>
        <v>18.628524166666665</v>
      </c>
      <c r="Q272" s="9" t="s">
        <v>1309</v>
      </c>
      <c r="R272" s="9">
        <v>199</v>
      </c>
    </row>
    <row r="273" spans="1:18" x14ac:dyDescent="0.2">
      <c r="A273" s="10" t="s">
        <v>9</v>
      </c>
      <c r="B273" s="10" t="s">
        <v>10</v>
      </c>
      <c r="C273" s="10" t="s">
        <v>1274</v>
      </c>
      <c r="D273" s="10" t="s">
        <v>1275</v>
      </c>
      <c r="E273" s="10" t="s">
        <v>281</v>
      </c>
      <c r="F273" s="10" t="s">
        <v>1310</v>
      </c>
      <c r="G273" s="10" t="s">
        <v>1311</v>
      </c>
      <c r="H273" s="10" t="str">
        <f>MID(Tabla1[[#This Row],[Longitud]],1,3)</f>
        <v>100</v>
      </c>
      <c r="I273" s="10" t="str">
        <f>MID(Tabla1[[#This Row],[Longitud]],FIND("°",Tabla1[[#This Row],[Longitud]])+1,2)</f>
        <v>20</v>
      </c>
      <c r="J273" s="10" t="str">
        <f>MID(Tabla1[[#This Row],[Longitud]],FIND("'",Tabla1[[#This Row],[Longitud]])+1,6)</f>
        <v>01.268</v>
      </c>
      <c r="K273" s="10">
        <f>(Tabla1[[#This Row],[grados]]+(Tabla1[[#This Row],[minutos]]+Tabla1[[#This Row],[segundos]]/60)/60)*-1</f>
        <v>-100.33368555555556</v>
      </c>
      <c r="L273" s="10" t="s">
        <v>1312</v>
      </c>
      <c r="M273" s="10" t="str">
        <f>MID(Tabla1[[#This Row],[Latitud]],1,2)</f>
        <v>18</v>
      </c>
      <c r="N273" s="10" t="str">
        <f>MID(Tabla1[[#This Row],[Latitud]],FIND("°",Tabla1[[#This Row],[Latitud]])+1,2)</f>
        <v>30</v>
      </c>
      <c r="O273" s="10" t="str">
        <f>MID(Tabla1[[#This Row],[Latitud]],FIND("'",Tabla1[[#This Row],[Latitud]])+1,6)</f>
        <v>55.595</v>
      </c>
      <c r="P273" s="10">
        <f>(Tabla1[[#This Row],[grados2]]+(Tabla1[[#This Row],[minutos2]]+Tabla1[[#This Row],[segundos2]]/60)/60)</f>
        <v>18.515443055555554</v>
      </c>
      <c r="Q273" s="10" t="s">
        <v>1313</v>
      </c>
      <c r="R273" s="10">
        <v>47</v>
      </c>
    </row>
    <row r="274" spans="1:18" x14ac:dyDescent="0.2">
      <c r="A274" s="9" t="s">
        <v>9</v>
      </c>
      <c r="B274" s="9" t="s">
        <v>10</v>
      </c>
      <c r="C274" s="9" t="s">
        <v>1274</v>
      </c>
      <c r="D274" s="9" t="s">
        <v>1275</v>
      </c>
      <c r="E274" s="9" t="s">
        <v>14</v>
      </c>
      <c r="F274" s="9" t="s">
        <v>1314</v>
      </c>
      <c r="G274" s="9" t="s">
        <v>1315</v>
      </c>
      <c r="H274" s="9" t="str">
        <f>MID(Tabla1[[#This Row],[Longitud]],1,3)</f>
        <v>100</v>
      </c>
      <c r="I274" s="9" t="str">
        <f>MID(Tabla1[[#This Row],[Longitud]],FIND("°",Tabla1[[#This Row],[Longitud]])+1,2)</f>
        <v>13</v>
      </c>
      <c r="J274" s="9" t="str">
        <f>MID(Tabla1[[#This Row],[Longitud]],FIND("'",Tabla1[[#This Row],[Longitud]])+1,6)</f>
        <v>08.734</v>
      </c>
      <c r="K274" s="9">
        <f>(Tabla1[[#This Row],[grados]]+(Tabla1[[#This Row],[minutos]]+Tabla1[[#This Row],[segundos]]/60)/60)*-1</f>
        <v>-100.21909277777777</v>
      </c>
      <c r="L274" s="9" t="s">
        <v>1316</v>
      </c>
      <c r="M274" s="9" t="str">
        <f>MID(Tabla1[[#This Row],[Latitud]],1,2)</f>
        <v>18</v>
      </c>
      <c r="N274" s="9" t="str">
        <f>MID(Tabla1[[#This Row],[Latitud]],FIND("°",Tabla1[[#This Row],[Latitud]])+1,2)</f>
        <v>38</v>
      </c>
      <c r="O274" s="9" t="str">
        <f>MID(Tabla1[[#This Row],[Latitud]],FIND("'",Tabla1[[#This Row],[Latitud]])+1,6)</f>
        <v>37.085</v>
      </c>
      <c r="P274" s="9">
        <f>(Tabla1[[#This Row],[grados2]]+(Tabla1[[#This Row],[minutos2]]+Tabla1[[#This Row],[segundos2]]/60)/60)</f>
        <v>18.643634722222224</v>
      </c>
      <c r="Q274" s="9" t="s">
        <v>1317</v>
      </c>
      <c r="R274" s="9">
        <v>432</v>
      </c>
    </row>
    <row r="275" spans="1:18" x14ac:dyDescent="0.2">
      <c r="A275" s="9" t="s">
        <v>9</v>
      </c>
      <c r="B275" s="9" t="s">
        <v>10</v>
      </c>
      <c r="C275" s="9" t="s">
        <v>1274</v>
      </c>
      <c r="D275" s="9" t="s">
        <v>1275</v>
      </c>
      <c r="E275" s="9" t="s">
        <v>17</v>
      </c>
      <c r="F275" s="9" t="s">
        <v>1319</v>
      </c>
      <c r="G275" s="9" t="s">
        <v>1320</v>
      </c>
      <c r="H275" s="9" t="str">
        <f>MID(Tabla1[[#This Row],[Longitud]],1,3)</f>
        <v>100</v>
      </c>
      <c r="I275" s="9" t="str">
        <f>MID(Tabla1[[#This Row],[Longitud]],FIND("°",Tabla1[[#This Row],[Longitud]])+1,2)</f>
        <v>14</v>
      </c>
      <c r="J275" s="9" t="str">
        <f>MID(Tabla1[[#This Row],[Longitud]],FIND("'",Tabla1[[#This Row],[Longitud]])+1,6)</f>
        <v>31.099</v>
      </c>
      <c r="K275" s="9">
        <f>(Tabla1[[#This Row],[grados]]+(Tabla1[[#This Row],[minutos]]+Tabla1[[#This Row],[segundos]]/60)/60)*-1</f>
        <v>-100.24197194444444</v>
      </c>
      <c r="L275" s="9" t="s">
        <v>1321</v>
      </c>
      <c r="M275" s="9" t="str">
        <f>MID(Tabla1[[#This Row],[Latitud]],1,2)</f>
        <v>18</v>
      </c>
      <c r="N275" s="9" t="str">
        <f>MID(Tabla1[[#This Row],[Latitud]],FIND("°",Tabla1[[#This Row],[Latitud]])+1,2)</f>
        <v>34</v>
      </c>
      <c r="O275" s="9" t="str">
        <f>MID(Tabla1[[#This Row],[Latitud]],FIND("'",Tabla1[[#This Row],[Latitud]])+1,6)</f>
        <v>19.096</v>
      </c>
      <c r="P275" s="9">
        <f>(Tabla1[[#This Row],[grados2]]+(Tabla1[[#This Row],[minutos2]]+Tabla1[[#This Row],[segundos2]]/60)/60)</f>
        <v>18.571971111111111</v>
      </c>
      <c r="Q275" s="9" t="s">
        <v>1322</v>
      </c>
      <c r="R275" s="9">
        <v>266</v>
      </c>
    </row>
    <row r="276" spans="1:18" x14ac:dyDescent="0.2">
      <c r="A276" s="10" t="s">
        <v>9</v>
      </c>
      <c r="B276" s="10" t="s">
        <v>10</v>
      </c>
      <c r="C276" s="10" t="s">
        <v>1274</v>
      </c>
      <c r="D276" s="10" t="s">
        <v>1275</v>
      </c>
      <c r="E276" s="10" t="s">
        <v>60</v>
      </c>
      <c r="F276" s="10" t="s">
        <v>1323</v>
      </c>
      <c r="G276" s="10" t="s">
        <v>1324</v>
      </c>
      <c r="H276" s="10" t="str">
        <f>MID(Tabla1[[#This Row],[Longitud]],1,3)</f>
        <v>100</v>
      </c>
      <c r="I276" s="10" t="str">
        <f>MID(Tabla1[[#This Row],[Longitud]],FIND("°",Tabla1[[#This Row],[Longitud]])+1,2)</f>
        <v>13</v>
      </c>
      <c r="J276" s="10" t="str">
        <f>MID(Tabla1[[#This Row],[Longitud]],FIND("'",Tabla1[[#This Row],[Longitud]])+1,6)</f>
        <v>59.621</v>
      </c>
      <c r="K276" s="10">
        <f>(Tabla1[[#This Row],[grados]]+(Tabla1[[#This Row],[minutos]]+Tabla1[[#This Row],[segundos]]/60)/60)*-1</f>
        <v>-100.23322805555556</v>
      </c>
      <c r="L276" s="10" t="s">
        <v>1325</v>
      </c>
      <c r="M276" s="10" t="str">
        <f>MID(Tabla1[[#This Row],[Latitud]],1,2)</f>
        <v>18</v>
      </c>
      <c r="N276" s="10" t="str">
        <f>MID(Tabla1[[#This Row],[Latitud]],FIND("°",Tabla1[[#This Row],[Latitud]])+1,2)</f>
        <v>32</v>
      </c>
      <c r="O276" s="10" t="str">
        <f>MID(Tabla1[[#This Row],[Latitud]],FIND("'",Tabla1[[#This Row],[Latitud]])+1,6)</f>
        <v>38.453</v>
      </c>
      <c r="P276" s="10">
        <f>(Tabla1[[#This Row],[grados2]]+(Tabla1[[#This Row],[minutos2]]+Tabla1[[#This Row],[segundos2]]/60)/60)</f>
        <v>18.544014722222222</v>
      </c>
      <c r="Q276" s="10" t="s">
        <v>1326</v>
      </c>
      <c r="R276" s="10">
        <v>360</v>
      </c>
    </row>
    <row r="277" spans="1:18" x14ac:dyDescent="0.2">
      <c r="A277" s="10" t="s">
        <v>9</v>
      </c>
      <c r="B277" s="10" t="s">
        <v>10</v>
      </c>
      <c r="C277" s="10" t="s">
        <v>1274</v>
      </c>
      <c r="D277" s="10" t="s">
        <v>1275</v>
      </c>
      <c r="E277" s="10" t="s">
        <v>18</v>
      </c>
      <c r="F277" s="10" t="s">
        <v>1327</v>
      </c>
      <c r="G277" s="10" t="s">
        <v>1328</v>
      </c>
      <c r="H277" s="10" t="str">
        <f>MID(Tabla1[[#This Row],[Longitud]],1,3)</f>
        <v>100</v>
      </c>
      <c r="I277" s="10" t="str">
        <f>MID(Tabla1[[#This Row],[Longitud]],FIND("°",Tabla1[[#This Row],[Longitud]])+1,2)</f>
        <v>17</v>
      </c>
      <c r="J277" s="10" t="str">
        <f>MID(Tabla1[[#This Row],[Longitud]],FIND("'",Tabla1[[#This Row],[Longitud]])+1,6)</f>
        <v>41.386</v>
      </c>
      <c r="K277" s="10">
        <f>(Tabla1[[#This Row],[grados]]+(Tabla1[[#This Row],[minutos]]+Tabla1[[#This Row],[segundos]]/60)/60)*-1</f>
        <v>-100.29482944444445</v>
      </c>
      <c r="L277" s="10" t="s">
        <v>1329</v>
      </c>
      <c r="M277" s="10" t="str">
        <f>MID(Tabla1[[#This Row],[Latitud]],1,2)</f>
        <v>18</v>
      </c>
      <c r="N277" s="10" t="str">
        <f>MID(Tabla1[[#This Row],[Latitud]],FIND("°",Tabla1[[#This Row],[Latitud]])+1,2)</f>
        <v>31</v>
      </c>
      <c r="O277" s="10" t="str">
        <f>MID(Tabla1[[#This Row],[Latitud]],FIND("'",Tabla1[[#This Row],[Latitud]])+1,6)</f>
        <v>05.187</v>
      </c>
      <c r="P277" s="10">
        <f>(Tabla1[[#This Row],[grados2]]+(Tabla1[[#This Row],[minutos2]]+Tabla1[[#This Row],[segundos2]]/60)/60)</f>
        <v>18.518107499999999</v>
      </c>
      <c r="Q277" s="10" t="s">
        <v>1330</v>
      </c>
      <c r="R277" s="10">
        <v>65</v>
      </c>
    </row>
    <row r="278" spans="1:18" x14ac:dyDescent="0.2">
      <c r="A278" s="9" t="s">
        <v>9</v>
      </c>
      <c r="B278" s="9" t="s">
        <v>10</v>
      </c>
      <c r="C278" s="9" t="s">
        <v>1274</v>
      </c>
      <c r="D278" s="9" t="s">
        <v>1275</v>
      </c>
      <c r="E278" s="9" t="s">
        <v>19</v>
      </c>
      <c r="F278" s="9" t="s">
        <v>1331</v>
      </c>
      <c r="G278" s="9" t="s">
        <v>1332</v>
      </c>
      <c r="H278" s="9" t="str">
        <f>MID(Tabla1[[#This Row],[Longitud]],1,3)</f>
        <v>100</v>
      </c>
      <c r="I278" s="9" t="str">
        <f>MID(Tabla1[[#This Row],[Longitud]],FIND("°",Tabla1[[#This Row],[Longitud]])+1,2)</f>
        <v>11</v>
      </c>
      <c r="J278" s="9" t="str">
        <f>MID(Tabla1[[#This Row],[Longitud]],FIND("'",Tabla1[[#This Row],[Longitud]])+1,6)</f>
        <v>03.740</v>
      </c>
      <c r="K278" s="9">
        <f>(Tabla1[[#This Row],[grados]]+(Tabla1[[#This Row],[minutos]]+Tabla1[[#This Row],[segundos]]/60)/60)*-1</f>
        <v>-100.18437222222222</v>
      </c>
      <c r="L278" s="9" t="s">
        <v>1333</v>
      </c>
      <c r="M278" s="9" t="str">
        <f>MID(Tabla1[[#This Row],[Latitud]],1,2)</f>
        <v>18</v>
      </c>
      <c r="N278" s="9" t="str">
        <f>MID(Tabla1[[#This Row],[Latitud]],FIND("°",Tabla1[[#This Row],[Latitud]])+1,2)</f>
        <v>38</v>
      </c>
      <c r="O278" s="9" t="str">
        <f>MID(Tabla1[[#This Row],[Latitud]],FIND("'",Tabla1[[#This Row],[Latitud]])+1,6)</f>
        <v>32.676</v>
      </c>
      <c r="P278" s="9">
        <f>(Tabla1[[#This Row],[grados2]]+(Tabla1[[#This Row],[minutos2]]+Tabla1[[#This Row],[segundos2]]/60)/60)</f>
        <v>18.642410000000002</v>
      </c>
      <c r="Q278" s="9" t="s">
        <v>1334</v>
      </c>
      <c r="R278" s="9">
        <v>40</v>
      </c>
    </row>
    <row r="279" spans="1:18" x14ac:dyDescent="0.2">
      <c r="A279" s="10" t="s">
        <v>9</v>
      </c>
      <c r="B279" s="10" t="s">
        <v>10</v>
      </c>
      <c r="C279" s="10" t="s">
        <v>1274</v>
      </c>
      <c r="D279" s="10" t="s">
        <v>1275</v>
      </c>
      <c r="E279" s="10" t="s">
        <v>20</v>
      </c>
      <c r="F279" s="10" t="s">
        <v>1335</v>
      </c>
      <c r="G279" s="10" t="s">
        <v>1336</v>
      </c>
      <c r="H279" s="10" t="str">
        <f>MID(Tabla1[[#This Row],[Longitud]],1,3)</f>
        <v>100</v>
      </c>
      <c r="I279" s="10" t="str">
        <f>MID(Tabla1[[#This Row],[Longitud]],FIND("°",Tabla1[[#This Row],[Longitud]])+1,2)</f>
        <v>16</v>
      </c>
      <c r="J279" s="10" t="str">
        <f>MID(Tabla1[[#This Row],[Longitud]],FIND("'",Tabla1[[#This Row],[Longitud]])+1,6)</f>
        <v>48.216</v>
      </c>
      <c r="K279" s="10">
        <f>(Tabla1[[#This Row],[grados]]+(Tabla1[[#This Row],[minutos]]+Tabla1[[#This Row],[segundos]]/60)/60)*-1</f>
        <v>-100.28006000000001</v>
      </c>
      <c r="L279" s="10" t="s">
        <v>1337</v>
      </c>
      <c r="M279" s="10" t="str">
        <f>MID(Tabla1[[#This Row],[Latitud]],1,2)</f>
        <v>18</v>
      </c>
      <c r="N279" s="10" t="str">
        <f>MID(Tabla1[[#This Row],[Latitud]],FIND("°",Tabla1[[#This Row],[Latitud]])+1,2)</f>
        <v>35</v>
      </c>
      <c r="O279" s="10" t="str">
        <f>MID(Tabla1[[#This Row],[Latitud]],FIND("'",Tabla1[[#This Row],[Latitud]])+1,6)</f>
        <v>51.861</v>
      </c>
      <c r="P279" s="10">
        <f>(Tabla1[[#This Row],[grados2]]+(Tabla1[[#This Row],[minutos2]]+Tabla1[[#This Row],[segundos2]]/60)/60)</f>
        <v>18.597739166666667</v>
      </c>
      <c r="Q279" s="10" t="s">
        <v>1338</v>
      </c>
      <c r="R279" s="10">
        <v>97</v>
      </c>
    </row>
    <row r="280" spans="1:18" x14ac:dyDescent="0.2">
      <c r="A280" s="9" t="s">
        <v>9</v>
      </c>
      <c r="B280" s="9" t="s">
        <v>10</v>
      </c>
      <c r="C280" s="9" t="s">
        <v>1274</v>
      </c>
      <c r="D280" s="9" t="s">
        <v>1275</v>
      </c>
      <c r="E280" s="9" t="s">
        <v>528</v>
      </c>
      <c r="F280" s="9" t="s">
        <v>1339</v>
      </c>
      <c r="G280" s="9" t="s">
        <v>1340</v>
      </c>
      <c r="H280" s="9" t="str">
        <f>MID(Tabla1[[#This Row],[Longitud]],1,3)</f>
        <v>100</v>
      </c>
      <c r="I280" s="9" t="str">
        <f>MID(Tabla1[[#This Row],[Longitud]],FIND("°",Tabla1[[#This Row],[Longitud]])+1,2)</f>
        <v>19</v>
      </c>
      <c r="J280" s="9" t="str">
        <f>MID(Tabla1[[#This Row],[Longitud]],FIND("'",Tabla1[[#This Row],[Longitud]])+1,6)</f>
        <v>56.846</v>
      </c>
      <c r="K280" s="9">
        <f>(Tabla1[[#This Row],[grados]]+(Tabla1[[#This Row],[minutos]]+Tabla1[[#This Row],[segundos]]/60)/60)*-1</f>
        <v>-100.33245722222222</v>
      </c>
      <c r="L280" s="9" t="s">
        <v>1341</v>
      </c>
      <c r="M280" s="9" t="str">
        <f>MID(Tabla1[[#This Row],[Latitud]],1,2)</f>
        <v>18</v>
      </c>
      <c r="N280" s="9" t="str">
        <f>MID(Tabla1[[#This Row],[Latitud]],FIND("°",Tabla1[[#This Row],[Latitud]])+1,2)</f>
        <v>38</v>
      </c>
      <c r="O280" s="9" t="str">
        <f>MID(Tabla1[[#This Row],[Latitud]],FIND("'",Tabla1[[#This Row],[Latitud]])+1,6)</f>
        <v>22.044</v>
      </c>
      <c r="P280" s="9">
        <f>(Tabla1[[#This Row],[grados2]]+(Tabla1[[#This Row],[minutos2]]+Tabla1[[#This Row],[segundos2]]/60)/60)</f>
        <v>18.639456666666668</v>
      </c>
      <c r="Q280" s="9" t="s">
        <v>1342</v>
      </c>
      <c r="R280" s="9">
        <v>378</v>
      </c>
    </row>
    <row r="281" spans="1:18" x14ac:dyDescent="0.2">
      <c r="A281" s="10" t="s">
        <v>9</v>
      </c>
      <c r="B281" s="10" t="s">
        <v>10</v>
      </c>
      <c r="C281" s="10" t="s">
        <v>1274</v>
      </c>
      <c r="D281" s="10" t="s">
        <v>1275</v>
      </c>
      <c r="E281" s="10" t="s">
        <v>21</v>
      </c>
      <c r="F281" s="10" t="s">
        <v>1343</v>
      </c>
      <c r="G281" s="10" t="s">
        <v>1344</v>
      </c>
      <c r="H281" s="10" t="str">
        <f>MID(Tabla1[[#This Row],[Longitud]],1,3)</f>
        <v>100</v>
      </c>
      <c r="I281" s="10" t="str">
        <f>MID(Tabla1[[#This Row],[Longitud]],FIND("°",Tabla1[[#This Row],[Longitud]])+1,2)</f>
        <v>12</v>
      </c>
      <c r="J281" s="10" t="str">
        <f>MID(Tabla1[[#This Row],[Longitud]],FIND("'",Tabla1[[#This Row],[Longitud]])+1,6)</f>
        <v>49.498</v>
      </c>
      <c r="K281" s="10">
        <f>(Tabla1[[#This Row],[grados]]+(Tabla1[[#This Row],[minutos]]+Tabla1[[#This Row],[segundos]]/60)/60)*-1</f>
        <v>-100.21374944444445</v>
      </c>
      <c r="L281" s="10" t="s">
        <v>1345</v>
      </c>
      <c r="M281" s="10" t="str">
        <f>MID(Tabla1[[#This Row],[Latitud]],1,2)</f>
        <v>18</v>
      </c>
      <c r="N281" s="10" t="str">
        <f>MID(Tabla1[[#This Row],[Latitud]],FIND("°",Tabla1[[#This Row],[Latitud]])+1,2)</f>
        <v>31</v>
      </c>
      <c r="O281" s="10" t="str">
        <f>MID(Tabla1[[#This Row],[Latitud]],FIND("'",Tabla1[[#This Row],[Latitud]])+1,6)</f>
        <v>21.948</v>
      </c>
      <c r="P281" s="10">
        <f>(Tabla1[[#This Row],[grados2]]+(Tabla1[[#This Row],[minutos2]]+Tabla1[[#This Row],[segundos2]]/60)/60)</f>
        <v>18.522763333333334</v>
      </c>
      <c r="Q281" s="10" t="s">
        <v>1346</v>
      </c>
      <c r="R281" s="10">
        <v>328</v>
      </c>
    </row>
    <row r="282" spans="1:18" x14ac:dyDescent="0.2">
      <c r="A282" s="9" t="s">
        <v>9</v>
      </c>
      <c r="B282" s="9" t="s">
        <v>10</v>
      </c>
      <c r="C282" s="9" t="s">
        <v>1274</v>
      </c>
      <c r="D282" s="9" t="s">
        <v>1275</v>
      </c>
      <c r="E282" s="9" t="s">
        <v>316</v>
      </c>
      <c r="F282" s="9" t="s">
        <v>1347</v>
      </c>
      <c r="G282" s="9" t="s">
        <v>1348</v>
      </c>
      <c r="H282" s="9" t="str">
        <f>MID(Tabla1[[#This Row],[Longitud]],1,3)</f>
        <v>100</v>
      </c>
      <c r="I282" s="9" t="str">
        <f>MID(Tabla1[[#This Row],[Longitud]],FIND("°",Tabla1[[#This Row],[Longitud]])+1,2)</f>
        <v>21</v>
      </c>
      <c r="J282" s="9" t="str">
        <f>MID(Tabla1[[#This Row],[Longitud]],FIND("'",Tabla1[[#This Row],[Longitud]])+1,6)</f>
        <v>20.874</v>
      </c>
      <c r="K282" s="9">
        <f>(Tabla1[[#This Row],[grados]]+(Tabla1[[#This Row],[minutos]]+Tabla1[[#This Row],[segundos]]/60)/60)*-1</f>
        <v>-100.35579833333334</v>
      </c>
      <c r="L282" s="9" t="s">
        <v>1349</v>
      </c>
      <c r="M282" s="9" t="str">
        <f>MID(Tabla1[[#This Row],[Latitud]],1,2)</f>
        <v>18</v>
      </c>
      <c r="N282" s="9" t="str">
        <f>MID(Tabla1[[#This Row],[Latitud]],FIND("°",Tabla1[[#This Row],[Latitud]])+1,2)</f>
        <v>36</v>
      </c>
      <c r="O282" s="9" t="str">
        <f>MID(Tabla1[[#This Row],[Latitud]],FIND("'",Tabla1[[#This Row],[Latitud]])+1,6)</f>
        <v>33.211</v>
      </c>
      <c r="P282" s="9">
        <f>(Tabla1[[#This Row],[grados2]]+(Tabla1[[#This Row],[minutos2]]+Tabla1[[#This Row],[segundos2]]/60)/60)</f>
        <v>18.609225277777778</v>
      </c>
      <c r="Q282" s="9" t="s">
        <v>1350</v>
      </c>
      <c r="R282" s="9">
        <v>69</v>
      </c>
    </row>
    <row r="283" spans="1:18" x14ac:dyDescent="0.2">
      <c r="A283" s="9" t="s">
        <v>9</v>
      </c>
      <c r="B283" s="9" t="s">
        <v>10</v>
      </c>
      <c r="C283" s="9" t="s">
        <v>1274</v>
      </c>
      <c r="D283" s="9" t="s">
        <v>1275</v>
      </c>
      <c r="E283" s="9" t="s">
        <v>321</v>
      </c>
      <c r="F283" s="9" t="s">
        <v>1351</v>
      </c>
      <c r="G283" s="9" t="s">
        <v>1352</v>
      </c>
      <c r="H283" s="9" t="str">
        <f>MID(Tabla1[[#This Row],[Longitud]],1,3)</f>
        <v>100</v>
      </c>
      <c r="I283" s="9" t="str">
        <f>MID(Tabla1[[#This Row],[Longitud]],FIND("°",Tabla1[[#This Row],[Longitud]])+1,2)</f>
        <v>18</v>
      </c>
      <c r="J283" s="9" t="str">
        <f>MID(Tabla1[[#This Row],[Longitud]],FIND("'",Tabla1[[#This Row],[Longitud]])+1,6)</f>
        <v>38.960</v>
      </c>
      <c r="K283" s="9">
        <f>(Tabla1[[#This Row],[grados]]+(Tabla1[[#This Row],[minutos]]+Tabla1[[#This Row],[segundos]]/60)/60)*-1</f>
        <v>-100.31082222222223</v>
      </c>
      <c r="L283" s="9" t="s">
        <v>1353</v>
      </c>
      <c r="M283" s="9" t="str">
        <f>MID(Tabla1[[#This Row],[Latitud]],1,2)</f>
        <v>18</v>
      </c>
      <c r="N283" s="9" t="str">
        <f>MID(Tabla1[[#This Row],[Latitud]],FIND("°",Tabla1[[#This Row],[Latitud]])+1,2)</f>
        <v>33</v>
      </c>
      <c r="O283" s="9" t="str">
        <f>MID(Tabla1[[#This Row],[Latitud]],FIND("'",Tabla1[[#This Row],[Latitud]])+1,6)</f>
        <v>36.591</v>
      </c>
      <c r="P283" s="9">
        <f>(Tabla1[[#This Row],[grados2]]+(Tabla1[[#This Row],[minutos2]]+Tabla1[[#This Row],[segundos2]]/60)/60)</f>
        <v>18.560164166666667</v>
      </c>
      <c r="Q283" s="9" t="s">
        <v>1354</v>
      </c>
      <c r="R283" s="9">
        <v>215</v>
      </c>
    </row>
    <row r="284" spans="1:18" x14ac:dyDescent="0.2">
      <c r="A284" s="10" t="s">
        <v>9</v>
      </c>
      <c r="B284" s="10" t="s">
        <v>10</v>
      </c>
      <c r="C284" s="10" t="s">
        <v>1274</v>
      </c>
      <c r="D284" s="10" t="s">
        <v>1275</v>
      </c>
      <c r="E284" s="10" t="s">
        <v>23</v>
      </c>
      <c r="F284" s="10" t="s">
        <v>1355</v>
      </c>
      <c r="G284" s="10" t="s">
        <v>1356</v>
      </c>
      <c r="H284" s="10" t="str">
        <f>MID(Tabla1[[#This Row],[Longitud]],1,3)</f>
        <v>100</v>
      </c>
      <c r="I284" s="10" t="str">
        <f>MID(Tabla1[[#This Row],[Longitud]],FIND("°",Tabla1[[#This Row],[Longitud]])+1,2)</f>
        <v>21</v>
      </c>
      <c r="J284" s="10" t="str">
        <f>MID(Tabla1[[#This Row],[Longitud]],FIND("'",Tabla1[[#This Row],[Longitud]])+1,6)</f>
        <v>06.950</v>
      </c>
      <c r="K284" s="10">
        <f>(Tabla1[[#This Row],[grados]]+(Tabla1[[#This Row],[minutos]]+Tabla1[[#This Row],[segundos]]/60)/60)*-1</f>
        <v>-100.35193055555555</v>
      </c>
      <c r="L284" s="10" t="s">
        <v>1357</v>
      </c>
      <c r="M284" s="10" t="str">
        <f>MID(Tabla1[[#This Row],[Latitud]],1,2)</f>
        <v>18</v>
      </c>
      <c r="N284" s="10" t="str">
        <f>MID(Tabla1[[#This Row],[Latitud]],FIND("°",Tabla1[[#This Row],[Latitud]])+1,2)</f>
        <v>37</v>
      </c>
      <c r="O284" s="10" t="str">
        <f>MID(Tabla1[[#This Row],[Latitud]],FIND("'",Tabla1[[#This Row],[Latitud]])+1,6)</f>
        <v>52.396</v>
      </c>
      <c r="P284" s="10">
        <f>(Tabla1[[#This Row],[grados2]]+(Tabla1[[#This Row],[minutos2]]+Tabla1[[#This Row],[segundos2]]/60)/60)</f>
        <v>18.63122111111111</v>
      </c>
      <c r="Q284" s="10" t="s">
        <v>1358</v>
      </c>
      <c r="R284" s="10">
        <v>32</v>
      </c>
    </row>
    <row r="285" spans="1:18" x14ac:dyDescent="0.2">
      <c r="A285" s="9" t="s">
        <v>9</v>
      </c>
      <c r="B285" s="9" t="s">
        <v>10</v>
      </c>
      <c r="C285" s="9" t="s">
        <v>1274</v>
      </c>
      <c r="D285" s="9" t="s">
        <v>1275</v>
      </c>
      <c r="E285" s="9" t="s">
        <v>64</v>
      </c>
      <c r="F285" s="9" t="s">
        <v>1359</v>
      </c>
      <c r="G285" s="9" t="s">
        <v>1360</v>
      </c>
      <c r="H285" s="9" t="str">
        <f>MID(Tabla1[[#This Row],[Longitud]],1,3)</f>
        <v>100</v>
      </c>
      <c r="I285" s="9" t="str">
        <f>MID(Tabla1[[#This Row],[Longitud]],FIND("°",Tabla1[[#This Row],[Longitud]])+1,2)</f>
        <v>07</v>
      </c>
      <c r="J285" s="9" t="str">
        <f>MID(Tabla1[[#This Row],[Longitud]],FIND("'",Tabla1[[#This Row],[Longitud]])+1,6)</f>
        <v>53.036</v>
      </c>
      <c r="K285" s="9">
        <f>(Tabla1[[#This Row],[grados]]+(Tabla1[[#This Row],[minutos]]+Tabla1[[#This Row],[segundos]]/60)/60)*-1</f>
        <v>-100.1313988888889</v>
      </c>
      <c r="L285" s="9" t="s">
        <v>1361</v>
      </c>
      <c r="M285" s="9" t="str">
        <f>MID(Tabla1[[#This Row],[Latitud]],1,2)</f>
        <v>18</v>
      </c>
      <c r="N285" s="9" t="str">
        <f>MID(Tabla1[[#This Row],[Latitud]],FIND("°",Tabla1[[#This Row],[Latitud]])+1,2)</f>
        <v>33</v>
      </c>
      <c r="O285" s="9" t="str">
        <f>MID(Tabla1[[#This Row],[Latitud]],FIND("'",Tabla1[[#This Row],[Latitud]])+1,6)</f>
        <v>58.989</v>
      </c>
      <c r="P285" s="9">
        <f>(Tabla1[[#This Row],[grados2]]+(Tabla1[[#This Row],[minutos2]]+Tabla1[[#This Row],[segundos2]]/60)/60)</f>
        <v>18.566385833333335</v>
      </c>
      <c r="Q285" s="9" t="s">
        <v>1362</v>
      </c>
      <c r="R285" s="9">
        <v>49</v>
      </c>
    </row>
    <row r="286" spans="1:18" x14ac:dyDescent="0.2">
      <c r="A286" s="10" t="s">
        <v>9</v>
      </c>
      <c r="B286" s="10" t="s">
        <v>10</v>
      </c>
      <c r="C286" s="10" t="s">
        <v>1274</v>
      </c>
      <c r="D286" s="10" t="s">
        <v>1275</v>
      </c>
      <c r="E286" s="10" t="s">
        <v>24</v>
      </c>
      <c r="F286" s="10" t="s">
        <v>1363</v>
      </c>
      <c r="G286" s="10" t="s">
        <v>1364</v>
      </c>
      <c r="H286" s="10" t="str">
        <f>MID(Tabla1[[#This Row],[Longitud]],1,3)</f>
        <v>100</v>
      </c>
      <c r="I286" s="10" t="str">
        <f>MID(Tabla1[[#This Row],[Longitud]],FIND("°",Tabla1[[#This Row],[Longitud]])+1,2)</f>
        <v>19</v>
      </c>
      <c r="J286" s="10" t="str">
        <f>MID(Tabla1[[#This Row],[Longitud]],FIND("'",Tabla1[[#This Row],[Longitud]])+1,6)</f>
        <v>52.113</v>
      </c>
      <c r="K286" s="10">
        <f>(Tabla1[[#This Row],[grados]]+(Tabla1[[#This Row],[minutos]]+Tabla1[[#This Row],[segundos]]/60)/60)*-1</f>
        <v>-100.3311425</v>
      </c>
      <c r="L286" s="10" t="s">
        <v>1365</v>
      </c>
      <c r="M286" s="10" t="str">
        <f>MID(Tabla1[[#This Row],[Latitud]],1,2)</f>
        <v>18</v>
      </c>
      <c r="N286" s="10" t="str">
        <f>MID(Tabla1[[#This Row],[Latitud]],FIND("°",Tabla1[[#This Row],[Latitud]])+1,2)</f>
        <v>31</v>
      </c>
      <c r="O286" s="10" t="str">
        <f>MID(Tabla1[[#This Row],[Latitud]],FIND("'",Tabla1[[#This Row],[Latitud]])+1,6)</f>
        <v>28.988</v>
      </c>
      <c r="P286" s="10">
        <f>(Tabla1[[#This Row],[grados2]]+(Tabla1[[#This Row],[minutos2]]+Tabla1[[#This Row],[segundos2]]/60)/60)</f>
        <v>18.524718888888888</v>
      </c>
      <c r="Q286" s="10" t="s">
        <v>1366</v>
      </c>
      <c r="R286" s="10">
        <v>148</v>
      </c>
    </row>
    <row r="287" spans="1:18" x14ac:dyDescent="0.2">
      <c r="A287" s="9" t="s">
        <v>9</v>
      </c>
      <c r="B287" s="9" t="s">
        <v>10</v>
      </c>
      <c r="C287" s="9" t="s">
        <v>1274</v>
      </c>
      <c r="D287" s="9" t="s">
        <v>1275</v>
      </c>
      <c r="E287" s="9" t="s">
        <v>326</v>
      </c>
      <c r="F287" s="9" t="s">
        <v>1367</v>
      </c>
      <c r="G287" s="9" t="s">
        <v>1368</v>
      </c>
      <c r="H287" s="9" t="str">
        <f>MID(Tabla1[[#This Row],[Longitud]],1,3)</f>
        <v>100</v>
      </c>
      <c r="I287" s="9" t="str">
        <f>MID(Tabla1[[#This Row],[Longitud]],FIND("°",Tabla1[[#This Row],[Longitud]])+1,2)</f>
        <v>21</v>
      </c>
      <c r="J287" s="9" t="str">
        <f>MID(Tabla1[[#This Row],[Longitud]],FIND("'",Tabla1[[#This Row],[Longitud]])+1,6)</f>
        <v>26.488</v>
      </c>
      <c r="K287" s="9">
        <f>(Tabla1[[#This Row],[grados]]+(Tabla1[[#This Row],[minutos]]+Tabla1[[#This Row],[segundos]]/60)/60)*-1</f>
        <v>-100.35735777777778</v>
      </c>
      <c r="L287" s="9" t="s">
        <v>1369</v>
      </c>
      <c r="M287" s="9" t="str">
        <f>MID(Tabla1[[#This Row],[Latitud]],1,2)</f>
        <v>18</v>
      </c>
      <c r="N287" s="9" t="str">
        <f>MID(Tabla1[[#This Row],[Latitud]],FIND("°",Tabla1[[#This Row],[Latitud]])+1,2)</f>
        <v>32</v>
      </c>
      <c r="O287" s="9" t="str">
        <f>MID(Tabla1[[#This Row],[Latitud]],FIND("'",Tabla1[[#This Row],[Latitud]])+1,6)</f>
        <v>07.588</v>
      </c>
      <c r="P287" s="9">
        <f>(Tabla1[[#This Row],[grados2]]+(Tabla1[[#This Row],[minutos2]]+Tabla1[[#This Row],[segundos2]]/60)/60)</f>
        <v>18.535441111111112</v>
      </c>
      <c r="Q287" s="9" t="s">
        <v>1370</v>
      </c>
      <c r="R287" s="9">
        <v>214</v>
      </c>
    </row>
    <row r="288" spans="1:18" x14ac:dyDescent="0.2">
      <c r="A288" s="10" t="s">
        <v>9</v>
      </c>
      <c r="B288" s="10" t="s">
        <v>10</v>
      </c>
      <c r="C288" s="10" t="s">
        <v>1274</v>
      </c>
      <c r="D288" s="10" t="s">
        <v>1275</v>
      </c>
      <c r="E288" s="10" t="s">
        <v>751</v>
      </c>
      <c r="F288" s="10" t="s">
        <v>1371</v>
      </c>
      <c r="G288" s="10" t="s">
        <v>1372</v>
      </c>
      <c r="H288" s="10" t="str">
        <f>MID(Tabla1[[#This Row],[Longitud]],1,3)</f>
        <v>100</v>
      </c>
      <c r="I288" s="10" t="str">
        <f>MID(Tabla1[[#This Row],[Longitud]],FIND("°",Tabla1[[#This Row],[Longitud]])+1,2)</f>
        <v>08</v>
      </c>
      <c r="J288" s="10" t="str">
        <f>MID(Tabla1[[#This Row],[Longitud]],FIND("'",Tabla1[[#This Row],[Longitud]])+1,6)</f>
        <v>22.102</v>
      </c>
      <c r="K288" s="10">
        <f>(Tabla1[[#This Row],[grados]]+(Tabla1[[#This Row],[minutos]]+Tabla1[[#This Row],[segundos]]/60)/60)*-1</f>
        <v>-100.13947277777778</v>
      </c>
      <c r="L288" s="10" t="s">
        <v>1373</v>
      </c>
      <c r="M288" s="10" t="str">
        <f>MID(Tabla1[[#This Row],[Latitud]],1,2)</f>
        <v>18</v>
      </c>
      <c r="N288" s="10" t="str">
        <f>MID(Tabla1[[#This Row],[Latitud]],FIND("°",Tabla1[[#This Row],[Latitud]])+1,2)</f>
        <v>35</v>
      </c>
      <c r="O288" s="10" t="str">
        <f>MID(Tabla1[[#This Row],[Latitud]],FIND("'",Tabla1[[#This Row],[Latitud]])+1,6)</f>
        <v>41.518</v>
      </c>
      <c r="P288" s="10">
        <f>(Tabla1[[#This Row],[grados2]]+(Tabla1[[#This Row],[minutos2]]+Tabla1[[#This Row],[segundos2]]/60)/60)</f>
        <v>18.594866111111109</v>
      </c>
      <c r="Q288" s="10" t="s">
        <v>1374</v>
      </c>
      <c r="R288" s="10">
        <v>242</v>
      </c>
    </row>
    <row r="289" spans="1:18" x14ac:dyDescent="0.2">
      <c r="A289" s="9" t="s">
        <v>9</v>
      </c>
      <c r="B289" s="9" t="s">
        <v>10</v>
      </c>
      <c r="C289" s="9" t="s">
        <v>1274</v>
      </c>
      <c r="D289" s="9" t="s">
        <v>1275</v>
      </c>
      <c r="E289" s="9" t="s">
        <v>331</v>
      </c>
      <c r="F289" s="9" t="s">
        <v>1375</v>
      </c>
      <c r="G289" s="9" t="s">
        <v>1376</v>
      </c>
      <c r="H289" s="9" t="str">
        <f>MID(Tabla1[[#This Row],[Longitud]],1,3)</f>
        <v>100</v>
      </c>
      <c r="I289" s="9" t="str">
        <f>MID(Tabla1[[#This Row],[Longitud]],FIND("°",Tabla1[[#This Row],[Longitud]])+1,2)</f>
        <v>21</v>
      </c>
      <c r="J289" s="9" t="str">
        <f>MID(Tabla1[[#This Row],[Longitud]],FIND("'",Tabla1[[#This Row],[Longitud]])+1,6)</f>
        <v>40.431</v>
      </c>
      <c r="K289" s="9">
        <f>(Tabla1[[#This Row],[grados]]+(Tabla1[[#This Row],[minutos]]+Tabla1[[#This Row],[segundos]]/60)/60)*-1</f>
        <v>-100.36123083333334</v>
      </c>
      <c r="L289" s="9" t="s">
        <v>1377</v>
      </c>
      <c r="M289" s="9" t="str">
        <f>MID(Tabla1[[#This Row],[Latitud]],1,2)</f>
        <v>18</v>
      </c>
      <c r="N289" s="9" t="str">
        <f>MID(Tabla1[[#This Row],[Latitud]],FIND("°",Tabla1[[#This Row],[Latitud]])+1,2)</f>
        <v>37</v>
      </c>
      <c r="O289" s="9" t="str">
        <f>MID(Tabla1[[#This Row],[Latitud]],FIND("'",Tabla1[[#This Row],[Latitud]])+1,6)</f>
        <v>17.938</v>
      </c>
      <c r="P289" s="9">
        <f>(Tabla1[[#This Row],[grados2]]+(Tabla1[[#This Row],[minutos2]]+Tabla1[[#This Row],[segundos2]]/60)/60)</f>
        <v>18.621649444444444</v>
      </c>
      <c r="Q289" s="9" t="s">
        <v>1378</v>
      </c>
      <c r="R289" s="9">
        <v>28</v>
      </c>
    </row>
    <row r="290" spans="1:18" x14ac:dyDescent="0.2">
      <c r="A290" s="10" t="s">
        <v>9</v>
      </c>
      <c r="B290" s="10" t="s">
        <v>10</v>
      </c>
      <c r="C290" s="10" t="s">
        <v>1274</v>
      </c>
      <c r="D290" s="10" t="s">
        <v>1275</v>
      </c>
      <c r="E290" s="10" t="s">
        <v>341</v>
      </c>
      <c r="F290" s="10" t="s">
        <v>1379</v>
      </c>
      <c r="G290" s="10" t="s">
        <v>1380</v>
      </c>
      <c r="H290" s="10" t="str">
        <f>MID(Tabla1[[#This Row],[Longitud]],1,3)</f>
        <v>100</v>
      </c>
      <c r="I290" s="10" t="str">
        <f>MID(Tabla1[[#This Row],[Longitud]],FIND("°",Tabla1[[#This Row],[Longitud]])+1,2)</f>
        <v>08</v>
      </c>
      <c r="J290" s="10" t="str">
        <f>MID(Tabla1[[#This Row],[Longitud]],FIND("'",Tabla1[[#This Row],[Longitud]])+1,6)</f>
        <v>41.915</v>
      </c>
      <c r="K290" s="10">
        <f>(Tabla1[[#This Row],[grados]]+(Tabla1[[#This Row],[minutos]]+Tabla1[[#This Row],[segundos]]/60)/60)*-1</f>
        <v>-100.14497638888889</v>
      </c>
      <c r="L290" s="10" t="s">
        <v>1381</v>
      </c>
      <c r="M290" s="10" t="str">
        <f>MID(Tabla1[[#This Row],[Latitud]],1,2)</f>
        <v>18</v>
      </c>
      <c r="N290" s="10" t="str">
        <f>MID(Tabla1[[#This Row],[Latitud]],FIND("°",Tabla1[[#This Row],[Latitud]])+1,2)</f>
        <v>36</v>
      </c>
      <c r="O290" s="10" t="str">
        <f>MID(Tabla1[[#This Row],[Latitud]],FIND("'",Tabla1[[#This Row],[Latitud]])+1,6)</f>
        <v>47.803</v>
      </c>
      <c r="P290" s="10">
        <f>(Tabla1[[#This Row],[grados2]]+(Tabla1[[#This Row],[minutos2]]+Tabla1[[#This Row],[segundos2]]/60)/60)</f>
        <v>18.613278611111109</v>
      </c>
      <c r="Q290" s="10" t="s">
        <v>1382</v>
      </c>
      <c r="R290" s="10">
        <v>103</v>
      </c>
    </row>
    <row r="291" spans="1:18" x14ac:dyDescent="0.2">
      <c r="A291" s="9" t="s">
        <v>9</v>
      </c>
      <c r="B291" s="9" t="s">
        <v>10</v>
      </c>
      <c r="C291" s="9" t="s">
        <v>1274</v>
      </c>
      <c r="D291" s="9" t="s">
        <v>1275</v>
      </c>
      <c r="E291" s="9" t="s">
        <v>350</v>
      </c>
      <c r="F291" s="9" t="s">
        <v>1383</v>
      </c>
      <c r="G291" s="9" t="s">
        <v>1384</v>
      </c>
      <c r="H291" s="9" t="str">
        <f>MID(Tabla1[[#This Row],[Longitud]],1,3)</f>
        <v>100</v>
      </c>
      <c r="I291" s="9" t="str">
        <f>MID(Tabla1[[#This Row],[Longitud]],FIND("°",Tabla1[[#This Row],[Longitud]])+1,2)</f>
        <v>22</v>
      </c>
      <c r="J291" s="9" t="str">
        <f>MID(Tabla1[[#This Row],[Longitud]],FIND("'",Tabla1[[#This Row],[Longitud]])+1,6)</f>
        <v>09.149</v>
      </c>
      <c r="K291" s="9">
        <f>(Tabla1[[#This Row],[grados]]+(Tabla1[[#This Row],[minutos]]+Tabla1[[#This Row],[segundos]]/60)/60)*-1</f>
        <v>-100.36920805555556</v>
      </c>
      <c r="L291" s="9" t="s">
        <v>1385</v>
      </c>
      <c r="M291" s="9" t="str">
        <f>MID(Tabla1[[#This Row],[Latitud]],1,2)</f>
        <v>18</v>
      </c>
      <c r="N291" s="9" t="str">
        <f>MID(Tabla1[[#This Row],[Latitud]],FIND("°",Tabla1[[#This Row],[Latitud]])+1,2)</f>
        <v>34</v>
      </c>
      <c r="O291" s="9" t="str">
        <f>MID(Tabla1[[#This Row],[Latitud]],FIND("'",Tabla1[[#This Row],[Latitud]])+1,6)</f>
        <v>56.389</v>
      </c>
      <c r="P291" s="9">
        <f>(Tabla1[[#This Row],[grados2]]+(Tabla1[[#This Row],[minutos2]]+Tabla1[[#This Row],[segundos2]]/60)/60)</f>
        <v>18.582330277777778</v>
      </c>
      <c r="Q291" s="9" t="s">
        <v>1386</v>
      </c>
      <c r="R291" s="9">
        <v>533</v>
      </c>
    </row>
    <row r="292" spans="1:18" x14ac:dyDescent="0.2">
      <c r="A292" s="10" t="s">
        <v>9</v>
      </c>
      <c r="B292" s="10" t="s">
        <v>10</v>
      </c>
      <c r="C292" s="10" t="s">
        <v>1274</v>
      </c>
      <c r="D292" s="10" t="s">
        <v>1275</v>
      </c>
      <c r="E292" s="10" t="s">
        <v>355</v>
      </c>
      <c r="F292" s="10" t="s">
        <v>1387</v>
      </c>
      <c r="G292" s="10" t="s">
        <v>1388</v>
      </c>
      <c r="H292" s="10" t="str">
        <f>MID(Tabla1[[#This Row],[Longitud]],1,3)</f>
        <v>100</v>
      </c>
      <c r="I292" s="10" t="str">
        <f>MID(Tabla1[[#This Row],[Longitud]],FIND("°",Tabla1[[#This Row],[Longitud]])+1,2)</f>
        <v>13</v>
      </c>
      <c r="J292" s="10" t="str">
        <f>MID(Tabla1[[#This Row],[Longitud]],FIND("'",Tabla1[[#This Row],[Longitud]])+1,6)</f>
        <v>34.789</v>
      </c>
      <c r="K292" s="10">
        <f>(Tabla1[[#This Row],[grados]]+(Tabla1[[#This Row],[minutos]]+Tabla1[[#This Row],[segundos]]/60)/60)*-1</f>
        <v>-100.22633027777778</v>
      </c>
      <c r="L292" s="10" t="s">
        <v>1389</v>
      </c>
      <c r="M292" s="10" t="str">
        <f>MID(Tabla1[[#This Row],[Latitud]],1,2)</f>
        <v>18</v>
      </c>
      <c r="N292" s="10" t="str">
        <f>MID(Tabla1[[#This Row],[Latitud]],FIND("°",Tabla1[[#This Row],[Latitud]])+1,2)</f>
        <v>29</v>
      </c>
      <c r="O292" s="10" t="str">
        <f>MID(Tabla1[[#This Row],[Latitud]],FIND("'",Tabla1[[#This Row],[Latitud]])+1,6)</f>
        <v>22.220</v>
      </c>
      <c r="P292" s="10">
        <f>(Tabla1[[#This Row],[grados2]]+(Tabla1[[#This Row],[minutos2]]+Tabla1[[#This Row],[segundos2]]/60)/60)</f>
        <v>18.489505555555557</v>
      </c>
      <c r="Q292" s="10" t="s">
        <v>1390</v>
      </c>
      <c r="R292" s="10">
        <v>296</v>
      </c>
    </row>
    <row r="293" spans="1:18" x14ac:dyDescent="0.2">
      <c r="A293" s="9" t="s">
        <v>9</v>
      </c>
      <c r="B293" s="9" t="s">
        <v>10</v>
      </c>
      <c r="C293" s="9" t="s">
        <v>1274</v>
      </c>
      <c r="D293" s="9" t="s">
        <v>1275</v>
      </c>
      <c r="E293" s="9" t="s">
        <v>357</v>
      </c>
      <c r="F293" s="9" t="s">
        <v>1391</v>
      </c>
      <c r="G293" s="9" t="s">
        <v>1392</v>
      </c>
      <c r="H293" s="9" t="str">
        <f>MID(Tabla1[[#This Row],[Longitud]],1,3)</f>
        <v>100</v>
      </c>
      <c r="I293" s="9" t="str">
        <f>MID(Tabla1[[#This Row],[Longitud]],FIND("°",Tabla1[[#This Row],[Longitud]])+1,2)</f>
        <v>09</v>
      </c>
      <c r="J293" s="9" t="str">
        <f>MID(Tabla1[[#This Row],[Longitud]],FIND("'",Tabla1[[#This Row],[Longitud]])+1,6)</f>
        <v>17.732</v>
      </c>
      <c r="K293" s="9">
        <f>(Tabla1[[#This Row],[grados]]+(Tabla1[[#This Row],[minutos]]+Tabla1[[#This Row],[segundos]]/60)/60)*-1</f>
        <v>-100.15492555555555</v>
      </c>
      <c r="L293" s="9" t="s">
        <v>1393</v>
      </c>
      <c r="M293" s="9" t="str">
        <f>MID(Tabla1[[#This Row],[Latitud]],1,2)</f>
        <v>18</v>
      </c>
      <c r="N293" s="9" t="str">
        <f>MID(Tabla1[[#This Row],[Latitud]],FIND("°",Tabla1[[#This Row],[Latitud]])+1,2)</f>
        <v>32</v>
      </c>
      <c r="O293" s="9" t="str">
        <f>MID(Tabla1[[#This Row],[Latitud]],FIND("'",Tabla1[[#This Row],[Latitud]])+1,6)</f>
        <v>03.140</v>
      </c>
      <c r="P293" s="9">
        <f>(Tabla1[[#This Row],[grados2]]+(Tabla1[[#This Row],[minutos2]]+Tabla1[[#This Row],[segundos2]]/60)/60)</f>
        <v>18.534205555555555</v>
      </c>
      <c r="Q293" s="9" t="s">
        <v>1394</v>
      </c>
      <c r="R293" s="9">
        <v>109</v>
      </c>
    </row>
    <row r="294" spans="1:18" x14ac:dyDescent="0.2">
      <c r="A294" s="10" t="s">
        <v>9</v>
      </c>
      <c r="B294" s="10" t="s">
        <v>10</v>
      </c>
      <c r="C294" s="10" t="s">
        <v>1274</v>
      </c>
      <c r="D294" s="10" t="s">
        <v>1275</v>
      </c>
      <c r="E294" s="10" t="s">
        <v>768</v>
      </c>
      <c r="F294" s="10" t="s">
        <v>1395</v>
      </c>
      <c r="G294" s="10" t="s">
        <v>1396</v>
      </c>
      <c r="H294" s="10" t="str">
        <f>MID(Tabla1[[#This Row],[Longitud]],1,3)</f>
        <v>100</v>
      </c>
      <c r="I294" s="10" t="str">
        <f>MID(Tabla1[[#This Row],[Longitud]],FIND("°",Tabla1[[#This Row],[Longitud]])+1,2)</f>
        <v>18</v>
      </c>
      <c r="J294" s="10" t="str">
        <f>MID(Tabla1[[#This Row],[Longitud]],FIND("'",Tabla1[[#This Row],[Longitud]])+1,6)</f>
        <v>15.999</v>
      </c>
      <c r="K294" s="10">
        <f>(Tabla1[[#This Row],[grados]]+(Tabla1[[#This Row],[minutos]]+Tabla1[[#This Row],[segundos]]/60)/60)*-1</f>
        <v>-100.30444416666667</v>
      </c>
      <c r="L294" s="10" t="s">
        <v>1397</v>
      </c>
      <c r="M294" s="10" t="str">
        <f>MID(Tabla1[[#This Row],[Latitud]],1,2)</f>
        <v>18</v>
      </c>
      <c r="N294" s="10" t="str">
        <f>MID(Tabla1[[#This Row],[Latitud]],FIND("°",Tabla1[[#This Row],[Latitud]])+1,2)</f>
        <v>32</v>
      </c>
      <c r="O294" s="10" t="str">
        <f>MID(Tabla1[[#This Row],[Latitud]],FIND("'",Tabla1[[#This Row],[Latitud]])+1,6)</f>
        <v>31.219</v>
      </c>
      <c r="P294" s="10">
        <f>(Tabla1[[#This Row],[grados2]]+(Tabla1[[#This Row],[minutos2]]+Tabla1[[#This Row],[segundos2]]/60)/60)</f>
        <v>18.542005277777779</v>
      </c>
      <c r="Q294" s="10" t="s">
        <v>1398</v>
      </c>
      <c r="R294" s="10">
        <v>156</v>
      </c>
    </row>
    <row r="295" spans="1:18" x14ac:dyDescent="0.2">
      <c r="A295" s="9" t="s">
        <v>9</v>
      </c>
      <c r="B295" s="9" t="s">
        <v>10</v>
      </c>
      <c r="C295" s="9" t="s">
        <v>1274</v>
      </c>
      <c r="D295" s="9" t="s">
        <v>1275</v>
      </c>
      <c r="E295" s="9" t="s">
        <v>362</v>
      </c>
      <c r="F295" s="9" t="s">
        <v>1399</v>
      </c>
      <c r="G295" s="9" t="s">
        <v>1400</v>
      </c>
      <c r="H295" s="9" t="str">
        <f>MID(Tabla1[[#This Row],[Longitud]],1,3)</f>
        <v>100</v>
      </c>
      <c r="I295" s="9" t="str">
        <f>MID(Tabla1[[#This Row],[Longitud]],FIND("°",Tabla1[[#This Row],[Longitud]])+1,2)</f>
        <v>17</v>
      </c>
      <c r="J295" s="9" t="str">
        <f>MID(Tabla1[[#This Row],[Longitud]],FIND("'",Tabla1[[#This Row],[Longitud]])+1,6)</f>
        <v>26.518</v>
      </c>
      <c r="K295" s="9">
        <f>(Tabla1[[#This Row],[grados]]+(Tabla1[[#This Row],[minutos]]+Tabla1[[#This Row],[segundos]]/60)/60)*-1</f>
        <v>-100.29069944444444</v>
      </c>
      <c r="L295" s="9" t="s">
        <v>1401</v>
      </c>
      <c r="M295" s="9" t="str">
        <f>MID(Tabla1[[#This Row],[Latitud]],1,2)</f>
        <v>18</v>
      </c>
      <c r="N295" s="9" t="str">
        <f>MID(Tabla1[[#This Row],[Latitud]],FIND("°",Tabla1[[#This Row],[Latitud]])+1,2)</f>
        <v>23</v>
      </c>
      <c r="O295" s="9" t="str">
        <f>MID(Tabla1[[#This Row],[Latitud]],FIND("'",Tabla1[[#This Row],[Latitud]])+1,6)</f>
        <v>01.669</v>
      </c>
      <c r="P295" s="9">
        <f>(Tabla1[[#This Row],[grados2]]+(Tabla1[[#This Row],[minutos2]]+Tabla1[[#This Row],[segundos2]]/60)/60)</f>
        <v>18.383796944444445</v>
      </c>
      <c r="Q295" s="9" t="s">
        <v>1402</v>
      </c>
      <c r="R295" s="9">
        <v>843</v>
      </c>
    </row>
    <row r="296" spans="1:18" x14ac:dyDescent="0.2">
      <c r="A296" s="10" t="s">
        <v>9</v>
      </c>
      <c r="B296" s="10" t="s">
        <v>10</v>
      </c>
      <c r="C296" s="10" t="s">
        <v>1274</v>
      </c>
      <c r="D296" s="10" t="s">
        <v>1275</v>
      </c>
      <c r="E296" s="10" t="s">
        <v>775</v>
      </c>
      <c r="F296" s="10" t="s">
        <v>1403</v>
      </c>
      <c r="G296" s="10" t="s">
        <v>1404</v>
      </c>
      <c r="H296" s="10" t="str">
        <f>MID(Tabla1[[#This Row],[Longitud]],1,3)</f>
        <v>100</v>
      </c>
      <c r="I296" s="10" t="str">
        <f>MID(Tabla1[[#This Row],[Longitud]],FIND("°",Tabla1[[#This Row],[Longitud]])+1,2)</f>
        <v>25</v>
      </c>
      <c r="J296" s="10" t="str">
        <f>MID(Tabla1[[#This Row],[Longitud]],FIND("'",Tabla1[[#This Row],[Longitud]])+1,6)</f>
        <v>26.709</v>
      </c>
      <c r="K296" s="10">
        <f>(Tabla1[[#This Row],[grados]]+(Tabla1[[#This Row],[minutos]]+Tabla1[[#This Row],[segundos]]/60)/60)*-1</f>
        <v>-100.42408583333334</v>
      </c>
      <c r="L296" s="10" t="s">
        <v>1405</v>
      </c>
      <c r="M296" s="10" t="str">
        <f>MID(Tabla1[[#This Row],[Latitud]],1,2)</f>
        <v>18</v>
      </c>
      <c r="N296" s="10" t="str">
        <f>MID(Tabla1[[#This Row],[Latitud]],FIND("°",Tabla1[[#This Row],[Latitud]])+1,2)</f>
        <v>33</v>
      </c>
      <c r="O296" s="10" t="str">
        <f>MID(Tabla1[[#This Row],[Latitud]],FIND("'",Tabla1[[#This Row],[Latitud]])+1,6)</f>
        <v>45.712</v>
      </c>
      <c r="P296" s="10">
        <f>(Tabla1[[#This Row],[grados2]]+(Tabla1[[#This Row],[minutos2]]+Tabla1[[#This Row],[segundos2]]/60)/60)</f>
        <v>18.562697777777778</v>
      </c>
      <c r="Q296" s="10" t="s">
        <v>1406</v>
      </c>
      <c r="R296" s="10">
        <v>17</v>
      </c>
    </row>
    <row r="297" spans="1:18" x14ac:dyDescent="0.2">
      <c r="A297" s="9" t="s">
        <v>9</v>
      </c>
      <c r="B297" s="9" t="s">
        <v>10</v>
      </c>
      <c r="C297" s="9" t="s">
        <v>1274</v>
      </c>
      <c r="D297" s="9" t="s">
        <v>1275</v>
      </c>
      <c r="E297" s="9" t="s">
        <v>366</v>
      </c>
      <c r="F297" s="9" t="s">
        <v>1407</v>
      </c>
      <c r="G297" s="9" t="s">
        <v>1408</v>
      </c>
      <c r="H297" s="9" t="str">
        <f>MID(Tabla1[[#This Row],[Longitud]],1,3)</f>
        <v>100</v>
      </c>
      <c r="I297" s="9" t="str">
        <f>MID(Tabla1[[#This Row],[Longitud]],FIND("°",Tabla1[[#This Row],[Longitud]])+1,2)</f>
        <v>17</v>
      </c>
      <c r="J297" s="9" t="str">
        <f>MID(Tabla1[[#This Row],[Longitud]],FIND("'",Tabla1[[#This Row],[Longitud]])+1,6)</f>
        <v>16.551</v>
      </c>
      <c r="K297" s="9">
        <f>(Tabla1[[#This Row],[grados]]+(Tabla1[[#This Row],[minutos]]+Tabla1[[#This Row],[segundos]]/60)/60)*-1</f>
        <v>-100.28793083333333</v>
      </c>
      <c r="L297" s="9" t="s">
        <v>1409</v>
      </c>
      <c r="M297" s="9" t="str">
        <f>MID(Tabla1[[#This Row],[Latitud]],1,2)</f>
        <v>18</v>
      </c>
      <c r="N297" s="9" t="str">
        <f>MID(Tabla1[[#This Row],[Latitud]],FIND("°",Tabla1[[#This Row],[Latitud]])+1,2)</f>
        <v>23</v>
      </c>
      <c r="O297" s="9" t="str">
        <f>MID(Tabla1[[#This Row],[Latitud]],FIND("'",Tabla1[[#This Row],[Latitud]])+1,6)</f>
        <v>02.913</v>
      </c>
      <c r="P297" s="9">
        <f>(Tabla1[[#This Row],[grados2]]+(Tabla1[[#This Row],[minutos2]]+Tabla1[[#This Row],[segundos2]]/60)/60)</f>
        <v>18.384142499999999</v>
      </c>
      <c r="Q297" s="9" t="s">
        <v>1402</v>
      </c>
      <c r="R297" s="9">
        <v>678</v>
      </c>
    </row>
    <row r="298" spans="1:18" x14ac:dyDescent="0.2">
      <c r="A298" s="10" t="s">
        <v>9</v>
      </c>
      <c r="B298" s="10" t="s">
        <v>10</v>
      </c>
      <c r="C298" s="10" t="s">
        <v>1274</v>
      </c>
      <c r="D298" s="10" t="s">
        <v>1275</v>
      </c>
      <c r="E298" s="10" t="s">
        <v>376</v>
      </c>
      <c r="F298" s="10" t="s">
        <v>1410</v>
      </c>
      <c r="G298" s="10" t="s">
        <v>1411</v>
      </c>
      <c r="H298" s="10" t="str">
        <f>MID(Tabla1[[#This Row],[Longitud]],1,3)</f>
        <v>100</v>
      </c>
      <c r="I298" s="10" t="str">
        <f>MID(Tabla1[[#This Row],[Longitud]],FIND("°",Tabla1[[#This Row],[Longitud]])+1,2)</f>
        <v>24</v>
      </c>
      <c r="J298" s="10" t="str">
        <f>MID(Tabla1[[#This Row],[Longitud]],FIND("'",Tabla1[[#This Row],[Longitud]])+1,6)</f>
        <v>33.705</v>
      </c>
      <c r="K298" s="10">
        <f>(Tabla1[[#This Row],[grados]]+(Tabla1[[#This Row],[minutos]]+Tabla1[[#This Row],[segundos]]/60)/60)*-1</f>
        <v>-100.4093625</v>
      </c>
      <c r="L298" s="10" t="s">
        <v>1412</v>
      </c>
      <c r="M298" s="10" t="str">
        <f>MID(Tabla1[[#This Row],[Latitud]],1,2)</f>
        <v>18</v>
      </c>
      <c r="N298" s="10" t="str">
        <f>MID(Tabla1[[#This Row],[Latitud]],FIND("°",Tabla1[[#This Row],[Latitud]])+1,2)</f>
        <v>34</v>
      </c>
      <c r="O298" s="10" t="str">
        <f>MID(Tabla1[[#This Row],[Latitud]],FIND("'",Tabla1[[#This Row],[Latitud]])+1,6)</f>
        <v>54.885</v>
      </c>
      <c r="P298" s="10">
        <f>(Tabla1[[#This Row],[grados2]]+(Tabla1[[#This Row],[minutos2]]+Tabla1[[#This Row],[segundos2]]/60)/60)</f>
        <v>18.581912500000001</v>
      </c>
      <c r="Q298" s="10" t="s">
        <v>1413</v>
      </c>
      <c r="R298" s="10">
        <v>679</v>
      </c>
    </row>
    <row r="299" spans="1:18" x14ac:dyDescent="0.2">
      <c r="A299" s="9" t="s">
        <v>9</v>
      </c>
      <c r="B299" s="9" t="s">
        <v>10</v>
      </c>
      <c r="C299" s="9" t="s">
        <v>1274</v>
      </c>
      <c r="D299" s="9" t="s">
        <v>1275</v>
      </c>
      <c r="E299" s="9" t="s">
        <v>380</v>
      </c>
      <c r="F299" s="9" t="s">
        <v>1414</v>
      </c>
      <c r="G299" s="9" t="s">
        <v>1415</v>
      </c>
      <c r="H299" s="9" t="str">
        <f>MID(Tabla1[[#This Row],[Longitud]],1,3)</f>
        <v>100</v>
      </c>
      <c r="I299" s="9" t="str">
        <f>MID(Tabla1[[#This Row],[Longitud]],FIND("°",Tabla1[[#This Row],[Longitud]])+1,2)</f>
        <v>21</v>
      </c>
      <c r="J299" s="9" t="str">
        <f>MID(Tabla1[[#This Row],[Longitud]],FIND("'",Tabla1[[#This Row],[Longitud]])+1,6)</f>
        <v>33.410</v>
      </c>
      <c r="K299" s="9">
        <f>(Tabla1[[#This Row],[grados]]+(Tabla1[[#This Row],[minutos]]+Tabla1[[#This Row],[segundos]]/60)/60)*-1</f>
        <v>-100.35928055555556</v>
      </c>
      <c r="L299" s="9" t="s">
        <v>1416</v>
      </c>
      <c r="M299" s="9" t="str">
        <f>MID(Tabla1[[#This Row],[Latitud]],1,2)</f>
        <v>18</v>
      </c>
      <c r="N299" s="9" t="str">
        <f>MID(Tabla1[[#This Row],[Latitud]],FIND("°",Tabla1[[#This Row],[Latitud]])+1,2)</f>
        <v>33</v>
      </c>
      <c r="O299" s="9" t="str">
        <f>MID(Tabla1[[#This Row],[Latitud]],FIND("'",Tabla1[[#This Row],[Latitud]])+1,6)</f>
        <v>05.204</v>
      </c>
      <c r="P299" s="9">
        <f>(Tabla1[[#This Row],[grados2]]+(Tabla1[[#This Row],[minutos2]]+Tabla1[[#This Row],[segundos2]]/60)/60)</f>
        <v>18.551445555555556</v>
      </c>
      <c r="Q299" s="9" t="s">
        <v>1417</v>
      </c>
      <c r="R299" s="9">
        <v>232</v>
      </c>
    </row>
    <row r="300" spans="1:18" x14ac:dyDescent="0.2">
      <c r="A300" s="10" t="s">
        <v>9</v>
      </c>
      <c r="B300" s="10" t="s">
        <v>10</v>
      </c>
      <c r="C300" s="10" t="s">
        <v>1274</v>
      </c>
      <c r="D300" s="10" t="s">
        <v>1275</v>
      </c>
      <c r="E300" s="10" t="s">
        <v>384</v>
      </c>
      <c r="F300" s="10" t="s">
        <v>1418</v>
      </c>
      <c r="G300" s="10" t="s">
        <v>1419</v>
      </c>
      <c r="H300" s="10" t="str">
        <f>MID(Tabla1[[#This Row],[Longitud]],1,3)</f>
        <v>100</v>
      </c>
      <c r="I300" s="10" t="str">
        <f>MID(Tabla1[[#This Row],[Longitud]],FIND("°",Tabla1[[#This Row],[Longitud]])+1,2)</f>
        <v>25</v>
      </c>
      <c r="J300" s="10" t="str">
        <f>MID(Tabla1[[#This Row],[Longitud]],FIND("'",Tabla1[[#This Row],[Longitud]])+1,6)</f>
        <v>52.062</v>
      </c>
      <c r="K300" s="10">
        <f>(Tabla1[[#This Row],[grados]]+(Tabla1[[#This Row],[minutos]]+Tabla1[[#This Row],[segundos]]/60)/60)*-1</f>
        <v>-100.43112833333333</v>
      </c>
      <c r="L300" s="10" t="s">
        <v>1420</v>
      </c>
      <c r="M300" s="10" t="str">
        <f>MID(Tabla1[[#This Row],[Latitud]],1,2)</f>
        <v>18</v>
      </c>
      <c r="N300" s="10" t="str">
        <f>MID(Tabla1[[#This Row],[Latitud]],FIND("°",Tabla1[[#This Row],[Latitud]])+1,2)</f>
        <v>34</v>
      </c>
      <c r="O300" s="10" t="str">
        <f>MID(Tabla1[[#This Row],[Latitud]],FIND("'",Tabla1[[#This Row],[Latitud]])+1,6)</f>
        <v>33.603</v>
      </c>
      <c r="P300" s="10">
        <f>(Tabla1[[#This Row],[grados2]]+(Tabla1[[#This Row],[minutos2]]+Tabla1[[#This Row],[segundos2]]/60)/60)</f>
        <v>18.576000833333332</v>
      </c>
      <c r="Q300" s="10" t="s">
        <v>1421</v>
      </c>
      <c r="R300" s="10">
        <v>133</v>
      </c>
    </row>
    <row r="301" spans="1:18" x14ac:dyDescent="0.2">
      <c r="A301" s="9" t="s">
        <v>9</v>
      </c>
      <c r="B301" s="9" t="s">
        <v>10</v>
      </c>
      <c r="C301" s="9" t="s">
        <v>1274</v>
      </c>
      <c r="D301" s="9" t="s">
        <v>1275</v>
      </c>
      <c r="E301" s="9" t="s">
        <v>1211</v>
      </c>
      <c r="F301" s="9" t="s">
        <v>1422</v>
      </c>
      <c r="G301" s="9" t="s">
        <v>1423</v>
      </c>
      <c r="H301" s="9" t="str">
        <f>MID(Tabla1[[#This Row],[Longitud]],1,3)</f>
        <v>100</v>
      </c>
      <c r="I301" s="9" t="str">
        <f>MID(Tabla1[[#This Row],[Longitud]],FIND("°",Tabla1[[#This Row],[Longitud]])+1,2)</f>
        <v>21</v>
      </c>
      <c r="J301" s="9" t="str">
        <f>MID(Tabla1[[#This Row],[Longitud]],FIND("'",Tabla1[[#This Row],[Longitud]])+1,6)</f>
        <v>06.869</v>
      </c>
      <c r="K301" s="9">
        <f>(Tabla1[[#This Row],[grados]]+(Tabla1[[#This Row],[minutos]]+Tabla1[[#This Row],[segundos]]/60)/60)*-1</f>
        <v>-100.35190805555555</v>
      </c>
      <c r="L301" s="9" t="s">
        <v>1424</v>
      </c>
      <c r="M301" s="9" t="str">
        <f>MID(Tabla1[[#This Row],[Latitud]],1,2)</f>
        <v>18</v>
      </c>
      <c r="N301" s="9" t="str">
        <f>MID(Tabla1[[#This Row],[Latitud]],FIND("°",Tabla1[[#This Row],[Latitud]])+1,2)</f>
        <v>37</v>
      </c>
      <c r="O301" s="9" t="str">
        <f>MID(Tabla1[[#This Row],[Latitud]],FIND("'",Tabla1[[#This Row],[Latitud]])+1,6)</f>
        <v>35.012</v>
      </c>
      <c r="P301" s="9">
        <f>(Tabla1[[#This Row],[grados2]]+(Tabla1[[#This Row],[minutos2]]+Tabla1[[#This Row],[segundos2]]/60)/60)</f>
        <v>18.626392222222222</v>
      </c>
      <c r="Q301" s="9" t="s">
        <v>1425</v>
      </c>
      <c r="R301" s="9">
        <v>75</v>
      </c>
    </row>
    <row r="302" spans="1:18" x14ac:dyDescent="0.2">
      <c r="A302" s="10" t="s">
        <v>9</v>
      </c>
      <c r="B302" s="10" t="s">
        <v>10</v>
      </c>
      <c r="C302" s="10" t="s">
        <v>1274</v>
      </c>
      <c r="D302" s="10" t="s">
        <v>1275</v>
      </c>
      <c r="E302" s="10" t="s">
        <v>1426</v>
      </c>
      <c r="F302" s="10" t="s">
        <v>1427</v>
      </c>
      <c r="G302" s="10" t="s">
        <v>1428</v>
      </c>
      <c r="H302" s="10" t="str">
        <f>MID(Tabla1[[#This Row],[Longitud]],1,3)</f>
        <v>100</v>
      </c>
      <c r="I302" s="10" t="str">
        <f>MID(Tabla1[[#This Row],[Longitud]],FIND("°",Tabla1[[#This Row],[Longitud]])+1,2)</f>
        <v>14</v>
      </c>
      <c r="J302" s="10" t="str">
        <f>MID(Tabla1[[#This Row],[Longitud]],FIND("'",Tabla1[[#This Row],[Longitud]])+1,6)</f>
        <v>57.856</v>
      </c>
      <c r="K302" s="10">
        <f>(Tabla1[[#This Row],[grados]]+(Tabla1[[#This Row],[minutos]]+Tabla1[[#This Row],[segundos]]/60)/60)*-1</f>
        <v>-100.24940444444445</v>
      </c>
      <c r="L302" s="10" t="s">
        <v>1429</v>
      </c>
      <c r="M302" s="10" t="str">
        <f>MID(Tabla1[[#This Row],[Latitud]],1,2)</f>
        <v>18</v>
      </c>
      <c r="N302" s="10" t="str">
        <f>MID(Tabla1[[#This Row],[Latitud]],FIND("°",Tabla1[[#This Row],[Latitud]])+1,2)</f>
        <v>27</v>
      </c>
      <c r="O302" s="10" t="str">
        <f>MID(Tabla1[[#This Row],[Latitud]],FIND("'",Tabla1[[#This Row],[Latitud]])+1,6)</f>
        <v>09.542</v>
      </c>
      <c r="P302" s="10">
        <f>(Tabla1[[#This Row],[grados2]]+(Tabla1[[#This Row],[minutos2]]+Tabla1[[#This Row],[segundos2]]/60)/60)</f>
        <v>18.452650555555557</v>
      </c>
      <c r="Q302" s="10" t="s">
        <v>1430</v>
      </c>
      <c r="R302" s="10">
        <v>24</v>
      </c>
    </row>
    <row r="303" spans="1:18" x14ac:dyDescent="0.2">
      <c r="A303" s="9" t="s">
        <v>9</v>
      </c>
      <c r="B303" s="9" t="s">
        <v>10</v>
      </c>
      <c r="C303" s="9" t="s">
        <v>1274</v>
      </c>
      <c r="D303" s="9" t="s">
        <v>1275</v>
      </c>
      <c r="E303" s="9" t="s">
        <v>393</v>
      </c>
      <c r="F303" s="9" t="s">
        <v>1431</v>
      </c>
      <c r="G303" s="9" t="s">
        <v>1432</v>
      </c>
      <c r="H303" s="9" t="str">
        <f>MID(Tabla1[[#This Row],[Longitud]],1,3)</f>
        <v>100</v>
      </c>
      <c r="I303" s="9" t="str">
        <f>MID(Tabla1[[#This Row],[Longitud]],FIND("°",Tabla1[[#This Row],[Longitud]])+1,2)</f>
        <v>20</v>
      </c>
      <c r="J303" s="9" t="str">
        <f>MID(Tabla1[[#This Row],[Longitud]],FIND("'",Tabla1[[#This Row],[Longitud]])+1,6)</f>
        <v>20.488</v>
      </c>
      <c r="K303" s="9">
        <f>(Tabla1[[#This Row],[grados]]+(Tabla1[[#This Row],[minutos]]+Tabla1[[#This Row],[segundos]]/60)/60)*-1</f>
        <v>-100.33902444444445</v>
      </c>
      <c r="L303" s="9" t="s">
        <v>1433</v>
      </c>
      <c r="M303" s="9" t="str">
        <f>MID(Tabla1[[#This Row],[Latitud]],1,2)</f>
        <v>18</v>
      </c>
      <c r="N303" s="9" t="str">
        <f>MID(Tabla1[[#This Row],[Latitud]],FIND("°",Tabla1[[#This Row],[Latitud]])+1,2)</f>
        <v>30</v>
      </c>
      <c r="O303" s="9" t="str">
        <f>MID(Tabla1[[#This Row],[Latitud]],FIND("'",Tabla1[[#This Row],[Latitud]])+1,6)</f>
        <v>25.083</v>
      </c>
      <c r="P303" s="9">
        <f>(Tabla1[[#This Row],[grados2]]+(Tabla1[[#This Row],[minutos2]]+Tabla1[[#This Row],[segundos2]]/60)/60)</f>
        <v>18.506967500000002</v>
      </c>
      <c r="Q303" s="9" t="s">
        <v>1434</v>
      </c>
      <c r="R303" s="9">
        <v>263</v>
      </c>
    </row>
    <row r="304" spans="1:18" x14ac:dyDescent="0.2">
      <c r="A304" s="10" t="s">
        <v>9</v>
      </c>
      <c r="B304" s="10" t="s">
        <v>10</v>
      </c>
      <c r="C304" s="10" t="s">
        <v>1274</v>
      </c>
      <c r="D304" s="10" t="s">
        <v>1275</v>
      </c>
      <c r="E304" s="10" t="s">
        <v>538</v>
      </c>
      <c r="F304" s="10" t="s">
        <v>1435</v>
      </c>
      <c r="G304" s="10" t="s">
        <v>1436</v>
      </c>
      <c r="H304" s="10" t="str">
        <f>MID(Tabla1[[#This Row],[Longitud]],1,3)</f>
        <v>100</v>
      </c>
      <c r="I304" s="10" t="str">
        <f>MID(Tabla1[[#This Row],[Longitud]],FIND("°",Tabla1[[#This Row],[Longitud]])+1,2)</f>
        <v>12</v>
      </c>
      <c r="J304" s="10" t="str">
        <f>MID(Tabla1[[#This Row],[Longitud]],FIND("'",Tabla1[[#This Row],[Longitud]])+1,6)</f>
        <v>10.415</v>
      </c>
      <c r="K304" s="10">
        <f>(Tabla1[[#This Row],[grados]]+(Tabla1[[#This Row],[minutos]]+Tabla1[[#This Row],[segundos]]/60)/60)*-1</f>
        <v>-100.20289305555555</v>
      </c>
      <c r="L304" s="10" t="s">
        <v>1437</v>
      </c>
      <c r="M304" s="10" t="str">
        <f>MID(Tabla1[[#This Row],[Latitud]],1,2)</f>
        <v>18</v>
      </c>
      <c r="N304" s="10" t="str">
        <f>MID(Tabla1[[#This Row],[Latitud]],FIND("°",Tabla1[[#This Row],[Latitud]])+1,2)</f>
        <v>27</v>
      </c>
      <c r="O304" s="10" t="str">
        <f>MID(Tabla1[[#This Row],[Latitud]],FIND("'",Tabla1[[#This Row],[Latitud]])+1,6)</f>
        <v>11.643</v>
      </c>
      <c r="P304" s="10">
        <f>(Tabla1[[#This Row],[grados2]]+(Tabla1[[#This Row],[minutos2]]+Tabla1[[#This Row],[segundos2]]/60)/60)</f>
        <v>18.453234166666668</v>
      </c>
      <c r="Q304" s="10" t="s">
        <v>1438</v>
      </c>
      <c r="R304" s="10">
        <v>278</v>
      </c>
    </row>
    <row r="305" spans="1:18" x14ac:dyDescent="0.2">
      <c r="A305" s="9" t="s">
        <v>9</v>
      </c>
      <c r="B305" s="9" t="s">
        <v>10</v>
      </c>
      <c r="C305" s="9" t="s">
        <v>1274</v>
      </c>
      <c r="D305" s="9" t="s">
        <v>1275</v>
      </c>
      <c r="E305" s="9" t="s">
        <v>407</v>
      </c>
      <c r="F305" s="9" t="s">
        <v>1439</v>
      </c>
      <c r="G305" s="9" t="s">
        <v>1440</v>
      </c>
      <c r="H305" s="9" t="str">
        <f>MID(Tabla1[[#This Row],[Longitud]],1,3)</f>
        <v>100</v>
      </c>
      <c r="I305" s="9" t="str">
        <f>MID(Tabla1[[#This Row],[Longitud]],FIND("°",Tabla1[[#This Row],[Longitud]])+1,2)</f>
        <v>22</v>
      </c>
      <c r="J305" s="9" t="str">
        <f>MID(Tabla1[[#This Row],[Longitud]],FIND("'",Tabla1[[#This Row],[Longitud]])+1,6)</f>
        <v>50.982</v>
      </c>
      <c r="K305" s="9">
        <f>(Tabla1[[#This Row],[grados]]+(Tabla1[[#This Row],[minutos]]+Tabla1[[#This Row],[segundos]]/60)/60)*-1</f>
        <v>-100.38082833333333</v>
      </c>
      <c r="L305" s="9" t="s">
        <v>1441</v>
      </c>
      <c r="M305" s="9" t="str">
        <f>MID(Tabla1[[#This Row],[Latitud]],1,2)</f>
        <v>18</v>
      </c>
      <c r="N305" s="9" t="str">
        <f>MID(Tabla1[[#This Row],[Latitud]],FIND("°",Tabla1[[#This Row],[Latitud]])+1,2)</f>
        <v>32</v>
      </c>
      <c r="O305" s="9" t="str">
        <f>MID(Tabla1[[#This Row],[Latitud]],FIND("'",Tabla1[[#This Row],[Latitud]])+1,6)</f>
        <v>49.543</v>
      </c>
      <c r="P305" s="9">
        <f>(Tabla1[[#This Row],[grados2]]+(Tabla1[[#This Row],[minutos2]]+Tabla1[[#This Row],[segundos2]]/60)/60)</f>
        <v>18.547095277777778</v>
      </c>
      <c r="Q305" s="9" t="s">
        <v>1442</v>
      </c>
      <c r="R305" s="9">
        <v>8</v>
      </c>
    </row>
    <row r="306" spans="1:18" x14ac:dyDescent="0.2">
      <c r="A306" s="10" t="s">
        <v>9</v>
      </c>
      <c r="B306" s="10" t="s">
        <v>10</v>
      </c>
      <c r="C306" s="10" t="s">
        <v>1274</v>
      </c>
      <c r="D306" s="10" t="s">
        <v>1275</v>
      </c>
      <c r="E306" s="10" t="s">
        <v>412</v>
      </c>
      <c r="F306" s="10" t="s">
        <v>1443</v>
      </c>
      <c r="G306" s="10" t="s">
        <v>1444</v>
      </c>
      <c r="H306" s="10" t="str">
        <f>MID(Tabla1[[#This Row],[Longitud]],1,3)</f>
        <v>100</v>
      </c>
      <c r="I306" s="10" t="str">
        <f>MID(Tabla1[[#This Row],[Longitud]],FIND("°",Tabla1[[#This Row],[Longitud]])+1,2)</f>
        <v>15</v>
      </c>
      <c r="J306" s="10" t="str">
        <f>MID(Tabla1[[#This Row],[Longitud]],FIND("'",Tabla1[[#This Row],[Longitud]])+1,6)</f>
        <v>15.257</v>
      </c>
      <c r="K306" s="10">
        <f>(Tabla1[[#This Row],[grados]]+(Tabla1[[#This Row],[minutos]]+Tabla1[[#This Row],[segundos]]/60)/60)*-1</f>
        <v>-100.25423805555556</v>
      </c>
      <c r="L306" s="10" t="s">
        <v>1445</v>
      </c>
      <c r="M306" s="10" t="str">
        <f>MID(Tabla1[[#This Row],[Latitud]],1,2)</f>
        <v>18</v>
      </c>
      <c r="N306" s="10" t="str">
        <f>MID(Tabla1[[#This Row],[Latitud]],FIND("°",Tabla1[[#This Row],[Latitud]])+1,2)</f>
        <v>36</v>
      </c>
      <c r="O306" s="10" t="str">
        <f>MID(Tabla1[[#This Row],[Latitud]],FIND("'",Tabla1[[#This Row],[Latitud]])+1,6)</f>
        <v>20.279</v>
      </c>
      <c r="P306" s="10">
        <f>(Tabla1[[#This Row],[grados2]]+(Tabla1[[#This Row],[minutos2]]+Tabla1[[#This Row],[segundos2]]/60)/60)</f>
        <v>18.605633055555554</v>
      </c>
      <c r="Q306" s="10" t="s">
        <v>1446</v>
      </c>
      <c r="R306" s="10">
        <v>194</v>
      </c>
    </row>
    <row r="307" spans="1:18" x14ac:dyDescent="0.2">
      <c r="A307" s="9" t="s">
        <v>9</v>
      </c>
      <c r="B307" s="9" t="s">
        <v>10</v>
      </c>
      <c r="C307" s="9" t="s">
        <v>1274</v>
      </c>
      <c r="D307" s="9" t="s">
        <v>1275</v>
      </c>
      <c r="E307" s="9" t="s">
        <v>416</v>
      </c>
      <c r="F307" s="9" t="s">
        <v>1447</v>
      </c>
      <c r="G307" s="9" t="s">
        <v>1448</v>
      </c>
      <c r="H307" s="9" t="str">
        <f>MID(Tabla1[[#This Row],[Longitud]],1,3)</f>
        <v>100</v>
      </c>
      <c r="I307" s="9" t="str">
        <f>MID(Tabla1[[#This Row],[Longitud]],FIND("°",Tabla1[[#This Row],[Longitud]])+1,2)</f>
        <v>13</v>
      </c>
      <c r="J307" s="9" t="str">
        <f>MID(Tabla1[[#This Row],[Longitud]],FIND("'",Tabla1[[#This Row],[Longitud]])+1,6)</f>
        <v>12.155</v>
      </c>
      <c r="K307" s="9">
        <f>(Tabla1[[#This Row],[grados]]+(Tabla1[[#This Row],[minutos]]+Tabla1[[#This Row],[segundos]]/60)/60)*-1</f>
        <v>-100.22004305555555</v>
      </c>
      <c r="L307" s="9" t="s">
        <v>1449</v>
      </c>
      <c r="M307" s="9" t="str">
        <f>MID(Tabla1[[#This Row],[Latitud]],1,2)</f>
        <v>18</v>
      </c>
      <c r="N307" s="9" t="str">
        <f>MID(Tabla1[[#This Row],[Latitud]],FIND("°",Tabla1[[#This Row],[Latitud]])+1,2)</f>
        <v>36</v>
      </c>
      <c r="O307" s="9" t="str">
        <f>MID(Tabla1[[#This Row],[Latitud]],FIND("'",Tabla1[[#This Row],[Latitud]])+1,6)</f>
        <v>00.122</v>
      </c>
      <c r="P307" s="9">
        <f>(Tabla1[[#This Row],[grados2]]+(Tabla1[[#This Row],[minutos2]]+Tabla1[[#This Row],[segundos2]]/60)/60)</f>
        <v>18.600033888888888</v>
      </c>
      <c r="Q307" s="9" t="s">
        <v>1450</v>
      </c>
      <c r="R307" s="9">
        <v>218</v>
      </c>
    </row>
    <row r="308" spans="1:18" x14ac:dyDescent="0.2">
      <c r="A308" s="10" t="s">
        <v>9</v>
      </c>
      <c r="B308" s="10" t="s">
        <v>10</v>
      </c>
      <c r="C308" s="10" t="s">
        <v>1274</v>
      </c>
      <c r="D308" s="10" t="s">
        <v>1275</v>
      </c>
      <c r="E308" s="10" t="s">
        <v>800</v>
      </c>
      <c r="F308" s="10" t="s">
        <v>1451</v>
      </c>
      <c r="G308" s="10" t="s">
        <v>1452</v>
      </c>
      <c r="H308" s="10" t="str">
        <f>MID(Tabla1[[#This Row],[Longitud]],1,3)</f>
        <v>100</v>
      </c>
      <c r="I308" s="10" t="str">
        <f>MID(Tabla1[[#This Row],[Longitud]],FIND("°",Tabla1[[#This Row],[Longitud]])+1,2)</f>
        <v>12</v>
      </c>
      <c r="J308" s="10" t="str">
        <f>MID(Tabla1[[#This Row],[Longitud]],FIND("'",Tabla1[[#This Row],[Longitud]])+1,6)</f>
        <v>00.610</v>
      </c>
      <c r="K308" s="10">
        <f>(Tabla1[[#This Row],[grados]]+(Tabla1[[#This Row],[minutos]]+Tabla1[[#This Row],[segundos]]/60)/60)*-1</f>
        <v>-100.20016944444444</v>
      </c>
      <c r="L308" s="10" t="s">
        <v>1453</v>
      </c>
      <c r="M308" s="10" t="str">
        <f>MID(Tabla1[[#This Row],[Latitud]],1,2)</f>
        <v>18</v>
      </c>
      <c r="N308" s="10" t="str">
        <f>MID(Tabla1[[#This Row],[Latitud]],FIND("°",Tabla1[[#This Row],[Latitud]])+1,2)</f>
        <v>35</v>
      </c>
      <c r="O308" s="10" t="str">
        <f>MID(Tabla1[[#This Row],[Latitud]],FIND("'",Tabla1[[#This Row],[Latitud]])+1,6)</f>
        <v>13.680</v>
      </c>
      <c r="P308" s="10">
        <f>(Tabla1[[#This Row],[grados2]]+(Tabla1[[#This Row],[minutos2]]+Tabla1[[#This Row],[segundos2]]/60)/60)</f>
        <v>18.587133333333334</v>
      </c>
      <c r="Q308" s="10" t="s">
        <v>1454</v>
      </c>
      <c r="R308" s="10">
        <v>118</v>
      </c>
    </row>
    <row r="309" spans="1:18" x14ac:dyDescent="0.2">
      <c r="A309" s="9" t="s">
        <v>9</v>
      </c>
      <c r="B309" s="9" t="s">
        <v>10</v>
      </c>
      <c r="C309" s="9" t="s">
        <v>1274</v>
      </c>
      <c r="D309" s="9" t="s">
        <v>1275</v>
      </c>
      <c r="E309" s="9" t="s">
        <v>807</v>
      </c>
      <c r="F309" s="9" t="s">
        <v>1455</v>
      </c>
      <c r="G309" s="9" t="s">
        <v>1456</v>
      </c>
      <c r="H309" s="9" t="str">
        <f>MID(Tabla1[[#This Row],[Longitud]],1,3)</f>
        <v>100</v>
      </c>
      <c r="I309" s="9" t="str">
        <f>MID(Tabla1[[#This Row],[Longitud]],FIND("°",Tabla1[[#This Row],[Longitud]])+1,2)</f>
        <v>13</v>
      </c>
      <c r="J309" s="9" t="str">
        <f>MID(Tabla1[[#This Row],[Longitud]],FIND("'",Tabla1[[#This Row],[Longitud]])+1,6)</f>
        <v>21.181</v>
      </c>
      <c r="K309" s="9">
        <f>(Tabla1[[#This Row],[grados]]+(Tabla1[[#This Row],[minutos]]+Tabla1[[#This Row],[segundos]]/60)/60)*-1</f>
        <v>-100.22255027777778</v>
      </c>
      <c r="L309" s="9" t="s">
        <v>1457</v>
      </c>
      <c r="M309" s="9" t="str">
        <f>MID(Tabla1[[#This Row],[Latitud]],1,2)</f>
        <v>18</v>
      </c>
      <c r="N309" s="9" t="str">
        <f>MID(Tabla1[[#This Row],[Latitud]],FIND("°",Tabla1[[#This Row],[Latitud]])+1,2)</f>
        <v>31</v>
      </c>
      <c r="O309" s="9" t="str">
        <f>MID(Tabla1[[#This Row],[Latitud]],FIND("'",Tabla1[[#This Row],[Latitud]])+1,6)</f>
        <v>29.202</v>
      </c>
      <c r="P309" s="9">
        <f>(Tabla1[[#This Row],[grados2]]+(Tabla1[[#This Row],[minutos2]]+Tabla1[[#This Row],[segundos2]]/60)/60)</f>
        <v>18.524778333333334</v>
      </c>
      <c r="Q309" s="9" t="s">
        <v>1425</v>
      </c>
      <c r="R309" s="9">
        <v>155</v>
      </c>
    </row>
    <row r="310" spans="1:18" x14ac:dyDescent="0.2">
      <c r="A310" s="10" t="s">
        <v>9</v>
      </c>
      <c r="B310" s="10" t="s">
        <v>10</v>
      </c>
      <c r="C310" s="10" t="s">
        <v>1274</v>
      </c>
      <c r="D310" s="10" t="s">
        <v>1275</v>
      </c>
      <c r="E310" s="10" t="s">
        <v>421</v>
      </c>
      <c r="F310" s="10" t="s">
        <v>1458</v>
      </c>
      <c r="G310" s="10" t="s">
        <v>1459</v>
      </c>
      <c r="H310" s="10" t="str">
        <f>MID(Tabla1[[#This Row],[Longitud]],1,3)</f>
        <v>100</v>
      </c>
      <c r="I310" s="10" t="str">
        <f>MID(Tabla1[[#This Row],[Longitud]],FIND("°",Tabla1[[#This Row],[Longitud]])+1,2)</f>
        <v>13</v>
      </c>
      <c r="J310" s="10" t="str">
        <f>MID(Tabla1[[#This Row],[Longitud]],FIND("'",Tabla1[[#This Row],[Longitud]])+1,6)</f>
        <v>51.905</v>
      </c>
      <c r="K310" s="10">
        <f>(Tabla1[[#This Row],[grados]]+(Tabla1[[#This Row],[minutos]]+Tabla1[[#This Row],[segundos]]/60)/60)*-1</f>
        <v>-100.23108472222222</v>
      </c>
      <c r="L310" s="10" t="s">
        <v>1460</v>
      </c>
      <c r="M310" s="10" t="str">
        <f>MID(Tabla1[[#This Row],[Latitud]],1,2)</f>
        <v>18</v>
      </c>
      <c r="N310" s="10" t="str">
        <f>MID(Tabla1[[#This Row],[Latitud]],FIND("°",Tabla1[[#This Row],[Latitud]])+1,2)</f>
        <v>30</v>
      </c>
      <c r="O310" s="10" t="str">
        <f>MID(Tabla1[[#This Row],[Latitud]],FIND("'",Tabla1[[#This Row],[Latitud]])+1,6)</f>
        <v>26.958</v>
      </c>
      <c r="P310" s="10">
        <f>(Tabla1[[#This Row],[grados2]]+(Tabla1[[#This Row],[minutos2]]+Tabla1[[#This Row],[segundos2]]/60)/60)</f>
        <v>18.507488333333335</v>
      </c>
      <c r="Q310" s="10" t="s">
        <v>1461</v>
      </c>
      <c r="R310" s="10">
        <v>131</v>
      </c>
    </row>
    <row r="311" spans="1:18" x14ac:dyDescent="0.2">
      <c r="A311" s="9" t="s">
        <v>9</v>
      </c>
      <c r="B311" s="9" t="s">
        <v>10</v>
      </c>
      <c r="C311" s="9" t="s">
        <v>1274</v>
      </c>
      <c r="D311" s="9" t="s">
        <v>1275</v>
      </c>
      <c r="E311" s="9" t="s">
        <v>545</v>
      </c>
      <c r="F311" s="9" t="s">
        <v>1462</v>
      </c>
      <c r="G311" s="9" t="s">
        <v>1463</v>
      </c>
      <c r="H311" s="9" t="str">
        <f>MID(Tabla1[[#This Row],[Longitud]],1,3)</f>
        <v>100</v>
      </c>
      <c r="I311" s="9" t="str">
        <f>MID(Tabla1[[#This Row],[Longitud]],FIND("°",Tabla1[[#This Row],[Longitud]])+1,2)</f>
        <v>21</v>
      </c>
      <c r="J311" s="9" t="str">
        <f>MID(Tabla1[[#This Row],[Longitud]],FIND("'",Tabla1[[#This Row],[Longitud]])+1,6)</f>
        <v>06.489</v>
      </c>
      <c r="K311" s="9">
        <f>(Tabla1[[#This Row],[grados]]+(Tabla1[[#This Row],[minutos]]+Tabla1[[#This Row],[segundos]]/60)/60)*-1</f>
        <v>-100.35180250000001</v>
      </c>
      <c r="L311" s="9" t="s">
        <v>1464</v>
      </c>
      <c r="M311" s="9" t="str">
        <f>MID(Tabla1[[#This Row],[Latitud]],1,2)</f>
        <v>18</v>
      </c>
      <c r="N311" s="9" t="str">
        <f>MID(Tabla1[[#This Row],[Latitud]],FIND("°",Tabla1[[#This Row],[Latitud]])+1,2)</f>
        <v>28</v>
      </c>
      <c r="O311" s="9" t="str">
        <f>MID(Tabla1[[#This Row],[Latitud]],FIND("'",Tabla1[[#This Row],[Latitud]])+1,6)</f>
        <v>32.285</v>
      </c>
      <c r="P311" s="9">
        <f>(Tabla1[[#This Row],[grados2]]+(Tabla1[[#This Row],[minutos2]]+Tabla1[[#This Row],[segundos2]]/60)/60)</f>
        <v>18.475634722222221</v>
      </c>
      <c r="Q311" s="9" t="s">
        <v>1465</v>
      </c>
      <c r="R311" s="9">
        <v>33</v>
      </c>
    </row>
    <row r="312" spans="1:18" x14ac:dyDescent="0.2">
      <c r="A312" s="10" t="s">
        <v>9</v>
      </c>
      <c r="B312" s="10" t="s">
        <v>10</v>
      </c>
      <c r="C312" s="10" t="s">
        <v>1274</v>
      </c>
      <c r="D312" s="10" t="s">
        <v>1275</v>
      </c>
      <c r="E312" s="10" t="s">
        <v>547</v>
      </c>
      <c r="F312" s="10" t="s">
        <v>1466</v>
      </c>
      <c r="G312" s="10" t="s">
        <v>1467</v>
      </c>
      <c r="H312" s="10" t="str">
        <f>MID(Tabla1[[#This Row],[Longitud]],1,3)</f>
        <v>100</v>
      </c>
      <c r="I312" s="10" t="str">
        <f>MID(Tabla1[[#This Row],[Longitud]],FIND("°",Tabla1[[#This Row],[Longitud]])+1,2)</f>
        <v>19</v>
      </c>
      <c r="J312" s="10" t="str">
        <f>MID(Tabla1[[#This Row],[Longitud]],FIND("'",Tabla1[[#This Row],[Longitud]])+1,6)</f>
        <v>32.181</v>
      </c>
      <c r="K312" s="10">
        <f>(Tabla1[[#This Row],[grados]]+(Tabla1[[#This Row],[minutos]]+Tabla1[[#This Row],[segundos]]/60)/60)*-1</f>
        <v>-100.32560583333333</v>
      </c>
      <c r="L312" s="10" t="s">
        <v>1468</v>
      </c>
      <c r="M312" s="10" t="str">
        <f>MID(Tabla1[[#This Row],[Latitud]],1,2)</f>
        <v>18</v>
      </c>
      <c r="N312" s="10" t="str">
        <f>MID(Tabla1[[#This Row],[Latitud]],FIND("°",Tabla1[[#This Row],[Latitud]])+1,2)</f>
        <v>34</v>
      </c>
      <c r="O312" s="10" t="str">
        <f>MID(Tabla1[[#This Row],[Latitud]],FIND("'",Tabla1[[#This Row],[Latitud]])+1,6)</f>
        <v>29.949</v>
      </c>
      <c r="P312" s="10">
        <f>(Tabla1[[#This Row],[grados2]]+(Tabla1[[#This Row],[minutos2]]+Tabla1[[#This Row],[segundos2]]/60)/60)</f>
        <v>18.574985833333333</v>
      </c>
      <c r="Q312" s="10" t="s">
        <v>1469</v>
      </c>
      <c r="R312" s="10">
        <v>55</v>
      </c>
    </row>
    <row r="313" spans="1:18" x14ac:dyDescent="0.2">
      <c r="A313" s="9" t="s">
        <v>9</v>
      </c>
      <c r="B313" s="9" t="s">
        <v>10</v>
      </c>
      <c r="C313" s="9" t="s">
        <v>1274</v>
      </c>
      <c r="D313" s="9" t="s">
        <v>1275</v>
      </c>
      <c r="E313" s="9" t="s">
        <v>33</v>
      </c>
      <c r="F313" s="9" t="s">
        <v>1470</v>
      </c>
      <c r="G313" s="9" t="s">
        <v>1471</v>
      </c>
      <c r="H313" s="9" t="str">
        <f>MID(Tabla1[[#This Row],[Longitud]],1,3)</f>
        <v>100</v>
      </c>
      <c r="I313" s="9" t="str">
        <f>MID(Tabla1[[#This Row],[Longitud]],FIND("°",Tabla1[[#This Row],[Longitud]])+1,2)</f>
        <v>04</v>
      </c>
      <c r="J313" s="9" t="str">
        <f>MID(Tabla1[[#This Row],[Longitud]],FIND("'",Tabla1[[#This Row],[Longitud]])+1,6)</f>
        <v>39.267</v>
      </c>
      <c r="K313" s="9">
        <f>(Tabla1[[#This Row],[grados]]+(Tabla1[[#This Row],[minutos]]+Tabla1[[#This Row],[segundos]]/60)/60)*-1</f>
        <v>-100.07757416666666</v>
      </c>
      <c r="L313" s="9" t="s">
        <v>1472</v>
      </c>
      <c r="M313" s="9" t="str">
        <f>MID(Tabla1[[#This Row],[Latitud]],1,2)</f>
        <v>18</v>
      </c>
      <c r="N313" s="9" t="str">
        <f>MID(Tabla1[[#This Row],[Latitud]],FIND("°",Tabla1[[#This Row],[Latitud]])+1,2)</f>
        <v>33</v>
      </c>
      <c r="O313" s="9" t="str">
        <f>MID(Tabla1[[#This Row],[Latitud]],FIND("'",Tabla1[[#This Row],[Latitud]])+1,6)</f>
        <v>58.050</v>
      </c>
      <c r="P313" s="9">
        <f>(Tabla1[[#This Row],[grados2]]+(Tabla1[[#This Row],[minutos2]]+Tabla1[[#This Row],[segundos2]]/60)/60)</f>
        <v>18.566125</v>
      </c>
      <c r="Q313" s="9" t="s">
        <v>1473</v>
      </c>
      <c r="R313" s="9">
        <v>106</v>
      </c>
    </row>
    <row r="314" spans="1:18" x14ac:dyDescent="0.2">
      <c r="A314" s="10" t="s">
        <v>9</v>
      </c>
      <c r="B314" s="10" t="s">
        <v>10</v>
      </c>
      <c r="C314" s="10" t="s">
        <v>1274</v>
      </c>
      <c r="D314" s="10" t="s">
        <v>1275</v>
      </c>
      <c r="E314" s="10" t="s">
        <v>59</v>
      </c>
      <c r="F314" s="10" t="s">
        <v>1474</v>
      </c>
      <c r="G314" s="10" t="s">
        <v>1475</v>
      </c>
      <c r="H314" s="10" t="str">
        <f>MID(Tabla1[[#This Row],[Longitud]],1,3)</f>
        <v>100</v>
      </c>
      <c r="I314" s="10" t="str">
        <f>MID(Tabla1[[#This Row],[Longitud]],FIND("°",Tabla1[[#This Row],[Longitud]])+1,2)</f>
        <v>17</v>
      </c>
      <c r="J314" s="10" t="str">
        <f>MID(Tabla1[[#This Row],[Longitud]],FIND("'",Tabla1[[#This Row],[Longitud]])+1,6)</f>
        <v>25.814</v>
      </c>
      <c r="K314" s="10">
        <f>(Tabla1[[#This Row],[grados]]+(Tabla1[[#This Row],[minutos]]+Tabla1[[#This Row],[segundos]]/60)/60)*-1</f>
        <v>-100.29050388888889</v>
      </c>
      <c r="L314" s="10" t="s">
        <v>1476</v>
      </c>
      <c r="M314" s="10" t="str">
        <f>MID(Tabla1[[#This Row],[Latitud]],1,2)</f>
        <v>18</v>
      </c>
      <c r="N314" s="10" t="str">
        <f>MID(Tabla1[[#This Row],[Latitud]],FIND("°",Tabla1[[#This Row],[Latitud]])+1,2)</f>
        <v>32</v>
      </c>
      <c r="O314" s="10" t="str">
        <f>MID(Tabla1[[#This Row],[Latitud]],FIND("'",Tabla1[[#This Row],[Latitud]])+1,6)</f>
        <v>46.809</v>
      </c>
      <c r="P314" s="10">
        <f>(Tabla1[[#This Row],[grados2]]+(Tabla1[[#This Row],[minutos2]]+Tabla1[[#This Row],[segundos2]]/60)/60)</f>
        <v>18.546335833333334</v>
      </c>
      <c r="Q314" s="10" t="s">
        <v>1477</v>
      </c>
      <c r="R314" s="10">
        <v>286</v>
      </c>
    </row>
    <row r="315" spans="1:18" x14ac:dyDescent="0.2">
      <c r="A315" s="9" t="s">
        <v>9</v>
      </c>
      <c r="B315" s="9" t="s">
        <v>10</v>
      </c>
      <c r="C315" s="9" t="s">
        <v>1274</v>
      </c>
      <c r="D315" s="9" t="s">
        <v>1275</v>
      </c>
      <c r="E315" s="9" t="s">
        <v>556</v>
      </c>
      <c r="F315" s="9" t="s">
        <v>1478</v>
      </c>
      <c r="G315" s="9" t="s">
        <v>1479</v>
      </c>
      <c r="H315" s="9" t="str">
        <f>MID(Tabla1[[#This Row],[Longitud]],1,3)</f>
        <v>100</v>
      </c>
      <c r="I315" s="9" t="str">
        <f>MID(Tabla1[[#This Row],[Longitud]],FIND("°",Tabla1[[#This Row],[Longitud]])+1,2)</f>
        <v>20</v>
      </c>
      <c r="J315" s="9" t="str">
        <f>MID(Tabla1[[#This Row],[Longitud]],FIND("'",Tabla1[[#This Row],[Longitud]])+1,6)</f>
        <v>47.285</v>
      </c>
      <c r="K315" s="9">
        <f>(Tabla1[[#This Row],[grados]]+(Tabla1[[#This Row],[minutos]]+Tabla1[[#This Row],[segundos]]/60)/60)*-1</f>
        <v>-100.34646805555556</v>
      </c>
      <c r="L315" s="9" t="s">
        <v>1480</v>
      </c>
      <c r="M315" s="9" t="str">
        <f>MID(Tabla1[[#This Row],[Latitud]],1,2)</f>
        <v>18</v>
      </c>
      <c r="N315" s="9" t="str">
        <f>MID(Tabla1[[#This Row],[Latitud]],FIND("°",Tabla1[[#This Row],[Latitud]])+1,2)</f>
        <v>26</v>
      </c>
      <c r="O315" s="9" t="str">
        <f>MID(Tabla1[[#This Row],[Latitud]],FIND("'",Tabla1[[#This Row],[Latitud]])+1,6)</f>
        <v>45.061</v>
      </c>
      <c r="P315" s="9">
        <f>(Tabla1[[#This Row],[grados2]]+(Tabla1[[#This Row],[minutos2]]+Tabla1[[#This Row],[segundos2]]/60)/60)</f>
        <v>18.44585027777778</v>
      </c>
      <c r="Q315" s="9" t="s">
        <v>1481</v>
      </c>
      <c r="R315" s="9">
        <v>474</v>
      </c>
    </row>
    <row r="316" spans="1:18" x14ac:dyDescent="0.2">
      <c r="A316" s="10" t="s">
        <v>9</v>
      </c>
      <c r="B316" s="10" t="s">
        <v>10</v>
      </c>
      <c r="C316" s="10" t="s">
        <v>1274</v>
      </c>
      <c r="D316" s="10" t="s">
        <v>1275</v>
      </c>
      <c r="E316" s="10" t="s">
        <v>34</v>
      </c>
      <c r="F316" s="10" t="s">
        <v>1482</v>
      </c>
      <c r="G316" s="10" t="s">
        <v>1483</v>
      </c>
      <c r="H316" s="10" t="str">
        <f>MID(Tabla1[[#This Row],[Longitud]],1,3)</f>
        <v>100</v>
      </c>
      <c r="I316" s="10" t="str">
        <f>MID(Tabla1[[#This Row],[Longitud]],FIND("°",Tabla1[[#This Row],[Longitud]])+1,2)</f>
        <v>18</v>
      </c>
      <c r="J316" s="10" t="str">
        <f>MID(Tabla1[[#This Row],[Longitud]],FIND("'",Tabla1[[#This Row],[Longitud]])+1,6)</f>
        <v>46.117</v>
      </c>
      <c r="K316" s="10">
        <f>(Tabla1[[#This Row],[grados]]+(Tabla1[[#This Row],[minutos]]+Tabla1[[#This Row],[segundos]]/60)/60)*-1</f>
        <v>-100.31281027777777</v>
      </c>
      <c r="L316" s="10" t="s">
        <v>1484</v>
      </c>
      <c r="M316" s="10" t="str">
        <f>MID(Tabla1[[#This Row],[Latitud]],1,2)</f>
        <v>18</v>
      </c>
      <c r="N316" s="10" t="str">
        <f>MID(Tabla1[[#This Row],[Latitud]],FIND("°",Tabla1[[#This Row],[Latitud]])+1,2)</f>
        <v>34</v>
      </c>
      <c r="O316" s="10" t="str">
        <f>MID(Tabla1[[#This Row],[Latitud]],FIND("'",Tabla1[[#This Row],[Latitud]])+1,6)</f>
        <v>40.420</v>
      </c>
      <c r="P316" s="10">
        <f>(Tabla1[[#This Row],[grados2]]+(Tabla1[[#This Row],[minutos2]]+Tabla1[[#This Row],[segundos2]]/60)/60)</f>
        <v>18.577894444444446</v>
      </c>
      <c r="Q316" s="10" t="s">
        <v>1485</v>
      </c>
      <c r="R316" s="10">
        <v>436</v>
      </c>
    </row>
    <row r="317" spans="1:18" x14ac:dyDescent="0.2">
      <c r="A317" s="9" t="s">
        <v>9</v>
      </c>
      <c r="B317" s="9" t="s">
        <v>10</v>
      </c>
      <c r="C317" s="9" t="s">
        <v>1274</v>
      </c>
      <c r="D317" s="9" t="s">
        <v>1275</v>
      </c>
      <c r="E317" s="9" t="s">
        <v>35</v>
      </c>
      <c r="F317" s="9" t="s">
        <v>1486</v>
      </c>
      <c r="G317" s="9" t="s">
        <v>1487</v>
      </c>
      <c r="H317" s="9" t="str">
        <f>MID(Tabla1[[#This Row],[Longitud]],1,3)</f>
        <v>100</v>
      </c>
      <c r="I317" s="9" t="str">
        <f>MID(Tabla1[[#This Row],[Longitud]],FIND("°",Tabla1[[#This Row],[Longitud]])+1,2)</f>
        <v>15</v>
      </c>
      <c r="J317" s="9" t="str">
        <f>MID(Tabla1[[#This Row],[Longitud]],FIND("'",Tabla1[[#This Row],[Longitud]])+1,6)</f>
        <v>58.777</v>
      </c>
      <c r="K317" s="9">
        <f>(Tabla1[[#This Row],[grados]]+(Tabla1[[#This Row],[minutos]]+Tabla1[[#This Row],[segundos]]/60)/60)*-1</f>
        <v>-100.26632694444444</v>
      </c>
      <c r="L317" s="9" t="s">
        <v>1488</v>
      </c>
      <c r="M317" s="9" t="str">
        <f>MID(Tabla1[[#This Row],[Latitud]],1,2)</f>
        <v>18</v>
      </c>
      <c r="N317" s="9" t="str">
        <f>MID(Tabla1[[#This Row],[Latitud]],FIND("°",Tabla1[[#This Row],[Latitud]])+1,2)</f>
        <v>33</v>
      </c>
      <c r="O317" s="9" t="str">
        <f>MID(Tabla1[[#This Row],[Latitud]],FIND("'",Tabla1[[#This Row],[Latitud]])+1,6)</f>
        <v>21.810</v>
      </c>
      <c r="P317" s="9">
        <f>(Tabla1[[#This Row],[grados2]]+(Tabla1[[#This Row],[minutos2]]+Tabla1[[#This Row],[segundos2]]/60)/60)</f>
        <v>18.556058333333333</v>
      </c>
      <c r="Q317" s="9" t="s">
        <v>1489</v>
      </c>
      <c r="R317" s="9">
        <v>8</v>
      </c>
    </row>
    <row r="318" spans="1:18" x14ac:dyDescent="0.2">
      <c r="A318" s="10" t="s">
        <v>9</v>
      </c>
      <c r="B318" s="10" t="s">
        <v>10</v>
      </c>
      <c r="C318" s="10" t="s">
        <v>1274</v>
      </c>
      <c r="D318" s="10" t="s">
        <v>1275</v>
      </c>
      <c r="E318" s="10" t="s">
        <v>36</v>
      </c>
      <c r="F318" s="10" t="s">
        <v>1490</v>
      </c>
      <c r="G318" s="10" t="s">
        <v>1491</v>
      </c>
      <c r="H318" s="10" t="str">
        <f>MID(Tabla1[[#This Row],[Longitud]],1,3)</f>
        <v>100</v>
      </c>
      <c r="I318" s="10" t="str">
        <f>MID(Tabla1[[#This Row],[Longitud]],FIND("°",Tabla1[[#This Row],[Longitud]])+1,2)</f>
        <v>14</v>
      </c>
      <c r="J318" s="10" t="str">
        <f>MID(Tabla1[[#This Row],[Longitud]],FIND("'",Tabla1[[#This Row],[Longitud]])+1,6)</f>
        <v>19.564</v>
      </c>
      <c r="K318" s="10">
        <f>(Tabla1[[#This Row],[grados]]+(Tabla1[[#This Row],[minutos]]+Tabla1[[#This Row],[segundos]]/60)/60)*-1</f>
        <v>-100.23876777777778</v>
      </c>
      <c r="L318" s="10" t="s">
        <v>1492</v>
      </c>
      <c r="M318" s="10" t="str">
        <f>MID(Tabla1[[#This Row],[Latitud]],1,2)</f>
        <v>18</v>
      </c>
      <c r="N318" s="10" t="str">
        <f>MID(Tabla1[[#This Row],[Latitud]],FIND("°",Tabla1[[#This Row],[Latitud]])+1,2)</f>
        <v>33</v>
      </c>
      <c r="O318" s="10" t="str">
        <f>MID(Tabla1[[#This Row],[Latitud]],FIND("'",Tabla1[[#This Row],[Latitud]])+1,6)</f>
        <v>23.517</v>
      </c>
      <c r="P318" s="10">
        <f>(Tabla1[[#This Row],[grados2]]+(Tabla1[[#This Row],[minutos2]]+Tabla1[[#This Row],[segundos2]]/60)/60)</f>
        <v>18.556532499999999</v>
      </c>
      <c r="Q318" s="10" t="s">
        <v>1493</v>
      </c>
      <c r="R318" s="10">
        <v>155</v>
      </c>
    </row>
    <row r="319" spans="1:18" x14ac:dyDescent="0.2">
      <c r="A319" s="9" t="s">
        <v>9</v>
      </c>
      <c r="B319" s="9" t="s">
        <v>10</v>
      </c>
      <c r="C319" s="9" t="s">
        <v>1274</v>
      </c>
      <c r="D319" s="9" t="s">
        <v>1275</v>
      </c>
      <c r="E319" s="9" t="s">
        <v>76</v>
      </c>
      <c r="F319" s="9" t="s">
        <v>1494</v>
      </c>
      <c r="G319" s="9" t="s">
        <v>1495</v>
      </c>
      <c r="H319" s="9" t="str">
        <f>MID(Tabla1[[#This Row],[Longitud]],1,3)</f>
        <v>100</v>
      </c>
      <c r="I319" s="9" t="str">
        <f>MID(Tabla1[[#This Row],[Longitud]],FIND("°",Tabla1[[#This Row],[Longitud]])+1,2)</f>
        <v>18</v>
      </c>
      <c r="J319" s="9" t="str">
        <f>MID(Tabla1[[#This Row],[Longitud]],FIND("'",Tabla1[[#This Row],[Longitud]])+1,6)</f>
        <v>37.768</v>
      </c>
      <c r="K319" s="9">
        <f>(Tabla1[[#This Row],[grados]]+(Tabla1[[#This Row],[minutos]]+Tabla1[[#This Row],[segundos]]/60)/60)*-1</f>
        <v>-100.31049111111111</v>
      </c>
      <c r="L319" s="9" t="s">
        <v>1496</v>
      </c>
      <c r="M319" s="9" t="str">
        <f>MID(Tabla1[[#This Row],[Latitud]],1,2)</f>
        <v>18</v>
      </c>
      <c r="N319" s="9" t="str">
        <f>MID(Tabla1[[#This Row],[Latitud]],FIND("°",Tabla1[[#This Row],[Latitud]])+1,2)</f>
        <v>23</v>
      </c>
      <c r="O319" s="9" t="str">
        <f>MID(Tabla1[[#This Row],[Latitud]],FIND("'",Tabla1[[#This Row],[Latitud]])+1,6)</f>
        <v>56.698</v>
      </c>
      <c r="P319" s="9">
        <f>(Tabla1[[#This Row],[grados2]]+(Tabla1[[#This Row],[minutos2]]+Tabla1[[#This Row],[segundos2]]/60)/60)</f>
        <v>18.399082777777778</v>
      </c>
      <c r="Q319" s="9" t="s">
        <v>1497</v>
      </c>
      <c r="R319" s="9">
        <v>1179</v>
      </c>
    </row>
    <row r="320" spans="1:18" x14ac:dyDescent="0.2">
      <c r="A320" s="10" t="s">
        <v>9</v>
      </c>
      <c r="B320" s="10" t="s">
        <v>10</v>
      </c>
      <c r="C320" s="10" t="s">
        <v>1274</v>
      </c>
      <c r="D320" s="10" t="s">
        <v>1275</v>
      </c>
      <c r="E320" s="10" t="s">
        <v>37</v>
      </c>
      <c r="F320" s="10" t="s">
        <v>1498</v>
      </c>
      <c r="G320" s="10" t="s">
        <v>1499</v>
      </c>
      <c r="H320" s="10" t="str">
        <f>MID(Tabla1[[#This Row],[Longitud]],1,3)</f>
        <v>100</v>
      </c>
      <c r="I320" s="10" t="str">
        <f>MID(Tabla1[[#This Row],[Longitud]],FIND("°",Tabla1[[#This Row],[Longitud]])+1,2)</f>
        <v>13</v>
      </c>
      <c r="J320" s="10" t="str">
        <f>MID(Tabla1[[#This Row],[Longitud]],FIND("'",Tabla1[[#This Row],[Longitud]])+1,6)</f>
        <v>57.039</v>
      </c>
      <c r="K320" s="10">
        <f>(Tabla1[[#This Row],[grados]]+(Tabla1[[#This Row],[minutos]]+Tabla1[[#This Row],[segundos]]/60)/60)*-1</f>
        <v>-100.23251083333334</v>
      </c>
      <c r="L320" s="10" t="s">
        <v>1500</v>
      </c>
      <c r="M320" s="10" t="str">
        <f>MID(Tabla1[[#This Row],[Latitud]],1,2)</f>
        <v>18</v>
      </c>
      <c r="N320" s="10" t="str">
        <f>MID(Tabla1[[#This Row],[Latitud]],FIND("°",Tabla1[[#This Row],[Latitud]])+1,2)</f>
        <v>38</v>
      </c>
      <c r="O320" s="10" t="str">
        <f>MID(Tabla1[[#This Row],[Latitud]],FIND("'",Tabla1[[#This Row],[Latitud]])+1,6)</f>
        <v>17.159</v>
      </c>
      <c r="P320" s="10">
        <f>(Tabla1[[#This Row],[grados2]]+(Tabla1[[#This Row],[minutos2]]+Tabla1[[#This Row],[segundos2]]/60)/60)</f>
        <v>18.638099722222222</v>
      </c>
      <c r="Q320" s="10" t="s">
        <v>1501</v>
      </c>
      <c r="R320" s="10">
        <v>499</v>
      </c>
    </row>
    <row r="321" spans="1:18" x14ac:dyDescent="0.2">
      <c r="A321" s="9" t="s">
        <v>9</v>
      </c>
      <c r="B321" s="9" t="s">
        <v>10</v>
      </c>
      <c r="C321" s="9" t="s">
        <v>1274</v>
      </c>
      <c r="D321" s="9" t="s">
        <v>1275</v>
      </c>
      <c r="E321" s="9" t="s">
        <v>38</v>
      </c>
      <c r="F321" s="9" t="s">
        <v>1502</v>
      </c>
      <c r="G321" s="9" t="s">
        <v>1503</v>
      </c>
      <c r="H321" s="9" t="str">
        <f>MID(Tabla1[[#This Row],[Longitud]],1,3)</f>
        <v>100</v>
      </c>
      <c r="I321" s="9" t="str">
        <f>MID(Tabla1[[#This Row],[Longitud]],FIND("°",Tabla1[[#This Row],[Longitud]])+1,2)</f>
        <v>16</v>
      </c>
      <c r="J321" s="9" t="str">
        <f>MID(Tabla1[[#This Row],[Longitud]],FIND("'",Tabla1[[#This Row],[Longitud]])+1,6)</f>
        <v>44.214</v>
      </c>
      <c r="K321" s="9">
        <f>(Tabla1[[#This Row],[grados]]+(Tabla1[[#This Row],[minutos]]+Tabla1[[#This Row],[segundos]]/60)/60)*-1</f>
        <v>-100.27894833333333</v>
      </c>
      <c r="L321" s="9" t="s">
        <v>1504</v>
      </c>
      <c r="M321" s="9" t="str">
        <f>MID(Tabla1[[#This Row],[Latitud]],1,2)</f>
        <v>18</v>
      </c>
      <c r="N321" s="9" t="str">
        <f>MID(Tabla1[[#This Row],[Latitud]],FIND("°",Tabla1[[#This Row],[Latitud]])+1,2)</f>
        <v>37</v>
      </c>
      <c r="O321" s="9" t="str">
        <f>MID(Tabla1[[#This Row],[Latitud]],FIND("'",Tabla1[[#This Row],[Latitud]])+1,6)</f>
        <v>38.178</v>
      </c>
      <c r="P321" s="9">
        <f>(Tabla1[[#This Row],[grados2]]+(Tabla1[[#This Row],[minutos2]]+Tabla1[[#This Row],[segundos2]]/60)/60)</f>
        <v>18.627271666666665</v>
      </c>
      <c r="Q321" s="9" t="s">
        <v>1505</v>
      </c>
      <c r="R321" s="9">
        <v>816</v>
      </c>
    </row>
    <row r="322" spans="1:18" x14ac:dyDescent="0.2">
      <c r="A322" s="10" t="s">
        <v>9</v>
      </c>
      <c r="B322" s="10" t="s">
        <v>10</v>
      </c>
      <c r="C322" s="10" t="s">
        <v>1274</v>
      </c>
      <c r="D322" s="10" t="s">
        <v>1275</v>
      </c>
      <c r="E322" s="10" t="s">
        <v>66</v>
      </c>
      <c r="F322" s="10" t="s">
        <v>1506</v>
      </c>
      <c r="G322" s="10" t="s">
        <v>1507</v>
      </c>
      <c r="H322" s="10" t="str">
        <f>MID(Tabla1[[#This Row],[Longitud]],1,3)</f>
        <v>100</v>
      </c>
      <c r="I322" s="10" t="str">
        <f>MID(Tabla1[[#This Row],[Longitud]],FIND("°",Tabla1[[#This Row],[Longitud]])+1,2)</f>
        <v>11</v>
      </c>
      <c r="J322" s="10" t="str">
        <f>MID(Tabla1[[#This Row],[Longitud]],FIND("'",Tabla1[[#This Row],[Longitud]])+1,6)</f>
        <v>54.676</v>
      </c>
      <c r="K322" s="10">
        <f>(Tabla1[[#This Row],[grados]]+(Tabla1[[#This Row],[minutos]]+Tabla1[[#This Row],[segundos]]/60)/60)*-1</f>
        <v>-100.19852111111111</v>
      </c>
      <c r="L322" s="10" t="s">
        <v>1508</v>
      </c>
      <c r="M322" s="10" t="str">
        <f>MID(Tabla1[[#This Row],[Latitud]],1,2)</f>
        <v>18</v>
      </c>
      <c r="N322" s="10" t="str">
        <f>MID(Tabla1[[#This Row],[Latitud]],FIND("°",Tabla1[[#This Row],[Latitud]])+1,2)</f>
        <v>36</v>
      </c>
      <c r="O322" s="10" t="str">
        <f>MID(Tabla1[[#This Row],[Latitud]],FIND("'",Tabla1[[#This Row],[Latitud]])+1,6)</f>
        <v>26.305</v>
      </c>
      <c r="P322" s="10">
        <f>(Tabla1[[#This Row],[grados2]]+(Tabla1[[#This Row],[minutos2]]+Tabla1[[#This Row],[segundos2]]/60)/60)</f>
        <v>18.607306944444446</v>
      </c>
      <c r="Q322" s="10" t="s">
        <v>1509</v>
      </c>
      <c r="R322" s="10">
        <v>601</v>
      </c>
    </row>
    <row r="323" spans="1:18" x14ac:dyDescent="0.2">
      <c r="A323" s="9" t="s">
        <v>9</v>
      </c>
      <c r="B323" s="9" t="s">
        <v>10</v>
      </c>
      <c r="C323" s="9" t="s">
        <v>1274</v>
      </c>
      <c r="D323" s="9" t="s">
        <v>1275</v>
      </c>
      <c r="E323" s="9" t="s">
        <v>39</v>
      </c>
      <c r="F323" s="9" t="s">
        <v>1510</v>
      </c>
      <c r="G323" s="9" t="s">
        <v>1511</v>
      </c>
      <c r="H323" s="9" t="str">
        <f>MID(Tabla1[[#This Row],[Longitud]],1,3)</f>
        <v>100</v>
      </c>
      <c r="I323" s="9" t="str">
        <f>MID(Tabla1[[#This Row],[Longitud]],FIND("°",Tabla1[[#This Row],[Longitud]])+1,2)</f>
        <v>10</v>
      </c>
      <c r="J323" s="9" t="str">
        <f>MID(Tabla1[[#This Row],[Longitud]],FIND("'",Tabla1[[#This Row],[Longitud]])+1,6)</f>
        <v>31.264</v>
      </c>
      <c r="K323" s="9">
        <f>(Tabla1[[#This Row],[grados]]+(Tabla1[[#This Row],[minutos]]+Tabla1[[#This Row],[segundos]]/60)/60)*-1</f>
        <v>-100.17535111111111</v>
      </c>
      <c r="L323" s="9" t="s">
        <v>1512</v>
      </c>
      <c r="M323" s="9" t="str">
        <f>MID(Tabla1[[#This Row],[Latitud]],1,2)</f>
        <v>18</v>
      </c>
      <c r="N323" s="9" t="str">
        <f>MID(Tabla1[[#This Row],[Latitud]],FIND("°",Tabla1[[#This Row],[Latitud]])+1,2)</f>
        <v>32</v>
      </c>
      <c r="O323" s="9" t="str">
        <f>MID(Tabla1[[#This Row],[Latitud]],FIND("'",Tabla1[[#This Row],[Latitud]])+1,6)</f>
        <v>41.159</v>
      </c>
      <c r="P323" s="9">
        <f>(Tabla1[[#This Row],[grados2]]+(Tabla1[[#This Row],[minutos2]]+Tabla1[[#This Row],[segundos2]]/60)/60)</f>
        <v>18.544766388888888</v>
      </c>
      <c r="Q323" s="9" t="s">
        <v>1513</v>
      </c>
      <c r="R323" s="9">
        <v>183</v>
      </c>
    </row>
    <row r="324" spans="1:18" x14ac:dyDescent="0.2">
      <c r="A324" s="10" t="s">
        <v>9</v>
      </c>
      <c r="B324" s="10" t="s">
        <v>10</v>
      </c>
      <c r="C324" s="10" t="s">
        <v>1274</v>
      </c>
      <c r="D324" s="10" t="s">
        <v>1275</v>
      </c>
      <c r="E324" s="10" t="s">
        <v>40</v>
      </c>
      <c r="F324" s="10" t="s">
        <v>1514</v>
      </c>
      <c r="G324" s="10" t="s">
        <v>1515</v>
      </c>
      <c r="H324" s="10" t="str">
        <f>MID(Tabla1[[#This Row],[Longitud]],1,3)</f>
        <v>100</v>
      </c>
      <c r="I324" s="10" t="str">
        <f>MID(Tabla1[[#This Row],[Longitud]],FIND("°",Tabla1[[#This Row],[Longitud]])+1,2)</f>
        <v>08</v>
      </c>
      <c r="J324" s="10" t="str">
        <f>MID(Tabla1[[#This Row],[Longitud]],FIND("'",Tabla1[[#This Row],[Longitud]])+1,6)</f>
        <v>50.336</v>
      </c>
      <c r="K324" s="10">
        <f>(Tabla1[[#This Row],[grados]]+(Tabla1[[#This Row],[minutos]]+Tabla1[[#This Row],[segundos]]/60)/60)*-1</f>
        <v>-100.14731555555555</v>
      </c>
      <c r="L324" s="10" t="s">
        <v>1516</v>
      </c>
      <c r="M324" s="10" t="str">
        <f>MID(Tabla1[[#This Row],[Latitud]],1,2)</f>
        <v>18</v>
      </c>
      <c r="N324" s="10" t="str">
        <f>MID(Tabla1[[#This Row],[Latitud]],FIND("°",Tabla1[[#This Row],[Latitud]])+1,2)</f>
        <v>37</v>
      </c>
      <c r="O324" s="10" t="str">
        <f>MID(Tabla1[[#This Row],[Latitud]],FIND("'",Tabla1[[#This Row],[Latitud]])+1,6)</f>
        <v>54.652</v>
      </c>
      <c r="P324" s="10">
        <f>(Tabla1[[#This Row],[grados2]]+(Tabla1[[#This Row],[minutos2]]+Tabla1[[#This Row],[segundos2]]/60)/60)</f>
        <v>18.631847777777779</v>
      </c>
      <c r="Q324" s="10" t="s">
        <v>1517</v>
      </c>
      <c r="R324" s="10">
        <v>961</v>
      </c>
    </row>
    <row r="325" spans="1:18" x14ac:dyDescent="0.2">
      <c r="A325" s="9" t="s">
        <v>9</v>
      </c>
      <c r="B325" s="9" t="s">
        <v>10</v>
      </c>
      <c r="C325" s="9" t="s">
        <v>1274</v>
      </c>
      <c r="D325" s="9" t="s">
        <v>1275</v>
      </c>
      <c r="E325" s="9" t="s">
        <v>41</v>
      </c>
      <c r="F325" s="9" t="s">
        <v>1518</v>
      </c>
      <c r="G325" s="9" t="s">
        <v>1519</v>
      </c>
      <c r="H325" s="9" t="str">
        <f>MID(Tabla1[[#This Row],[Longitud]],1,3)</f>
        <v>100</v>
      </c>
      <c r="I325" s="9" t="str">
        <f>MID(Tabla1[[#This Row],[Longitud]],FIND("°",Tabla1[[#This Row],[Longitud]])+1,2)</f>
        <v>18</v>
      </c>
      <c r="J325" s="9" t="str">
        <f>MID(Tabla1[[#This Row],[Longitud]],FIND("'",Tabla1[[#This Row],[Longitud]])+1,6)</f>
        <v>18.257</v>
      </c>
      <c r="K325" s="9">
        <f>(Tabla1[[#This Row],[grados]]+(Tabla1[[#This Row],[minutos]]+Tabla1[[#This Row],[segundos]]/60)/60)*-1</f>
        <v>-100.30507138888889</v>
      </c>
      <c r="L325" s="9" t="s">
        <v>1520</v>
      </c>
      <c r="M325" s="9" t="str">
        <f>MID(Tabla1[[#This Row],[Latitud]],1,2)</f>
        <v>18</v>
      </c>
      <c r="N325" s="9" t="str">
        <f>MID(Tabla1[[#This Row],[Latitud]],FIND("°",Tabla1[[#This Row],[Latitud]])+1,2)</f>
        <v>34</v>
      </c>
      <c r="O325" s="9" t="str">
        <f>MID(Tabla1[[#This Row],[Latitud]],FIND("'",Tabla1[[#This Row],[Latitud]])+1,6)</f>
        <v>58.579</v>
      </c>
      <c r="P325" s="9">
        <f>(Tabla1[[#This Row],[grados2]]+(Tabla1[[#This Row],[minutos2]]+Tabla1[[#This Row],[segundos2]]/60)/60)</f>
        <v>18.582938611111111</v>
      </c>
      <c r="Q325" s="9" t="s">
        <v>1521</v>
      </c>
      <c r="R325" s="9">
        <v>2503</v>
      </c>
    </row>
    <row r="326" spans="1:18" x14ac:dyDescent="0.2">
      <c r="A326" s="10" t="s">
        <v>9</v>
      </c>
      <c r="B326" s="10" t="s">
        <v>10</v>
      </c>
      <c r="C326" s="10" t="s">
        <v>1274</v>
      </c>
      <c r="D326" s="10" t="s">
        <v>1275</v>
      </c>
      <c r="E326" s="10" t="s">
        <v>42</v>
      </c>
      <c r="F326" s="10" t="s">
        <v>1522</v>
      </c>
      <c r="G326" s="10" t="s">
        <v>1523</v>
      </c>
      <c r="H326" s="10" t="str">
        <f>MID(Tabla1[[#This Row],[Longitud]],1,3)</f>
        <v>100</v>
      </c>
      <c r="I326" s="10" t="str">
        <f>MID(Tabla1[[#This Row],[Longitud]],FIND("°",Tabla1[[#This Row],[Longitud]])+1,2)</f>
        <v>13</v>
      </c>
      <c r="J326" s="10" t="str">
        <f>MID(Tabla1[[#This Row],[Longitud]],FIND("'",Tabla1[[#This Row],[Longitud]])+1,6)</f>
        <v>08.900</v>
      </c>
      <c r="K326" s="10">
        <f>(Tabla1[[#This Row],[grados]]+(Tabla1[[#This Row],[minutos]]+Tabla1[[#This Row],[segundos]]/60)/60)*-1</f>
        <v>-100.21913888888889</v>
      </c>
      <c r="L326" s="10" t="s">
        <v>1524</v>
      </c>
      <c r="M326" s="10" t="str">
        <f>MID(Tabla1[[#This Row],[Latitud]],1,2)</f>
        <v>18</v>
      </c>
      <c r="N326" s="10" t="str">
        <f>MID(Tabla1[[#This Row],[Latitud]],FIND("°",Tabla1[[#This Row],[Latitud]])+1,2)</f>
        <v>34</v>
      </c>
      <c r="O326" s="10" t="str">
        <f>MID(Tabla1[[#This Row],[Latitud]],FIND("'",Tabla1[[#This Row],[Latitud]])+1,6)</f>
        <v>16.719</v>
      </c>
      <c r="P326" s="10">
        <f>(Tabla1[[#This Row],[grados2]]+(Tabla1[[#This Row],[minutos2]]+Tabla1[[#This Row],[segundos2]]/60)/60)</f>
        <v>18.571310833333332</v>
      </c>
      <c r="Q326" s="10" t="s">
        <v>1442</v>
      </c>
      <c r="R326" s="10">
        <v>1483</v>
      </c>
    </row>
    <row r="327" spans="1:18" x14ac:dyDescent="0.2">
      <c r="A327" s="9" t="s">
        <v>9</v>
      </c>
      <c r="B327" s="9" t="s">
        <v>10</v>
      </c>
      <c r="C327" s="9" t="s">
        <v>1274</v>
      </c>
      <c r="D327" s="9" t="s">
        <v>1275</v>
      </c>
      <c r="E327" s="9" t="s">
        <v>43</v>
      </c>
      <c r="F327" s="9" t="s">
        <v>1525</v>
      </c>
      <c r="G327" s="9" t="s">
        <v>1526</v>
      </c>
      <c r="H327" s="9" t="str">
        <f>MID(Tabla1[[#This Row],[Longitud]],1,3)</f>
        <v>100</v>
      </c>
      <c r="I327" s="9" t="str">
        <f>MID(Tabla1[[#This Row],[Longitud]],FIND("°",Tabla1[[#This Row],[Longitud]])+1,2)</f>
        <v>05</v>
      </c>
      <c r="J327" s="9" t="str">
        <f>MID(Tabla1[[#This Row],[Longitud]],FIND("'",Tabla1[[#This Row],[Longitud]])+1,6)</f>
        <v>39.508</v>
      </c>
      <c r="K327" s="9">
        <f>(Tabla1[[#This Row],[grados]]+(Tabla1[[#This Row],[minutos]]+Tabla1[[#This Row],[segundos]]/60)/60)*-1</f>
        <v>-100.09430777777777</v>
      </c>
      <c r="L327" s="9" t="s">
        <v>1527</v>
      </c>
      <c r="M327" s="9" t="str">
        <f>MID(Tabla1[[#This Row],[Latitud]],1,2)</f>
        <v>18</v>
      </c>
      <c r="N327" s="9" t="str">
        <f>MID(Tabla1[[#This Row],[Latitud]],FIND("°",Tabla1[[#This Row],[Latitud]])+1,2)</f>
        <v>35</v>
      </c>
      <c r="O327" s="9" t="str">
        <f>MID(Tabla1[[#This Row],[Latitud]],FIND("'",Tabla1[[#This Row],[Latitud]])+1,6)</f>
        <v>09.454</v>
      </c>
      <c r="P327" s="9">
        <f>(Tabla1[[#This Row],[grados2]]+(Tabla1[[#This Row],[minutos2]]+Tabla1[[#This Row],[segundos2]]/60)/60)</f>
        <v>18.585959444444445</v>
      </c>
      <c r="Q327" s="9" t="s">
        <v>1528</v>
      </c>
      <c r="R327" s="9">
        <v>356</v>
      </c>
    </row>
    <row r="328" spans="1:18" x14ac:dyDescent="0.2">
      <c r="A328" s="10" t="s">
        <v>9</v>
      </c>
      <c r="B328" s="10" t="s">
        <v>10</v>
      </c>
      <c r="C328" s="10" t="s">
        <v>1274</v>
      </c>
      <c r="D328" s="10" t="s">
        <v>1275</v>
      </c>
      <c r="E328" s="10" t="s">
        <v>44</v>
      </c>
      <c r="F328" s="10" t="s">
        <v>1199</v>
      </c>
      <c r="G328" s="10" t="s">
        <v>1529</v>
      </c>
      <c r="H328" s="10" t="str">
        <f>MID(Tabla1[[#This Row],[Longitud]],1,3)</f>
        <v>100</v>
      </c>
      <c r="I328" s="10" t="str">
        <f>MID(Tabla1[[#This Row],[Longitud]],FIND("°",Tabla1[[#This Row],[Longitud]])+1,2)</f>
        <v>06</v>
      </c>
      <c r="J328" s="10" t="str">
        <f>MID(Tabla1[[#This Row],[Longitud]],FIND("'",Tabla1[[#This Row],[Longitud]])+1,6)</f>
        <v>23.851</v>
      </c>
      <c r="K328" s="10">
        <f>(Tabla1[[#This Row],[grados]]+(Tabla1[[#This Row],[minutos]]+Tabla1[[#This Row],[segundos]]/60)/60)*-1</f>
        <v>-100.10662527777778</v>
      </c>
      <c r="L328" s="10" t="s">
        <v>1530</v>
      </c>
      <c r="M328" s="10" t="str">
        <f>MID(Tabla1[[#This Row],[Latitud]],1,2)</f>
        <v>18</v>
      </c>
      <c r="N328" s="10" t="str">
        <f>MID(Tabla1[[#This Row],[Latitud]],FIND("°",Tabla1[[#This Row],[Latitud]])+1,2)</f>
        <v>36</v>
      </c>
      <c r="O328" s="10" t="str">
        <f>MID(Tabla1[[#This Row],[Latitud]],FIND("'",Tabla1[[#This Row],[Latitud]])+1,6)</f>
        <v>08.814</v>
      </c>
      <c r="P328" s="10">
        <f>(Tabla1[[#This Row],[grados2]]+(Tabla1[[#This Row],[minutos2]]+Tabla1[[#This Row],[segundos2]]/60)/60)</f>
        <v>18.602448333333335</v>
      </c>
      <c r="Q328" s="10" t="s">
        <v>1531</v>
      </c>
      <c r="R328" s="10">
        <v>813</v>
      </c>
    </row>
    <row r="329" spans="1:18" x14ac:dyDescent="0.2">
      <c r="A329" s="9" t="s">
        <v>9</v>
      </c>
      <c r="B329" s="9" t="s">
        <v>10</v>
      </c>
      <c r="C329" s="9" t="s">
        <v>1274</v>
      </c>
      <c r="D329" s="9" t="s">
        <v>1275</v>
      </c>
      <c r="E329" s="9" t="s">
        <v>68</v>
      </c>
      <c r="F329" s="9" t="s">
        <v>1532</v>
      </c>
      <c r="G329" s="9" t="s">
        <v>1533</v>
      </c>
      <c r="H329" s="9" t="str">
        <f>MID(Tabla1[[#This Row],[Longitud]],1,3)</f>
        <v>100</v>
      </c>
      <c r="I329" s="9" t="str">
        <f>MID(Tabla1[[#This Row],[Longitud]],FIND("°",Tabla1[[#This Row],[Longitud]])+1,2)</f>
        <v>15</v>
      </c>
      <c r="J329" s="9" t="str">
        <f>MID(Tabla1[[#This Row],[Longitud]],FIND("'",Tabla1[[#This Row],[Longitud]])+1,6)</f>
        <v>17.900</v>
      </c>
      <c r="K329" s="9">
        <f>(Tabla1[[#This Row],[grados]]+(Tabla1[[#This Row],[minutos]]+Tabla1[[#This Row],[segundos]]/60)/60)*-1</f>
        <v>-100.25497222222222</v>
      </c>
      <c r="L329" s="9" t="s">
        <v>1534</v>
      </c>
      <c r="M329" s="9" t="str">
        <f>MID(Tabla1[[#This Row],[Latitud]],1,2)</f>
        <v>18</v>
      </c>
      <c r="N329" s="9" t="str">
        <f>MID(Tabla1[[#This Row],[Latitud]],FIND("°",Tabla1[[#This Row],[Latitud]])+1,2)</f>
        <v>35</v>
      </c>
      <c r="O329" s="9" t="str">
        <f>MID(Tabla1[[#This Row],[Latitud]],FIND("'",Tabla1[[#This Row],[Latitud]])+1,6)</f>
        <v>10.594</v>
      </c>
      <c r="P329" s="9">
        <f>(Tabla1[[#This Row],[grados2]]+(Tabla1[[#This Row],[minutos2]]+Tabla1[[#This Row],[segundos2]]/60)/60)</f>
        <v>18.586276111111111</v>
      </c>
      <c r="Q329" s="9" t="s">
        <v>1535</v>
      </c>
      <c r="R329" s="9">
        <v>299</v>
      </c>
    </row>
    <row r="330" spans="1:18" x14ac:dyDescent="0.2">
      <c r="A330" s="10" t="s">
        <v>9</v>
      </c>
      <c r="B330" s="10" t="s">
        <v>10</v>
      </c>
      <c r="C330" s="10" t="s">
        <v>1274</v>
      </c>
      <c r="D330" s="10" t="s">
        <v>1275</v>
      </c>
      <c r="E330" s="10" t="s">
        <v>445</v>
      </c>
      <c r="F330" s="10" t="s">
        <v>1536</v>
      </c>
      <c r="G330" s="10" t="s">
        <v>1537</v>
      </c>
      <c r="H330" s="10" t="str">
        <f>MID(Tabla1[[#This Row],[Longitud]],1,3)</f>
        <v>100</v>
      </c>
      <c r="I330" s="10" t="str">
        <f>MID(Tabla1[[#This Row],[Longitud]],FIND("°",Tabla1[[#This Row],[Longitud]])+1,2)</f>
        <v>18</v>
      </c>
      <c r="J330" s="10" t="str">
        <f>MID(Tabla1[[#This Row],[Longitud]],FIND("'",Tabla1[[#This Row],[Longitud]])+1,6)</f>
        <v>40.415</v>
      </c>
      <c r="K330" s="10">
        <f>(Tabla1[[#This Row],[grados]]+(Tabla1[[#This Row],[minutos]]+Tabla1[[#This Row],[segundos]]/60)/60)*-1</f>
        <v>-100.31122638888888</v>
      </c>
      <c r="L330" s="10" t="s">
        <v>1538</v>
      </c>
      <c r="M330" s="10" t="str">
        <f>MID(Tabla1[[#This Row],[Latitud]],1,2)</f>
        <v>18</v>
      </c>
      <c r="N330" s="10" t="str">
        <f>MID(Tabla1[[#This Row],[Latitud]],FIND("°",Tabla1[[#This Row],[Latitud]])+1,2)</f>
        <v>23</v>
      </c>
      <c r="O330" s="10" t="str">
        <f>MID(Tabla1[[#This Row],[Latitud]],FIND("'",Tabla1[[#This Row],[Latitud]])+1,6)</f>
        <v>27.009</v>
      </c>
      <c r="P330" s="10">
        <f>(Tabla1[[#This Row],[grados2]]+(Tabla1[[#This Row],[minutos2]]+Tabla1[[#This Row],[segundos2]]/60)/60)</f>
        <v>18.390835833333334</v>
      </c>
      <c r="Q330" s="10" t="s">
        <v>1402</v>
      </c>
      <c r="R330" s="10">
        <v>416</v>
      </c>
    </row>
    <row r="331" spans="1:18" x14ac:dyDescent="0.2">
      <c r="A331" s="9" t="s">
        <v>9</v>
      </c>
      <c r="B331" s="9" t="s">
        <v>10</v>
      </c>
      <c r="C331" s="9" t="s">
        <v>1274</v>
      </c>
      <c r="D331" s="9" t="s">
        <v>1275</v>
      </c>
      <c r="E331" s="9" t="s">
        <v>1227</v>
      </c>
      <c r="F331" s="9" t="s">
        <v>1539</v>
      </c>
      <c r="G331" s="9" t="s">
        <v>1540</v>
      </c>
      <c r="H331" s="9" t="str">
        <f>MID(Tabla1[[#This Row],[Longitud]],1,3)</f>
        <v>100</v>
      </c>
      <c r="I331" s="9" t="str">
        <f>MID(Tabla1[[#This Row],[Longitud]],FIND("°",Tabla1[[#This Row],[Longitud]])+1,2)</f>
        <v>13</v>
      </c>
      <c r="J331" s="9" t="str">
        <f>MID(Tabla1[[#This Row],[Longitud]],FIND("'",Tabla1[[#This Row],[Longitud]])+1,6)</f>
        <v>38.008</v>
      </c>
      <c r="K331" s="9">
        <f>(Tabla1[[#This Row],[grados]]+(Tabla1[[#This Row],[minutos]]+Tabla1[[#This Row],[segundos]]/60)/60)*-1</f>
        <v>-100.22722444444445</v>
      </c>
      <c r="L331" s="9" t="s">
        <v>1541</v>
      </c>
      <c r="M331" s="9" t="str">
        <f>MID(Tabla1[[#This Row],[Latitud]],1,2)</f>
        <v>18</v>
      </c>
      <c r="N331" s="9" t="str">
        <f>MID(Tabla1[[#This Row],[Latitud]],FIND("°",Tabla1[[#This Row],[Latitud]])+1,2)</f>
        <v>34</v>
      </c>
      <c r="O331" s="9" t="str">
        <f>MID(Tabla1[[#This Row],[Latitud]],FIND("'",Tabla1[[#This Row],[Latitud]])+1,6)</f>
        <v>01.971</v>
      </c>
      <c r="P331" s="9">
        <f>(Tabla1[[#This Row],[grados2]]+(Tabla1[[#This Row],[minutos2]]+Tabla1[[#This Row],[segundos2]]/60)/60)</f>
        <v>18.567214166666666</v>
      </c>
      <c r="Q331" s="9" t="s">
        <v>1542</v>
      </c>
      <c r="R331" s="9">
        <v>32</v>
      </c>
    </row>
    <row r="332" spans="1:18" x14ac:dyDescent="0.2">
      <c r="A332" s="10" t="s">
        <v>9</v>
      </c>
      <c r="B332" s="10" t="s">
        <v>10</v>
      </c>
      <c r="C332" s="10" t="s">
        <v>1274</v>
      </c>
      <c r="D332" s="10" t="s">
        <v>1275</v>
      </c>
      <c r="E332" s="10" t="s">
        <v>69</v>
      </c>
      <c r="F332" s="10" t="s">
        <v>1543</v>
      </c>
      <c r="G332" s="10" t="s">
        <v>1544</v>
      </c>
      <c r="H332" s="10" t="str">
        <f>MID(Tabla1[[#This Row],[Longitud]],1,3)</f>
        <v>100</v>
      </c>
      <c r="I332" s="10" t="str">
        <f>MID(Tabla1[[#This Row],[Longitud]],FIND("°",Tabla1[[#This Row],[Longitud]])+1,2)</f>
        <v>11</v>
      </c>
      <c r="J332" s="10" t="str">
        <f>MID(Tabla1[[#This Row],[Longitud]],FIND("'",Tabla1[[#This Row],[Longitud]])+1,6)</f>
        <v>23.784</v>
      </c>
      <c r="K332" s="10">
        <f>(Tabla1[[#This Row],[grados]]+(Tabla1[[#This Row],[minutos]]+Tabla1[[#This Row],[segundos]]/60)/60)*-1</f>
        <v>-100.18994000000001</v>
      </c>
      <c r="L332" s="10" t="s">
        <v>1545</v>
      </c>
      <c r="M332" s="10" t="str">
        <f>MID(Tabla1[[#This Row],[Latitud]],1,2)</f>
        <v>18</v>
      </c>
      <c r="N332" s="10" t="str">
        <f>MID(Tabla1[[#This Row],[Latitud]],FIND("°",Tabla1[[#This Row],[Latitud]])+1,2)</f>
        <v>39</v>
      </c>
      <c r="O332" s="10" t="str">
        <f>MID(Tabla1[[#This Row],[Latitud]],FIND("'",Tabla1[[#This Row],[Latitud]])+1,6)</f>
        <v>00.439</v>
      </c>
      <c r="P332" s="10">
        <f>(Tabla1[[#This Row],[grados2]]+(Tabla1[[#This Row],[minutos2]]+Tabla1[[#This Row],[segundos2]]/60)/60)</f>
        <v>18.650121944444443</v>
      </c>
      <c r="Q332" s="10" t="s">
        <v>1546</v>
      </c>
      <c r="R332" s="10">
        <v>353</v>
      </c>
    </row>
    <row r="333" spans="1:18" x14ac:dyDescent="0.2">
      <c r="A333" s="9" t="s">
        <v>9</v>
      </c>
      <c r="B333" s="9" t="s">
        <v>10</v>
      </c>
      <c r="C333" s="9" t="s">
        <v>1274</v>
      </c>
      <c r="D333" s="9" t="s">
        <v>1275</v>
      </c>
      <c r="E333" s="9" t="s">
        <v>70</v>
      </c>
      <c r="F333" s="9" t="s">
        <v>1547</v>
      </c>
      <c r="G333" s="9" t="s">
        <v>1548</v>
      </c>
      <c r="H333" s="9" t="str">
        <f>MID(Tabla1[[#This Row],[Longitud]],1,3)</f>
        <v>100</v>
      </c>
      <c r="I333" s="9" t="str">
        <f>MID(Tabla1[[#This Row],[Longitud]],FIND("°",Tabla1[[#This Row],[Longitud]])+1,2)</f>
        <v>19</v>
      </c>
      <c r="J333" s="9" t="str">
        <f>MID(Tabla1[[#This Row],[Longitud]],FIND("'",Tabla1[[#This Row],[Longitud]])+1,6)</f>
        <v>06.153</v>
      </c>
      <c r="K333" s="9">
        <f>(Tabla1[[#This Row],[grados]]+(Tabla1[[#This Row],[minutos]]+Tabla1[[#This Row],[segundos]]/60)/60)*-1</f>
        <v>-100.31837583333333</v>
      </c>
      <c r="L333" s="9" t="s">
        <v>1549</v>
      </c>
      <c r="M333" s="9" t="str">
        <f>MID(Tabla1[[#This Row],[Latitud]],1,2)</f>
        <v>18</v>
      </c>
      <c r="N333" s="9" t="str">
        <f>MID(Tabla1[[#This Row],[Latitud]],FIND("°",Tabla1[[#This Row],[Latitud]])+1,2)</f>
        <v>37</v>
      </c>
      <c r="O333" s="9" t="str">
        <f>MID(Tabla1[[#This Row],[Latitud]],FIND("'",Tabla1[[#This Row],[Latitud]])+1,6)</f>
        <v>08.703</v>
      </c>
      <c r="P333" s="9">
        <f>(Tabla1[[#This Row],[grados2]]+(Tabla1[[#This Row],[minutos2]]+Tabla1[[#This Row],[segundos2]]/60)/60)</f>
        <v>18.619084166666667</v>
      </c>
      <c r="Q333" s="9" t="s">
        <v>1550</v>
      </c>
      <c r="R333" s="9">
        <v>817</v>
      </c>
    </row>
    <row r="334" spans="1:18" x14ac:dyDescent="0.2">
      <c r="A334" s="10" t="s">
        <v>9</v>
      </c>
      <c r="B334" s="10" t="s">
        <v>10</v>
      </c>
      <c r="C334" s="10" t="s">
        <v>1274</v>
      </c>
      <c r="D334" s="10" t="s">
        <v>1275</v>
      </c>
      <c r="E334" s="10" t="s">
        <v>71</v>
      </c>
      <c r="F334" s="10" t="s">
        <v>1551</v>
      </c>
      <c r="G334" s="10" t="s">
        <v>1552</v>
      </c>
      <c r="H334" s="10" t="str">
        <f>MID(Tabla1[[#This Row],[Longitud]],1,3)</f>
        <v>100</v>
      </c>
      <c r="I334" s="10" t="str">
        <f>MID(Tabla1[[#This Row],[Longitud]],FIND("°",Tabla1[[#This Row],[Longitud]])+1,2)</f>
        <v>07</v>
      </c>
      <c r="J334" s="10" t="str">
        <f>MID(Tabla1[[#This Row],[Longitud]],FIND("'",Tabla1[[#This Row],[Longitud]])+1,6)</f>
        <v>19.038</v>
      </c>
      <c r="K334" s="10">
        <f>(Tabla1[[#This Row],[grados]]+(Tabla1[[#This Row],[minutos]]+Tabla1[[#This Row],[segundos]]/60)/60)*-1</f>
        <v>-100.121955</v>
      </c>
      <c r="L334" s="10" t="s">
        <v>1553</v>
      </c>
      <c r="M334" s="10" t="str">
        <f>MID(Tabla1[[#This Row],[Latitud]],1,2)</f>
        <v>18</v>
      </c>
      <c r="N334" s="10" t="str">
        <f>MID(Tabla1[[#This Row],[Latitud]],FIND("°",Tabla1[[#This Row],[Latitud]])+1,2)</f>
        <v>32</v>
      </c>
      <c r="O334" s="10" t="str">
        <f>MID(Tabla1[[#This Row],[Latitud]],FIND("'",Tabla1[[#This Row],[Latitud]])+1,6)</f>
        <v>09.923</v>
      </c>
      <c r="P334" s="10">
        <f>(Tabla1[[#This Row],[grados2]]+(Tabla1[[#This Row],[minutos2]]+Tabla1[[#This Row],[segundos2]]/60)/60)</f>
        <v>18.536089722222222</v>
      </c>
      <c r="Q334" s="10" t="s">
        <v>1554</v>
      </c>
      <c r="R334" s="10">
        <v>69</v>
      </c>
    </row>
    <row r="335" spans="1:18" x14ac:dyDescent="0.2">
      <c r="A335" s="9" t="s">
        <v>9</v>
      </c>
      <c r="B335" s="9" t="s">
        <v>10</v>
      </c>
      <c r="C335" s="9" t="s">
        <v>1274</v>
      </c>
      <c r="D335" s="9" t="s">
        <v>1275</v>
      </c>
      <c r="E335" s="9" t="s">
        <v>46</v>
      </c>
      <c r="F335" s="9" t="s">
        <v>1555</v>
      </c>
      <c r="G335" s="9" t="s">
        <v>1556</v>
      </c>
      <c r="H335" s="9" t="str">
        <f>MID(Tabla1[[#This Row],[Longitud]],1,3)</f>
        <v>100</v>
      </c>
      <c r="I335" s="9" t="str">
        <f>MID(Tabla1[[#This Row],[Longitud]],FIND("°",Tabla1[[#This Row],[Longitud]])+1,2)</f>
        <v>08</v>
      </c>
      <c r="J335" s="9" t="str">
        <f>MID(Tabla1[[#This Row],[Longitud]],FIND("'",Tabla1[[#This Row],[Longitud]])+1,6)</f>
        <v>52.132</v>
      </c>
      <c r="K335" s="9">
        <f>(Tabla1[[#This Row],[grados]]+(Tabla1[[#This Row],[minutos]]+Tabla1[[#This Row],[segundos]]/60)/60)*-1</f>
        <v>-100.14781444444445</v>
      </c>
      <c r="L335" s="9" t="s">
        <v>1557</v>
      </c>
      <c r="M335" s="9" t="str">
        <f>MID(Tabla1[[#This Row],[Latitud]],1,2)</f>
        <v>18</v>
      </c>
      <c r="N335" s="9" t="str">
        <f>MID(Tabla1[[#This Row],[Latitud]],FIND("°",Tabla1[[#This Row],[Latitud]])+1,2)</f>
        <v>32</v>
      </c>
      <c r="O335" s="9" t="str">
        <f>MID(Tabla1[[#This Row],[Latitud]],FIND("'",Tabla1[[#This Row],[Latitud]])+1,6)</f>
        <v>50.397</v>
      </c>
      <c r="P335" s="9">
        <f>(Tabla1[[#This Row],[grados2]]+(Tabla1[[#This Row],[minutos2]]+Tabla1[[#This Row],[segundos2]]/60)/60)</f>
        <v>18.5473325</v>
      </c>
      <c r="Q335" s="9" t="s">
        <v>1558</v>
      </c>
      <c r="R335" s="9">
        <v>50</v>
      </c>
    </row>
    <row r="336" spans="1:18" x14ac:dyDescent="0.2">
      <c r="A336" s="10" t="s">
        <v>9</v>
      </c>
      <c r="B336" s="10" t="s">
        <v>10</v>
      </c>
      <c r="C336" s="10" t="s">
        <v>1274</v>
      </c>
      <c r="D336" s="10" t="s">
        <v>1275</v>
      </c>
      <c r="E336" s="10" t="s">
        <v>48</v>
      </c>
      <c r="F336" s="10" t="s">
        <v>1559</v>
      </c>
      <c r="G336" s="10" t="s">
        <v>1560</v>
      </c>
      <c r="H336" s="10" t="str">
        <f>MID(Tabla1[[#This Row],[Longitud]],1,3)</f>
        <v>100</v>
      </c>
      <c r="I336" s="10" t="str">
        <f>MID(Tabla1[[#This Row],[Longitud]],FIND("°",Tabla1[[#This Row],[Longitud]])+1,2)</f>
        <v>18</v>
      </c>
      <c r="J336" s="10" t="str">
        <f>MID(Tabla1[[#This Row],[Longitud]],FIND("'",Tabla1[[#This Row],[Longitud]])+1,6)</f>
        <v>58.216</v>
      </c>
      <c r="K336" s="10">
        <f>(Tabla1[[#This Row],[grados]]+(Tabla1[[#This Row],[minutos]]+Tabla1[[#This Row],[segundos]]/60)/60)*-1</f>
        <v>-100.31617111111112</v>
      </c>
      <c r="L336" s="10" t="s">
        <v>1561</v>
      </c>
      <c r="M336" s="10" t="str">
        <f>MID(Tabla1[[#This Row],[Latitud]],1,2)</f>
        <v>18</v>
      </c>
      <c r="N336" s="10" t="str">
        <f>MID(Tabla1[[#This Row],[Latitud]],FIND("°",Tabla1[[#This Row],[Latitud]])+1,2)</f>
        <v>28</v>
      </c>
      <c r="O336" s="10" t="str">
        <f>MID(Tabla1[[#This Row],[Latitud]],FIND("'",Tabla1[[#This Row],[Latitud]])+1,6)</f>
        <v>47.210</v>
      </c>
      <c r="P336" s="10">
        <f>(Tabla1[[#This Row],[grados2]]+(Tabla1[[#This Row],[minutos2]]+Tabla1[[#This Row],[segundos2]]/60)/60)</f>
        <v>18.479780555555557</v>
      </c>
      <c r="Q336" s="10" t="s">
        <v>1562</v>
      </c>
      <c r="R336" s="10">
        <v>144</v>
      </c>
    </row>
    <row r="337" spans="1:18" x14ac:dyDescent="0.2">
      <c r="A337" s="9" t="s">
        <v>9</v>
      </c>
      <c r="B337" s="9" t="s">
        <v>10</v>
      </c>
      <c r="C337" s="9" t="s">
        <v>1274</v>
      </c>
      <c r="D337" s="9" t="s">
        <v>1275</v>
      </c>
      <c r="E337" s="9" t="s">
        <v>456</v>
      </c>
      <c r="F337" s="9" t="s">
        <v>1563</v>
      </c>
      <c r="G337" s="9" t="s">
        <v>1564</v>
      </c>
      <c r="H337" s="9" t="str">
        <f>MID(Tabla1[[#This Row],[Longitud]],1,3)</f>
        <v>100</v>
      </c>
      <c r="I337" s="9" t="str">
        <f>MID(Tabla1[[#This Row],[Longitud]],FIND("°",Tabla1[[#This Row],[Longitud]])+1,2)</f>
        <v>11</v>
      </c>
      <c r="J337" s="9" t="str">
        <f>MID(Tabla1[[#This Row],[Longitud]],FIND("'",Tabla1[[#This Row],[Longitud]])+1,6)</f>
        <v>35.465</v>
      </c>
      <c r="K337" s="9">
        <f>(Tabla1[[#This Row],[grados]]+(Tabla1[[#This Row],[minutos]]+Tabla1[[#This Row],[segundos]]/60)/60)*-1</f>
        <v>-100.19318472222223</v>
      </c>
      <c r="L337" s="9" t="s">
        <v>1565</v>
      </c>
      <c r="M337" s="9" t="str">
        <f>MID(Tabla1[[#This Row],[Latitud]],1,2)</f>
        <v>18</v>
      </c>
      <c r="N337" s="9" t="str">
        <f>MID(Tabla1[[#This Row],[Latitud]],FIND("°",Tabla1[[#This Row],[Latitud]])+1,2)</f>
        <v>29</v>
      </c>
      <c r="O337" s="9" t="str">
        <f>MID(Tabla1[[#This Row],[Latitud]],FIND("'",Tabla1[[#This Row],[Latitud]])+1,6)</f>
        <v>59.435</v>
      </c>
      <c r="P337" s="9">
        <f>(Tabla1[[#This Row],[grados2]]+(Tabla1[[#This Row],[minutos2]]+Tabla1[[#This Row],[segundos2]]/60)/60)</f>
        <v>18.499843055555555</v>
      </c>
      <c r="Q337" s="9" t="s">
        <v>1566</v>
      </c>
      <c r="R337" s="9">
        <v>138</v>
      </c>
    </row>
    <row r="338" spans="1:18" x14ac:dyDescent="0.2">
      <c r="A338" s="10" t="s">
        <v>9</v>
      </c>
      <c r="B338" s="10" t="s">
        <v>10</v>
      </c>
      <c r="C338" s="10" t="s">
        <v>1274</v>
      </c>
      <c r="D338" s="10" t="s">
        <v>1275</v>
      </c>
      <c r="E338" s="10" t="s">
        <v>468</v>
      </c>
      <c r="F338" s="10" t="s">
        <v>1567</v>
      </c>
      <c r="G338" s="10" t="s">
        <v>1568</v>
      </c>
      <c r="H338" s="10" t="str">
        <f>MID(Tabla1[[#This Row],[Longitud]],1,3)</f>
        <v>100</v>
      </c>
      <c r="I338" s="10" t="str">
        <f>MID(Tabla1[[#This Row],[Longitud]],FIND("°",Tabla1[[#This Row],[Longitud]])+1,2)</f>
        <v>07</v>
      </c>
      <c r="J338" s="10" t="str">
        <f>MID(Tabla1[[#This Row],[Longitud]],FIND("'",Tabla1[[#This Row],[Longitud]])+1,6)</f>
        <v>13.284</v>
      </c>
      <c r="K338" s="10">
        <f>(Tabla1[[#This Row],[grados]]+(Tabla1[[#This Row],[minutos]]+Tabla1[[#This Row],[segundos]]/60)/60)*-1</f>
        <v>-100.12035666666667</v>
      </c>
      <c r="L338" s="10" t="s">
        <v>1569</v>
      </c>
      <c r="M338" s="10" t="str">
        <f>MID(Tabla1[[#This Row],[Latitud]],1,2)</f>
        <v>18</v>
      </c>
      <c r="N338" s="10" t="str">
        <f>MID(Tabla1[[#This Row],[Latitud]],FIND("°",Tabla1[[#This Row],[Latitud]])+1,2)</f>
        <v>31</v>
      </c>
      <c r="O338" s="10" t="str">
        <f>MID(Tabla1[[#This Row],[Latitud]],FIND("'",Tabla1[[#This Row],[Latitud]])+1,6)</f>
        <v>42.415</v>
      </c>
      <c r="P338" s="10">
        <f>(Tabla1[[#This Row],[grados2]]+(Tabla1[[#This Row],[minutos2]]+Tabla1[[#This Row],[segundos2]]/60)/60)</f>
        <v>18.528448611111113</v>
      </c>
      <c r="Q338" s="10" t="s">
        <v>1570</v>
      </c>
      <c r="R338" s="10">
        <v>53</v>
      </c>
    </row>
    <row r="339" spans="1:18" x14ac:dyDescent="0.2">
      <c r="A339" s="9" t="s">
        <v>9</v>
      </c>
      <c r="B339" s="9" t="s">
        <v>10</v>
      </c>
      <c r="C339" s="9" t="s">
        <v>1274</v>
      </c>
      <c r="D339" s="9" t="s">
        <v>1275</v>
      </c>
      <c r="E339" s="9" t="s">
        <v>473</v>
      </c>
      <c r="F339" s="9" t="s">
        <v>1571</v>
      </c>
      <c r="G339" s="9" t="s">
        <v>1572</v>
      </c>
      <c r="H339" s="9" t="str">
        <f>MID(Tabla1[[#This Row],[Longitud]],1,3)</f>
        <v>100</v>
      </c>
      <c r="I339" s="9" t="str">
        <f>MID(Tabla1[[#This Row],[Longitud]],FIND("°",Tabla1[[#This Row],[Longitud]])+1,2)</f>
        <v>15</v>
      </c>
      <c r="J339" s="9" t="str">
        <f>MID(Tabla1[[#This Row],[Longitud]],FIND("'",Tabla1[[#This Row],[Longitud]])+1,6)</f>
        <v>12.015</v>
      </c>
      <c r="K339" s="9">
        <f>(Tabla1[[#This Row],[grados]]+(Tabla1[[#This Row],[minutos]]+Tabla1[[#This Row],[segundos]]/60)/60)*-1</f>
        <v>-100.2533375</v>
      </c>
      <c r="L339" s="9" t="s">
        <v>1573</v>
      </c>
      <c r="M339" s="9" t="str">
        <f>MID(Tabla1[[#This Row],[Latitud]],1,2)</f>
        <v>18</v>
      </c>
      <c r="N339" s="9" t="str">
        <f>MID(Tabla1[[#This Row],[Latitud]],FIND("°",Tabla1[[#This Row],[Latitud]])+1,2)</f>
        <v>32</v>
      </c>
      <c r="O339" s="9" t="str">
        <f>MID(Tabla1[[#This Row],[Latitud]],FIND("'",Tabla1[[#This Row],[Latitud]])+1,6)</f>
        <v>47.893</v>
      </c>
      <c r="P339" s="9">
        <f>(Tabla1[[#This Row],[grados2]]+(Tabla1[[#This Row],[minutos2]]+Tabla1[[#This Row],[segundos2]]/60)/60)</f>
        <v>18.546636944444444</v>
      </c>
      <c r="Q339" s="9" t="s">
        <v>1574</v>
      </c>
      <c r="R339" s="9">
        <v>59</v>
      </c>
    </row>
    <row r="340" spans="1:18" x14ac:dyDescent="0.2">
      <c r="A340" s="9" t="s">
        <v>9</v>
      </c>
      <c r="B340" s="9" t="s">
        <v>10</v>
      </c>
      <c r="C340" s="9" t="s">
        <v>1274</v>
      </c>
      <c r="D340" s="9" t="s">
        <v>1275</v>
      </c>
      <c r="E340" s="9" t="s">
        <v>483</v>
      </c>
      <c r="F340" s="9" t="s">
        <v>1575</v>
      </c>
      <c r="G340" s="9" t="s">
        <v>1576</v>
      </c>
      <c r="H340" s="9" t="str">
        <f>MID(Tabla1[[#This Row],[Longitud]],1,3)</f>
        <v>100</v>
      </c>
      <c r="I340" s="9" t="str">
        <f>MID(Tabla1[[#This Row],[Longitud]],FIND("°",Tabla1[[#This Row],[Longitud]])+1,2)</f>
        <v>05</v>
      </c>
      <c r="J340" s="9" t="str">
        <f>MID(Tabla1[[#This Row],[Longitud]],FIND("'",Tabla1[[#This Row],[Longitud]])+1,6)</f>
        <v>32.909</v>
      </c>
      <c r="K340" s="9">
        <f>(Tabla1[[#This Row],[grados]]+(Tabla1[[#This Row],[minutos]]+Tabla1[[#This Row],[segundos]]/60)/60)*-1</f>
        <v>-100.09247472222222</v>
      </c>
      <c r="L340" s="9" t="s">
        <v>1577</v>
      </c>
      <c r="M340" s="9" t="str">
        <f>MID(Tabla1[[#This Row],[Latitud]],1,2)</f>
        <v>18</v>
      </c>
      <c r="N340" s="9" t="str">
        <f>MID(Tabla1[[#This Row],[Latitud]],FIND("°",Tabla1[[#This Row],[Latitud]])+1,2)</f>
        <v>34</v>
      </c>
      <c r="O340" s="9" t="str">
        <f>MID(Tabla1[[#This Row],[Latitud]],FIND("'",Tabla1[[#This Row],[Latitud]])+1,6)</f>
        <v>28.974</v>
      </c>
      <c r="P340" s="9">
        <f>(Tabla1[[#This Row],[grados2]]+(Tabla1[[#This Row],[minutos2]]+Tabla1[[#This Row],[segundos2]]/60)/60)</f>
        <v>18.574715000000001</v>
      </c>
      <c r="Q340" s="9" t="s">
        <v>1578</v>
      </c>
      <c r="R340" s="9">
        <v>178</v>
      </c>
    </row>
    <row r="341" spans="1:18" x14ac:dyDescent="0.2">
      <c r="A341" s="9" t="s">
        <v>9</v>
      </c>
      <c r="B341" s="9" t="s">
        <v>10</v>
      </c>
      <c r="C341" s="9" t="s">
        <v>1274</v>
      </c>
      <c r="D341" s="9" t="s">
        <v>1275</v>
      </c>
      <c r="E341" s="9" t="s">
        <v>1580</v>
      </c>
      <c r="F341" s="9" t="s">
        <v>1581</v>
      </c>
      <c r="G341" s="9" t="s">
        <v>1582</v>
      </c>
      <c r="H341" s="9" t="str">
        <f>MID(Tabla1[[#This Row],[Longitud]],1,3)</f>
        <v>100</v>
      </c>
      <c r="I341" s="9" t="str">
        <f>MID(Tabla1[[#This Row],[Longitud]],FIND("°",Tabla1[[#This Row],[Longitud]])+1,2)</f>
        <v>19</v>
      </c>
      <c r="J341" s="9" t="str">
        <f>MID(Tabla1[[#This Row],[Longitud]],FIND("'",Tabla1[[#This Row],[Longitud]])+1,6)</f>
        <v>00.915</v>
      </c>
      <c r="K341" s="9">
        <f>(Tabla1[[#This Row],[grados]]+(Tabla1[[#This Row],[minutos]]+Tabla1[[#This Row],[segundos]]/60)/60)*-1</f>
        <v>-100.31692083333333</v>
      </c>
      <c r="L341" s="9" t="s">
        <v>1583</v>
      </c>
      <c r="M341" s="9" t="str">
        <f>MID(Tabla1[[#This Row],[Latitud]],1,2)</f>
        <v>18</v>
      </c>
      <c r="N341" s="9" t="str">
        <f>MID(Tabla1[[#This Row],[Latitud]],FIND("°",Tabla1[[#This Row],[Latitud]])+1,2)</f>
        <v>26</v>
      </c>
      <c r="O341" s="9" t="str">
        <f>MID(Tabla1[[#This Row],[Latitud]],FIND("'",Tabla1[[#This Row],[Latitud]])+1,6)</f>
        <v>29.776</v>
      </c>
      <c r="P341" s="9">
        <f>(Tabla1[[#This Row],[grados2]]+(Tabla1[[#This Row],[minutos2]]+Tabla1[[#This Row],[segundos2]]/60)/60)</f>
        <v>18.441604444444444</v>
      </c>
      <c r="Q341" s="9" t="s">
        <v>1584</v>
      </c>
      <c r="R341" s="9">
        <v>42</v>
      </c>
    </row>
    <row r="342" spans="1:18" x14ac:dyDescent="0.2">
      <c r="A342" s="10" t="s">
        <v>9</v>
      </c>
      <c r="B342" s="10" t="s">
        <v>10</v>
      </c>
      <c r="C342" s="10" t="s">
        <v>1274</v>
      </c>
      <c r="D342" s="10" t="s">
        <v>1275</v>
      </c>
      <c r="E342" s="10" t="s">
        <v>1585</v>
      </c>
      <c r="F342" s="10" t="s">
        <v>1586</v>
      </c>
      <c r="G342" s="10" t="s">
        <v>1587</v>
      </c>
      <c r="H342" s="10" t="str">
        <f>MID(Tabla1[[#This Row],[Longitud]],1,3)</f>
        <v>100</v>
      </c>
      <c r="I342" s="10" t="str">
        <f>MID(Tabla1[[#This Row],[Longitud]],FIND("°",Tabla1[[#This Row],[Longitud]])+1,2)</f>
        <v>06</v>
      </c>
      <c r="J342" s="10" t="str">
        <f>MID(Tabla1[[#This Row],[Longitud]],FIND("'",Tabla1[[#This Row],[Longitud]])+1,6)</f>
        <v>58.469</v>
      </c>
      <c r="K342" s="10">
        <f>(Tabla1[[#This Row],[grados]]+(Tabla1[[#This Row],[minutos]]+Tabla1[[#This Row],[segundos]]/60)/60)*-1</f>
        <v>-100.11624138888889</v>
      </c>
      <c r="L342" s="10" t="s">
        <v>1588</v>
      </c>
      <c r="M342" s="10" t="str">
        <f>MID(Tabla1[[#This Row],[Latitud]],1,2)</f>
        <v>18</v>
      </c>
      <c r="N342" s="10" t="str">
        <f>MID(Tabla1[[#This Row],[Latitud]],FIND("°",Tabla1[[#This Row],[Latitud]])+1,2)</f>
        <v>37</v>
      </c>
      <c r="O342" s="10" t="str">
        <f>MID(Tabla1[[#This Row],[Latitud]],FIND("'",Tabla1[[#This Row],[Latitud]])+1,6)</f>
        <v>47.705</v>
      </c>
      <c r="P342" s="10">
        <f>(Tabla1[[#This Row],[grados2]]+(Tabla1[[#This Row],[minutos2]]+Tabla1[[#This Row],[segundos2]]/60)/60)</f>
        <v>18.629918055555557</v>
      </c>
      <c r="Q342" s="10" t="s">
        <v>1589</v>
      </c>
      <c r="R342" s="10">
        <v>120</v>
      </c>
    </row>
    <row r="343" spans="1:18" x14ac:dyDescent="0.2">
      <c r="A343" s="9" t="s">
        <v>9</v>
      </c>
      <c r="B343" s="9" t="s">
        <v>10</v>
      </c>
      <c r="C343" s="9" t="s">
        <v>1274</v>
      </c>
      <c r="D343" s="9" t="s">
        <v>1275</v>
      </c>
      <c r="E343" s="9" t="s">
        <v>1590</v>
      </c>
      <c r="F343" s="9" t="s">
        <v>1591</v>
      </c>
      <c r="G343" s="9" t="s">
        <v>1592</v>
      </c>
      <c r="H343" s="9" t="str">
        <f>MID(Tabla1[[#This Row],[Longitud]],1,3)</f>
        <v>100</v>
      </c>
      <c r="I343" s="9" t="str">
        <f>MID(Tabla1[[#This Row],[Longitud]],FIND("°",Tabla1[[#This Row],[Longitud]])+1,2)</f>
        <v>17</v>
      </c>
      <c r="J343" s="9" t="str">
        <f>MID(Tabla1[[#This Row],[Longitud]],FIND("'",Tabla1[[#This Row],[Longitud]])+1,6)</f>
        <v>58.939</v>
      </c>
      <c r="K343" s="9">
        <f>(Tabla1[[#This Row],[grados]]+(Tabla1[[#This Row],[minutos]]+Tabla1[[#This Row],[segundos]]/60)/60)*-1</f>
        <v>-100.29970527777778</v>
      </c>
      <c r="L343" s="9" t="s">
        <v>1593</v>
      </c>
      <c r="M343" s="9" t="str">
        <f>MID(Tabla1[[#This Row],[Latitud]],1,2)</f>
        <v>18</v>
      </c>
      <c r="N343" s="9" t="str">
        <f>MID(Tabla1[[#This Row],[Latitud]],FIND("°",Tabla1[[#This Row],[Latitud]])+1,2)</f>
        <v>37</v>
      </c>
      <c r="O343" s="9" t="str">
        <f>MID(Tabla1[[#This Row],[Latitud]],FIND("'",Tabla1[[#This Row],[Latitud]])+1,6)</f>
        <v>42.272</v>
      </c>
      <c r="P343" s="9">
        <f>(Tabla1[[#This Row],[grados2]]+(Tabla1[[#This Row],[minutos2]]+Tabla1[[#This Row],[segundos2]]/60)/60)</f>
        <v>18.628408888888888</v>
      </c>
      <c r="Q343" s="9" t="s">
        <v>1594</v>
      </c>
      <c r="R343" s="9">
        <v>150</v>
      </c>
    </row>
    <row r="344" spans="1:18" x14ac:dyDescent="0.2">
      <c r="A344" s="10" t="s">
        <v>9</v>
      </c>
      <c r="B344" s="10" t="s">
        <v>10</v>
      </c>
      <c r="C344" s="10" t="s">
        <v>1274</v>
      </c>
      <c r="D344" s="10" t="s">
        <v>1275</v>
      </c>
      <c r="E344" s="10" t="s">
        <v>1595</v>
      </c>
      <c r="F344" s="10" t="s">
        <v>1596</v>
      </c>
      <c r="G344" s="10" t="s">
        <v>1597</v>
      </c>
      <c r="H344" s="10" t="str">
        <f>MID(Tabla1[[#This Row],[Longitud]],1,3)</f>
        <v>100</v>
      </c>
      <c r="I344" s="10" t="str">
        <f>MID(Tabla1[[#This Row],[Longitud]],FIND("°",Tabla1[[#This Row],[Longitud]])+1,2)</f>
        <v>17</v>
      </c>
      <c r="J344" s="10" t="str">
        <f>MID(Tabla1[[#This Row],[Longitud]],FIND("'",Tabla1[[#This Row],[Longitud]])+1,6)</f>
        <v>13.250</v>
      </c>
      <c r="K344" s="10">
        <f>(Tabla1[[#This Row],[grados]]+(Tabla1[[#This Row],[minutos]]+Tabla1[[#This Row],[segundos]]/60)/60)*-1</f>
        <v>-100.28701388888889</v>
      </c>
      <c r="L344" s="10" t="s">
        <v>1598</v>
      </c>
      <c r="M344" s="10" t="str">
        <f>MID(Tabla1[[#This Row],[Latitud]],1,2)</f>
        <v>18</v>
      </c>
      <c r="N344" s="10" t="str">
        <f>MID(Tabla1[[#This Row],[Latitud]],FIND("°",Tabla1[[#This Row],[Latitud]])+1,2)</f>
        <v>27</v>
      </c>
      <c r="O344" s="10" t="str">
        <f>MID(Tabla1[[#This Row],[Latitud]],FIND("'",Tabla1[[#This Row],[Latitud]])+1,6)</f>
        <v>03.896</v>
      </c>
      <c r="P344" s="10">
        <f>(Tabla1[[#This Row],[grados2]]+(Tabla1[[#This Row],[minutos2]]+Tabla1[[#This Row],[segundos2]]/60)/60)</f>
        <v>18.451082222222222</v>
      </c>
      <c r="Q344" s="10" t="s">
        <v>1599</v>
      </c>
      <c r="R344" s="10">
        <v>247</v>
      </c>
    </row>
    <row r="345" spans="1:18" x14ac:dyDescent="0.2">
      <c r="A345" s="9" t="s">
        <v>9</v>
      </c>
      <c r="B345" s="9" t="s">
        <v>10</v>
      </c>
      <c r="C345" s="9" t="s">
        <v>1274</v>
      </c>
      <c r="D345" s="9" t="s">
        <v>1275</v>
      </c>
      <c r="E345" s="9" t="s">
        <v>1600</v>
      </c>
      <c r="F345" s="9" t="s">
        <v>1601</v>
      </c>
      <c r="G345" s="9" t="s">
        <v>1602</v>
      </c>
      <c r="H345" s="9" t="str">
        <f>MID(Tabla1[[#This Row],[Longitud]],1,3)</f>
        <v>100</v>
      </c>
      <c r="I345" s="9" t="str">
        <f>MID(Tabla1[[#This Row],[Longitud]],FIND("°",Tabla1[[#This Row],[Longitud]])+1,2)</f>
        <v>21</v>
      </c>
      <c r="J345" s="9" t="str">
        <f>MID(Tabla1[[#This Row],[Longitud]],FIND("'",Tabla1[[#This Row],[Longitud]])+1,6)</f>
        <v>56.082</v>
      </c>
      <c r="K345" s="9">
        <f>(Tabla1[[#This Row],[grados]]+(Tabla1[[#This Row],[minutos]]+Tabla1[[#This Row],[segundos]]/60)/60)*-1</f>
        <v>-100.36557833333333</v>
      </c>
      <c r="L345" s="9" t="s">
        <v>1603</v>
      </c>
      <c r="M345" s="9" t="str">
        <f>MID(Tabla1[[#This Row],[Latitud]],1,2)</f>
        <v>18</v>
      </c>
      <c r="N345" s="9" t="str">
        <f>MID(Tabla1[[#This Row],[Latitud]],FIND("°",Tabla1[[#This Row],[Latitud]])+1,2)</f>
        <v>33</v>
      </c>
      <c r="O345" s="9" t="str">
        <f>MID(Tabla1[[#This Row],[Latitud]],FIND("'",Tabla1[[#This Row],[Latitud]])+1,6)</f>
        <v>32.824</v>
      </c>
      <c r="P345" s="9">
        <f>(Tabla1[[#This Row],[grados2]]+(Tabla1[[#This Row],[minutos2]]+Tabla1[[#This Row],[segundos2]]/60)/60)</f>
        <v>18.559117777777779</v>
      </c>
      <c r="Q345" s="9" t="s">
        <v>1604</v>
      </c>
      <c r="R345" s="9">
        <v>35</v>
      </c>
    </row>
    <row r="346" spans="1:18" x14ac:dyDescent="0.2">
      <c r="A346" s="10" t="s">
        <v>9</v>
      </c>
      <c r="B346" s="10" t="s">
        <v>10</v>
      </c>
      <c r="C346" s="10" t="s">
        <v>1274</v>
      </c>
      <c r="D346" s="10" t="s">
        <v>1275</v>
      </c>
      <c r="E346" s="10" t="s">
        <v>1605</v>
      </c>
      <c r="F346" s="10" t="s">
        <v>1606</v>
      </c>
      <c r="G346" s="10" t="s">
        <v>1607</v>
      </c>
      <c r="H346" s="10" t="str">
        <f>MID(Tabla1[[#This Row],[Longitud]],1,3)</f>
        <v>100</v>
      </c>
      <c r="I346" s="10" t="str">
        <f>MID(Tabla1[[#This Row],[Longitud]],FIND("°",Tabla1[[#This Row],[Longitud]])+1,2)</f>
        <v>11</v>
      </c>
      <c r="J346" s="10" t="str">
        <f>MID(Tabla1[[#This Row],[Longitud]],FIND("'",Tabla1[[#This Row],[Longitud]])+1,6)</f>
        <v>52.862</v>
      </c>
      <c r="K346" s="10">
        <f>(Tabla1[[#This Row],[grados]]+(Tabla1[[#This Row],[minutos]]+Tabla1[[#This Row],[segundos]]/60)/60)*-1</f>
        <v>-100.19801722222222</v>
      </c>
      <c r="L346" s="10" t="s">
        <v>1608</v>
      </c>
      <c r="M346" s="10" t="str">
        <f>MID(Tabla1[[#This Row],[Latitud]],1,2)</f>
        <v>18</v>
      </c>
      <c r="N346" s="10" t="str">
        <f>MID(Tabla1[[#This Row],[Latitud]],FIND("°",Tabla1[[#This Row],[Latitud]])+1,2)</f>
        <v>37</v>
      </c>
      <c r="O346" s="10" t="str">
        <f>MID(Tabla1[[#This Row],[Latitud]],FIND("'",Tabla1[[#This Row],[Latitud]])+1,6)</f>
        <v>51.221</v>
      </c>
      <c r="P346" s="10">
        <f>(Tabla1[[#This Row],[grados2]]+(Tabla1[[#This Row],[minutos2]]+Tabla1[[#This Row],[segundos2]]/60)/60)</f>
        <v>18.630894722222223</v>
      </c>
      <c r="Q346" s="10" t="s">
        <v>1609</v>
      </c>
      <c r="R346" s="10">
        <v>502</v>
      </c>
    </row>
    <row r="347" spans="1:18" x14ac:dyDescent="0.2">
      <c r="A347" s="9" t="s">
        <v>9</v>
      </c>
      <c r="B347" s="9" t="s">
        <v>10</v>
      </c>
      <c r="C347" s="9" t="s">
        <v>1274</v>
      </c>
      <c r="D347" s="9" t="s">
        <v>1275</v>
      </c>
      <c r="E347" s="9" t="s">
        <v>1610</v>
      </c>
      <c r="F347" s="9" t="s">
        <v>1611</v>
      </c>
      <c r="G347" s="9" t="s">
        <v>1612</v>
      </c>
      <c r="H347" s="9" t="str">
        <f>MID(Tabla1[[#This Row],[Longitud]],1,3)</f>
        <v>100</v>
      </c>
      <c r="I347" s="9" t="str">
        <f>MID(Tabla1[[#This Row],[Longitud]],FIND("°",Tabla1[[#This Row],[Longitud]])+1,2)</f>
        <v>15</v>
      </c>
      <c r="J347" s="9" t="str">
        <f>MID(Tabla1[[#This Row],[Longitud]],FIND("'",Tabla1[[#This Row],[Longitud]])+1,6)</f>
        <v>56.328</v>
      </c>
      <c r="K347" s="9">
        <f>(Tabla1[[#This Row],[grados]]+(Tabla1[[#This Row],[minutos]]+Tabla1[[#This Row],[segundos]]/60)/60)*-1</f>
        <v>-100.26564666666667</v>
      </c>
      <c r="L347" s="9" t="s">
        <v>1613</v>
      </c>
      <c r="M347" s="9" t="str">
        <f>MID(Tabla1[[#This Row],[Latitud]],1,2)</f>
        <v>18</v>
      </c>
      <c r="N347" s="9" t="str">
        <f>MID(Tabla1[[#This Row],[Latitud]],FIND("°",Tabla1[[#This Row],[Latitud]])+1,2)</f>
        <v>36</v>
      </c>
      <c r="O347" s="9" t="str">
        <f>MID(Tabla1[[#This Row],[Latitud]],FIND("'",Tabla1[[#This Row],[Latitud]])+1,6)</f>
        <v>56.764</v>
      </c>
      <c r="P347" s="9">
        <f>(Tabla1[[#This Row],[grados2]]+(Tabla1[[#This Row],[minutos2]]+Tabla1[[#This Row],[segundos2]]/60)/60)</f>
        <v>18.615767777777776</v>
      </c>
      <c r="Q347" s="9" t="s">
        <v>1614</v>
      </c>
      <c r="R347" s="9">
        <v>218</v>
      </c>
    </row>
    <row r="348" spans="1:18" x14ac:dyDescent="0.2">
      <c r="A348" s="10" t="s">
        <v>9</v>
      </c>
      <c r="B348" s="10" t="s">
        <v>10</v>
      </c>
      <c r="C348" s="10" t="s">
        <v>1274</v>
      </c>
      <c r="D348" s="10" t="s">
        <v>1275</v>
      </c>
      <c r="E348" s="10" t="s">
        <v>1615</v>
      </c>
      <c r="F348" s="10" t="s">
        <v>1616</v>
      </c>
      <c r="G348" s="10" t="s">
        <v>1617</v>
      </c>
      <c r="H348" s="10" t="str">
        <f>MID(Tabla1[[#This Row],[Longitud]],1,3)</f>
        <v>100</v>
      </c>
      <c r="I348" s="10" t="str">
        <f>MID(Tabla1[[#This Row],[Longitud]],FIND("°",Tabla1[[#This Row],[Longitud]])+1,2)</f>
        <v>12</v>
      </c>
      <c r="J348" s="10" t="str">
        <f>MID(Tabla1[[#This Row],[Longitud]],FIND("'",Tabla1[[#This Row],[Longitud]])+1,6)</f>
        <v>40.993</v>
      </c>
      <c r="K348" s="10">
        <f>(Tabla1[[#This Row],[grados]]+(Tabla1[[#This Row],[minutos]]+Tabla1[[#This Row],[segundos]]/60)/60)*-1</f>
        <v>-100.21138694444444</v>
      </c>
      <c r="L348" s="10" t="s">
        <v>1618</v>
      </c>
      <c r="M348" s="10" t="str">
        <f>MID(Tabla1[[#This Row],[Latitud]],1,2)</f>
        <v>18</v>
      </c>
      <c r="N348" s="10" t="str">
        <f>MID(Tabla1[[#This Row],[Latitud]],FIND("°",Tabla1[[#This Row],[Latitud]])+1,2)</f>
        <v>38</v>
      </c>
      <c r="O348" s="10" t="str">
        <f>MID(Tabla1[[#This Row],[Latitud]],FIND("'",Tabla1[[#This Row],[Latitud]])+1,6)</f>
        <v>38.963</v>
      </c>
      <c r="P348" s="10">
        <f>(Tabla1[[#This Row],[grados2]]+(Tabla1[[#This Row],[minutos2]]+Tabla1[[#This Row],[segundos2]]/60)/60)</f>
        <v>18.644156388888888</v>
      </c>
      <c r="Q348" s="10" t="s">
        <v>1619</v>
      </c>
      <c r="R348" s="10">
        <v>405</v>
      </c>
    </row>
    <row r="349" spans="1:18" x14ac:dyDescent="0.2">
      <c r="A349" s="9" t="s">
        <v>9</v>
      </c>
      <c r="B349" s="9" t="s">
        <v>10</v>
      </c>
      <c r="C349" s="9" t="s">
        <v>1274</v>
      </c>
      <c r="D349" s="9" t="s">
        <v>1275</v>
      </c>
      <c r="E349" s="9" t="s">
        <v>1620</v>
      </c>
      <c r="F349" s="9" t="s">
        <v>1621</v>
      </c>
      <c r="G349" s="9" t="s">
        <v>1622</v>
      </c>
      <c r="H349" s="9" t="str">
        <f>MID(Tabla1[[#This Row],[Longitud]],1,3)</f>
        <v>100</v>
      </c>
      <c r="I349" s="9" t="str">
        <f>MID(Tabla1[[#This Row],[Longitud]],FIND("°",Tabla1[[#This Row],[Longitud]])+1,2)</f>
        <v>16</v>
      </c>
      <c r="J349" s="9" t="str">
        <f>MID(Tabla1[[#This Row],[Longitud]],FIND("'",Tabla1[[#This Row],[Longitud]])+1,6)</f>
        <v>29.578</v>
      </c>
      <c r="K349" s="9">
        <f>(Tabla1[[#This Row],[grados]]+(Tabla1[[#This Row],[minutos]]+Tabla1[[#This Row],[segundos]]/60)/60)*-1</f>
        <v>-100.27488277777778</v>
      </c>
      <c r="L349" s="9" t="s">
        <v>1623</v>
      </c>
      <c r="M349" s="9" t="str">
        <f>MID(Tabla1[[#This Row],[Latitud]],1,2)</f>
        <v>18</v>
      </c>
      <c r="N349" s="9" t="str">
        <f>MID(Tabla1[[#This Row],[Latitud]],FIND("°",Tabla1[[#This Row],[Latitud]])+1,2)</f>
        <v>33</v>
      </c>
      <c r="O349" s="9" t="str">
        <f>MID(Tabla1[[#This Row],[Latitud]],FIND("'",Tabla1[[#This Row],[Latitud]])+1,6)</f>
        <v>55.870</v>
      </c>
      <c r="P349" s="9">
        <f>(Tabla1[[#This Row],[grados2]]+(Tabla1[[#This Row],[minutos2]]+Tabla1[[#This Row],[segundos2]]/60)/60)</f>
        <v>18.565519444444444</v>
      </c>
      <c r="Q349" s="9" t="s">
        <v>1624</v>
      </c>
      <c r="R349" s="9">
        <v>8</v>
      </c>
    </row>
    <row r="350" spans="1:18" x14ac:dyDescent="0.2">
      <c r="A350" s="10" t="s">
        <v>9</v>
      </c>
      <c r="B350" s="10" t="s">
        <v>10</v>
      </c>
      <c r="C350" s="10" t="s">
        <v>1274</v>
      </c>
      <c r="D350" s="10" t="s">
        <v>1275</v>
      </c>
      <c r="E350" s="10" t="s">
        <v>1625</v>
      </c>
      <c r="F350" s="10" t="s">
        <v>1626</v>
      </c>
      <c r="G350" s="10" t="s">
        <v>1627</v>
      </c>
      <c r="H350" s="10" t="str">
        <f>MID(Tabla1[[#This Row],[Longitud]],1,3)</f>
        <v>100</v>
      </c>
      <c r="I350" s="10" t="str">
        <f>MID(Tabla1[[#This Row],[Longitud]],FIND("°",Tabla1[[#This Row],[Longitud]])+1,2)</f>
        <v>16</v>
      </c>
      <c r="J350" s="10" t="str">
        <f>MID(Tabla1[[#This Row],[Longitud]],FIND("'",Tabla1[[#This Row],[Longitud]])+1,6)</f>
        <v>21.336</v>
      </c>
      <c r="K350" s="10">
        <f>(Tabla1[[#This Row],[grados]]+(Tabla1[[#This Row],[minutos]]+Tabla1[[#This Row],[segundos]]/60)/60)*-1</f>
        <v>-100.27259333333333</v>
      </c>
      <c r="L350" s="10" t="s">
        <v>1628</v>
      </c>
      <c r="M350" s="10" t="str">
        <f>MID(Tabla1[[#This Row],[Latitud]],1,2)</f>
        <v>18</v>
      </c>
      <c r="N350" s="10" t="str">
        <f>MID(Tabla1[[#This Row],[Latitud]],FIND("°",Tabla1[[#This Row],[Latitud]])+1,2)</f>
        <v>30</v>
      </c>
      <c r="O350" s="10" t="str">
        <f>MID(Tabla1[[#This Row],[Latitud]],FIND("'",Tabla1[[#This Row],[Latitud]])+1,6)</f>
        <v>26.450</v>
      </c>
      <c r="P350" s="10">
        <f>(Tabla1[[#This Row],[grados2]]+(Tabla1[[#This Row],[minutos2]]+Tabla1[[#This Row],[segundos2]]/60)/60)</f>
        <v>18.507347222222222</v>
      </c>
      <c r="Q350" s="10" t="s">
        <v>1629</v>
      </c>
      <c r="R350" s="10">
        <v>19</v>
      </c>
    </row>
    <row r="351" spans="1:18" x14ac:dyDescent="0.2">
      <c r="A351" s="9" t="s">
        <v>9</v>
      </c>
      <c r="B351" s="9" t="s">
        <v>10</v>
      </c>
      <c r="C351" s="9" t="s">
        <v>1274</v>
      </c>
      <c r="D351" s="9" t="s">
        <v>1275</v>
      </c>
      <c r="E351" s="9" t="s">
        <v>1630</v>
      </c>
      <c r="F351" s="9" t="s">
        <v>1631</v>
      </c>
      <c r="G351" s="9" t="s">
        <v>1632</v>
      </c>
      <c r="H351" s="9" t="str">
        <f>MID(Tabla1[[#This Row],[Longitud]],1,3)</f>
        <v>100</v>
      </c>
      <c r="I351" s="9" t="str">
        <f>MID(Tabla1[[#This Row],[Longitud]],FIND("°",Tabla1[[#This Row],[Longitud]])+1,2)</f>
        <v>19</v>
      </c>
      <c r="J351" s="9" t="str">
        <f>MID(Tabla1[[#This Row],[Longitud]],FIND("'",Tabla1[[#This Row],[Longitud]])+1,6)</f>
        <v>39.416</v>
      </c>
      <c r="K351" s="9">
        <f>(Tabla1[[#This Row],[grados]]+(Tabla1[[#This Row],[minutos]]+Tabla1[[#This Row],[segundos]]/60)/60)*-1</f>
        <v>-100.32761555555555</v>
      </c>
      <c r="L351" s="9" t="s">
        <v>1633</v>
      </c>
      <c r="M351" s="9" t="str">
        <f>MID(Tabla1[[#This Row],[Latitud]],1,2)</f>
        <v>18</v>
      </c>
      <c r="N351" s="9" t="str">
        <f>MID(Tabla1[[#This Row],[Latitud]],FIND("°",Tabla1[[#This Row],[Latitud]])+1,2)</f>
        <v>32</v>
      </c>
      <c r="O351" s="9" t="str">
        <f>MID(Tabla1[[#This Row],[Latitud]],FIND("'",Tabla1[[#This Row],[Latitud]])+1,6)</f>
        <v>23.721</v>
      </c>
      <c r="P351" s="9">
        <f>(Tabla1[[#This Row],[grados2]]+(Tabla1[[#This Row],[minutos2]]+Tabla1[[#This Row],[segundos2]]/60)/60)</f>
        <v>18.539922499999999</v>
      </c>
      <c r="Q351" s="9" t="s">
        <v>1634</v>
      </c>
      <c r="R351" s="9">
        <v>28</v>
      </c>
    </row>
    <row r="352" spans="1:18" x14ac:dyDescent="0.2">
      <c r="A352" s="10" t="s">
        <v>9</v>
      </c>
      <c r="B352" s="10" t="s">
        <v>10</v>
      </c>
      <c r="C352" s="10" t="s">
        <v>1274</v>
      </c>
      <c r="D352" s="10" t="s">
        <v>1275</v>
      </c>
      <c r="E352" s="10" t="s">
        <v>1635</v>
      </c>
      <c r="F352" s="10" t="s">
        <v>1636</v>
      </c>
      <c r="G352" s="10" t="s">
        <v>1637</v>
      </c>
      <c r="H352" s="10" t="str">
        <f>MID(Tabla1[[#This Row],[Longitud]],1,3)</f>
        <v>100</v>
      </c>
      <c r="I352" s="10" t="str">
        <f>MID(Tabla1[[#This Row],[Longitud]],FIND("°",Tabla1[[#This Row],[Longitud]])+1,2)</f>
        <v>18</v>
      </c>
      <c r="J352" s="10" t="str">
        <f>MID(Tabla1[[#This Row],[Longitud]],FIND("'",Tabla1[[#This Row],[Longitud]])+1,6)</f>
        <v>24.709</v>
      </c>
      <c r="K352" s="10">
        <f>(Tabla1[[#This Row],[grados]]+(Tabla1[[#This Row],[minutos]]+Tabla1[[#This Row],[segundos]]/60)/60)*-1</f>
        <v>-100.30686361111111</v>
      </c>
      <c r="L352" s="10" t="s">
        <v>1638</v>
      </c>
      <c r="M352" s="10" t="str">
        <f>MID(Tabla1[[#This Row],[Latitud]],1,2)</f>
        <v>18</v>
      </c>
      <c r="N352" s="10" t="str">
        <f>MID(Tabla1[[#This Row],[Latitud]],FIND("°",Tabla1[[#This Row],[Latitud]])+1,2)</f>
        <v>38</v>
      </c>
      <c r="O352" s="10" t="str">
        <f>MID(Tabla1[[#This Row],[Latitud]],FIND("'",Tabla1[[#This Row],[Latitud]])+1,6)</f>
        <v>51.596</v>
      </c>
      <c r="P352" s="10">
        <f>(Tabla1[[#This Row],[grados2]]+(Tabla1[[#This Row],[minutos2]]+Tabla1[[#This Row],[segundos2]]/60)/60)</f>
        <v>18.647665555555555</v>
      </c>
      <c r="Q352" s="10" t="s">
        <v>1550</v>
      </c>
      <c r="R352" s="10">
        <v>197</v>
      </c>
    </row>
    <row r="353" spans="1:18" x14ac:dyDescent="0.2">
      <c r="A353" s="9" t="s">
        <v>9</v>
      </c>
      <c r="B353" s="9" t="s">
        <v>10</v>
      </c>
      <c r="C353" s="9" t="s">
        <v>1274</v>
      </c>
      <c r="D353" s="9" t="s">
        <v>1275</v>
      </c>
      <c r="E353" s="9" t="s">
        <v>1639</v>
      </c>
      <c r="F353" s="9" t="s">
        <v>1640</v>
      </c>
      <c r="G353" s="9" t="s">
        <v>1641</v>
      </c>
      <c r="H353" s="9" t="str">
        <f>MID(Tabla1[[#This Row],[Longitud]],1,3)</f>
        <v>100</v>
      </c>
      <c r="I353" s="9" t="str">
        <f>MID(Tabla1[[#This Row],[Longitud]],FIND("°",Tabla1[[#This Row],[Longitud]])+1,2)</f>
        <v>15</v>
      </c>
      <c r="J353" s="9" t="str">
        <f>MID(Tabla1[[#This Row],[Longitud]],FIND("'",Tabla1[[#This Row],[Longitud]])+1,6)</f>
        <v>20.329</v>
      </c>
      <c r="K353" s="9">
        <f>(Tabla1[[#This Row],[grados]]+(Tabla1[[#This Row],[minutos]]+Tabla1[[#This Row],[segundos]]/60)/60)*-1</f>
        <v>-100.25564694444445</v>
      </c>
      <c r="L353" s="9" t="s">
        <v>1642</v>
      </c>
      <c r="M353" s="9" t="str">
        <f>MID(Tabla1[[#This Row],[Latitud]],1,2)</f>
        <v>18</v>
      </c>
      <c r="N353" s="9" t="str">
        <f>MID(Tabla1[[#This Row],[Latitud]],FIND("°",Tabla1[[#This Row],[Latitud]])+1,2)</f>
        <v>34</v>
      </c>
      <c r="O353" s="9" t="str">
        <f>MID(Tabla1[[#This Row],[Latitud]],FIND("'",Tabla1[[#This Row],[Latitud]])+1,6)</f>
        <v>54.921</v>
      </c>
      <c r="P353" s="9">
        <f>(Tabla1[[#This Row],[grados2]]+(Tabla1[[#This Row],[minutos2]]+Tabla1[[#This Row],[segundos2]]/60)/60)</f>
        <v>18.581922500000001</v>
      </c>
      <c r="Q353" s="9" t="s">
        <v>1643</v>
      </c>
      <c r="R353" s="9">
        <v>90</v>
      </c>
    </row>
    <row r="354" spans="1:18" x14ac:dyDescent="0.2">
      <c r="A354" s="10" t="s">
        <v>9</v>
      </c>
      <c r="B354" s="10" t="s">
        <v>10</v>
      </c>
      <c r="C354" s="10" t="s">
        <v>1274</v>
      </c>
      <c r="D354" s="10" t="s">
        <v>1275</v>
      </c>
      <c r="E354" s="10" t="s">
        <v>1644</v>
      </c>
      <c r="F354" s="10" t="s">
        <v>1645</v>
      </c>
      <c r="G354" s="10" t="s">
        <v>1646</v>
      </c>
      <c r="H354" s="10" t="str">
        <f>MID(Tabla1[[#This Row],[Longitud]],1,3)</f>
        <v>100</v>
      </c>
      <c r="I354" s="10" t="str">
        <f>MID(Tabla1[[#This Row],[Longitud]],FIND("°",Tabla1[[#This Row],[Longitud]])+1,2)</f>
        <v>06</v>
      </c>
      <c r="J354" s="10" t="str">
        <f>MID(Tabla1[[#This Row],[Longitud]],FIND("'",Tabla1[[#This Row],[Longitud]])+1,6)</f>
        <v>13.491</v>
      </c>
      <c r="K354" s="10">
        <f>(Tabla1[[#This Row],[grados]]+(Tabla1[[#This Row],[minutos]]+Tabla1[[#This Row],[segundos]]/60)/60)*-1</f>
        <v>-100.1037475</v>
      </c>
      <c r="L354" s="10" t="s">
        <v>1647</v>
      </c>
      <c r="M354" s="10" t="str">
        <f>MID(Tabla1[[#This Row],[Latitud]],1,2)</f>
        <v>18</v>
      </c>
      <c r="N354" s="10" t="str">
        <f>MID(Tabla1[[#This Row],[Latitud]],FIND("°",Tabla1[[#This Row],[Latitud]])+1,2)</f>
        <v>34</v>
      </c>
      <c r="O354" s="10" t="str">
        <f>MID(Tabla1[[#This Row],[Latitud]],FIND("'",Tabla1[[#This Row],[Latitud]])+1,6)</f>
        <v>52.016</v>
      </c>
      <c r="P354" s="10">
        <f>(Tabla1[[#This Row],[grados2]]+(Tabla1[[#This Row],[minutos2]]+Tabla1[[#This Row],[segundos2]]/60)/60)</f>
        <v>18.581115555555556</v>
      </c>
      <c r="Q354" s="10" t="s">
        <v>1648</v>
      </c>
      <c r="R354" s="10">
        <v>254</v>
      </c>
    </row>
    <row r="355" spans="1:18" x14ac:dyDescent="0.2">
      <c r="A355" s="10" t="s">
        <v>9</v>
      </c>
      <c r="B355" s="10" t="s">
        <v>10</v>
      </c>
      <c r="C355" s="10" t="s">
        <v>1274</v>
      </c>
      <c r="D355" s="10" t="s">
        <v>1275</v>
      </c>
      <c r="E355" s="10" t="s">
        <v>1649</v>
      </c>
      <c r="F355" s="10" t="s">
        <v>1650</v>
      </c>
      <c r="G355" s="10" t="s">
        <v>1651</v>
      </c>
      <c r="H355" s="10" t="str">
        <f>MID(Tabla1[[#This Row],[Longitud]],1,3)</f>
        <v>100</v>
      </c>
      <c r="I355" s="10" t="str">
        <f>MID(Tabla1[[#This Row],[Longitud]],FIND("°",Tabla1[[#This Row],[Longitud]])+1,2)</f>
        <v>12</v>
      </c>
      <c r="J355" s="10" t="str">
        <f>MID(Tabla1[[#This Row],[Longitud]],FIND("'",Tabla1[[#This Row],[Longitud]])+1,6)</f>
        <v>21.432</v>
      </c>
      <c r="K355" s="10">
        <f>(Tabla1[[#This Row],[grados]]+(Tabla1[[#This Row],[minutos]]+Tabla1[[#This Row],[segundos]]/60)/60)*-1</f>
        <v>-100.20595333333333</v>
      </c>
      <c r="L355" s="10" t="s">
        <v>1652</v>
      </c>
      <c r="M355" s="10" t="str">
        <f>MID(Tabla1[[#This Row],[Latitud]],1,2)</f>
        <v>18</v>
      </c>
      <c r="N355" s="10" t="str">
        <f>MID(Tabla1[[#This Row],[Latitud]],FIND("°",Tabla1[[#This Row],[Latitud]])+1,2)</f>
        <v>38</v>
      </c>
      <c r="O355" s="10" t="str">
        <f>MID(Tabla1[[#This Row],[Latitud]],FIND("'",Tabla1[[#This Row],[Latitud]])+1,6)</f>
        <v>42.386</v>
      </c>
      <c r="P355" s="10">
        <f>(Tabla1[[#This Row],[grados2]]+(Tabla1[[#This Row],[minutos2]]+Tabla1[[#This Row],[segundos2]]/60)/60)</f>
        <v>18.645107222222222</v>
      </c>
      <c r="Q355" s="10" t="s">
        <v>1619</v>
      </c>
      <c r="R355" s="10">
        <v>135</v>
      </c>
    </row>
    <row r="356" spans="1:18" x14ac:dyDescent="0.2">
      <c r="A356" s="9" t="s">
        <v>9</v>
      </c>
      <c r="B356" s="9" t="s">
        <v>10</v>
      </c>
      <c r="C356" s="9" t="s">
        <v>1274</v>
      </c>
      <c r="D356" s="9" t="s">
        <v>1275</v>
      </c>
      <c r="E356" s="9" t="s">
        <v>1653</v>
      </c>
      <c r="F356" s="9" t="s">
        <v>1654</v>
      </c>
      <c r="G356" s="9" t="s">
        <v>1655</v>
      </c>
      <c r="H356" s="9" t="str">
        <f>MID(Tabla1[[#This Row],[Longitud]],1,3)</f>
        <v>100</v>
      </c>
      <c r="I356" s="9" t="str">
        <f>MID(Tabla1[[#This Row],[Longitud]],FIND("°",Tabla1[[#This Row],[Longitud]])+1,2)</f>
        <v>09</v>
      </c>
      <c r="J356" s="9" t="str">
        <f>MID(Tabla1[[#This Row],[Longitud]],FIND("'",Tabla1[[#This Row],[Longitud]])+1,6)</f>
        <v>00.144</v>
      </c>
      <c r="K356" s="9">
        <f>(Tabla1[[#This Row],[grados]]+(Tabla1[[#This Row],[minutos]]+Tabla1[[#This Row],[segundos]]/60)/60)*-1</f>
        <v>-100.15004</v>
      </c>
      <c r="L356" s="9" t="s">
        <v>1656</v>
      </c>
      <c r="M356" s="9" t="str">
        <f>MID(Tabla1[[#This Row],[Latitud]],1,2)</f>
        <v>18</v>
      </c>
      <c r="N356" s="9" t="str">
        <f>MID(Tabla1[[#This Row],[Latitud]],FIND("°",Tabla1[[#This Row],[Latitud]])+1,2)</f>
        <v>39</v>
      </c>
      <c r="O356" s="9" t="str">
        <f>MID(Tabla1[[#This Row],[Latitud]],FIND("'",Tabla1[[#This Row],[Latitud]])+1,6)</f>
        <v>06.860</v>
      </c>
      <c r="P356" s="9">
        <f>(Tabla1[[#This Row],[grados2]]+(Tabla1[[#This Row],[minutos2]]+Tabla1[[#This Row],[segundos2]]/60)/60)</f>
        <v>18.651905555555555</v>
      </c>
      <c r="Q356" s="9" t="s">
        <v>1657</v>
      </c>
      <c r="R356" s="9">
        <v>18</v>
      </c>
    </row>
    <row r="357" spans="1:18" x14ac:dyDescent="0.2">
      <c r="A357" s="10" t="s">
        <v>9</v>
      </c>
      <c r="B357" s="10" t="s">
        <v>10</v>
      </c>
      <c r="C357" s="10" t="s">
        <v>1274</v>
      </c>
      <c r="D357" s="10" t="s">
        <v>1275</v>
      </c>
      <c r="E357" s="10" t="s">
        <v>1658</v>
      </c>
      <c r="F357" s="10" t="s">
        <v>1659</v>
      </c>
      <c r="G357" s="10" t="s">
        <v>1660</v>
      </c>
      <c r="H357" s="10" t="str">
        <f>MID(Tabla1[[#This Row],[Longitud]],1,3)</f>
        <v>100</v>
      </c>
      <c r="I357" s="10" t="str">
        <f>MID(Tabla1[[#This Row],[Longitud]],FIND("°",Tabla1[[#This Row],[Longitud]])+1,2)</f>
        <v>06</v>
      </c>
      <c r="J357" s="10" t="str">
        <f>MID(Tabla1[[#This Row],[Longitud]],FIND("'",Tabla1[[#This Row],[Longitud]])+1,6)</f>
        <v>34.801</v>
      </c>
      <c r="K357" s="10">
        <f>(Tabla1[[#This Row],[grados]]+(Tabla1[[#This Row],[minutos]]+Tabla1[[#This Row],[segundos]]/60)/60)*-1</f>
        <v>-100.10966694444444</v>
      </c>
      <c r="L357" s="10" t="s">
        <v>1661</v>
      </c>
      <c r="M357" s="10" t="str">
        <f>MID(Tabla1[[#This Row],[Latitud]],1,2)</f>
        <v>18</v>
      </c>
      <c r="N357" s="10" t="str">
        <f>MID(Tabla1[[#This Row],[Latitud]],FIND("°",Tabla1[[#This Row],[Latitud]])+1,2)</f>
        <v>37</v>
      </c>
      <c r="O357" s="10" t="str">
        <f>MID(Tabla1[[#This Row],[Latitud]],FIND("'",Tabla1[[#This Row],[Latitud]])+1,6)</f>
        <v>20.904</v>
      </c>
      <c r="P357" s="10">
        <f>(Tabla1[[#This Row],[grados2]]+(Tabla1[[#This Row],[minutos2]]+Tabla1[[#This Row],[segundos2]]/60)/60)</f>
        <v>18.622473333333332</v>
      </c>
      <c r="Q357" s="10" t="s">
        <v>1662</v>
      </c>
      <c r="R357" s="10">
        <v>139</v>
      </c>
    </row>
    <row r="358" spans="1:18" x14ac:dyDescent="0.2">
      <c r="A358" s="9" t="s">
        <v>9</v>
      </c>
      <c r="B358" s="9" t="s">
        <v>10</v>
      </c>
      <c r="C358" s="9" t="s">
        <v>1274</v>
      </c>
      <c r="D358" s="9" t="s">
        <v>1275</v>
      </c>
      <c r="E358" s="9" t="s">
        <v>1663</v>
      </c>
      <c r="F358" s="9" t="s">
        <v>1664</v>
      </c>
      <c r="G358" s="9" t="s">
        <v>1665</v>
      </c>
      <c r="H358" s="9" t="str">
        <f>MID(Tabla1[[#This Row],[Longitud]],1,3)</f>
        <v>100</v>
      </c>
      <c r="I358" s="9" t="str">
        <f>MID(Tabla1[[#This Row],[Longitud]],FIND("°",Tabla1[[#This Row],[Longitud]])+1,2)</f>
        <v>20</v>
      </c>
      <c r="J358" s="9" t="str">
        <f>MID(Tabla1[[#This Row],[Longitud]],FIND("'",Tabla1[[#This Row],[Longitud]])+1,6)</f>
        <v>07.756</v>
      </c>
      <c r="K358" s="9">
        <f>(Tabla1[[#This Row],[grados]]+(Tabla1[[#This Row],[minutos]]+Tabla1[[#This Row],[segundos]]/60)/60)*-1</f>
        <v>-100.33548777777777</v>
      </c>
      <c r="L358" s="9" t="s">
        <v>1666</v>
      </c>
      <c r="M358" s="9" t="str">
        <f>MID(Tabla1[[#This Row],[Latitud]],1,2)</f>
        <v>18</v>
      </c>
      <c r="N358" s="9" t="str">
        <f>MID(Tabla1[[#This Row],[Latitud]],FIND("°",Tabla1[[#This Row],[Latitud]])+1,2)</f>
        <v>34</v>
      </c>
      <c r="O358" s="9" t="str">
        <f>MID(Tabla1[[#This Row],[Latitud]],FIND("'",Tabla1[[#This Row],[Latitud]])+1,6)</f>
        <v>04.249</v>
      </c>
      <c r="P358" s="9">
        <f>(Tabla1[[#This Row],[grados2]]+(Tabla1[[#This Row],[minutos2]]+Tabla1[[#This Row],[segundos2]]/60)/60)</f>
        <v>18.567846944444444</v>
      </c>
      <c r="Q358" s="9" t="s">
        <v>1667</v>
      </c>
      <c r="R358" s="9">
        <v>48</v>
      </c>
    </row>
    <row r="359" spans="1:18" x14ac:dyDescent="0.2">
      <c r="A359" s="10" t="s">
        <v>9</v>
      </c>
      <c r="B359" s="10" t="s">
        <v>10</v>
      </c>
      <c r="C359" s="10" t="s">
        <v>1274</v>
      </c>
      <c r="D359" s="10" t="s">
        <v>1275</v>
      </c>
      <c r="E359" s="10" t="s">
        <v>1668</v>
      </c>
      <c r="F359" s="10" t="s">
        <v>1669</v>
      </c>
      <c r="G359" s="10" t="s">
        <v>1670</v>
      </c>
      <c r="H359" s="10" t="str">
        <f>MID(Tabla1[[#This Row],[Longitud]],1,3)</f>
        <v>100</v>
      </c>
      <c r="I359" s="10" t="str">
        <f>MID(Tabla1[[#This Row],[Longitud]],FIND("°",Tabla1[[#This Row],[Longitud]])+1,2)</f>
        <v>21</v>
      </c>
      <c r="J359" s="10" t="str">
        <f>MID(Tabla1[[#This Row],[Longitud]],FIND("'",Tabla1[[#This Row],[Longitud]])+1,6)</f>
        <v>37.684</v>
      </c>
      <c r="K359" s="10">
        <f>(Tabla1[[#This Row],[grados]]+(Tabla1[[#This Row],[minutos]]+Tabla1[[#This Row],[segundos]]/60)/60)*-1</f>
        <v>-100.36046777777777</v>
      </c>
      <c r="L359" s="10" t="s">
        <v>1671</v>
      </c>
      <c r="M359" s="10" t="str">
        <f>MID(Tabla1[[#This Row],[Latitud]],1,2)</f>
        <v>18</v>
      </c>
      <c r="N359" s="10" t="str">
        <f>MID(Tabla1[[#This Row],[Latitud]],FIND("°",Tabla1[[#This Row],[Latitud]])+1,2)</f>
        <v>35</v>
      </c>
      <c r="O359" s="10" t="str">
        <f>MID(Tabla1[[#This Row],[Latitud]],FIND("'",Tabla1[[#This Row],[Latitud]])+1,6)</f>
        <v>56.184</v>
      </c>
      <c r="P359" s="10">
        <f>(Tabla1[[#This Row],[grados2]]+(Tabla1[[#This Row],[minutos2]]+Tabla1[[#This Row],[segundos2]]/60)/60)</f>
        <v>18.598939999999999</v>
      </c>
      <c r="Q359" s="10" t="s">
        <v>1346</v>
      </c>
      <c r="R359" s="10">
        <v>50</v>
      </c>
    </row>
    <row r="360" spans="1:18" x14ac:dyDescent="0.2">
      <c r="A360" s="9" t="s">
        <v>9</v>
      </c>
      <c r="B360" s="9" t="s">
        <v>10</v>
      </c>
      <c r="C360" s="9" t="s">
        <v>1274</v>
      </c>
      <c r="D360" s="9" t="s">
        <v>1275</v>
      </c>
      <c r="E360" s="9" t="s">
        <v>1672</v>
      </c>
      <c r="F360" s="9" t="s">
        <v>1673</v>
      </c>
      <c r="G360" s="9" t="s">
        <v>1674</v>
      </c>
      <c r="H360" s="9" t="str">
        <f>MID(Tabla1[[#This Row],[Longitud]],1,3)</f>
        <v>100</v>
      </c>
      <c r="I360" s="9" t="str">
        <f>MID(Tabla1[[#This Row],[Longitud]],FIND("°",Tabla1[[#This Row],[Longitud]])+1,2)</f>
        <v>15</v>
      </c>
      <c r="J360" s="9" t="str">
        <f>MID(Tabla1[[#This Row],[Longitud]],FIND("'",Tabla1[[#This Row],[Longitud]])+1,6)</f>
        <v>53.485</v>
      </c>
      <c r="K360" s="9">
        <f>(Tabla1[[#This Row],[grados]]+(Tabla1[[#This Row],[minutos]]+Tabla1[[#This Row],[segundos]]/60)/60)*-1</f>
        <v>-100.26485694444445</v>
      </c>
      <c r="L360" s="9" t="s">
        <v>1675</v>
      </c>
      <c r="M360" s="9" t="str">
        <f>MID(Tabla1[[#This Row],[Latitud]],1,2)</f>
        <v>18</v>
      </c>
      <c r="N360" s="9" t="str">
        <f>MID(Tabla1[[#This Row],[Latitud]],FIND("°",Tabla1[[#This Row],[Latitud]])+1,2)</f>
        <v>32</v>
      </c>
      <c r="O360" s="9" t="str">
        <f>MID(Tabla1[[#This Row],[Latitud]],FIND("'",Tabla1[[#This Row],[Latitud]])+1,6)</f>
        <v>01.619</v>
      </c>
      <c r="P360" s="9">
        <f>(Tabla1[[#This Row],[grados2]]+(Tabla1[[#This Row],[minutos2]]+Tabla1[[#This Row],[segundos2]]/60)/60)</f>
        <v>18.533783055555556</v>
      </c>
      <c r="Q360" s="9" t="s">
        <v>1676</v>
      </c>
      <c r="R360" s="9">
        <v>20</v>
      </c>
    </row>
    <row r="361" spans="1:18" x14ac:dyDescent="0.2">
      <c r="A361" s="10" t="s">
        <v>9</v>
      </c>
      <c r="B361" s="10" t="s">
        <v>10</v>
      </c>
      <c r="C361" s="10" t="s">
        <v>1274</v>
      </c>
      <c r="D361" s="10" t="s">
        <v>1275</v>
      </c>
      <c r="E361" s="10" t="s">
        <v>1677</v>
      </c>
      <c r="F361" s="10" t="s">
        <v>1678</v>
      </c>
      <c r="G361" s="10" t="s">
        <v>1679</v>
      </c>
      <c r="H361" s="10" t="str">
        <f>MID(Tabla1[[#This Row],[Longitud]],1,3)</f>
        <v>100</v>
      </c>
      <c r="I361" s="10" t="str">
        <f>MID(Tabla1[[#This Row],[Longitud]],FIND("°",Tabla1[[#This Row],[Longitud]])+1,2)</f>
        <v>16</v>
      </c>
      <c r="J361" s="10" t="str">
        <f>MID(Tabla1[[#This Row],[Longitud]],FIND("'",Tabla1[[#This Row],[Longitud]])+1,6)</f>
        <v>23.315</v>
      </c>
      <c r="K361" s="10">
        <f>(Tabla1[[#This Row],[grados]]+(Tabla1[[#This Row],[minutos]]+Tabla1[[#This Row],[segundos]]/60)/60)*-1</f>
        <v>-100.27314305555555</v>
      </c>
      <c r="L361" s="10" t="s">
        <v>1680</v>
      </c>
      <c r="M361" s="10" t="str">
        <f>MID(Tabla1[[#This Row],[Latitud]],1,2)</f>
        <v>18</v>
      </c>
      <c r="N361" s="10" t="str">
        <f>MID(Tabla1[[#This Row],[Latitud]],FIND("°",Tabla1[[#This Row],[Latitud]])+1,2)</f>
        <v>29</v>
      </c>
      <c r="O361" s="10" t="str">
        <f>MID(Tabla1[[#This Row],[Latitud]],FIND("'",Tabla1[[#This Row],[Latitud]])+1,6)</f>
        <v>06.507</v>
      </c>
      <c r="P361" s="10">
        <f>(Tabla1[[#This Row],[grados2]]+(Tabla1[[#This Row],[minutos2]]+Tabla1[[#This Row],[segundos2]]/60)/60)</f>
        <v>18.485140833333332</v>
      </c>
      <c r="Q361" s="10" t="s">
        <v>1681</v>
      </c>
      <c r="R361" s="10">
        <v>107</v>
      </c>
    </row>
    <row r="362" spans="1:18" x14ac:dyDescent="0.2">
      <c r="A362" s="9" t="s">
        <v>9</v>
      </c>
      <c r="B362" s="9" t="s">
        <v>10</v>
      </c>
      <c r="C362" s="9" t="s">
        <v>1274</v>
      </c>
      <c r="D362" s="9" t="s">
        <v>1275</v>
      </c>
      <c r="E362" s="9" t="s">
        <v>1682</v>
      </c>
      <c r="F362" s="9" t="s">
        <v>1683</v>
      </c>
      <c r="G362" s="9" t="s">
        <v>1684</v>
      </c>
      <c r="H362" s="9" t="str">
        <f>MID(Tabla1[[#This Row],[Longitud]],1,3)</f>
        <v>100</v>
      </c>
      <c r="I362" s="9" t="str">
        <f>MID(Tabla1[[#This Row],[Longitud]],FIND("°",Tabla1[[#This Row],[Longitud]])+1,2)</f>
        <v>15</v>
      </c>
      <c r="J362" s="9" t="str">
        <f>MID(Tabla1[[#This Row],[Longitud]],FIND("'",Tabla1[[#This Row],[Longitud]])+1,6)</f>
        <v>29.380</v>
      </c>
      <c r="K362" s="9">
        <f>(Tabla1[[#This Row],[grados]]+(Tabla1[[#This Row],[minutos]]+Tabla1[[#This Row],[segundos]]/60)/60)*-1</f>
        <v>-100.25816111111111</v>
      </c>
      <c r="L362" s="9" t="s">
        <v>1685</v>
      </c>
      <c r="M362" s="9" t="str">
        <f>MID(Tabla1[[#This Row],[Latitud]],1,2)</f>
        <v>18</v>
      </c>
      <c r="N362" s="9" t="str">
        <f>MID(Tabla1[[#This Row],[Latitud]],FIND("°",Tabla1[[#This Row],[Latitud]])+1,2)</f>
        <v>29</v>
      </c>
      <c r="O362" s="9" t="str">
        <f>MID(Tabla1[[#This Row],[Latitud]],FIND("'",Tabla1[[#This Row],[Latitud]])+1,6)</f>
        <v>15.105</v>
      </c>
      <c r="P362" s="9">
        <f>(Tabla1[[#This Row],[grados2]]+(Tabla1[[#This Row],[minutos2]]+Tabla1[[#This Row],[segundos2]]/60)/60)</f>
        <v>18.487529166666668</v>
      </c>
      <c r="Q362" s="9" t="s">
        <v>1686</v>
      </c>
      <c r="R362" s="9">
        <v>11</v>
      </c>
    </row>
    <row r="363" spans="1:18" x14ac:dyDescent="0.2">
      <c r="A363" s="10" t="s">
        <v>9</v>
      </c>
      <c r="B363" s="10" t="s">
        <v>10</v>
      </c>
      <c r="C363" s="10" t="s">
        <v>1274</v>
      </c>
      <c r="D363" s="10" t="s">
        <v>1275</v>
      </c>
      <c r="E363" s="10" t="s">
        <v>1687</v>
      </c>
      <c r="F363" s="10" t="s">
        <v>1688</v>
      </c>
      <c r="G363" s="10" t="s">
        <v>1689</v>
      </c>
      <c r="H363" s="10" t="str">
        <f>MID(Tabla1[[#This Row],[Longitud]],1,3)</f>
        <v>100</v>
      </c>
      <c r="I363" s="10" t="str">
        <f>MID(Tabla1[[#This Row],[Longitud]],FIND("°",Tabla1[[#This Row],[Longitud]])+1,2)</f>
        <v>11</v>
      </c>
      <c r="J363" s="10" t="str">
        <f>MID(Tabla1[[#This Row],[Longitud]],FIND("'",Tabla1[[#This Row],[Longitud]])+1,6)</f>
        <v>47.843</v>
      </c>
      <c r="K363" s="10">
        <f>(Tabla1[[#This Row],[grados]]+(Tabla1[[#This Row],[minutos]]+Tabla1[[#This Row],[segundos]]/60)/60)*-1</f>
        <v>-100.19662305555556</v>
      </c>
      <c r="L363" s="10" t="s">
        <v>1690</v>
      </c>
      <c r="M363" s="10" t="str">
        <f>MID(Tabla1[[#This Row],[Latitud]],1,2)</f>
        <v>18</v>
      </c>
      <c r="N363" s="10" t="str">
        <f>MID(Tabla1[[#This Row],[Latitud]],FIND("°",Tabla1[[#This Row],[Latitud]])+1,2)</f>
        <v>39</v>
      </c>
      <c r="O363" s="10" t="str">
        <f>MID(Tabla1[[#This Row],[Latitud]],FIND("'",Tabla1[[#This Row],[Latitud]])+1,6)</f>
        <v>36.603</v>
      </c>
      <c r="P363" s="10">
        <f>(Tabla1[[#This Row],[grados2]]+(Tabla1[[#This Row],[minutos2]]+Tabla1[[#This Row],[segundos2]]/60)/60)</f>
        <v>18.6601675</v>
      </c>
      <c r="Q363" s="10" t="s">
        <v>1691</v>
      </c>
      <c r="R363" s="10">
        <v>59</v>
      </c>
    </row>
    <row r="364" spans="1:18" x14ac:dyDescent="0.2">
      <c r="A364" s="9" t="s">
        <v>9</v>
      </c>
      <c r="B364" s="9" t="s">
        <v>10</v>
      </c>
      <c r="C364" s="9" t="s">
        <v>1274</v>
      </c>
      <c r="D364" s="9" t="s">
        <v>1275</v>
      </c>
      <c r="E364" s="9" t="s">
        <v>1692</v>
      </c>
      <c r="F364" s="9" t="s">
        <v>1693</v>
      </c>
      <c r="G364" s="9" t="s">
        <v>1694</v>
      </c>
      <c r="H364" s="9" t="str">
        <f>MID(Tabla1[[#This Row],[Longitud]],1,3)</f>
        <v>100</v>
      </c>
      <c r="I364" s="9" t="str">
        <f>MID(Tabla1[[#This Row],[Longitud]],FIND("°",Tabla1[[#This Row],[Longitud]])+1,2)</f>
        <v>15</v>
      </c>
      <c r="J364" s="9" t="str">
        <f>MID(Tabla1[[#This Row],[Longitud]],FIND("'",Tabla1[[#This Row],[Longitud]])+1,6)</f>
        <v>01.248</v>
      </c>
      <c r="K364" s="9">
        <f>(Tabla1[[#This Row],[grados]]+(Tabla1[[#This Row],[minutos]]+Tabla1[[#This Row],[segundos]]/60)/60)*-1</f>
        <v>-100.25034666666667</v>
      </c>
      <c r="L364" s="9" t="s">
        <v>1695</v>
      </c>
      <c r="M364" s="9" t="str">
        <f>MID(Tabla1[[#This Row],[Latitud]],1,2)</f>
        <v>18</v>
      </c>
      <c r="N364" s="9" t="str">
        <f>MID(Tabla1[[#This Row],[Latitud]],FIND("°",Tabla1[[#This Row],[Latitud]])+1,2)</f>
        <v>29</v>
      </c>
      <c r="O364" s="9" t="str">
        <f>MID(Tabla1[[#This Row],[Latitud]],FIND("'",Tabla1[[#This Row],[Latitud]])+1,6)</f>
        <v>28.521</v>
      </c>
      <c r="P364" s="9">
        <f>(Tabla1[[#This Row],[grados2]]+(Tabla1[[#This Row],[minutos2]]+Tabla1[[#This Row],[segundos2]]/60)/60)</f>
        <v>18.491255833333334</v>
      </c>
      <c r="Q364" s="9" t="s">
        <v>1696</v>
      </c>
      <c r="R364" s="9">
        <v>49</v>
      </c>
    </row>
    <row r="365" spans="1:18" x14ac:dyDescent="0.2">
      <c r="A365" s="10" t="s">
        <v>9</v>
      </c>
      <c r="B365" s="10" t="s">
        <v>10</v>
      </c>
      <c r="C365" s="10" t="s">
        <v>1274</v>
      </c>
      <c r="D365" s="10" t="s">
        <v>1275</v>
      </c>
      <c r="E365" s="10" t="s">
        <v>1697</v>
      </c>
      <c r="F365" s="10" t="s">
        <v>1698</v>
      </c>
      <c r="G365" s="10" t="s">
        <v>1699</v>
      </c>
      <c r="H365" s="10" t="str">
        <f>MID(Tabla1[[#This Row],[Longitud]],1,3)</f>
        <v>100</v>
      </c>
      <c r="I365" s="10" t="str">
        <f>MID(Tabla1[[#This Row],[Longitud]],FIND("°",Tabla1[[#This Row],[Longitud]])+1,2)</f>
        <v>11</v>
      </c>
      <c r="J365" s="10" t="str">
        <f>MID(Tabla1[[#This Row],[Longitud]],FIND("'",Tabla1[[#This Row],[Longitud]])+1,6)</f>
        <v>24.036</v>
      </c>
      <c r="K365" s="10">
        <f>(Tabla1[[#This Row],[grados]]+(Tabla1[[#This Row],[minutos]]+Tabla1[[#This Row],[segundos]]/60)/60)*-1</f>
        <v>-100.19001</v>
      </c>
      <c r="L365" s="10" t="s">
        <v>1700</v>
      </c>
      <c r="M365" s="10" t="str">
        <f>MID(Tabla1[[#This Row],[Latitud]],1,2)</f>
        <v>18</v>
      </c>
      <c r="N365" s="10" t="str">
        <f>MID(Tabla1[[#This Row],[Latitud]],FIND("°",Tabla1[[#This Row],[Latitud]])+1,2)</f>
        <v>39</v>
      </c>
      <c r="O365" s="10" t="str">
        <f>MID(Tabla1[[#This Row],[Latitud]],FIND("'",Tabla1[[#This Row],[Latitud]])+1,6)</f>
        <v>31.323</v>
      </c>
      <c r="P365" s="10">
        <f>(Tabla1[[#This Row],[grados2]]+(Tabla1[[#This Row],[minutos2]]+Tabla1[[#This Row],[segundos2]]/60)/60)</f>
        <v>18.658700833333334</v>
      </c>
      <c r="Q365" s="10" t="s">
        <v>1701</v>
      </c>
      <c r="R365" s="10">
        <v>161</v>
      </c>
    </row>
    <row r="366" spans="1:18" x14ac:dyDescent="0.2">
      <c r="A366" s="9" t="s">
        <v>9</v>
      </c>
      <c r="B366" s="9" t="s">
        <v>10</v>
      </c>
      <c r="C366" s="9" t="s">
        <v>1274</v>
      </c>
      <c r="D366" s="9" t="s">
        <v>1275</v>
      </c>
      <c r="E366" s="9" t="s">
        <v>1702</v>
      </c>
      <c r="F366" s="9" t="s">
        <v>1703</v>
      </c>
      <c r="G366" s="9" t="s">
        <v>1704</v>
      </c>
      <c r="H366" s="9" t="str">
        <f>MID(Tabla1[[#This Row],[Longitud]],1,3)</f>
        <v>100</v>
      </c>
      <c r="I366" s="9" t="str">
        <f>MID(Tabla1[[#This Row],[Longitud]],FIND("°",Tabla1[[#This Row],[Longitud]])+1,2)</f>
        <v>15</v>
      </c>
      <c r="J366" s="9" t="str">
        <f>MID(Tabla1[[#This Row],[Longitud]],FIND("'",Tabla1[[#This Row],[Longitud]])+1,6)</f>
        <v>49.722</v>
      </c>
      <c r="K366" s="9">
        <f>(Tabla1[[#This Row],[grados]]+(Tabla1[[#This Row],[minutos]]+Tabla1[[#This Row],[segundos]]/60)/60)*-1</f>
        <v>-100.26381166666667</v>
      </c>
      <c r="L366" s="9" t="s">
        <v>1705</v>
      </c>
      <c r="M366" s="9" t="str">
        <f>MID(Tabla1[[#This Row],[Latitud]],1,2)</f>
        <v>18</v>
      </c>
      <c r="N366" s="9" t="str">
        <f>MID(Tabla1[[#This Row],[Latitud]],FIND("°",Tabla1[[#This Row],[Latitud]])+1,2)</f>
        <v>34</v>
      </c>
      <c r="O366" s="9" t="str">
        <f>MID(Tabla1[[#This Row],[Latitud]],FIND("'",Tabla1[[#This Row],[Latitud]])+1,6)</f>
        <v>34.275</v>
      </c>
      <c r="P366" s="9">
        <f>(Tabla1[[#This Row],[grados2]]+(Tabla1[[#This Row],[minutos2]]+Tabla1[[#This Row],[segundos2]]/60)/60)</f>
        <v>18.5761875</v>
      </c>
      <c r="Q366" s="9" t="s">
        <v>1706</v>
      </c>
      <c r="R366" s="9">
        <v>19</v>
      </c>
    </row>
    <row r="367" spans="1:18" x14ac:dyDescent="0.2">
      <c r="A367" s="10" t="s">
        <v>9</v>
      </c>
      <c r="B367" s="10" t="s">
        <v>10</v>
      </c>
      <c r="C367" s="10" t="s">
        <v>1274</v>
      </c>
      <c r="D367" s="10" t="s">
        <v>1275</v>
      </c>
      <c r="E367" s="10" t="s">
        <v>1707</v>
      </c>
      <c r="F367" s="10" t="s">
        <v>1708</v>
      </c>
      <c r="G367" s="10" t="s">
        <v>1709</v>
      </c>
      <c r="H367" s="10" t="str">
        <f>MID(Tabla1[[#This Row],[Longitud]],1,3)</f>
        <v>100</v>
      </c>
      <c r="I367" s="10" t="str">
        <f>MID(Tabla1[[#This Row],[Longitud]],FIND("°",Tabla1[[#This Row],[Longitud]])+1,2)</f>
        <v>16</v>
      </c>
      <c r="J367" s="10" t="str">
        <f>MID(Tabla1[[#This Row],[Longitud]],FIND("'",Tabla1[[#This Row],[Longitud]])+1,6)</f>
        <v>24.135</v>
      </c>
      <c r="K367" s="10">
        <f>(Tabla1[[#This Row],[grados]]+(Tabla1[[#This Row],[minutos]]+Tabla1[[#This Row],[segundos]]/60)/60)*-1</f>
        <v>-100.27337083333333</v>
      </c>
      <c r="L367" s="10" t="s">
        <v>1710</v>
      </c>
      <c r="M367" s="10" t="str">
        <f>MID(Tabla1[[#This Row],[Latitud]],1,2)</f>
        <v>18</v>
      </c>
      <c r="N367" s="10" t="str">
        <f>MID(Tabla1[[#This Row],[Latitud]],FIND("°",Tabla1[[#This Row],[Latitud]])+1,2)</f>
        <v>35</v>
      </c>
      <c r="O367" s="10" t="str">
        <f>MID(Tabla1[[#This Row],[Latitud]],FIND("'",Tabla1[[#This Row],[Latitud]])+1,6)</f>
        <v>18.695</v>
      </c>
      <c r="P367" s="10">
        <f>(Tabla1[[#This Row],[grados2]]+(Tabla1[[#This Row],[minutos2]]+Tabla1[[#This Row],[segundos2]]/60)/60)</f>
        <v>18.588526388888887</v>
      </c>
      <c r="Q367" s="10" t="s">
        <v>1711</v>
      </c>
      <c r="R367" s="10">
        <v>190</v>
      </c>
    </row>
    <row r="368" spans="1:18" x14ac:dyDescent="0.2">
      <c r="A368" s="10" t="s">
        <v>9</v>
      </c>
      <c r="B368" s="10" t="s">
        <v>10</v>
      </c>
      <c r="C368" s="10" t="s">
        <v>1274</v>
      </c>
      <c r="D368" s="10" t="s">
        <v>1275</v>
      </c>
      <c r="E368" s="10" t="s">
        <v>1712</v>
      </c>
      <c r="F368" s="10" t="s">
        <v>1713</v>
      </c>
      <c r="G368" s="10" t="s">
        <v>1714</v>
      </c>
      <c r="H368" s="10" t="str">
        <f>MID(Tabla1[[#This Row],[Longitud]],1,3)</f>
        <v>100</v>
      </c>
      <c r="I368" s="10" t="str">
        <f>MID(Tabla1[[#This Row],[Longitud]],FIND("°",Tabla1[[#This Row],[Longitud]])+1,2)</f>
        <v>15</v>
      </c>
      <c r="J368" s="10" t="str">
        <f>MID(Tabla1[[#This Row],[Longitud]],FIND("'",Tabla1[[#This Row],[Longitud]])+1,6)</f>
        <v>25.183</v>
      </c>
      <c r="K368" s="10">
        <f>(Tabla1[[#This Row],[grados]]+(Tabla1[[#This Row],[minutos]]+Tabla1[[#This Row],[segundos]]/60)/60)*-1</f>
        <v>-100.25699527777778</v>
      </c>
      <c r="L368" s="10" t="s">
        <v>1715</v>
      </c>
      <c r="M368" s="10" t="str">
        <f>MID(Tabla1[[#This Row],[Latitud]],1,2)</f>
        <v>18</v>
      </c>
      <c r="N368" s="10" t="str">
        <f>MID(Tabla1[[#This Row],[Latitud]],FIND("°",Tabla1[[#This Row],[Latitud]])+1,2)</f>
        <v>25</v>
      </c>
      <c r="O368" s="10" t="str">
        <f>MID(Tabla1[[#This Row],[Latitud]],FIND("'",Tabla1[[#This Row],[Latitud]])+1,6)</f>
        <v>48.053</v>
      </c>
      <c r="P368" s="10">
        <f>(Tabla1[[#This Row],[grados2]]+(Tabla1[[#This Row],[minutos2]]+Tabla1[[#This Row],[segundos2]]/60)/60)</f>
        <v>18.430014722222221</v>
      </c>
      <c r="Q368" s="10" t="s">
        <v>1716</v>
      </c>
      <c r="R368" s="10">
        <v>362</v>
      </c>
    </row>
    <row r="369" spans="1:18" x14ac:dyDescent="0.2">
      <c r="A369" s="9" t="s">
        <v>9</v>
      </c>
      <c r="B369" s="9" t="s">
        <v>10</v>
      </c>
      <c r="C369" s="9" t="s">
        <v>1274</v>
      </c>
      <c r="D369" s="9" t="s">
        <v>1275</v>
      </c>
      <c r="E369" s="9" t="s">
        <v>1717</v>
      </c>
      <c r="F369" s="9" t="s">
        <v>1718</v>
      </c>
      <c r="G369" s="9" t="s">
        <v>1719</v>
      </c>
      <c r="H369" s="9" t="str">
        <f>MID(Tabla1[[#This Row],[Longitud]],1,3)</f>
        <v>100</v>
      </c>
      <c r="I369" s="9" t="str">
        <f>MID(Tabla1[[#This Row],[Longitud]],FIND("°",Tabla1[[#This Row],[Longitud]])+1,2)</f>
        <v>13</v>
      </c>
      <c r="J369" s="9" t="str">
        <f>MID(Tabla1[[#This Row],[Longitud]],FIND("'",Tabla1[[#This Row],[Longitud]])+1,6)</f>
        <v>16.895</v>
      </c>
      <c r="K369" s="9">
        <f>(Tabla1[[#This Row],[grados]]+(Tabla1[[#This Row],[minutos]]+Tabla1[[#This Row],[segundos]]/60)/60)*-1</f>
        <v>-100.22135972222222</v>
      </c>
      <c r="L369" s="9" t="s">
        <v>1720</v>
      </c>
      <c r="M369" s="9" t="str">
        <f>MID(Tabla1[[#This Row],[Latitud]],1,2)</f>
        <v>18</v>
      </c>
      <c r="N369" s="9" t="str">
        <f>MID(Tabla1[[#This Row],[Latitud]],FIND("°",Tabla1[[#This Row],[Latitud]])+1,2)</f>
        <v>26</v>
      </c>
      <c r="O369" s="9" t="str">
        <f>MID(Tabla1[[#This Row],[Latitud]],FIND("'",Tabla1[[#This Row],[Latitud]])+1,6)</f>
        <v>29.815</v>
      </c>
      <c r="P369" s="9">
        <f>(Tabla1[[#This Row],[grados2]]+(Tabla1[[#This Row],[minutos2]]+Tabla1[[#This Row],[segundos2]]/60)/60)</f>
        <v>18.441615277777778</v>
      </c>
      <c r="Q369" s="9" t="s">
        <v>1721</v>
      </c>
      <c r="R369" s="9">
        <v>61</v>
      </c>
    </row>
    <row r="370" spans="1:18" x14ac:dyDescent="0.2">
      <c r="A370" s="10" t="s">
        <v>9</v>
      </c>
      <c r="B370" s="10" t="s">
        <v>10</v>
      </c>
      <c r="C370" s="10" t="s">
        <v>1274</v>
      </c>
      <c r="D370" s="10" t="s">
        <v>1275</v>
      </c>
      <c r="E370" s="10" t="s">
        <v>1722</v>
      </c>
      <c r="F370" s="10" t="s">
        <v>1723</v>
      </c>
      <c r="G370" s="10" t="s">
        <v>1724</v>
      </c>
      <c r="H370" s="10" t="str">
        <f>MID(Tabla1[[#This Row],[Longitud]],1,3)</f>
        <v>100</v>
      </c>
      <c r="I370" s="10" t="str">
        <f>MID(Tabla1[[#This Row],[Longitud]],FIND("°",Tabla1[[#This Row],[Longitud]])+1,2)</f>
        <v>05</v>
      </c>
      <c r="J370" s="10" t="str">
        <f>MID(Tabla1[[#This Row],[Longitud]],FIND("'",Tabla1[[#This Row],[Longitud]])+1,6)</f>
        <v>38.083</v>
      </c>
      <c r="K370" s="10">
        <f>(Tabla1[[#This Row],[grados]]+(Tabla1[[#This Row],[minutos]]+Tabla1[[#This Row],[segundos]]/60)/60)*-1</f>
        <v>-100.09391194444444</v>
      </c>
      <c r="L370" s="10" t="s">
        <v>1725</v>
      </c>
      <c r="M370" s="10" t="str">
        <f>MID(Tabla1[[#This Row],[Latitud]],1,2)</f>
        <v>18</v>
      </c>
      <c r="N370" s="10" t="str">
        <f>MID(Tabla1[[#This Row],[Latitud]],FIND("°",Tabla1[[#This Row],[Latitud]])+1,2)</f>
        <v>33</v>
      </c>
      <c r="O370" s="10" t="str">
        <f>MID(Tabla1[[#This Row],[Latitud]],FIND("'",Tabla1[[#This Row],[Latitud]])+1,6)</f>
        <v>25.199</v>
      </c>
      <c r="P370" s="10">
        <f>(Tabla1[[#This Row],[grados2]]+(Tabla1[[#This Row],[minutos2]]+Tabla1[[#This Row],[segundos2]]/60)/60)</f>
        <v>18.556999722222223</v>
      </c>
      <c r="Q370" s="10" t="s">
        <v>1726</v>
      </c>
      <c r="R370" s="10">
        <v>130</v>
      </c>
    </row>
    <row r="371" spans="1:18" x14ac:dyDescent="0.2">
      <c r="A371" s="9" t="s">
        <v>9</v>
      </c>
      <c r="B371" s="9" t="s">
        <v>10</v>
      </c>
      <c r="C371" s="9" t="s">
        <v>1274</v>
      </c>
      <c r="D371" s="9" t="s">
        <v>1275</v>
      </c>
      <c r="E371" s="9" t="s">
        <v>1727</v>
      </c>
      <c r="F371" s="9" t="s">
        <v>1728</v>
      </c>
      <c r="G371" s="9" t="s">
        <v>1729</v>
      </c>
      <c r="H371" s="9" t="str">
        <f>MID(Tabla1[[#This Row],[Longitud]],1,3)</f>
        <v>100</v>
      </c>
      <c r="I371" s="9" t="str">
        <f>MID(Tabla1[[#This Row],[Longitud]],FIND("°",Tabla1[[#This Row],[Longitud]])+1,2)</f>
        <v>05</v>
      </c>
      <c r="J371" s="9" t="str">
        <f>MID(Tabla1[[#This Row],[Longitud]],FIND("'",Tabla1[[#This Row],[Longitud]])+1,6)</f>
        <v>21.071</v>
      </c>
      <c r="K371" s="9">
        <f>(Tabla1[[#This Row],[grados]]+(Tabla1[[#This Row],[minutos]]+Tabla1[[#This Row],[segundos]]/60)/60)*-1</f>
        <v>-100.08918638888889</v>
      </c>
      <c r="L371" s="9" t="s">
        <v>1730</v>
      </c>
      <c r="M371" s="9" t="str">
        <f>MID(Tabla1[[#This Row],[Latitud]],1,2)</f>
        <v>18</v>
      </c>
      <c r="N371" s="9" t="str">
        <f>MID(Tabla1[[#This Row],[Latitud]],FIND("°",Tabla1[[#This Row],[Latitud]])+1,2)</f>
        <v>33</v>
      </c>
      <c r="O371" s="9" t="str">
        <f>MID(Tabla1[[#This Row],[Latitud]],FIND("'",Tabla1[[#This Row],[Latitud]])+1,6)</f>
        <v>44.316</v>
      </c>
      <c r="P371" s="9">
        <f>(Tabla1[[#This Row],[grados2]]+(Tabla1[[#This Row],[minutos2]]+Tabla1[[#This Row],[segundos2]]/60)/60)</f>
        <v>18.56231</v>
      </c>
      <c r="Q371" s="9" t="s">
        <v>1731</v>
      </c>
      <c r="R371" s="9">
        <v>83</v>
      </c>
    </row>
    <row r="372" spans="1:18" x14ac:dyDescent="0.2">
      <c r="A372" s="10" t="s">
        <v>9</v>
      </c>
      <c r="B372" s="10" t="s">
        <v>10</v>
      </c>
      <c r="C372" s="10" t="s">
        <v>1274</v>
      </c>
      <c r="D372" s="10" t="s">
        <v>1275</v>
      </c>
      <c r="E372" s="10" t="s">
        <v>1732</v>
      </c>
      <c r="F372" s="10" t="s">
        <v>28</v>
      </c>
      <c r="G372" s="10" t="s">
        <v>1733</v>
      </c>
      <c r="H372" s="10" t="str">
        <f>MID(Tabla1[[#This Row],[Longitud]],1,3)</f>
        <v>100</v>
      </c>
      <c r="I372" s="10" t="str">
        <f>MID(Tabla1[[#This Row],[Longitud]],FIND("°",Tabla1[[#This Row],[Longitud]])+1,2)</f>
        <v>07</v>
      </c>
      <c r="J372" s="10" t="str">
        <f>MID(Tabla1[[#This Row],[Longitud]],FIND("'",Tabla1[[#This Row],[Longitud]])+1,6)</f>
        <v>32.434</v>
      </c>
      <c r="K372" s="10">
        <f>(Tabla1[[#This Row],[grados]]+(Tabla1[[#This Row],[minutos]]+Tabla1[[#This Row],[segundos]]/60)/60)*-1</f>
        <v>-100.1256761111111</v>
      </c>
      <c r="L372" s="10" t="s">
        <v>1734</v>
      </c>
      <c r="M372" s="10" t="str">
        <f>MID(Tabla1[[#This Row],[Latitud]],1,2)</f>
        <v>18</v>
      </c>
      <c r="N372" s="10" t="str">
        <f>MID(Tabla1[[#This Row],[Latitud]],FIND("°",Tabla1[[#This Row],[Latitud]])+1,2)</f>
        <v>38</v>
      </c>
      <c r="O372" s="10" t="str">
        <f>MID(Tabla1[[#This Row],[Latitud]],FIND("'",Tabla1[[#This Row],[Latitud]])+1,6)</f>
        <v>39.127</v>
      </c>
      <c r="P372" s="10">
        <f>(Tabla1[[#This Row],[grados2]]+(Tabla1[[#This Row],[minutos2]]+Tabla1[[#This Row],[segundos2]]/60)/60)</f>
        <v>18.644201944444443</v>
      </c>
      <c r="Q372" s="10" t="s">
        <v>1735</v>
      </c>
      <c r="R372" s="10">
        <v>127</v>
      </c>
    </row>
    <row r="373" spans="1:18" x14ac:dyDescent="0.2">
      <c r="A373" s="9" t="s">
        <v>9</v>
      </c>
      <c r="B373" s="9" t="s">
        <v>10</v>
      </c>
      <c r="C373" s="9" t="s">
        <v>1274</v>
      </c>
      <c r="D373" s="9" t="s">
        <v>1275</v>
      </c>
      <c r="E373" s="9" t="s">
        <v>1736</v>
      </c>
      <c r="F373" s="9" t="s">
        <v>1737</v>
      </c>
      <c r="G373" s="9" t="s">
        <v>1738</v>
      </c>
      <c r="H373" s="9" t="str">
        <f>MID(Tabla1[[#This Row],[Longitud]],1,3)</f>
        <v>100</v>
      </c>
      <c r="I373" s="9" t="str">
        <f>MID(Tabla1[[#This Row],[Longitud]],FIND("°",Tabla1[[#This Row],[Longitud]])+1,2)</f>
        <v>07</v>
      </c>
      <c r="J373" s="9" t="str">
        <f>MID(Tabla1[[#This Row],[Longitud]],FIND("'",Tabla1[[#This Row],[Longitud]])+1,6)</f>
        <v>10.380</v>
      </c>
      <c r="K373" s="9">
        <f>(Tabla1[[#This Row],[grados]]+(Tabla1[[#This Row],[minutos]]+Tabla1[[#This Row],[segundos]]/60)/60)*-1</f>
        <v>-100.11955</v>
      </c>
      <c r="L373" s="9" t="s">
        <v>1739</v>
      </c>
      <c r="M373" s="9" t="str">
        <f>MID(Tabla1[[#This Row],[Latitud]],1,2)</f>
        <v>18</v>
      </c>
      <c r="N373" s="9" t="str">
        <f>MID(Tabla1[[#This Row],[Latitud]],FIND("°",Tabla1[[#This Row],[Latitud]])+1,2)</f>
        <v>35</v>
      </c>
      <c r="O373" s="9" t="str">
        <f>MID(Tabla1[[#This Row],[Latitud]],FIND("'",Tabla1[[#This Row],[Latitud]])+1,6)</f>
        <v>43.065</v>
      </c>
      <c r="P373" s="9">
        <f>(Tabla1[[#This Row],[grados2]]+(Tabla1[[#This Row],[minutos2]]+Tabla1[[#This Row],[segundos2]]/60)/60)</f>
        <v>18.595295833333335</v>
      </c>
      <c r="Q373" s="9" t="s">
        <v>1740</v>
      </c>
      <c r="R373" s="9">
        <v>165</v>
      </c>
    </row>
    <row r="374" spans="1:18" x14ac:dyDescent="0.2">
      <c r="A374" s="10" t="s">
        <v>9</v>
      </c>
      <c r="B374" s="10" t="s">
        <v>10</v>
      </c>
      <c r="C374" s="10" t="s">
        <v>1274</v>
      </c>
      <c r="D374" s="10" t="s">
        <v>1275</v>
      </c>
      <c r="E374" s="10" t="s">
        <v>1741</v>
      </c>
      <c r="F374" s="10" t="s">
        <v>1742</v>
      </c>
      <c r="G374" s="10" t="s">
        <v>1743</v>
      </c>
      <c r="H374" s="10" t="str">
        <f>MID(Tabla1[[#This Row],[Longitud]],1,3)</f>
        <v>100</v>
      </c>
      <c r="I374" s="10" t="str">
        <f>MID(Tabla1[[#This Row],[Longitud]],FIND("°",Tabla1[[#This Row],[Longitud]])+1,2)</f>
        <v>19</v>
      </c>
      <c r="J374" s="10" t="str">
        <f>MID(Tabla1[[#This Row],[Longitud]],FIND("'",Tabla1[[#This Row],[Longitud]])+1,6)</f>
        <v>05.496</v>
      </c>
      <c r="K374" s="10">
        <f>(Tabla1[[#This Row],[grados]]+(Tabla1[[#This Row],[minutos]]+Tabla1[[#This Row],[segundos]]/60)/60)*-1</f>
        <v>-100.31819333333334</v>
      </c>
      <c r="L374" s="10" t="s">
        <v>1744</v>
      </c>
      <c r="M374" s="10" t="str">
        <f>MID(Tabla1[[#This Row],[Latitud]],1,2)</f>
        <v>18</v>
      </c>
      <c r="N374" s="10" t="str">
        <f>MID(Tabla1[[#This Row],[Latitud]],FIND("°",Tabla1[[#This Row],[Latitud]])+1,2)</f>
        <v>32</v>
      </c>
      <c r="O374" s="10" t="str">
        <f>MID(Tabla1[[#This Row],[Latitud]],FIND("'",Tabla1[[#This Row],[Latitud]])+1,6)</f>
        <v>11.866</v>
      </c>
      <c r="P374" s="10">
        <f>(Tabla1[[#This Row],[grados2]]+(Tabla1[[#This Row],[minutos2]]+Tabla1[[#This Row],[segundos2]]/60)/60)</f>
        <v>18.536629444444443</v>
      </c>
      <c r="Q374" s="10" t="s">
        <v>1745</v>
      </c>
      <c r="R374" s="10">
        <v>28</v>
      </c>
    </row>
    <row r="375" spans="1:18" x14ac:dyDescent="0.2">
      <c r="A375" s="10" t="s">
        <v>9</v>
      </c>
      <c r="B375" s="10" t="s">
        <v>10</v>
      </c>
      <c r="C375" s="10" t="s">
        <v>1274</v>
      </c>
      <c r="D375" s="10" t="s">
        <v>1275</v>
      </c>
      <c r="E375" s="10" t="s">
        <v>1746</v>
      </c>
      <c r="F375" s="10" t="s">
        <v>1747</v>
      </c>
      <c r="G375" s="10" t="s">
        <v>1748</v>
      </c>
      <c r="H375" s="10" t="str">
        <f>MID(Tabla1[[#This Row],[Longitud]],1,3)</f>
        <v>100</v>
      </c>
      <c r="I375" s="10" t="str">
        <f>MID(Tabla1[[#This Row],[Longitud]],FIND("°",Tabla1[[#This Row],[Longitud]])+1,2)</f>
        <v>19</v>
      </c>
      <c r="J375" s="10" t="str">
        <f>MID(Tabla1[[#This Row],[Longitud]],FIND("'",Tabla1[[#This Row],[Longitud]])+1,6)</f>
        <v>33.935</v>
      </c>
      <c r="K375" s="10">
        <f>(Tabla1[[#This Row],[grados]]+(Tabla1[[#This Row],[minutos]]+Tabla1[[#This Row],[segundos]]/60)/60)*-1</f>
        <v>-100.32609305555556</v>
      </c>
      <c r="L375" s="10" t="s">
        <v>1749</v>
      </c>
      <c r="M375" s="10" t="str">
        <f>MID(Tabla1[[#This Row],[Latitud]],1,2)</f>
        <v>18</v>
      </c>
      <c r="N375" s="10" t="str">
        <f>MID(Tabla1[[#This Row],[Latitud]],FIND("°",Tabla1[[#This Row],[Latitud]])+1,2)</f>
        <v>27</v>
      </c>
      <c r="O375" s="10" t="str">
        <f>MID(Tabla1[[#This Row],[Latitud]],FIND("'",Tabla1[[#This Row],[Latitud]])+1,6)</f>
        <v>52.318</v>
      </c>
      <c r="P375" s="10">
        <f>(Tabla1[[#This Row],[grados2]]+(Tabla1[[#This Row],[minutos2]]+Tabla1[[#This Row],[segundos2]]/60)/60)</f>
        <v>18.464532777777777</v>
      </c>
      <c r="Q375" s="10" t="s">
        <v>1721</v>
      </c>
      <c r="R375" s="10">
        <v>130</v>
      </c>
    </row>
    <row r="376" spans="1:18" x14ac:dyDescent="0.2">
      <c r="A376" s="9" t="s">
        <v>9</v>
      </c>
      <c r="B376" s="9" t="s">
        <v>10</v>
      </c>
      <c r="C376" s="9" t="s">
        <v>1274</v>
      </c>
      <c r="D376" s="9" t="s">
        <v>1275</v>
      </c>
      <c r="E376" s="9" t="s">
        <v>1750</v>
      </c>
      <c r="F376" s="9" t="s">
        <v>1379</v>
      </c>
      <c r="G376" s="9" t="s">
        <v>1751</v>
      </c>
      <c r="H376" s="9" t="str">
        <f>MID(Tabla1[[#This Row],[Longitud]],1,3)</f>
        <v>100</v>
      </c>
      <c r="I376" s="9" t="str">
        <f>MID(Tabla1[[#This Row],[Longitud]],FIND("°",Tabla1[[#This Row],[Longitud]])+1,2)</f>
        <v>16</v>
      </c>
      <c r="J376" s="9" t="str">
        <f>MID(Tabla1[[#This Row],[Longitud]],FIND("'",Tabla1[[#This Row],[Longitud]])+1,6)</f>
        <v>36.503</v>
      </c>
      <c r="K376" s="9">
        <f>(Tabla1[[#This Row],[grados]]+(Tabla1[[#This Row],[minutos]]+Tabla1[[#This Row],[segundos]]/60)/60)*-1</f>
        <v>-100.27680638888889</v>
      </c>
      <c r="L376" s="9" t="s">
        <v>1752</v>
      </c>
      <c r="M376" s="9" t="str">
        <f>MID(Tabla1[[#This Row],[Latitud]],1,2)</f>
        <v>18</v>
      </c>
      <c r="N376" s="9" t="str">
        <f>MID(Tabla1[[#This Row],[Latitud]],FIND("°",Tabla1[[#This Row],[Latitud]])+1,2)</f>
        <v>32</v>
      </c>
      <c r="O376" s="9" t="str">
        <f>MID(Tabla1[[#This Row],[Latitud]],FIND("'",Tabla1[[#This Row],[Latitud]])+1,6)</f>
        <v>42.354</v>
      </c>
      <c r="P376" s="9">
        <f>(Tabla1[[#This Row],[grados2]]+(Tabla1[[#This Row],[minutos2]]+Tabla1[[#This Row],[segundos2]]/60)/60)</f>
        <v>18.545098333333332</v>
      </c>
      <c r="Q376" s="9" t="s">
        <v>1753</v>
      </c>
      <c r="R376" s="9">
        <v>44</v>
      </c>
    </row>
    <row r="377" spans="1:18" x14ac:dyDescent="0.2">
      <c r="A377" s="10" t="s">
        <v>9</v>
      </c>
      <c r="B377" s="10" t="s">
        <v>10</v>
      </c>
      <c r="C377" s="10" t="s">
        <v>1274</v>
      </c>
      <c r="D377" s="10" t="s">
        <v>1275</v>
      </c>
      <c r="E377" s="10" t="s">
        <v>1754</v>
      </c>
      <c r="F377" s="10" t="s">
        <v>1755</v>
      </c>
      <c r="G377" s="10" t="s">
        <v>1756</v>
      </c>
      <c r="H377" s="10" t="str">
        <f>MID(Tabla1[[#This Row],[Longitud]],1,3)</f>
        <v>100</v>
      </c>
      <c r="I377" s="10" t="str">
        <f>MID(Tabla1[[#This Row],[Longitud]],FIND("°",Tabla1[[#This Row],[Longitud]])+1,2)</f>
        <v>11</v>
      </c>
      <c r="J377" s="10" t="str">
        <f>MID(Tabla1[[#This Row],[Longitud]],FIND("'",Tabla1[[#This Row],[Longitud]])+1,6)</f>
        <v>10.035</v>
      </c>
      <c r="K377" s="10">
        <f>(Tabla1[[#This Row],[grados]]+(Tabla1[[#This Row],[minutos]]+Tabla1[[#This Row],[segundos]]/60)/60)*-1</f>
        <v>-100.18612083333333</v>
      </c>
      <c r="L377" s="10" t="s">
        <v>1757</v>
      </c>
      <c r="M377" s="10" t="str">
        <f>MID(Tabla1[[#This Row],[Latitud]],1,2)</f>
        <v>18</v>
      </c>
      <c r="N377" s="10" t="str">
        <f>MID(Tabla1[[#This Row],[Latitud]],FIND("°",Tabla1[[#This Row],[Latitud]])+1,2)</f>
        <v>28</v>
      </c>
      <c r="O377" s="10" t="str">
        <f>MID(Tabla1[[#This Row],[Latitud]],FIND("'",Tabla1[[#This Row],[Latitud]])+1,6)</f>
        <v>04.419</v>
      </c>
      <c r="P377" s="10">
        <f>(Tabla1[[#This Row],[grados2]]+(Tabla1[[#This Row],[minutos2]]+Tabla1[[#This Row],[segundos2]]/60)/60)</f>
        <v>18.467894166666667</v>
      </c>
      <c r="Q377" s="10" t="s">
        <v>1758</v>
      </c>
      <c r="R377" s="10">
        <v>94</v>
      </c>
    </row>
    <row r="378" spans="1:18" x14ac:dyDescent="0.2">
      <c r="A378" s="9" t="s">
        <v>9</v>
      </c>
      <c r="B378" s="9" t="s">
        <v>10</v>
      </c>
      <c r="C378" s="9" t="s">
        <v>1274</v>
      </c>
      <c r="D378" s="9" t="s">
        <v>1275</v>
      </c>
      <c r="E378" s="9" t="s">
        <v>1759</v>
      </c>
      <c r="F378" s="9" t="s">
        <v>1579</v>
      </c>
      <c r="G378" s="9" t="s">
        <v>1760</v>
      </c>
      <c r="H378" s="9" t="str">
        <f>MID(Tabla1[[#This Row],[Longitud]],1,3)</f>
        <v>100</v>
      </c>
      <c r="I378" s="9" t="str">
        <f>MID(Tabla1[[#This Row],[Longitud]],FIND("°",Tabla1[[#This Row],[Longitud]])+1,2)</f>
        <v>07</v>
      </c>
      <c r="J378" s="9" t="str">
        <f>MID(Tabla1[[#This Row],[Longitud]],FIND("'",Tabla1[[#This Row],[Longitud]])+1,6)</f>
        <v>37.207</v>
      </c>
      <c r="K378" s="9">
        <f>(Tabla1[[#This Row],[grados]]+(Tabla1[[#This Row],[minutos]]+Tabla1[[#This Row],[segundos]]/60)/60)*-1</f>
        <v>-100.12700194444444</v>
      </c>
      <c r="L378" s="9" t="s">
        <v>1761</v>
      </c>
      <c r="M378" s="9" t="str">
        <f>MID(Tabla1[[#This Row],[Latitud]],1,2)</f>
        <v>18</v>
      </c>
      <c r="N378" s="9" t="str">
        <f>MID(Tabla1[[#This Row],[Latitud]],FIND("°",Tabla1[[#This Row],[Latitud]])+1,2)</f>
        <v>37</v>
      </c>
      <c r="O378" s="9" t="str">
        <f>MID(Tabla1[[#This Row],[Latitud]],FIND("'",Tabla1[[#This Row],[Latitud]])+1,6)</f>
        <v>04.458</v>
      </c>
      <c r="P378" s="9">
        <f>(Tabla1[[#This Row],[grados2]]+(Tabla1[[#This Row],[minutos2]]+Tabla1[[#This Row],[segundos2]]/60)/60)</f>
        <v>18.617905</v>
      </c>
      <c r="Q378" s="9" t="s">
        <v>1762</v>
      </c>
      <c r="R378" s="9">
        <v>40</v>
      </c>
    </row>
    <row r="379" spans="1:18" x14ac:dyDescent="0.2">
      <c r="A379" s="10" t="s">
        <v>9</v>
      </c>
      <c r="B379" s="10" t="s">
        <v>10</v>
      </c>
      <c r="C379" s="10" t="s">
        <v>1274</v>
      </c>
      <c r="D379" s="10" t="s">
        <v>1275</v>
      </c>
      <c r="E379" s="10" t="s">
        <v>1763</v>
      </c>
      <c r="F379" s="10" t="s">
        <v>1764</v>
      </c>
      <c r="G379" s="10" t="s">
        <v>1765</v>
      </c>
      <c r="H379" s="10" t="str">
        <f>MID(Tabla1[[#This Row],[Longitud]],1,3)</f>
        <v>100</v>
      </c>
      <c r="I379" s="10" t="str">
        <f>MID(Tabla1[[#This Row],[Longitud]],FIND("°",Tabla1[[#This Row],[Longitud]])+1,2)</f>
        <v>19</v>
      </c>
      <c r="J379" s="10" t="str">
        <f>MID(Tabla1[[#This Row],[Longitud]],FIND("'",Tabla1[[#This Row],[Longitud]])+1,6)</f>
        <v>37.901</v>
      </c>
      <c r="K379" s="10">
        <f>(Tabla1[[#This Row],[grados]]+(Tabla1[[#This Row],[minutos]]+Tabla1[[#This Row],[segundos]]/60)/60)*-1</f>
        <v>-100.32719472222222</v>
      </c>
      <c r="L379" s="10" t="s">
        <v>1766</v>
      </c>
      <c r="M379" s="10" t="str">
        <f>MID(Tabla1[[#This Row],[Latitud]],1,2)</f>
        <v>18</v>
      </c>
      <c r="N379" s="10" t="str">
        <f>MID(Tabla1[[#This Row],[Latitud]],FIND("°",Tabla1[[#This Row],[Latitud]])+1,2)</f>
        <v>33</v>
      </c>
      <c r="O379" s="10" t="str">
        <f>MID(Tabla1[[#This Row],[Latitud]],FIND("'",Tabla1[[#This Row],[Latitud]])+1,6)</f>
        <v>09.531</v>
      </c>
      <c r="P379" s="10">
        <f>(Tabla1[[#This Row],[grados2]]+(Tabla1[[#This Row],[minutos2]]+Tabla1[[#This Row],[segundos2]]/60)/60)</f>
        <v>18.552647499999999</v>
      </c>
      <c r="Q379" s="10" t="s">
        <v>1767</v>
      </c>
      <c r="R379" s="10">
        <v>202</v>
      </c>
    </row>
    <row r="380" spans="1:18" x14ac:dyDescent="0.2">
      <c r="A380" s="9" t="s">
        <v>9</v>
      </c>
      <c r="B380" s="9" t="s">
        <v>10</v>
      </c>
      <c r="C380" s="9" t="s">
        <v>1274</v>
      </c>
      <c r="D380" s="9" t="s">
        <v>1275</v>
      </c>
      <c r="E380" s="9" t="s">
        <v>1768</v>
      </c>
      <c r="F380" s="9" t="s">
        <v>1769</v>
      </c>
      <c r="G380" s="9" t="s">
        <v>1770</v>
      </c>
      <c r="H380" s="9" t="str">
        <f>MID(Tabla1[[#This Row],[Longitud]],1,3)</f>
        <v>100</v>
      </c>
      <c r="I380" s="9" t="str">
        <f>MID(Tabla1[[#This Row],[Longitud]],FIND("°",Tabla1[[#This Row],[Longitud]])+1,2)</f>
        <v>19</v>
      </c>
      <c r="J380" s="9" t="str">
        <f>MID(Tabla1[[#This Row],[Longitud]],FIND("'",Tabla1[[#This Row],[Longitud]])+1,6)</f>
        <v>26.570</v>
      </c>
      <c r="K380" s="9">
        <f>(Tabla1[[#This Row],[grados]]+(Tabla1[[#This Row],[minutos]]+Tabla1[[#This Row],[segundos]]/60)/60)*-1</f>
        <v>-100.32404722222222</v>
      </c>
      <c r="L380" s="9" t="s">
        <v>1771</v>
      </c>
      <c r="M380" s="9" t="str">
        <f>MID(Tabla1[[#This Row],[Latitud]],1,2)</f>
        <v>18</v>
      </c>
      <c r="N380" s="9" t="str">
        <f>MID(Tabla1[[#This Row],[Latitud]],FIND("°",Tabla1[[#This Row],[Latitud]])+1,2)</f>
        <v>30</v>
      </c>
      <c r="O380" s="9" t="str">
        <f>MID(Tabla1[[#This Row],[Latitud]],FIND("'",Tabla1[[#This Row],[Latitud]])+1,6)</f>
        <v>16.442</v>
      </c>
      <c r="P380" s="9">
        <f>(Tabla1[[#This Row],[grados2]]+(Tabla1[[#This Row],[minutos2]]+Tabla1[[#This Row],[segundos2]]/60)/60)</f>
        <v>18.504567222222221</v>
      </c>
      <c r="Q380" s="9" t="s">
        <v>1772</v>
      </c>
      <c r="R380" s="9">
        <v>95</v>
      </c>
    </row>
    <row r="381" spans="1:18" x14ac:dyDescent="0.2">
      <c r="A381" s="10" t="s">
        <v>9</v>
      </c>
      <c r="B381" s="10" t="s">
        <v>10</v>
      </c>
      <c r="C381" s="10" t="s">
        <v>1274</v>
      </c>
      <c r="D381" s="10" t="s">
        <v>1275</v>
      </c>
      <c r="E381" s="10" t="s">
        <v>1773</v>
      </c>
      <c r="F381" s="10" t="s">
        <v>1774</v>
      </c>
      <c r="G381" s="10" t="s">
        <v>1775</v>
      </c>
      <c r="H381" s="10" t="str">
        <f>MID(Tabla1[[#This Row],[Longitud]],1,3)</f>
        <v>100</v>
      </c>
      <c r="I381" s="10" t="str">
        <f>MID(Tabla1[[#This Row],[Longitud]],FIND("°",Tabla1[[#This Row],[Longitud]])+1,2)</f>
        <v>16</v>
      </c>
      <c r="J381" s="10" t="str">
        <f>MID(Tabla1[[#This Row],[Longitud]],FIND("'",Tabla1[[#This Row],[Longitud]])+1,6)</f>
        <v>58.583</v>
      </c>
      <c r="K381" s="10">
        <f>(Tabla1[[#This Row],[grados]]+(Tabla1[[#This Row],[minutos]]+Tabla1[[#This Row],[segundos]]/60)/60)*-1</f>
        <v>-100.28293972222222</v>
      </c>
      <c r="L381" s="10" t="s">
        <v>1776</v>
      </c>
      <c r="M381" s="10" t="str">
        <f>MID(Tabla1[[#This Row],[Latitud]],1,2)</f>
        <v>18</v>
      </c>
      <c r="N381" s="10" t="str">
        <f>MID(Tabla1[[#This Row],[Latitud]],FIND("°",Tabla1[[#This Row],[Latitud]])+1,2)</f>
        <v>28</v>
      </c>
      <c r="O381" s="10" t="str">
        <f>MID(Tabla1[[#This Row],[Latitud]],FIND("'",Tabla1[[#This Row],[Latitud]])+1,6)</f>
        <v>45.087</v>
      </c>
      <c r="P381" s="10">
        <f>(Tabla1[[#This Row],[grados2]]+(Tabla1[[#This Row],[minutos2]]+Tabla1[[#This Row],[segundos2]]/60)/60)</f>
        <v>18.479190833333334</v>
      </c>
      <c r="Q381" s="10" t="s">
        <v>1777</v>
      </c>
      <c r="R381" s="10">
        <v>59</v>
      </c>
    </row>
    <row r="382" spans="1:18" x14ac:dyDescent="0.2">
      <c r="A382" s="9" t="s">
        <v>9</v>
      </c>
      <c r="B382" s="9" t="s">
        <v>10</v>
      </c>
      <c r="C382" s="9" t="s">
        <v>1274</v>
      </c>
      <c r="D382" s="9" t="s">
        <v>1275</v>
      </c>
      <c r="E382" s="9" t="s">
        <v>1778</v>
      </c>
      <c r="F382" s="9" t="s">
        <v>1779</v>
      </c>
      <c r="G382" s="9" t="s">
        <v>1780</v>
      </c>
      <c r="H382" s="9" t="str">
        <f>MID(Tabla1[[#This Row],[Longitud]],1,3)</f>
        <v>100</v>
      </c>
      <c r="I382" s="9" t="str">
        <f>MID(Tabla1[[#This Row],[Longitud]],FIND("°",Tabla1[[#This Row],[Longitud]])+1,2)</f>
        <v>20</v>
      </c>
      <c r="J382" s="9" t="str">
        <f>MID(Tabla1[[#This Row],[Longitud]],FIND("'",Tabla1[[#This Row],[Longitud]])+1,6)</f>
        <v>28.898</v>
      </c>
      <c r="K382" s="9">
        <f>(Tabla1[[#This Row],[grados]]+(Tabla1[[#This Row],[minutos]]+Tabla1[[#This Row],[segundos]]/60)/60)*-1</f>
        <v>-100.34136055555555</v>
      </c>
      <c r="L382" s="9" t="s">
        <v>1781</v>
      </c>
      <c r="M382" s="9" t="str">
        <f>MID(Tabla1[[#This Row],[Latitud]],1,2)</f>
        <v>18</v>
      </c>
      <c r="N382" s="9" t="str">
        <f>MID(Tabla1[[#This Row],[Latitud]],FIND("°",Tabla1[[#This Row],[Latitud]])+1,2)</f>
        <v>36</v>
      </c>
      <c r="O382" s="9" t="str">
        <f>MID(Tabla1[[#This Row],[Latitud]],FIND("'",Tabla1[[#This Row],[Latitud]])+1,6)</f>
        <v>01.213</v>
      </c>
      <c r="P382" s="9">
        <f>(Tabla1[[#This Row],[grados2]]+(Tabla1[[#This Row],[minutos2]]+Tabla1[[#This Row],[segundos2]]/60)/60)</f>
        <v>18.600336944444443</v>
      </c>
      <c r="Q382" s="9" t="s">
        <v>1782</v>
      </c>
      <c r="R382" s="9">
        <v>46</v>
      </c>
    </row>
    <row r="383" spans="1:18" x14ac:dyDescent="0.2">
      <c r="A383" s="10" t="s">
        <v>9</v>
      </c>
      <c r="B383" s="10" t="s">
        <v>10</v>
      </c>
      <c r="C383" s="10" t="s">
        <v>1274</v>
      </c>
      <c r="D383" s="10" t="s">
        <v>1275</v>
      </c>
      <c r="E383" s="10" t="s">
        <v>1783</v>
      </c>
      <c r="F383" s="10" t="s">
        <v>1318</v>
      </c>
      <c r="G383" s="10" t="s">
        <v>1784</v>
      </c>
      <c r="H383" s="10" t="str">
        <f>MID(Tabla1[[#This Row],[Longitud]],1,3)</f>
        <v>100</v>
      </c>
      <c r="I383" s="10" t="str">
        <f>MID(Tabla1[[#This Row],[Longitud]],FIND("°",Tabla1[[#This Row],[Longitud]])+1,2)</f>
        <v>07</v>
      </c>
      <c r="J383" s="10" t="str">
        <f>MID(Tabla1[[#This Row],[Longitud]],FIND("'",Tabla1[[#This Row],[Longitud]])+1,6)</f>
        <v>48.153</v>
      </c>
      <c r="K383" s="10">
        <f>(Tabla1[[#This Row],[grados]]+(Tabla1[[#This Row],[minutos]]+Tabla1[[#This Row],[segundos]]/60)/60)*-1</f>
        <v>-100.1300425</v>
      </c>
      <c r="L383" s="10" t="s">
        <v>1785</v>
      </c>
      <c r="M383" s="10" t="str">
        <f>MID(Tabla1[[#This Row],[Latitud]],1,2)</f>
        <v>18</v>
      </c>
      <c r="N383" s="10" t="str">
        <f>MID(Tabla1[[#This Row],[Latitud]],FIND("°",Tabla1[[#This Row],[Latitud]])+1,2)</f>
        <v>39</v>
      </c>
      <c r="O383" s="10" t="str">
        <f>MID(Tabla1[[#This Row],[Latitud]],FIND("'",Tabla1[[#This Row],[Latitud]])+1,6)</f>
        <v>03.694</v>
      </c>
      <c r="P383" s="10">
        <f>(Tabla1[[#This Row],[grados2]]+(Tabla1[[#This Row],[minutos2]]+Tabla1[[#This Row],[segundos2]]/60)/60)</f>
        <v>18.651026111111111</v>
      </c>
      <c r="Q383" s="10" t="s">
        <v>1786</v>
      </c>
      <c r="R383" s="10">
        <v>177</v>
      </c>
    </row>
    <row r="384" spans="1:18" x14ac:dyDescent="0.2">
      <c r="A384" s="10" t="s">
        <v>9</v>
      </c>
      <c r="B384" s="10" t="s">
        <v>10</v>
      </c>
      <c r="C384" s="10" t="s">
        <v>1274</v>
      </c>
      <c r="D384" s="10" t="s">
        <v>1275</v>
      </c>
      <c r="E384" s="10" t="s">
        <v>1787</v>
      </c>
      <c r="F384" s="10" t="s">
        <v>1788</v>
      </c>
      <c r="G384" s="10" t="s">
        <v>1789</v>
      </c>
      <c r="H384" s="10" t="str">
        <f>MID(Tabla1[[#This Row],[Longitud]],1,3)</f>
        <v>100</v>
      </c>
      <c r="I384" s="10" t="str">
        <f>MID(Tabla1[[#This Row],[Longitud]],FIND("°",Tabla1[[#This Row],[Longitud]])+1,2)</f>
        <v>17</v>
      </c>
      <c r="J384" s="10" t="str">
        <f>MID(Tabla1[[#This Row],[Longitud]],FIND("'",Tabla1[[#This Row],[Longitud]])+1,6)</f>
        <v>55.536</v>
      </c>
      <c r="K384" s="10">
        <f>(Tabla1[[#This Row],[grados]]+(Tabla1[[#This Row],[minutos]]+Tabla1[[#This Row],[segundos]]/60)/60)*-1</f>
        <v>-100.29876</v>
      </c>
      <c r="L384" s="10" t="s">
        <v>1790</v>
      </c>
      <c r="M384" s="10" t="str">
        <f>MID(Tabla1[[#This Row],[Latitud]],1,2)</f>
        <v>18</v>
      </c>
      <c r="N384" s="10" t="str">
        <f>MID(Tabla1[[#This Row],[Latitud]],FIND("°",Tabla1[[#This Row],[Latitud]])+1,2)</f>
        <v>26</v>
      </c>
      <c r="O384" s="10" t="str">
        <f>MID(Tabla1[[#This Row],[Latitud]],FIND("'",Tabla1[[#This Row],[Latitud]])+1,6)</f>
        <v>35.336</v>
      </c>
      <c r="P384" s="10">
        <f>(Tabla1[[#This Row],[grados2]]+(Tabla1[[#This Row],[minutos2]]+Tabla1[[#This Row],[segundos2]]/60)/60)</f>
        <v>18.443148888888889</v>
      </c>
      <c r="Q384" s="10" t="s">
        <v>1791</v>
      </c>
      <c r="R384" s="10">
        <v>25</v>
      </c>
    </row>
    <row r="385" spans="1:18" x14ac:dyDescent="0.2">
      <c r="A385" s="9" t="s">
        <v>9</v>
      </c>
      <c r="B385" s="9" t="s">
        <v>10</v>
      </c>
      <c r="C385" s="9" t="s">
        <v>1274</v>
      </c>
      <c r="D385" s="9" t="s">
        <v>1275</v>
      </c>
      <c r="E385" s="9" t="s">
        <v>1792</v>
      </c>
      <c r="F385" s="9" t="s">
        <v>1539</v>
      </c>
      <c r="G385" s="9" t="s">
        <v>1793</v>
      </c>
      <c r="H385" s="9" t="str">
        <f>MID(Tabla1[[#This Row],[Longitud]],1,3)</f>
        <v>100</v>
      </c>
      <c r="I385" s="9" t="str">
        <f>MID(Tabla1[[#This Row],[Longitud]],FIND("°",Tabla1[[#This Row],[Longitud]])+1,2)</f>
        <v>07</v>
      </c>
      <c r="J385" s="9" t="str">
        <f>MID(Tabla1[[#This Row],[Longitud]],FIND("'",Tabla1[[#This Row],[Longitud]])+1,6)</f>
        <v>51.098</v>
      </c>
      <c r="K385" s="9">
        <f>(Tabla1[[#This Row],[grados]]+(Tabla1[[#This Row],[minutos]]+Tabla1[[#This Row],[segundos]]/60)/60)*-1</f>
        <v>-100.13086055555556</v>
      </c>
      <c r="L385" s="9" t="s">
        <v>1794</v>
      </c>
      <c r="M385" s="9" t="str">
        <f>MID(Tabla1[[#This Row],[Latitud]],1,2)</f>
        <v>18</v>
      </c>
      <c r="N385" s="9" t="str">
        <f>MID(Tabla1[[#This Row],[Latitud]],FIND("°",Tabla1[[#This Row],[Latitud]])+1,2)</f>
        <v>37</v>
      </c>
      <c r="O385" s="9" t="str">
        <f>MID(Tabla1[[#This Row],[Latitud]],FIND("'",Tabla1[[#This Row],[Latitud]])+1,6)</f>
        <v>09.591</v>
      </c>
      <c r="P385" s="9">
        <f>(Tabla1[[#This Row],[grados2]]+(Tabla1[[#This Row],[minutos2]]+Tabla1[[#This Row],[segundos2]]/60)/60)</f>
        <v>18.619330833333333</v>
      </c>
      <c r="Q385" s="9" t="s">
        <v>1795</v>
      </c>
      <c r="R385" s="9">
        <v>37</v>
      </c>
    </row>
    <row r="386" spans="1:18" x14ac:dyDescent="0.2">
      <c r="A386" s="10" t="s">
        <v>9</v>
      </c>
      <c r="B386" s="10" t="s">
        <v>10</v>
      </c>
      <c r="C386" s="10" t="s">
        <v>1274</v>
      </c>
      <c r="D386" s="10" t="s">
        <v>1275</v>
      </c>
      <c r="E386" s="10" t="s">
        <v>1796</v>
      </c>
      <c r="F386" s="10" t="s">
        <v>1797</v>
      </c>
      <c r="G386" s="10" t="s">
        <v>1798</v>
      </c>
      <c r="H386" s="10" t="str">
        <f>MID(Tabla1[[#This Row],[Longitud]],1,3)</f>
        <v>100</v>
      </c>
      <c r="I386" s="10" t="str">
        <f>MID(Tabla1[[#This Row],[Longitud]],FIND("°",Tabla1[[#This Row],[Longitud]])+1,2)</f>
        <v>19</v>
      </c>
      <c r="J386" s="10" t="str">
        <f>MID(Tabla1[[#This Row],[Longitud]],FIND("'",Tabla1[[#This Row],[Longitud]])+1,6)</f>
        <v>01.290</v>
      </c>
      <c r="K386" s="10">
        <f>(Tabla1[[#This Row],[grados]]+(Tabla1[[#This Row],[minutos]]+Tabla1[[#This Row],[segundos]]/60)/60)*-1</f>
        <v>-100.317025</v>
      </c>
      <c r="L386" s="10" t="s">
        <v>1799</v>
      </c>
      <c r="M386" s="10" t="str">
        <f>MID(Tabla1[[#This Row],[Latitud]],1,2)</f>
        <v>18</v>
      </c>
      <c r="N386" s="10" t="str">
        <f>MID(Tabla1[[#This Row],[Latitud]],FIND("°",Tabla1[[#This Row],[Latitud]])+1,2)</f>
        <v>37</v>
      </c>
      <c r="O386" s="10" t="str">
        <f>MID(Tabla1[[#This Row],[Latitud]],FIND("'",Tabla1[[#This Row],[Latitud]])+1,6)</f>
        <v>57.339</v>
      </c>
      <c r="P386" s="10">
        <f>(Tabla1[[#This Row],[grados2]]+(Tabla1[[#This Row],[minutos2]]+Tabla1[[#This Row],[segundos2]]/60)/60)</f>
        <v>18.632594166666667</v>
      </c>
      <c r="Q386" s="10" t="s">
        <v>1800</v>
      </c>
      <c r="R386" s="10">
        <v>43</v>
      </c>
    </row>
    <row r="387" spans="1:18" x14ac:dyDescent="0.2">
      <c r="A387" s="9" t="s">
        <v>9</v>
      </c>
      <c r="B387" s="9" t="s">
        <v>10</v>
      </c>
      <c r="C387" s="9" t="s">
        <v>1274</v>
      </c>
      <c r="D387" s="9" t="s">
        <v>1275</v>
      </c>
      <c r="E387" s="9" t="s">
        <v>1801</v>
      </c>
      <c r="F387" s="9" t="s">
        <v>1802</v>
      </c>
      <c r="G387" s="9" t="s">
        <v>1803</v>
      </c>
      <c r="H387" s="9" t="str">
        <f>MID(Tabla1[[#This Row],[Longitud]],1,3)</f>
        <v>100</v>
      </c>
      <c r="I387" s="9" t="str">
        <f>MID(Tabla1[[#This Row],[Longitud]],FIND("°",Tabla1[[#This Row],[Longitud]])+1,2)</f>
        <v>07</v>
      </c>
      <c r="J387" s="9" t="str">
        <f>MID(Tabla1[[#This Row],[Longitud]],FIND("'",Tabla1[[#This Row],[Longitud]])+1,6)</f>
        <v>16.541</v>
      </c>
      <c r="K387" s="9">
        <f>(Tabla1[[#This Row],[grados]]+(Tabla1[[#This Row],[minutos]]+Tabla1[[#This Row],[segundos]]/60)/60)*-1</f>
        <v>-100.12126138888888</v>
      </c>
      <c r="L387" s="9" t="s">
        <v>1804</v>
      </c>
      <c r="M387" s="9" t="str">
        <f>MID(Tabla1[[#This Row],[Latitud]],1,2)</f>
        <v>18</v>
      </c>
      <c r="N387" s="9" t="str">
        <f>MID(Tabla1[[#This Row],[Latitud]],FIND("°",Tabla1[[#This Row],[Latitud]])+1,2)</f>
        <v>32</v>
      </c>
      <c r="O387" s="9" t="str">
        <f>MID(Tabla1[[#This Row],[Latitud]],FIND("'",Tabla1[[#This Row],[Latitud]])+1,6)</f>
        <v>35.163</v>
      </c>
      <c r="P387" s="9">
        <f>(Tabla1[[#This Row],[grados2]]+(Tabla1[[#This Row],[minutos2]]+Tabla1[[#This Row],[segundos2]]/60)/60)</f>
        <v>18.543100833333334</v>
      </c>
      <c r="Q387" s="9" t="s">
        <v>1805</v>
      </c>
      <c r="R387" s="9">
        <v>52</v>
      </c>
    </row>
    <row r="388" spans="1:18" x14ac:dyDescent="0.2">
      <c r="A388" s="10" t="s">
        <v>9</v>
      </c>
      <c r="B388" s="10" t="s">
        <v>10</v>
      </c>
      <c r="C388" s="10" t="s">
        <v>1274</v>
      </c>
      <c r="D388" s="10" t="s">
        <v>1275</v>
      </c>
      <c r="E388" s="10" t="s">
        <v>1806</v>
      </c>
      <c r="F388" s="10" t="s">
        <v>72</v>
      </c>
      <c r="G388" s="10" t="s">
        <v>1807</v>
      </c>
      <c r="H388" s="10" t="str">
        <f>MID(Tabla1[[#This Row],[Longitud]],1,3)</f>
        <v>100</v>
      </c>
      <c r="I388" s="10" t="str">
        <f>MID(Tabla1[[#This Row],[Longitud]],FIND("°",Tabla1[[#This Row],[Longitud]])+1,2)</f>
        <v>12</v>
      </c>
      <c r="J388" s="10" t="str">
        <f>MID(Tabla1[[#This Row],[Longitud]],FIND("'",Tabla1[[#This Row],[Longitud]])+1,6)</f>
        <v>51.327</v>
      </c>
      <c r="K388" s="10">
        <f>(Tabla1[[#This Row],[grados]]+(Tabla1[[#This Row],[minutos]]+Tabla1[[#This Row],[segundos]]/60)/60)*-1</f>
        <v>-100.2142575</v>
      </c>
      <c r="L388" s="10" t="s">
        <v>1808</v>
      </c>
      <c r="M388" s="10" t="str">
        <f>MID(Tabla1[[#This Row],[Latitud]],1,2)</f>
        <v>18</v>
      </c>
      <c r="N388" s="10" t="str">
        <f>MID(Tabla1[[#This Row],[Latitud]],FIND("°",Tabla1[[#This Row],[Latitud]])+1,2)</f>
        <v>39</v>
      </c>
      <c r="O388" s="10" t="str">
        <f>MID(Tabla1[[#This Row],[Latitud]],FIND("'",Tabla1[[#This Row],[Latitud]])+1,6)</f>
        <v>23.717</v>
      </c>
      <c r="P388" s="10">
        <f>(Tabla1[[#This Row],[grados2]]+(Tabla1[[#This Row],[minutos2]]+Tabla1[[#This Row],[segundos2]]/60)/60)</f>
        <v>18.656588055555556</v>
      </c>
      <c r="Q388" s="10" t="s">
        <v>1809</v>
      </c>
      <c r="R388" s="10">
        <v>452</v>
      </c>
    </row>
    <row r="389" spans="1:18" x14ac:dyDescent="0.2">
      <c r="A389" s="9" t="s">
        <v>9</v>
      </c>
      <c r="B389" s="9" t="s">
        <v>10</v>
      </c>
      <c r="C389" s="9" t="s">
        <v>1274</v>
      </c>
      <c r="D389" s="9" t="s">
        <v>1275</v>
      </c>
      <c r="E389" s="9" t="s">
        <v>1810</v>
      </c>
      <c r="F389" s="9" t="s">
        <v>1811</v>
      </c>
      <c r="G389" s="9" t="s">
        <v>1812</v>
      </c>
      <c r="H389" s="9" t="str">
        <f>MID(Tabla1[[#This Row],[Longitud]],1,3)</f>
        <v>100</v>
      </c>
      <c r="I389" s="9" t="str">
        <f>MID(Tabla1[[#This Row],[Longitud]],FIND("°",Tabla1[[#This Row],[Longitud]])+1,2)</f>
        <v>07</v>
      </c>
      <c r="J389" s="9" t="str">
        <f>MID(Tabla1[[#This Row],[Longitud]],FIND("'",Tabla1[[#This Row],[Longitud]])+1,6)</f>
        <v>04.994</v>
      </c>
      <c r="K389" s="9">
        <f>(Tabla1[[#This Row],[grados]]+(Tabla1[[#This Row],[minutos]]+Tabla1[[#This Row],[segundos]]/60)/60)*-1</f>
        <v>-100.11805388888889</v>
      </c>
      <c r="L389" s="9" t="s">
        <v>1813</v>
      </c>
      <c r="M389" s="9" t="str">
        <f>MID(Tabla1[[#This Row],[Latitud]],1,2)</f>
        <v>18</v>
      </c>
      <c r="N389" s="9" t="str">
        <f>MID(Tabla1[[#This Row],[Latitud]],FIND("°",Tabla1[[#This Row],[Latitud]])+1,2)</f>
        <v>34</v>
      </c>
      <c r="O389" s="9" t="str">
        <f>MID(Tabla1[[#This Row],[Latitud]],FIND("'",Tabla1[[#This Row],[Latitud]])+1,6)</f>
        <v>43.674</v>
      </c>
      <c r="P389" s="9">
        <f>(Tabla1[[#This Row],[grados2]]+(Tabla1[[#This Row],[minutos2]]+Tabla1[[#This Row],[segundos2]]/60)/60)</f>
        <v>18.578798333333332</v>
      </c>
      <c r="Q389" s="9" t="s">
        <v>1814</v>
      </c>
      <c r="R389" s="9">
        <v>103</v>
      </c>
    </row>
    <row r="390" spans="1:18" x14ac:dyDescent="0.2">
      <c r="A390" s="10" t="s">
        <v>9</v>
      </c>
      <c r="B390" s="10" t="s">
        <v>10</v>
      </c>
      <c r="C390" s="10" t="s">
        <v>1274</v>
      </c>
      <c r="D390" s="10" t="s">
        <v>1275</v>
      </c>
      <c r="E390" s="10" t="s">
        <v>1815</v>
      </c>
      <c r="F390" s="10" t="s">
        <v>1816</v>
      </c>
      <c r="G390" s="10" t="s">
        <v>1817</v>
      </c>
      <c r="H390" s="10" t="str">
        <f>MID(Tabla1[[#This Row],[Longitud]],1,3)</f>
        <v>100</v>
      </c>
      <c r="I390" s="10" t="str">
        <f>MID(Tabla1[[#This Row],[Longitud]],FIND("°",Tabla1[[#This Row],[Longitud]])+1,2)</f>
        <v>12</v>
      </c>
      <c r="J390" s="10" t="str">
        <f>MID(Tabla1[[#This Row],[Longitud]],FIND("'",Tabla1[[#This Row],[Longitud]])+1,6)</f>
        <v>37.742</v>
      </c>
      <c r="K390" s="10">
        <f>(Tabla1[[#This Row],[grados]]+(Tabla1[[#This Row],[minutos]]+Tabla1[[#This Row],[segundos]]/60)/60)*-1</f>
        <v>-100.21048388888889</v>
      </c>
      <c r="L390" s="10" t="s">
        <v>1818</v>
      </c>
      <c r="M390" s="10" t="str">
        <f>MID(Tabla1[[#This Row],[Latitud]],1,2)</f>
        <v>18</v>
      </c>
      <c r="N390" s="10" t="str">
        <f>MID(Tabla1[[#This Row],[Latitud]],FIND("°",Tabla1[[#This Row],[Latitud]])+1,2)</f>
        <v>39</v>
      </c>
      <c r="O390" s="10" t="str">
        <f>MID(Tabla1[[#This Row],[Latitud]],FIND("'",Tabla1[[#This Row],[Latitud]])+1,6)</f>
        <v>16.482</v>
      </c>
      <c r="P390" s="10">
        <f>(Tabla1[[#This Row],[grados2]]+(Tabla1[[#This Row],[minutos2]]+Tabla1[[#This Row],[segundos2]]/60)/60)</f>
        <v>18.654578333333333</v>
      </c>
      <c r="Q390" s="10" t="s">
        <v>1786</v>
      </c>
      <c r="R390" s="10">
        <v>120</v>
      </c>
    </row>
    <row r="391" spans="1:18" x14ac:dyDescent="0.2">
      <c r="A391" s="9" t="s">
        <v>9</v>
      </c>
      <c r="B391" s="9" t="s">
        <v>10</v>
      </c>
      <c r="C391" s="9" t="s">
        <v>1274</v>
      </c>
      <c r="D391" s="9" t="s">
        <v>1275</v>
      </c>
      <c r="E391" s="9" t="s">
        <v>1819</v>
      </c>
      <c r="F391" s="9" t="s">
        <v>1820</v>
      </c>
      <c r="G391" s="9" t="s">
        <v>1821</v>
      </c>
      <c r="H391" s="9" t="str">
        <f>MID(Tabla1[[#This Row],[Longitud]],1,3)</f>
        <v>100</v>
      </c>
      <c r="I391" s="9" t="str">
        <f>MID(Tabla1[[#This Row],[Longitud]],FIND("°",Tabla1[[#This Row],[Longitud]])+1,2)</f>
        <v>17</v>
      </c>
      <c r="J391" s="9" t="str">
        <f>MID(Tabla1[[#This Row],[Longitud]],FIND("'",Tabla1[[#This Row],[Longitud]])+1,6)</f>
        <v>58.286</v>
      </c>
      <c r="K391" s="9">
        <f>(Tabla1[[#This Row],[grados]]+(Tabla1[[#This Row],[minutos]]+Tabla1[[#This Row],[segundos]]/60)/60)*-1</f>
        <v>-100.29952388888888</v>
      </c>
      <c r="L391" s="9" t="s">
        <v>1822</v>
      </c>
      <c r="M391" s="9" t="str">
        <f>MID(Tabla1[[#This Row],[Latitud]],1,2)</f>
        <v>18</v>
      </c>
      <c r="N391" s="9" t="str">
        <f>MID(Tabla1[[#This Row],[Latitud]],FIND("°",Tabla1[[#This Row],[Latitud]])+1,2)</f>
        <v>35</v>
      </c>
      <c r="O391" s="9" t="str">
        <f>MID(Tabla1[[#This Row],[Latitud]],FIND("'",Tabla1[[#This Row],[Latitud]])+1,6)</f>
        <v>24.029</v>
      </c>
      <c r="P391" s="9">
        <f>(Tabla1[[#This Row],[grados2]]+(Tabla1[[#This Row],[minutos2]]+Tabla1[[#This Row],[segundos2]]/60)/60)</f>
        <v>18.590008055555554</v>
      </c>
      <c r="Q391" s="9" t="s">
        <v>1823</v>
      </c>
      <c r="R391" s="9">
        <v>65</v>
      </c>
    </row>
    <row r="392" spans="1:18" x14ac:dyDescent="0.2">
      <c r="A392" s="10" t="s">
        <v>9</v>
      </c>
      <c r="B392" s="10" t="s">
        <v>10</v>
      </c>
      <c r="C392" s="10" t="s">
        <v>1274</v>
      </c>
      <c r="D392" s="10" t="s">
        <v>1275</v>
      </c>
      <c r="E392" s="10" t="s">
        <v>1824</v>
      </c>
      <c r="F392" s="10" t="s">
        <v>1825</v>
      </c>
      <c r="G392" s="10" t="s">
        <v>1826</v>
      </c>
      <c r="H392" s="10" t="str">
        <f>MID(Tabla1[[#This Row],[Longitud]],1,3)</f>
        <v>100</v>
      </c>
      <c r="I392" s="10" t="str">
        <f>MID(Tabla1[[#This Row],[Longitud]],FIND("°",Tabla1[[#This Row],[Longitud]])+1,2)</f>
        <v>11</v>
      </c>
      <c r="J392" s="10" t="str">
        <f>MID(Tabla1[[#This Row],[Longitud]],FIND("'",Tabla1[[#This Row],[Longitud]])+1,6)</f>
        <v>59.849</v>
      </c>
      <c r="K392" s="10">
        <f>(Tabla1[[#This Row],[grados]]+(Tabla1[[#This Row],[minutos]]+Tabla1[[#This Row],[segundos]]/60)/60)*-1</f>
        <v>-100.19995805555556</v>
      </c>
      <c r="L392" s="10" t="s">
        <v>1827</v>
      </c>
      <c r="M392" s="10" t="str">
        <f>MID(Tabla1[[#This Row],[Latitud]],1,2)</f>
        <v>18</v>
      </c>
      <c r="N392" s="10" t="str">
        <f>MID(Tabla1[[#This Row],[Latitud]],FIND("°",Tabla1[[#This Row],[Latitud]])+1,2)</f>
        <v>35</v>
      </c>
      <c r="O392" s="10" t="str">
        <f>MID(Tabla1[[#This Row],[Latitud]],FIND("'",Tabla1[[#This Row],[Latitud]])+1,6)</f>
        <v>54.750</v>
      </c>
      <c r="P392" s="10">
        <f>(Tabla1[[#This Row],[grados2]]+(Tabla1[[#This Row],[minutos2]]+Tabla1[[#This Row],[segundos2]]/60)/60)</f>
        <v>18.598541666666666</v>
      </c>
      <c r="Q392" s="10" t="s">
        <v>1828</v>
      </c>
      <c r="R392" s="10">
        <v>199</v>
      </c>
    </row>
    <row r="393" spans="1:18" x14ac:dyDescent="0.2">
      <c r="A393" s="9" t="s">
        <v>9</v>
      </c>
      <c r="B393" s="9" t="s">
        <v>10</v>
      </c>
      <c r="C393" s="9" t="s">
        <v>1274</v>
      </c>
      <c r="D393" s="9" t="s">
        <v>1275</v>
      </c>
      <c r="E393" s="9" t="s">
        <v>1829</v>
      </c>
      <c r="F393" s="9" t="s">
        <v>1830</v>
      </c>
      <c r="G393" s="9" t="s">
        <v>1831</v>
      </c>
      <c r="H393" s="9" t="str">
        <f>MID(Tabla1[[#This Row],[Longitud]],1,3)</f>
        <v>100</v>
      </c>
      <c r="I393" s="9" t="str">
        <f>MID(Tabla1[[#This Row],[Longitud]],FIND("°",Tabla1[[#This Row],[Longitud]])+1,2)</f>
        <v>08</v>
      </c>
      <c r="J393" s="9" t="str">
        <f>MID(Tabla1[[#This Row],[Longitud]],FIND("'",Tabla1[[#This Row],[Longitud]])+1,6)</f>
        <v>00.687</v>
      </c>
      <c r="K393" s="9">
        <f>(Tabla1[[#This Row],[grados]]+(Tabla1[[#This Row],[minutos]]+Tabla1[[#This Row],[segundos]]/60)/60)*-1</f>
        <v>-100.13352416666666</v>
      </c>
      <c r="L393" s="9" t="s">
        <v>1832</v>
      </c>
      <c r="M393" s="9" t="str">
        <f>MID(Tabla1[[#This Row],[Latitud]],1,2)</f>
        <v>18</v>
      </c>
      <c r="N393" s="9" t="str">
        <f>MID(Tabla1[[#This Row],[Latitud]],FIND("°",Tabla1[[#This Row],[Latitud]])+1,2)</f>
        <v>37</v>
      </c>
      <c r="O393" s="9" t="str">
        <f>MID(Tabla1[[#This Row],[Latitud]],FIND("'",Tabla1[[#This Row],[Latitud]])+1,6)</f>
        <v>53.545</v>
      </c>
      <c r="P393" s="9">
        <f>(Tabla1[[#This Row],[grados2]]+(Tabla1[[#This Row],[minutos2]]+Tabla1[[#This Row],[segundos2]]/60)/60)</f>
        <v>18.631540277777777</v>
      </c>
      <c r="Q393" s="9" t="s">
        <v>1833</v>
      </c>
      <c r="R393" s="9">
        <v>204</v>
      </c>
    </row>
    <row r="394" spans="1:18" x14ac:dyDescent="0.2">
      <c r="A394" s="10" t="s">
        <v>9</v>
      </c>
      <c r="B394" s="10" t="s">
        <v>10</v>
      </c>
      <c r="C394" s="10" t="s">
        <v>1274</v>
      </c>
      <c r="D394" s="10" t="s">
        <v>1275</v>
      </c>
      <c r="E394" s="10" t="s">
        <v>1834</v>
      </c>
      <c r="F394" s="10" t="s">
        <v>1835</v>
      </c>
      <c r="G394" s="10" t="s">
        <v>1836</v>
      </c>
      <c r="H394" s="10" t="str">
        <f>MID(Tabla1[[#This Row],[Longitud]],1,3)</f>
        <v>100</v>
      </c>
      <c r="I394" s="10" t="str">
        <f>MID(Tabla1[[#This Row],[Longitud]],FIND("°",Tabla1[[#This Row],[Longitud]])+1,2)</f>
        <v>08</v>
      </c>
      <c r="J394" s="10" t="str">
        <f>MID(Tabla1[[#This Row],[Longitud]],FIND("'",Tabla1[[#This Row],[Longitud]])+1,6)</f>
        <v>52.407</v>
      </c>
      <c r="K394" s="10">
        <f>(Tabla1[[#This Row],[grados]]+(Tabla1[[#This Row],[minutos]]+Tabla1[[#This Row],[segundos]]/60)/60)*-1</f>
        <v>-100.14789083333334</v>
      </c>
      <c r="L394" s="10" t="s">
        <v>1837</v>
      </c>
      <c r="M394" s="10" t="str">
        <f>MID(Tabla1[[#This Row],[Latitud]],1,2)</f>
        <v>18</v>
      </c>
      <c r="N394" s="10" t="str">
        <f>MID(Tabla1[[#This Row],[Latitud]],FIND("°",Tabla1[[#This Row],[Latitud]])+1,2)</f>
        <v>38</v>
      </c>
      <c r="O394" s="10" t="str">
        <f>MID(Tabla1[[#This Row],[Latitud]],FIND("'",Tabla1[[#This Row],[Latitud]])+1,6)</f>
        <v>42.244</v>
      </c>
      <c r="P394" s="10">
        <f>(Tabla1[[#This Row],[grados2]]+(Tabla1[[#This Row],[minutos2]]+Tabla1[[#This Row],[segundos2]]/60)/60)</f>
        <v>18.645067777777779</v>
      </c>
      <c r="Q394" s="10" t="s">
        <v>1838</v>
      </c>
      <c r="R394" s="10">
        <v>80</v>
      </c>
    </row>
    <row r="395" spans="1:18" x14ac:dyDescent="0.2">
      <c r="A395" s="9" t="s">
        <v>9</v>
      </c>
      <c r="B395" s="9" t="s">
        <v>10</v>
      </c>
      <c r="C395" s="9" t="s">
        <v>1274</v>
      </c>
      <c r="D395" s="9" t="s">
        <v>1275</v>
      </c>
      <c r="E395" s="9" t="s">
        <v>1839</v>
      </c>
      <c r="F395" s="9" t="s">
        <v>1764</v>
      </c>
      <c r="G395" s="9" t="s">
        <v>1840</v>
      </c>
      <c r="H395" s="9" t="str">
        <f>MID(Tabla1[[#This Row],[Longitud]],1,3)</f>
        <v>100</v>
      </c>
      <c r="I395" s="9" t="str">
        <f>MID(Tabla1[[#This Row],[Longitud]],FIND("°",Tabla1[[#This Row],[Longitud]])+1,2)</f>
        <v>11</v>
      </c>
      <c r="J395" s="9" t="str">
        <f>MID(Tabla1[[#This Row],[Longitud]],FIND("'",Tabla1[[#This Row],[Longitud]])+1,6)</f>
        <v>52.360</v>
      </c>
      <c r="K395" s="9">
        <f>(Tabla1[[#This Row],[grados]]+(Tabla1[[#This Row],[minutos]]+Tabla1[[#This Row],[segundos]]/60)/60)*-1</f>
        <v>-100.19787777777778</v>
      </c>
      <c r="L395" s="9" t="s">
        <v>1841</v>
      </c>
      <c r="M395" s="9" t="str">
        <f>MID(Tabla1[[#This Row],[Latitud]],1,2)</f>
        <v>18</v>
      </c>
      <c r="N395" s="9" t="str">
        <f>MID(Tabla1[[#This Row],[Latitud]],FIND("°",Tabla1[[#This Row],[Latitud]])+1,2)</f>
        <v>30</v>
      </c>
      <c r="O395" s="9" t="str">
        <f>MID(Tabla1[[#This Row],[Latitud]],FIND("'",Tabla1[[#This Row],[Latitud]])+1,6)</f>
        <v>22.985</v>
      </c>
      <c r="P395" s="9">
        <f>(Tabla1[[#This Row],[grados2]]+(Tabla1[[#This Row],[minutos2]]+Tabla1[[#This Row],[segundos2]]/60)/60)</f>
        <v>18.506384722222222</v>
      </c>
      <c r="Q395" s="9" t="s">
        <v>1842</v>
      </c>
      <c r="R395" s="9">
        <v>8</v>
      </c>
    </row>
    <row r="396" spans="1:18" x14ac:dyDescent="0.2">
      <c r="A396" s="10" t="s">
        <v>9</v>
      </c>
      <c r="B396" s="10" t="s">
        <v>10</v>
      </c>
      <c r="C396" s="10" t="s">
        <v>1274</v>
      </c>
      <c r="D396" s="10" t="s">
        <v>1275</v>
      </c>
      <c r="E396" s="10" t="s">
        <v>1843</v>
      </c>
      <c r="F396" s="10" t="s">
        <v>1844</v>
      </c>
      <c r="G396" s="10" t="s">
        <v>1845</v>
      </c>
      <c r="H396" s="10" t="str">
        <f>MID(Tabla1[[#This Row],[Longitud]],1,3)</f>
        <v>100</v>
      </c>
      <c r="I396" s="10" t="str">
        <f>MID(Tabla1[[#This Row],[Longitud]],FIND("°",Tabla1[[#This Row],[Longitud]])+1,2)</f>
        <v>18</v>
      </c>
      <c r="J396" s="10" t="str">
        <f>MID(Tabla1[[#This Row],[Longitud]],FIND("'",Tabla1[[#This Row],[Longitud]])+1,6)</f>
        <v>50.343</v>
      </c>
      <c r="K396" s="10">
        <f>(Tabla1[[#This Row],[grados]]+(Tabla1[[#This Row],[minutos]]+Tabla1[[#This Row],[segundos]]/60)/60)*-1</f>
        <v>-100.31398416666667</v>
      </c>
      <c r="L396" s="10" t="s">
        <v>1846</v>
      </c>
      <c r="M396" s="10" t="str">
        <f>MID(Tabla1[[#This Row],[Latitud]],1,2)</f>
        <v>18</v>
      </c>
      <c r="N396" s="10" t="str">
        <f>MID(Tabla1[[#This Row],[Latitud]],FIND("°",Tabla1[[#This Row],[Latitud]])+1,2)</f>
        <v>38</v>
      </c>
      <c r="O396" s="10" t="str">
        <f>MID(Tabla1[[#This Row],[Latitud]],FIND("'",Tabla1[[#This Row],[Latitud]])+1,6)</f>
        <v>17.096</v>
      </c>
      <c r="P396" s="10">
        <f>(Tabla1[[#This Row],[grados2]]+(Tabla1[[#This Row],[minutos2]]+Tabla1[[#This Row],[segundos2]]/60)/60)</f>
        <v>18.638082222222224</v>
      </c>
      <c r="Q396" s="10" t="s">
        <v>1847</v>
      </c>
      <c r="R396" s="10">
        <v>11</v>
      </c>
    </row>
    <row r="397" spans="1:18" x14ac:dyDescent="0.2">
      <c r="A397" s="9" t="s">
        <v>9</v>
      </c>
      <c r="B397" s="9" t="s">
        <v>10</v>
      </c>
      <c r="C397" s="9" t="s">
        <v>1274</v>
      </c>
      <c r="D397" s="9" t="s">
        <v>1275</v>
      </c>
      <c r="E397" s="9" t="s">
        <v>1848</v>
      </c>
      <c r="F397" s="9" t="s">
        <v>1849</v>
      </c>
      <c r="G397" s="9" t="s">
        <v>1850</v>
      </c>
      <c r="H397" s="9" t="str">
        <f>MID(Tabla1[[#This Row],[Longitud]],1,3)</f>
        <v>100</v>
      </c>
      <c r="I397" s="9" t="str">
        <f>MID(Tabla1[[#This Row],[Longitud]],FIND("°",Tabla1[[#This Row],[Longitud]])+1,2)</f>
        <v>18</v>
      </c>
      <c r="J397" s="9" t="str">
        <f>MID(Tabla1[[#This Row],[Longitud]],FIND("'",Tabla1[[#This Row],[Longitud]])+1,6)</f>
        <v>10.049</v>
      </c>
      <c r="K397" s="9">
        <f>(Tabla1[[#This Row],[grados]]+(Tabla1[[#This Row],[minutos]]+Tabla1[[#This Row],[segundos]]/60)/60)*-1</f>
        <v>-100.30279138888889</v>
      </c>
      <c r="L397" s="9" t="s">
        <v>1851</v>
      </c>
      <c r="M397" s="9" t="str">
        <f>MID(Tabla1[[#This Row],[Latitud]],1,2)</f>
        <v>18</v>
      </c>
      <c r="N397" s="9" t="str">
        <f>MID(Tabla1[[#This Row],[Latitud]],FIND("°",Tabla1[[#This Row],[Latitud]])+1,2)</f>
        <v>22</v>
      </c>
      <c r="O397" s="9" t="str">
        <f>MID(Tabla1[[#This Row],[Latitud]],FIND("'",Tabla1[[#This Row],[Latitud]])+1,6)</f>
        <v>10.960</v>
      </c>
      <c r="P397" s="9">
        <f>(Tabla1[[#This Row],[grados2]]+(Tabla1[[#This Row],[minutos2]]+Tabla1[[#This Row],[segundos2]]/60)/60)</f>
        <v>18.369711111111112</v>
      </c>
      <c r="Q397" s="9" t="s">
        <v>1852</v>
      </c>
      <c r="R397" s="9">
        <v>22</v>
      </c>
    </row>
    <row r="398" spans="1:18" x14ac:dyDescent="0.2">
      <c r="A398" s="10" t="s">
        <v>9</v>
      </c>
      <c r="B398" s="10" t="s">
        <v>10</v>
      </c>
      <c r="C398" s="10" t="s">
        <v>1274</v>
      </c>
      <c r="D398" s="10" t="s">
        <v>1275</v>
      </c>
      <c r="E398" s="10" t="s">
        <v>1853</v>
      </c>
      <c r="F398" s="10" t="s">
        <v>1854</v>
      </c>
      <c r="G398" s="10" t="s">
        <v>1855</v>
      </c>
      <c r="H398" s="10" t="str">
        <f>MID(Tabla1[[#This Row],[Longitud]],1,3)</f>
        <v>100</v>
      </c>
      <c r="I398" s="10" t="str">
        <f>MID(Tabla1[[#This Row],[Longitud]],FIND("°",Tabla1[[#This Row],[Longitud]])+1,2)</f>
        <v>18</v>
      </c>
      <c r="J398" s="10" t="str">
        <f>MID(Tabla1[[#This Row],[Longitud]],FIND("'",Tabla1[[#This Row],[Longitud]])+1,6)</f>
        <v>49.501</v>
      </c>
      <c r="K398" s="10">
        <f>(Tabla1[[#This Row],[grados]]+(Tabla1[[#This Row],[minutos]]+Tabla1[[#This Row],[segundos]]/60)/60)*-1</f>
        <v>-100.31375027777777</v>
      </c>
      <c r="L398" s="10" t="s">
        <v>1856</v>
      </c>
      <c r="M398" s="10" t="str">
        <f>MID(Tabla1[[#This Row],[Latitud]],1,2)</f>
        <v>18</v>
      </c>
      <c r="N398" s="10" t="str">
        <f>MID(Tabla1[[#This Row],[Latitud]],FIND("°",Tabla1[[#This Row],[Latitud]])+1,2)</f>
        <v>32</v>
      </c>
      <c r="O398" s="10" t="str">
        <f>MID(Tabla1[[#This Row],[Latitud]],FIND("'",Tabla1[[#This Row],[Latitud]])+1,6)</f>
        <v>42.646</v>
      </c>
      <c r="P398" s="10">
        <f>(Tabla1[[#This Row],[grados2]]+(Tabla1[[#This Row],[minutos2]]+Tabla1[[#This Row],[segundos2]]/60)/60)</f>
        <v>18.545179444444443</v>
      </c>
      <c r="Q398" s="10" t="s">
        <v>1857</v>
      </c>
      <c r="R398" s="10">
        <v>84</v>
      </c>
    </row>
    <row r="399" spans="1:18" x14ac:dyDescent="0.2">
      <c r="A399" s="10" t="s">
        <v>9</v>
      </c>
      <c r="B399" s="10" t="s">
        <v>10</v>
      </c>
      <c r="C399" s="10" t="s">
        <v>1274</v>
      </c>
      <c r="D399" s="10" t="s">
        <v>1275</v>
      </c>
      <c r="E399" s="10" t="s">
        <v>1859</v>
      </c>
      <c r="F399" s="10" t="s">
        <v>1427</v>
      </c>
      <c r="G399" s="10" t="s">
        <v>1860</v>
      </c>
      <c r="H399" s="10" t="str">
        <f>MID(Tabla1[[#This Row],[Longitud]],1,3)</f>
        <v>100</v>
      </c>
      <c r="I399" s="10" t="str">
        <f>MID(Tabla1[[#This Row],[Longitud]],FIND("°",Tabla1[[#This Row],[Longitud]])+1,2)</f>
        <v>09</v>
      </c>
      <c r="J399" s="10" t="str">
        <f>MID(Tabla1[[#This Row],[Longitud]],FIND("'",Tabla1[[#This Row],[Longitud]])+1,6)</f>
        <v>44.473</v>
      </c>
      <c r="K399" s="10">
        <f>(Tabla1[[#This Row],[grados]]+(Tabla1[[#This Row],[minutos]]+Tabla1[[#This Row],[segundos]]/60)/60)*-1</f>
        <v>-100.16235361111112</v>
      </c>
      <c r="L399" s="10" t="s">
        <v>1861</v>
      </c>
      <c r="M399" s="10" t="str">
        <f>MID(Tabla1[[#This Row],[Latitud]],1,2)</f>
        <v>18</v>
      </c>
      <c r="N399" s="10" t="str">
        <f>MID(Tabla1[[#This Row],[Latitud]],FIND("°",Tabla1[[#This Row],[Latitud]])+1,2)</f>
        <v>33</v>
      </c>
      <c r="O399" s="10" t="str">
        <f>MID(Tabla1[[#This Row],[Latitud]],FIND("'",Tabla1[[#This Row],[Latitud]])+1,6)</f>
        <v>40.293</v>
      </c>
      <c r="P399" s="10">
        <f>(Tabla1[[#This Row],[grados2]]+(Tabla1[[#This Row],[minutos2]]+Tabla1[[#This Row],[segundos2]]/60)/60)</f>
        <v>18.561192500000001</v>
      </c>
      <c r="Q399" s="10" t="s">
        <v>1862</v>
      </c>
      <c r="R399" s="10">
        <v>121</v>
      </c>
    </row>
    <row r="400" spans="1:18" x14ac:dyDescent="0.2">
      <c r="A400" s="10" t="s">
        <v>9</v>
      </c>
      <c r="B400" s="10" t="s">
        <v>10</v>
      </c>
      <c r="C400" s="10" t="s">
        <v>1274</v>
      </c>
      <c r="D400" s="10" t="s">
        <v>1275</v>
      </c>
      <c r="E400" s="10" t="s">
        <v>1864</v>
      </c>
      <c r="F400" s="10" t="s">
        <v>1865</v>
      </c>
      <c r="G400" s="10" t="s">
        <v>1866</v>
      </c>
      <c r="H400" s="10" t="str">
        <f>MID(Tabla1[[#This Row],[Longitud]],1,3)</f>
        <v>100</v>
      </c>
      <c r="I400" s="10" t="str">
        <f>MID(Tabla1[[#This Row],[Longitud]],FIND("°",Tabla1[[#This Row],[Longitud]])+1,2)</f>
        <v>16</v>
      </c>
      <c r="J400" s="10" t="str">
        <f>MID(Tabla1[[#This Row],[Longitud]],FIND("'",Tabla1[[#This Row],[Longitud]])+1,6)</f>
        <v>13.942</v>
      </c>
      <c r="K400" s="10">
        <f>(Tabla1[[#This Row],[grados]]+(Tabla1[[#This Row],[minutos]]+Tabla1[[#This Row],[segundos]]/60)/60)*-1</f>
        <v>-100.27053944444444</v>
      </c>
      <c r="L400" s="10" t="s">
        <v>1867</v>
      </c>
      <c r="M400" s="10" t="str">
        <f>MID(Tabla1[[#This Row],[Latitud]],1,2)</f>
        <v>18</v>
      </c>
      <c r="N400" s="10" t="str">
        <f>MID(Tabla1[[#This Row],[Latitud]],FIND("°",Tabla1[[#This Row],[Latitud]])+1,2)</f>
        <v>29</v>
      </c>
      <c r="O400" s="10" t="str">
        <f>MID(Tabla1[[#This Row],[Latitud]],FIND("'",Tabla1[[#This Row],[Latitud]])+1,6)</f>
        <v>44.538</v>
      </c>
      <c r="P400" s="10">
        <f>(Tabla1[[#This Row],[grados2]]+(Tabla1[[#This Row],[minutos2]]+Tabla1[[#This Row],[segundos2]]/60)/60)</f>
        <v>18.495705000000001</v>
      </c>
      <c r="Q400" s="10" t="s">
        <v>1868</v>
      </c>
      <c r="R400" s="10">
        <v>15</v>
      </c>
    </row>
    <row r="401" spans="1:18" x14ac:dyDescent="0.2">
      <c r="A401" s="9" t="s">
        <v>9</v>
      </c>
      <c r="B401" s="9" t="s">
        <v>10</v>
      </c>
      <c r="C401" s="9" t="s">
        <v>1274</v>
      </c>
      <c r="D401" s="9" t="s">
        <v>1275</v>
      </c>
      <c r="E401" s="9" t="s">
        <v>1869</v>
      </c>
      <c r="F401" s="9" t="s">
        <v>1870</v>
      </c>
      <c r="G401" s="9" t="s">
        <v>1871</v>
      </c>
      <c r="H401" s="9" t="str">
        <f>MID(Tabla1[[#This Row],[Longitud]],1,3)</f>
        <v>100</v>
      </c>
      <c r="I401" s="9" t="str">
        <f>MID(Tabla1[[#This Row],[Longitud]],FIND("°",Tabla1[[#This Row],[Longitud]])+1,2)</f>
        <v>13</v>
      </c>
      <c r="J401" s="9" t="str">
        <f>MID(Tabla1[[#This Row],[Longitud]],FIND("'",Tabla1[[#This Row],[Longitud]])+1,6)</f>
        <v>55.621</v>
      </c>
      <c r="K401" s="9">
        <f>(Tabla1[[#This Row],[grados]]+(Tabla1[[#This Row],[minutos]]+Tabla1[[#This Row],[segundos]]/60)/60)*-1</f>
        <v>-100.23211694444444</v>
      </c>
      <c r="L401" s="9" t="s">
        <v>1872</v>
      </c>
      <c r="M401" s="9" t="str">
        <f>MID(Tabla1[[#This Row],[Latitud]],1,2)</f>
        <v>18</v>
      </c>
      <c r="N401" s="9" t="str">
        <f>MID(Tabla1[[#This Row],[Latitud]],FIND("°",Tabla1[[#This Row],[Latitud]])+1,2)</f>
        <v>32</v>
      </c>
      <c r="O401" s="9" t="str">
        <f>MID(Tabla1[[#This Row],[Latitud]],FIND("'",Tabla1[[#This Row],[Latitud]])+1,6)</f>
        <v>01.981</v>
      </c>
      <c r="P401" s="9">
        <f>(Tabla1[[#This Row],[grados2]]+(Tabla1[[#This Row],[minutos2]]+Tabla1[[#This Row],[segundos2]]/60)/60)</f>
        <v>18.533883611111111</v>
      </c>
      <c r="Q401" s="9" t="s">
        <v>1873</v>
      </c>
      <c r="R401" s="9">
        <v>18</v>
      </c>
    </row>
    <row r="402" spans="1:18" x14ac:dyDescent="0.2">
      <c r="A402" s="10" t="s">
        <v>9</v>
      </c>
      <c r="B402" s="10" t="s">
        <v>10</v>
      </c>
      <c r="C402" s="10" t="s">
        <v>1274</v>
      </c>
      <c r="D402" s="10" t="s">
        <v>1275</v>
      </c>
      <c r="E402" s="10" t="s">
        <v>1874</v>
      </c>
      <c r="F402" s="10" t="s">
        <v>1875</v>
      </c>
      <c r="G402" s="10" t="s">
        <v>1876</v>
      </c>
      <c r="H402" s="10" t="str">
        <f>MID(Tabla1[[#This Row],[Longitud]],1,3)</f>
        <v>100</v>
      </c>
      <c r="I402" s="10" t="str">
        <f>MID(Tabla1[[#This Row],[Longitud]],FIND("°",Tabla1[[#This Row],[Longitud]])+1,2)</f>
        <v>20</v>
      </c>
      <c r="J402" s="10" t="str">
        <f>MID(Tabla1[[#This Row],[Longitud]],FIND("'",Tabla1[[#This Row],[Longitud]])+1,6)</f>
        <v>25.371</v>
      </c>
      <c r="K402" s="10">
        <f>(Tabla1[[#This Row],[grados]]+(Tabla1[[#This Row],[minutos]]+Tabla1[[#This Row],[segundos]]/60)/60)*-1</f>
        <v>-100.34038083333333</v>
      </c>
      <c r="L402" s="10" t="s">
        <v>1877</v>
      </c>
      <c r="M402" s="10" t="str">
        <f>MID(Tabla1[[#This Row],[Latitud]],1,2)</f>
        <v>18</v>
      </c>
      <c r="N402" s="10" t="str">
        <f>MID(Tabla1[[#This Row],[Latitud]],FIND("°",Tabla1[[#This Row],[Latitud]])+1,2)</f>
        <v>38</v>
      </c>
      <c r="O402" s="10" t="str">
        <f>MID(Tabla1[[#This Row],[Latitud]],FIND("'",Tabla1[[#This Row],[Latitud]])+1,6)</f>
        <v>15.620</v>
      </c>
      <c r="P402" s="10">
        <f>(Tabla1[[#This Row],[grados2]]+(Tabla1[[#This Row],[minutos2]]+Tabla1[[#This Row],[segundos2]]/60)/60)</f>
        <v>18.637672222222221</v>
      </c>
      <c r="Q402" s="10" t="s">
        <v>1878</v>
      </c>
      <c r="R402" s="10">
        <v>35</v>
      </c>
    </row>
    <row r="403" spans="1:18" x14ac:dyDescent="0.2">
      <c r="A403" s="9" t="s">
        <v>9</v>
      </c>
      <c r="B403" s="9" t="s">
        <v>10</v>
      </c>
      <c r="C403" s="9" t="s">
        <v>1274</v>
      </c>
      <c r="D403" s="9" t="s">
        <v>1275</v>
      </c>
      <c r="E403" s="9" t="s">
        <v>1879</v>
      </c>
      <c r="F403" s="9" t="s">
        <v>1880</v>
      </c>
      <c r="G403" s="9" t="s">
        <v>1881</v>
      </c>
      <c r="H403" s="9" t="str">
        <f>MID(Tabla1[[#This Row],[Longitud]],1,3)</f>
        <v>100</v>
      </c>
      <c r="I403" s="9" t="str">
        <f>MID(Tabla1[[#This Row],[Longitud]],FIND("°",Tabla1[[#This Row],[Longitud]])+1,2)</f>
        <v>19</v>
      </c>
      <c r="J403" s="9" t="str">
        <f>MID(Tabla1[[#This Row],[Longitud]],FIND("'",Tabla1[[#This Row],[Longitud]])+1,6)</f>
        <v>36.361</v>
      </c>
      <c r="K403" s="9">
        <f>(Tabla1[[#This Row],[grados]]+(Tabla1[[#This Row],[minutos]]+Tabla1[[#This Row],[segundos]]/60)/60)*-1</f>
        <v>-100.32676694444444</v>
      </c>
      <c r="L403" s="9" t="s">
        <v>1882</v>
      </c>
      <c r="M403" s="9" t="str">
        <f>MID(Tabla1[[#This Row],[Latitud]],1,2)</f>
        <v>18</v>
      </c>
      <c r="N403" s="9" t="str">
        <f>MID(Tabla1[[#This Row],[Latitud]],FIND("°",Tabla1[[#This Row],[Latitud]])+1,2)</f>
        <v>37</v>
      </c>
      <c r="O403" s="9" t="str">
        <f>MID(Tabla1[[#This Row],[Latitud]],FIND("'",Tabla1[[#This Row],[Latitud]])+1,6)</f>
        <v>53.005</v>
      </c>
      <c r="P403" s="9">
        <f>(Tabla1[[#This Row],[grados2]]+(Tabla1[[#This Row],[minutos2]]+Tabla1[[#This Row],[segundos2]]/60)/60)</f>
        <v>18.631390277777779</v>
      </c>
      <c r="Q403" s="9" t="s">
        <v>1883</v>
      </c>
      <c r="R403" s="9">
        <v>66</v>
      </c>
    </row>
    <row r="404" spans="1:18" x14ac:dyDescent="0.2">
      <c r="A404" s="10" t="s">
        <v>9</v>
      </c>
      <c r="B404" s="10" t="s">
        <v>10</v>
      </c>
      <c r="C404" s="10" t="s">
        <v>1274</v>
      </c>
      <c r="D404" s="10" t="s">
        <v>1275</v>
      </c>
      <c r="E404" s="10" t="s">
        <v>1884</v>
      </c>
      <c r="F404" s="10" t="s">
        <v>1885</v>
      </c>
      <c r="G404" s="10" t="s">
        <v>1886</v>
      </c>
      <c r="H404" s="10" t="str">
        <f>MID(Tabla1[[#This Row],[Longitud]],1,3)</f>
        <v>100</v>
      </c>
      <c r="I404" s="10" t="str">
        <f>MID(Tabla1[[#This Row],[Longitud]],FIND("°",Tabla1[[#This Row],[Longitud]])+1,2)</f>
        <v>18</v>
      </c>
      <c r="J404" s="10" t="str">
        <f>MID(Tabla1[[#This Row],[Longitud]],FIND("'",Tabla1[[#This Row],[Longitud]])+1,6)</f>
        <v>52.530</v>
      </c>
      <c r="K404" s="10">
        <f>(Tabla1[[#This Row],[grados]]+(Tabla1[[#This Row],[minutos]]+Tabla1[[#This Row],[segundos]]/60)/60)*-1</f>
        <v>-100.31459166666667</v>
      </c>
      <c r="L404" s="10" t="s">
        <v>1887</v>
      </c>
      <c r="M404" s="10" t="str">
        <f>MID(Tabla1[[#This Row],[Latitud]],1,2)</f>
        <v>18</v>
      </c>
      <c r="N404" s="10" t="str">
        <f>MID(Tabla1[[#This Row],[Latitud]],FIND("°",Tabla1[[#This Row],[Latitud]])+1,2)</f>
        <v>39</v>
      </c>
      <c r="O404" s="10" t="str">
        <f>MID(Tabla1[[#This Row],[Latitud]],FIND("'",Tabla1[[#This Row],[Latitud]])+1,6)</f>
        <v>05.108</v>
      </c>
      <c r="P404" s="10">
        <f>(Tabla1[[#This Row],[grados2]]+(Tabla1[[#This Row],[minutos2]]+Tabla1[[#This Row],[segundos2]]/60)/60)</f>
        <v>18.651418888888887</v>
      </c>
      <c r="Q404" s="10" t="s">
        <v>1888</v>
      </c>
      <c r="R404" s="10">
        <v>6</v>
      </c>
    </row>
    <row r="405" spans="1:18" x14ac:dyDescent="0.2">
      <c r="A405" s="9" t="s">
        <v>9</v>
      </c>
      <c r="B405" s="9" t="s">
        <v>10</v>
      </c>
      <c r="C405" s="9" t="s">
        <v>1274</v>
      </c>
      <c r="D405" s="9" t="s">
        <v>1275</v>
      </c>
      <c r="E405" s="9" t="s">
        <v>1889</v>
      </c>
      <c r="F405" s="9" t="s">
        <v>1890</v>
      </c>
      <c r="G405" s="9" t="s">
        <v>1891</v>
      </c>
      <c r="H405" s="9" t="str">
        <f>MID(Tabla1[[#This Row],[Longitud]],1,3)</f>
        <v>100</v>
      </c>
      <c r="I405" s="9" t="str">
        <f>MID(Tabla1[[#This Row],[Longitud]],FIND("°",Tabla1[[#This Row],[Longitud]])+1,2)</f>
        <v>11</v>
      </c>
      <c r="J405" s="9" t="str">
        <f>MID(Tabla1[[#This Row],[Longitud]],FIND("'",Tabla1[[#This Row],[Longitud]])+1,6)</f>
        <v>46.802</v>
      </c>
      <c r="K405" s="9">
        <f>(Tabla1[[#This Row],[grados]]+(Tabla1[[#This Row],[minutos]]+Tabla1[[#This Row],[segundos]]/60)/60)*-1</f>
        <v>-100.19633388888889</v>
      </c>
      <c r="L405" s="9" t="s">
        <v>1892</v>
      </c>
      <c r="M405" s="9" t="str">
        <f>MID(Tabla1[[#This Row],[Latitud]],1,2)</f>
        <v>18</v>
      </c>
      <c r="N405" s="9" t="str">
        <f>MID(Tabla1[[#This Row],[Latitud]],FIND("°",Tabla1[[#This Row],[Latitud]])+1,2)</f>
        <v>36</v>
      </c>
      <c r="O405" s="9" t="str">
        <f>MID(Tabla1[[#This Row],[Latitud]],FIND("'",Tabla1[[#This Row],[Latitud]])+1,6)</f>
        <v>47.694</v>
      </c>
      <c r="P405" s="9">
        <f>(Tabla1[[#This Row],[grados2]]+(Tabla1[[#This Row],[minutos2]]+Tabla1[[#This Row],[segundos2]]/60)/60)</f>
        <v>18.613248333333335</v>
      </c>
      <c r="Q405" s="9" t="s">
        <v>1893</v>
      </c>
      <c r="R405" s="9">
        <v>238</v>
      </c>
    </row>
    <row r="406" spans="1:18" x14ac:dyDescent="0.2">
      <c r="A406" s="10" t="s">
        <v>9</v>
      </c>
      <c r="B406" s="10" t="s">
        <v>10</v>
      </c>
      <c r="C406" s="10" t="s">
        <v>1274</v>
      </c>
      <c r="D406" s="10" t="s">
        <v>1275</v>
      </c>
      <c r="E406" s="10" t="s">
        <v>1894</v>
      </c>
      <c r="F406" s="10" t="s">
        <v>1895</v>
      </c>
      <c r="G406" s="10" t="s">
        <v>1896</v>
      </c>
      <c r="H406" s="10" t="str">
        <f>MID(Tabla1[[#This Row],[Longitud]],1,3)</f>
        <v>100</v>
      </c>
      <c r="I406" s="10" t="str">
        <f>MID(Tabla1[[#This Row],[Longitud]],FIND("°",Tabla1[[#This Row],[Longitud]])+1,2)</f>
        <v>10</v>
      </c>
      <c r="J406" s="10" t="str">
        <f>MID(Tabla1[[#This Row],[Longitud]],FIND("'",Tabla1[[#This Row],[Longitud]])+1,6)</f>
        <v>03.387</v>
      </c>
      <c r="K406" s="10">
        <f>(Tabla1[[#This Row],[grados]]+(Tabla1[[#This Row],[minutos]]+Tabla1[[#This Row],[segundos]]/60)/60)*-1</f>
        <v>-100.1676075</v>
      </c>
      <c r="L406" s="10" t="s">
        <v>1897</v>
      </c>
      <c r="M406" s="10" t="str">
        <f>MID(Tabla1[[#This Row],[Latitud]],1,2)</f>
        <v>18</v>
      </c>
      <c r="N406" s="10" t="str">
        <f>MID(Tabla1[[#This Row],[Latitud]],FIND("°",Tabla1[[#This Row],[Latitud]])+1,2)</f>
        <v>28</v>
      </c>
      <c r="O406" s="10" t="str">
        <f>MID(Tabla1[[#This Row],[Latitud]],FIND("'",Tabla1[[#This Row],[Latitud]])+1,6)</f>
        <v>49.963</v>
      </c>
      <c r="P406" s="10">
        <f>(Tabla1[[#This Row],[grados2]]+(Tabla1[[#This Row],[minutos2]]+Tabla1[[#This Row],[segundos2]]/60)/60)</f>
        <v>18.480545277777779</v>
      </c>
      <c r="Q406" s="10" t="s">
        <v>1898</v>
      </c>
      <c r="R406" s="10">
        <v>28</v>
      </c>
    </row>
    <row r="407" spans="1:18" x14ac:dyDescent="0.2">
      <c r="A407" s="9" t="s">
        <v>9</v>
      </c>
      <c r="B407" s="9" t="s">
        <v>10</v>
      </c>
      <c r="C407" s="9" t="s">
        <v>1274</v>
      </c>
      <c r="D407" s="9" t="s">
        <v>1275</v>
      </c>
      <c r="E407" s="9" t="s">
        <v>1899</v>
      </c>
      <c r="F407" s="9" t="s">
        <v>1900</v>
      </c>
      <c r="G407" s="9" t="s">
        <v>1901</v>
      </c>
      <c r="H407" s="9" t="str">
        <f>MID(Tabla1[[#This Row],[Longitud]],1,3)</f>
        <v>100</v>
      </c>
      <c r="I407" s="9" t="str">
        <f>MID(Tabla1[[#This Row],[Longitud]],FIND("°",Tabla1[[#This Row],[Longitud]])+1,2)</f>
        <v>09</v>
      </c>
      <c r="J407" s="9" t="str">
        <f>MID(Tabla1[[#This Row],[Longitud]],FIND("'",Tabla1[[#This Row],[Longitud]])+1,6)</f>
        <v>21.852</v>
      </c>
      <c r="K407" s="9">
        <f>(Tabla1[[#This Row],[grados]]+(Tabla1[[#This Row],[minutos]]+Tabla1[[#This Row],[segundos]]/60)/60)*-1</f>
        <v>-100.15607</v>
      </c>
      <c r="L407" s="9" t="s">
        <v>1902</v>
      </c>
      <c r="M407" s="9" t="str">
        <f>MID(Tabla1[[#This Row],[Latitud]],1,2)</f>
        <v>18</v>
      </c>
      <c r="N407" s="9" t="str">
        <f>MID(Tabla1[[#This Row],[Latitud]],FIND("°",Tabla1[[#This Row],[Latitud]])+1,2)</f>
        <v>33</v>
      </c>
      <c r="O407" s="9" t="str">
        <f>MID(Tabla1[[#This Row],[Latitud]],FIND("'",Tabla1[[#This Row],[Latitud]])+1,6)</f>
        <v>02.946</v>
      </c>
      <c r="P407" s="9">
        <f>(Tabla1[[#This Row],[grados2]]+(Tabla1[[#This Row],[minutos2]]+Tabla1[[#This Row],[segundos2]]/60)/60)</f>
        <v>18.550818333333332</v>
      </c>
      <c r="Q407" s="9" t="s">
        <v>1903</v>
      </c>
      <c r="R407" s="9">
        <v>99</v>
      </c>
    </row>
    <row r="408" spans="1:18" x14ac:dyDescent="0.2">
      <c r="A408" s="9" t="s">
        <v>9</v>
      </c>
      <c r="B408" s="9" t="s">
        <v>10</v>
      </c>
      <c r="C408" s="9" t="s">
        <v>1274</v>
      </c>
      <c r="D408" s="9" t="s">
        <v>1275</v>
      </c>
      <c r="E408" s="9" t="s">
        <v>1905</v>
      </c>
      <c r="F408" s="9" t="s">
        <v>1906</v>
      </c>
      <c r="G408" s="9" t="s">
        <v>1907</v>
      </c>
      <c r="H408" s="9" t="str">
        <f>MID(Tabla1[[#This Row],[Longitud]],1,3)</f>
        <v>100</v>
      </c>
      <c r="I408" s="9" t="str">
        <f>MID(Tabla1[[#This Row],[Longitud]],FIND("°",Tabla1[[#This Row],[Longitud]])+1,2)</f>
        <v>08</v>
      </c>
      <c r="J408" s="9" t="str">
        <f>MID(Tabla1[[#This Row],[Longitud]],FIND("'",Tabla1[[#This Row],[Longitud]])+1,6)</f>
        <v>11.295</v>
      </c>
      <c r="K408" s="9">
        <f>(Tabla1[[#This Row],[grados]]+(Tabla1[[#This Row],[minutos]]+Tabla1[[#This Row],[segundos]]/60)/60)*-1</f>
        <v>-100.13647083333333</v>
      </c>
      <c r="L408" s="9" t="s">
        <v>1908</v>
      </c>
      <c r="M408" s="9" t="str">
        <f>MID(Tabla1[[#This Row],[Latitud]],1,2)</f>
        <v>18</v>
      </c>
      <c r="N408" s="9" t="str">
        <f>MID(Tabla1[[#This Row],[Latitud]],FIND("°",Tabla1[[#This Row],[Latitud]])+1,2)</f>
        <v>34</v>
      </c>
      <c r="O408" s="9" t="str">
        <f>MID(Tabla1[[#This Row],[Latitud]],FIND("'",Tabla1[[#This Row],[Latitud]])+1,6)</f>
        <v>52.957</v>
      </c>
      <c r="P408" s="9">
        <f>(Tabla1[[#This Row],[grados2]]+(Tabla1[[#This Row],[minutos2]]+Tabla1[[#This Row],[segundos2]]/60)/60)</f>
        <v>18.581376944444443</v>
      </c>
      <c r="Q408" s="9" t="s">
        <v>1909</v>
      </c>
      <c r="R408" s="9">
        <v>75</v>
      </c>
    </row>
    <row r="409" spans="1:18" x14ac:dyDescent="0.2">
      <c r="A409" s="9" t="s">
        <v>9</v>
      </c>
      <c r="B409" s="9" t="s">
        <v>10</v>
      </c>
      <c r="C409" s="9" t="s">
        <v>1274</v>
      </c>
      <c r="D409" s="9" t="s">
        <v>1275</v>
      </c>
      <c r="E409" s="9" t="s">
        <v>1911</v>
      </c>
      <c r="F409" s="9" t="s">
        <v>1912</v>
      </c>
      <c r="G409" s="9" t="s">
        <v>1913</v>
      </c>
      <c r="H409" s="9" t="str">
        <f>MID(Tabla1[[#This Row],[Longitud]],1,3)</f>
        <v>100</v>
      </c>
      <c r="I409" s="9" t="str">
        <f>MID(Tabla1[[#This Row],[Longitud]],FIND("°",Tabla1[[#This Row],[Longitud]])+1,2)</f>
        <v>16</v>
      </c>
      <c r="J409" s="9" t="str">
        <f>MID(Tabla1[[#This Row],[Longitud]],FIND("'",Tabla1[[#This Row],[Longitud]])+1,6)</f>
        <v>25.918</v>
      </c>
      <c r="K409" s="9">
        <f>(Tabla1[[#This Row],[grados]]+(Tabla1[[#This Row],[minutos]]+Tabla1[[#This Row],[segundos]]/60)/60)*-1</f>
        <v>-100.2738661111111</v>
      </c>
      <c r="L409" s="9" t="s">
        <v>1914</v>
      </c>
      <c r="M409" s="9" t="str">
        <f>MID(Tabla1[[#This Row],[Latitud]],1,2)</f>
        <v>18</v>
      </c>
      <c r="N409" s="9" t="str">
        <f>MID(Tabla1[[#This Row],[Latitud]],FIND("°",Tabla1[[#This Row],[Latitud]])+1,2)</f>
        <v>22</v>
      </c>
      <c r="O409" s="9" t="str">
        <f>MID(Tabla1[[#This Row],[Latitud]],FIND("'",Tabla1[[#This Row],[Latitud]])+1,6)</f>
        <v>24.561</v>
      </c>
      <c r="P409" s="9">
        <f>(Tabla1[[#This Row],[grados2]]+(Tabla1[[#This Row],[minutos2]]+Tabla1[[#This Row],[segundos2]]/60)/60)</f>
        <v>18.373489166666666</v>
      </c>
      <c r="Q409" s="9" t="s">
        <v>1915</v>
      </c>
      <c r="R409" s="9">
        <v>48</v>
      </c>
    </row>
    <row r="410" spans="1:18" x14ac:dyDescent="0.2">
      <c r="A410" s="10" t="s">
        <v>9</v>
      </c>
      <c r="B410" s="10" t="s">
        <v>10</v>
      </c>
      <c r="C410" s="10" t="s">
        <v>1274</v>
      </c>
      <c r="D410" s="10" t="s">
        <v>1275</v>
      </c>
      <c r="E410" s="10" t="s">
        <v>1916</v>
      </c>
      <c r="F410" s="10" t="s">
        <v>1917</v>
      </c>
      <c r="G410" s="10" t="s">
        <v>1918</v>
      </c>
      <c r="H410" s="10" t="str">
        <f>MID(Tabla1[[#This Row],[Longitud]],1,3)</f>
        <v>100</v>
      </c>
      <c r="I410" s="10" t="str">
        <f>MID(Tabla1[[#This Row],[Longitud]],FIND("°",Tabla1[[#This Row],[Longitud]])+1,2)</f>
        <v>13</v>
      </c>
      <c r="J410" s="10" t="str">
        <f>MID(Tabla1[[#This Row],[Longitud]],FIND("'",Tabla1[[#This Row],[Longitud]])+1,6)</f>
        <v>12.112</v>
      </c>
      <c r="K410" s="10">
        <f>(Tabla1[[#This Row],[grados]]+(Tabla1[[#This Row],[minutos]]+Tabla1[[#This Row],[segundos]]/60)/60)*-1</f>
        <v>-100.22003111111111</v>
      </c>
      <c r="L410" s="10" t="s">
        <v>1919</v>
      </c>
      <c r="M410" s="10" t="str">
        <f>MID(Tabla1[[#This Row],[Latitud]],1,2)</f>
        <v>18</v>
      </c>
      <c r="N410" s="10" t="str">
        <f>MID(Tabla1[[#This Row],[Latitud]],FIND("°",Tabla1[[#This Row],[Latitud]])+1,2)</f>
        <v>38</v>
      </c>
      <c r="O410" s="10" t="str">
        <f>MID(Tabla1[[#This Row],[Latitud]],FIND("'",Tabla1[[#This Row],[Latitud]])+1,6)</f>
        <v>29.104</v>
      </c>
      <c r="P410" s="10">
        <f>(Tabla1[[#This Row],[grados2]]+(Tabla1[[#This Row],[minutos2]]+Tabla1[[#This Row],[segundos2]]/60)/60)</f>
        <v>18.641417777777779</v>
      </c>
      <c r="Q410" s="10" t="s">
        <v>1920</v>
      </c>
      <c r="R410" s="10">
        <v>220</v>
      </c>
    </row>
    <row r="411" spans="1:18" x14ac:dyDescent="0.2">
      <c r="A411" s="9" t="s">
        <v>9</v>
      </c>
      <c r="B411" s="9" t="s">
        <v>10</v>
      </c>
      <c r="C411" s="9" t="s">
        <v>1274</v>
      </c>
      <c r="D411" s="9" t="s">
        <v>1275</v>
      </c>
      <c r="E411" s="9" t="s">
        <v>1921</v>
      </c>
      <c r="F411" s="9" t="s">
        <v>1922</v>
      </c>
      <c r="G411" s="9" t="s">
        <v>1923</v>
      </c>
      <c r="H411" s="9" t="str">
        <f>MID(Tabla1[[#This Row],[Longitud]],1,3)</f>
        <v>100</v>
      </c>
      <c r="I411" s="9" t="str">
        <f>MID(Tabla1[[#This Row],[Longitud]],FIND("°",Tabla1[[#This Row],[Longitud]])+1,2)</f>
        <v>19</v>
      </c>
      <c r="J411" s="9" t="str">
        <f>MID(Tabla1[[#This Row],[Longitud]],FIND("'",Tabla1[[#This Row],[Longitud]])+1,6)</f>
        <v>34.459</v>
      </c>
      <c r="K411" s="9">
        <f>(Tabla1[[#This Row],[grados]]+(Tabla1[[#This Row],[minutos]]+Tabla1[[#This Row],[segundos]]/60)/60)*-1</f>
        <v>-100.32623861111111</v>
      </c>
      <c r="L411" s="9" t="s">
        <v>1924</v>
      </c>
      <c r="M411" s="9" t="str">
        <f>MID(Tabla1[[#This Row],[Latitud]],1,2)</f>
        <v>18</v>
      </c>
      <c r="N411" s="9" t="str">
        <f>MID(Tabla1[[#This Row],[Latitud]],FIND("°",Tabla1[[#This Row],[Latitud]])+1,2)</f>
        <v>35</v>
      </c>
      <c r="O411" s="9" t="str">
        <f>MID(Tabla1[[#This Row],[Latitud]],FIND("'",Tabla1[[#This Row],[Latitud]])+1,6)</f>
        <v>20.173</v>
      </c>
      <c r="P411" s="9">
        <f>(Tabla1[[#This Row],[grados2]]+(Tabla1[[#This Row],[minutos2]]+Tabla1[[#This Row],[segundos2]]/60)/60)</f>
        <v>18.588936944444445</v>
      </c>
      <c r="Q411" s="9" t="s">
        <v>1925</v>
      </c>
      <c r="R411" s="9">
        <v>19</v>
      </c>
    </row>
    <row r="412" spans="1:18" x14ac:dyDescent="0.2">
      <c r="A412" s="10" t="s">
        <v>9</v>
      </c>
      <c r="B412" s="10" t="s">
        <v>10</v>
      </c>
      <c r="C412" s="10" t="s">
        <v>1274</v>
      </c>
      <c r="D412" s="10" t="s">
        <v>1275</v>
      </c>
      <c r="E412" s="10" t="s">
        <v>1926</v>
      </c>
      <c r="F412" s="10" t="s">
        <v>1927</v>
      </c>
      <c r="G412" s="10" t="s">
        <v>1928</v>
      </c>
      <c r="H412" s="10" t="str">
        <f>MID(Tabla1[[#This Row],[Longitud]],1,3)</f>
        <v>100</v>
      </c>
      <c r="I412" s="10" t="str">
        <f>MID(Tabla1[[#This Row],[Longitud]],FIND("°",Tabla1[[#This Row],[Longitud]])+1,2)</f>
        <v>13</v>
      </c>
      <c r="J412" s="10" t="str">
        <f>MID(Tabla1[[#This Row],[Longitud]],FIND("'",Tabla1[[#This Row],[Longitud]])+1,6)</f>
        <v>18.172</v>
      </c>
      <c r="K412" s="10">
        <f>(Tabla1[[#This Row],[grados]]+(Tabla1[[#This Row],[minutos]]+Tabla1[[#This Row],[segundos]]/60)/60)*-1</f>
        <v>-100.22171444444444</v>
      </c>
      <c r="L412" s="10" t="s">
        <v>1929</v>
      </c>
      <c r="M412" s="10" t="str">
        <f>MID(Tabla1[[#This Row],[Latitud]],1,2)</f>
        <v>18</v>
      </c>
      <c r="N412" s="10" t="str">
        <f>MID(Tabla1[[#This Row],[Latitud]],FIND("°",Tabla1[[#This Row],[Latitud]])+1,2)</f>
        <v>38</v>
      </c>
      <c r="O412" s="10" t="str">
        <f>MID(Tabla1[[#This Row],[Latitud]],FIND("'",Tabla1[[#This Row],[Latitud]])+1,6)</f>
        <v>40.683</v>
      </c>
      <c r="P412" s="10">
        <f>(Tabla1[[#This Row],[grados2]]+(Tabla1[[#This Row],[minutos2]]+Tabla1[[#This Row],[segundos2]]/60)/60)</f>
        <v>18.644634166666666</v>
      </c>
      <c r="Q412" s="10" t="s">
        <v>1528</v>
      </c>
      <c r="R412" s="10">
        <v>210</v>
      </c>
    </row>
    <row r="413" spans="1:18" x14ac:dyDescent="0.2">
      <c r="A413" s="9" t="s">
        <v>9</v>
      </c>
      <c r="B413" s="9" t="s">
        <v>10</v>
      </c>
      <c r="C413" s="9" t="s">
        <v>1274</v>
      </c>
      <c r="D413" s="9" t="s">
        <v>1275</v>
      </c>
      <c r="E413" s="9" t="s">
        <v>1930</v>
      </c>
      <c r="F413" s="9" t="s">
        <v>1931</v>
      </c>
      <c r="G413" s="9" t="s">
        <v>1932</v>
      </c>
      <c r="H413" s="9" t="str">
        <f>MID(Tabla1[[#This Row],[Longitud]],1,3)</f>
        <v>100</v>
      </c>
      <c r="I413" s="9" t="str">
        <f>MID(Tabla1[[#This Row],[Longitud]],FIND("°",Tabla1[[#This Row],[Longitud]])+1,2)</f>
        <v>11</v>
      </c>
      <c r="J413" s="9" t="str">
        <f>MID(Tabla1[[#This Row],[Longitud]],FIND("'",Tabla1[[#This Row],[Longitud]])+1,6)</f>
        <v>54.435</v>
      </c>
      <c r="K413" s="9">
        <f>(Tabla1[[#This Row],[grados]]+(Tabla1[[#This Row],[minutos]]+Tabla1[[#This Row],[segundos]]/60)/60)*-1</f>
        <v>-100.19845416666666</v>
      </c>
      <c r="L413" s="9" t="s">
        <v>1933</v>
      </c>
      <c r="M413" s="9" t="str">
        <f>MID(Tabla1[[#This Row],[Latitud]],1,2)</f>
        <v>18</v>
      </c>
      <c r="N413" s="9" t="str">
        <f>MID(Tabla1[[#This Row],[Latitud]],FIND("°",Tabla1[[#This Row],[Latitud]])+1,2)</f>
        <v>35</v>
      </c>
      <c r="O413" s="9" t="str">
        <f>MID(Tabla1[[#This Row],[Latitud]],FIND("'",Tabla1[[#This Row],[Latitud]])+1,6)</f>
        <v>06.126</v>
      </c>
      <c r="P413" s="9">
        <f>(Tabla1[[#This Row],[grados2]]+(Tabla1[[#This Row],[minutos2]]+Tabla1[[#This Row],[segundos2]]/60)/60)</f>
        <v>18.585035000000001</v>
      </c>
      <c r="Q413" s="9" t="s">
        <v>1934</v>
      </c>
      <c r="R413" s="9">
        <v>51</v>
      </c>
    </row>
    <row r="414" spans="1:18" x14ac:dyDescent="0.2">
      <c r="A414" s="10" t="s">
        <v>9</v>
      </c>
      <c r="B414" s="10" t="s">
        <v>10</v>
      </c>
      <c r="C414" s="10" t="s">
        <v>1274</v>
      </c>
      <c r="D414" s="10" t="s">
        <v>1275</v>
      </c>
      <c r="E414" s="10" t="s">
        <v>1935</v>
      </c>
      <c r="F414" s="10" t="s">
        <v>1936</v>
      </c>
      <c r="G414" s="10" t="s">
        <v>1937</v>
      </c>
      <c r="H414" s="10" t="str">
        <f>MID(Tabla1[[#This Row],[Longitud]],1,3)</f>
        <v>100</v>
      </c>
      <c r="I414" s="10" t="str">
        <f>MID(Tabla1[[#This Row],[Longitud]],FIND("°",Tabla1[[#This Row],[Longitud]])+1,2)</f>
        <v>12</v>
      </c>
      <c r="J414" s="10" t="str">
        <f>MID(Tabla1[[#This Row],[Longitud]],FIND("'",Tabla1[[#This Row],[Longitud]])+1,6)</f>
        <v>50.778</v>
      </c>
      <c r="K414" s="10">
        <f>(Tabla1[[#This Row],[grados]]+(Tabla1[[#This Row],[minutos]]+Tabla1[[#This Row],[segundos]]/60)/60)*-1</f>
        <v>-100.214105</v>
      </c>
      <c r="L414" s="10" t="s">
        <v>1938</v>
      </c>
      <c r="M414" s="10" t="str">
        <f>MID(Tabla1[[#This Row],[Latitud]],1,2)</f>
        <v>18</v>
      </c>
      <c r="N414" s="10" t="str">
        <f>MID(Tabla1[[#This Row],[Latitud]],FIND("°",Tabla1[[#This Row],[Latitud]])+1,2)</f>
        <v>38</v>
      </c>
      <c r="O414" s="10" t="str">
        <f>MID(Tabla1[[#This Row],[Latitud]],FIND("'",Tabla1[[#This Row],[Latitud]])+1,6)</f>
        <v>45.488</v>
      </c>
      <c r="P414" s="10">
        <f>(Tabla1[[#This Row],[grados2]]+(Tabla1[[#This Row],[minutos2]]+Tabla1[[#This Row],[segundos2]]/60)/60)</f>
        <v>18.645968888888888</v>
      </c>
      <c r="Q414" s="10" t="s">
        <v>1939</v>
      </c>
      <c r="R414" s="10">
        <v>324</v>
      </c>
    </row>
    <row r="415" spans="1:18" x14ac:dyDescent="0.2">
      <c r="A415" s="9" t="s">
        <v>9</v>
      </c>
      <c r="B415" s="9" t="s">
        <v>10</v>
      </c>
      <c r="C415" s="9" t="s">
        <v>1274</v>
      </c>
      <c r="D415" s="9" t="s">
        <v>1275</v>
      </c>
      <c r="E415" s="9" t="s">
        <v>1940</v>
      </c>
      <c r="F415" s="9" t="s">
        <v>1941</v>
      </c>
      <c r="G415" s="9" t="s">
        <v>1942</v>
      </c>
      <c r="H415" s="9" t="str">
        <f>MID(Tabla1[[#This Row],[Longitud]],1,3)</f>
        <v>100</v>
      </c>
      <c r="I415" s="9" t="str">
        <f>MID(Tabla1[[#This Row],[Longitud]],FIND("°",Tabla1[[#This Row],[Longitud]])+1,2)</f>
        <v>11</v>
      </c>
      <c r="J415" s="9" t="str">
        <f>MID(Tabla1[[#This Row],[Longitud]],FIND("'",Tabla1[[#This Row],[Longitud]])+1,6)</f>
        <v>33.588</v>
      </c>
      <c r="K415" s="9">
        <f>(Tabla1[[#This Row],[grados]]+(Tabla1[[#This Row],[minutos]]+Tabla1[[#This Row],[segundos]]/60)/60)*-1</f>
        <v>-100.19266333333333</v>
      </c>
      <c r="L415" s="9" t="s">
        <v>1943</v>
      </c>
      <c r="M415" s="9" t="str">
        <f>MID(Tabla1[[#This Row],[Latitud]],1,2)</f>
        <v>18</v>
      </c>
      <c r="N415" s="9" t="str">
        <f>MID(Tabla1[[#This Row],[Latitud]],FIND("°",Tabla1[[#This Row],[Latitud]])+1,2)</f>
        <v>38</v>
      </c>
      <c r="O415" s="9" t="str">
        <f>MID(Tabla1[[#This Row],[Latitud]],FIND("'",Tabla1[[#This Row],[Latitud]])+1,6)</f>
        <v>20.451</v>
      </c>
      <c r="P415" s="9">
        <f>(Tabla1[[#This Row],[grados2]]+(Tabla1[[#This Row],[minutos2]]+Tabla1[[#This Row],[segundos2]]/60)/60)</f>
        <v>18.639014166666666</v>
      </c>
      <c r="Q415" s="9" t="s">
        <v>1944</v>
      </c>
      <c r="R415" s="9">
        <v>94</v>
      </c>
    </row>
    <row r="416" spans="1:18" x14ac:dyDescent="0.2">
      <c r="A416" s="9" t="s">
        <v>9</v>
      </c>
      <c r="B416" s="9" t="s">
        <v>10</v>
      </c>
      <c r="C416" s="9" t="s">
        <v>1945</v>
      </c>
      <c r="D416" s="9" t="s">
        <v>1946</v>
      </c>
      <c r="E416" s="9" t="s">
        <v>11</v>
      </c>
      <c r="F416" s="9" t="s">
        <v>1947</v>
      </c>
      <c r="G416" s="9" t="s">
        <v>1948</v>
      </c>
      <c r="H416" s="9" t="str">
        <f>MID(Tabla1[[#This Row],[Longitud]],1,3)</f>
        <v xml:space="preserve"> 99</v>
      </c>
      <c r="I416" s="9" t="str">
        <f>MID(Tabla1[[#This Row],[Longitud]],FIND("°",Tabla1[[#This Row],[Longitud]])+1,2)</f>
        <v>03</v>
      </c>
      <c r="J416" s="9" t="str">
        <f>MID(Tabla1[[#This Row],[Longitud]],FIND("'",Tabla1[[#This Row],[Longitud]])+1,6)</f>
        <v>15.702</v>
      </c>
      <c r="K416" s="9">
        <f>(Tabla1[[#This Row],[grados]]+(Tabla1[[#This Row],[minutos]]+Tabla1[[#This Row],[segundos]]/60)/60)*-1</f>
        <v>-99.054361666666665</v>
      </c>
      <c r="L416" s="9" t="s">
        <v>1949</v>
      </c>
      <c r="M416" s="9" t="str">
        <f>MID(Tabla1[[#This Row],[Latitud]],1,2)</f>
        <v>19</v>
      </c>
      <c r="N416" s="9" t="str">
        <f>MID(Tabla1[[#This Row],[Latitud]],FIND("°",Tabla1[[#This Row],[Latitud]])+1,2)</f>
        <v>41</v>
      </c>
      <c r="O416" s="9" t="str">
        <f>MID(Tabla1[[#This Row],[Latitud]],FIND("'",Tabla1[[#This Row],[Latitud]])+1,6)</f>
        <v>17.382</v>
      </c>
      <c r="P416" s="9">
        <f>(Tabla1[[#This Row],[grados2]]+(Tabla1[[#This Row],[minutos2]]+Tabla1[[#This Row],[segundos2]]/60)/60)</f>
        <v>19.688161666666666</v>
      </c>
      <c r="Q416" s="9" t="s">
        <v>934</v>
      </c>
      <c r="R416" s="9">
        <v>6915</v>
      </c>
    </row>
    <row r="417" spans="1:18" x14ac:dyDescent="0.2">
      <c r="A417" s="10" t="s">
        <v>9</v>
      </c>
      <c r="B417" s="10" t="s">
        <v>10</v>
      </c>
      <c r="C417" s="10" t="s">
        <v>1945</v>
      </c>
      <c r="D417" s="10" t="s">
        <v>1946</v>
      </c>
      <c r="E417" s="10" t="s">
        <v>507</v>
      </c>
      <c r="F417" s="10" t="s">
        <v>1950</v>
      </c>
      <c r="G417" s="10" t="s">
        <v>1951</v>
      </c>
      <c r="H417" s="10" t="str">
        <f>MID(Tabla1[[#This Row],[Longitud]],1,3)</f>
        <v xml:space="preserve"> 99</v>
      </c>
      <c r="I417" s="10" t="str">
        <f>MID(Tabla1[[#This Row],[Longitud]],FIND("°",Tabla1[[#This Row],[Longitud]])+1,2)</f>
        <v>03</v>
      </c>
      <c r="J417" s="10" t="str">
        <f>MID(Tabla1[[#This Row],[Longitud]],FIND("'",Tabla1[[#This Row],[Longitud]])+1,6)</f>
        <v>54.370</v>
      </c>
      <c r="K417" s="10">
        <f>(Tabla1[[#This Row],[grados]]+(Tabla1[[#This Row],[minutos]]+Tabla1[[#This Row],[segundos]]/60)/60)*-1</f>
        <v>-99.065102777777781</v>
      </c>
      <c r="L417" s="10" t="s">
        <v>1952</v>
      </c>
      <c r="M417" s="10" t="str">
        <f>MID(Tabla1[[#This Row],[Latitud]],1,2)</f>
        <v>19</v>
      </c>
      <c r="N417" s="10" t="str">
        <f>MID(Tabla1[[#This Row],[Latitud]],FIND("°",Tabla1[[#This Row],[Latitud]])+1,2)</f>
        <v>41</v>
      </c>
      <c r="O417" s="10" t="str">
        <f>MID(Tabla1[[#This Row],[Latitud]],FIND("'",Tabla1[[#This Row],[Latitud]])+1,6)</f>
        <v>36.782</v>
      </c>
      <c r="P417" s="10">
        <f>(Tabla1[[#This Row],[grados2]]+(Tabla1[[#This Row],[minutos2]]+Tabla1[[#This Row],[segundos2]]/60)/60)</f>
        <v>19.693550555555557</v>
      </c>
      <c r="Q417" s="10" t="s">
        <v>982</v>
      </c>
      <c r="R417" s="10">
        <v>4233</v>
      </c>
    </row>
    <row r="418" spans="1:18" ht="44" customHeight="1" x14ac:dyDescent="0.2">
      <c r="A418" s="9" t="s">
        <v>9</v>
      </c>
      <c r="B418" s="9" t="s">
        <v>10</v>
      </c>
      <c r="C418" s="9" t="s">
        <v>1945</v>
      </c>
      <c r="D418" s="9" t="s">
        <v>1946</v>
      </c>
      <c r="E418" s="9" t="s">
        <v>12</v>
      </c>
      <c r="F418" s="9" t="s">
        <v>1953</v>
      </c>
      <c r="G418" s="9" t="s">
        <v>1954</v>
      </c>
      <c r="H418" s="9" t="str">
        <f>MID(Tabla1[[#This Row],[Longitud]],1,3)</f>
        <v xml:space="preserve"> 99</v>
      </c>
      <c r="I418" s="9" t="str">
        <f>MID(Tabla1[[#This Row],[Longitud]],FIND("°",Tabla1[[#This Row],[Longitud]])+1,2)</f>
        <v>03</v>
      </c>
      <c r="J418" s="9" t="str">
        <f>MID(Tabla1[[#This Row],[Longitud]],FIND("'",Tabla1[[#This Row],[Longitud]])+1,6)</f>
        <v>23.696</v>
      </c>
      <c r="K418" s="9">
        <f>(Tabla1[[#This Row],[grados]]+(Tabla1[[#This Row],[minutos]]+Tabla1[[#This Row],[segundos]]/60)/60)*-1</f>
        <v>-99.056582222222218</v>
      </c>
      <c r="L418" s="9" t="s">
        <v>1955</v>
      </c>
      <c r="M418" s="9" t="str">
        <f>MID(Tabla1[[#This Row],[Latitud]],1,2)</f>
        <v>19</v>
      </c>
      <c r="N418" s="9" t="str">
        <f>MID(Tabla1[[#This Row],[Latitud]],FIND("°",Tabla1[[#This Row],[Latitud]])+1,2)</f>
        <v>40</v>
      </c>
      <c r="O418" s="9" t="str">
        <f>MID(Tabla1[[#This Row],[Latitud]],FIND("'",Tabla1[[#This Row],[Latitud]])+1,6)</f>
        <v>35.423</v>
      </c>
      <c r="P418" s="9">
        <f>(Tabla1[[#This Row],[grados2]]+(Tabla1[[#This Row],[minutos2]]+Tabla1[[#This Row],[segundos2]]/60)/60)</f>
        <v>19.676506388888889</v>
      </c>
      <c r="Q418" s="9" t="s">
        <v>1956</v>
      </c>
      <c r="R418" s="9">
        <v>306</v>
      </c>
    </row>
    <row r="419" spans="1:18" x14ac:dyDescent="0.2">
      <c r="A419" s="10" t="s">
        <v>9</v>
      </c>
      <c r="B419" s="10" t="s">
        <v>10</v>
      </c>
      <c r="C419" s="10" t="s">
        <v>1945</v>
      </c>
      <c r="D419" s="10" t="s">
        <v>1946</v>
      </c>
      <c r="E419" s="10" t="s">
        <v>13</v>
      </c>
      <c r="F419" s="10" t="s">
        <v>1957</v>
      </c>
      <c r="G419" s="10" t="s">
        <v>1958</v>
      </c>
      <c r="H419" s="10" t="str">
        <f>MID(Tabla1[[#This Row],[Longitud]],1,3)</f>
        <v xml:space="preserve"> 99</v>
      </c>
      <c r="I419" s="10" t="str">
        <f>MID(Tabla1[[#This Row],[Longitud]],FIND("°",Tabla1[[#This Row],[Longitud]])+1,2)</f>
        <v>03</v>
      </c>
      <c r="J419" s="10" t="str">
        <f>MID(Tabla1[[#This Row],[Longitud]],FIND("'",Tabla1[[#This Row],[Longitud]])+1,6)</f>
        <v>16.321</v>
      </c>
      <c r="K419" s="10">
        <f>(Tabla1[[#This Row],[grados]]+(Tabla1[[#This Row],[minutos]]+Tabla1[[#This Row],[segundos]]/60)/60)*-1</f>
        <v>-99.054533611111111</v>
      </c>
      <c r="L419" s="10" t="s">
        <v>1959</v>
      </c>
      <c r="M419" s="10" t="str">
        <f>MID(Tabla1[[#This Row],[Latitud]],1,2)</f>
        <v>19</v>
      </c>
      <c r="N419" s="10" t="str">
        <f>MID(Tabla1[[#This Row],[Latitud]],FIND("°",Tabla1[[#This Row],[Latitud]])+1,2)</f>
        <v>41</v>
      </c>
      <c r="O419" s="10" t="str">
        <f>MID(Tabla1[[#This Row],[Latitud]],FIND("'",Tabla1[[#This Row],[Latitud]])+1,6)</f>
        <v>45.927</v>
      </c>
      <c r="P419" s="10">
        <f>(Tabla1[[#This Row],[grados2]]+(Tabla1[[#This Row],[minutos2]]+Tabla1[[#This Row],[segundos2]]/60)/60)</f>
        <v>19.696090833333333</v>
      </c>
      <c r="Q419" s="10" t="s">
        <v>950</v>
      </c>
      <c r="R419" s="10">
        <v>520</v>
      </c>
    </row>
    <row r="420" spans="1:18" ht="25" customHeight="1" x14ac:dyDescent="0.2">
      <c r="A420" s="9" t="s">
        <v>9</v>
      </c>
      <c r="B420" s="9" t="s">
        <v>10</v>
      </c>
      <c r="C420" s="9" t="s">
        <v>1945</v>
      </c>
      <c r="D420" s="9" t="s">
        <v>1946</v>
      </c>
      <c r="E420" s="9" t="s">
        <v>57</v>
      </c>
      <c r="F420" s="9" t="s">
        <v>1960</v>
      </c>
      <c r="G420" s="9" t="s">
        <v>1961</v>
      </c>
      <c r="H420" s="9" t="str">
        <f>MID(Tabla1[[#This Row],[Longitud]],1,3)</f>
        <v xml:space="preserve"> 99</v>
      </c>
      <c r="I420" s="9" t="str">
        <f>MID(Tabla1[[#This Row],[Longitud]],FIND("°",Tabla1[[#This Row],[Longitud]])+1,2)</f>
        <v>02</v>
      </c>
      <c r="J420" s="9" t="str">
        <f>MID(Tabla1[[#This Row],[Longitud]],FIND("'",Tabla1[[#This Row],[Longitud]])+1,6)</f>
        <v>50.531</v>
      </c>
      <c r="K420" s="9">
        <f>(Tabla1[[#This Row],[grados]]+(Tabla1[[#This Row],[minutos]]+Tabla1[[#This Row],[segundos]]/60)/60)*-1</f>
        <v>-99.047369722222228</v>
      </c>
      <c r="L420" s="9" t="s">
        <v>1962</v>
      </c>
      <c r="M420" s="9" t="str">
        <f>MID(Tabla1[[#This Row],[Latitud]],1,2)</f>
        <v>19</v>
      </c>
      <c r="N420" s="9" t="str">
        <f>MID(Tabla1[[#This Row],[Latitud]],FIND("°",Tabla1[[#This Row],[Latitud]])+1,2)</f>
        <v>41</v>
      </c>
      <c r="O420" s="9" t="str">
        <f>MID(Tabla1[[#This Row],[Latitud]],FIND("'",Tabla1[[#This Row],[Latitud]])+1,6)</f>
        <v>37.932</v>
      </c>
      <c r="P420" s="9">
        <f>(Tabla1[[#This Row],[grados2]]+(Tabla1[[#This Row],[minutos2]]+Tabla1[[#This Row],[segundos2]]/60)/60)</f>
        <v>19.69387</v>
      </c>
      <c r="Q420" s="9" t="s">
        <v>934</v>
      </c>
      <c r="R420" s="9">
        <v>299</v>
      </c>
    </row>
    <row r="421" spans="1:18" ht="32" customHeight="1" x14ac:dyDescent="0.2">
      <c r="A421" s="9" t="s">
        <v>9</v>
      </c>
      <c r="B421" s="9" t="s">
        <v>10</v>
      </c>
      <c r="C421" s="9" t="s">
        <v>1945</v>
      </c>
      <c r="D421" s="9" t="s">
        <v>1946</v>
      </c>
      <c r="E421" s="9" t="s">
        <v>251</v>
      </c>
      <c r="F421" s="9" t="s">
        <v>1963</v>
      </c>
      <c r="G421" s="9" t="s">
        <v>1964</v>
      </c>
      <c r="H421" s="9" t="str">
        <f>MID(Tabla1[[#This Row],[Longitud]],1,3)</f>
        <v xml:space="preserve"> 99</v>
      </c>
      <c r="I421" s="9" t="str">
        <f>MID(Tabla1[[#This Row],[Longitud]],FIND("°",Tabla1[[#This Row],[Longitud]])+1,2)</f>
        <v>04</v>
      </c>
      <c r="J421" s="9" t="str">
        <f>MID(Tabla1[[#This Row],[Longitud]],FIND("'",Tabla1[[#This Row],[Longitud]])+1,6)</f>
        <v>09.823</v>
      </c>
      <c r="K421" s="9">
        <f>(Tabla1[[#This Row],[grados]]+(Tabla1[[#This Row],[minutos]]+Tabla1[[#This Row],[segundos]]/60)/60)*-1</f>
        <v>-99.069395277777772</v>
      </c>
      <c r="L421" s="9" t="s">
        <v>1965</v>
      </c>
      <c r="M421" s="9" t="str">
        <f>MID(Tabla1[[#This Row],[Latitud]],1,2)</f>
        <v>19</v>
      </c>
      <c r="N421" s="9" t="str">
        <f>MID(Tabla1[[#This Row],[Latitud]],FIND("°",Tabla1[[#This Row],[Latitud]])+1,2)</f>
        <v>40</v>
      </c>
      <c r="O421" s="9" t="str">
        <f>MID(Tabla1[[#This Row],[Latitud]],FIND("'",Tabla1[[#This Row],[Latitud]])+1,6)</f>
        <v>41.797</v>
      </c>
      <c r="P421" s="9">
        <f>(Tabla1[[#This Row],[grados2]]+(Tabla1[[#This Row],[minutos2]]+Tabla1[[#This Row],[segundos2]]/60)/60)</f>
        <v>19.678276944444445</v>
      </c>
      <c r="Q421" s="9" t="s">
        <v>973</v>
      </c>
      <c r="R421" s="9">
        <v>2601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B3D9-504C-E549-B286-8A690BAFE22F}">
  <dimension ref="A1:R46"/>
  <sheetViews>
    <sheetView workbookViewId="0">
      <selection activeCell="H2" sqref="H2"/>
    </sheetView>
  </sheetViews>
  <sheetFormatPr baseColWidth="10" defaultColWidth="47.6640625" defaultRowHeight="16" x14ac:dyDescent="0.2"/>
  <cols>
    <col min="8" max="9" width="47.6640625" style="8"/>
  </cols>
  <sheetData>
    <row r="1" spans="1:18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232</v>
      </c>
      <c r="I1" s="6" t="s">
        <v>233</v>
      </c>
      <c r="J1" s="1" t="s">
        <v>234</v>
      </c>
      <c r="K1" s="1" t="s">
        <v>237</v>
      </c>
      <c r="L1" s="1" t="s">
        <v>7</v>
      </c>
      <c r="M1" s="1" t="s">
        <v>232</v>
      </c>
      <c r="N1" s="1" t="s">
        <v>233</v>
      </c>
      <c r="O1" s="1" t="s">
        <v>234</v>
      </c>
      <c r="P1" s="1" t="s">
        <v>236</v>
      </c>
      <c r="Q1" s="1" t="s">
        <v>8</v>
      </c>
      <c r="R1" s="1" t="s">
        <v>235</v>
      </c>
    </row>
    <row r="2" spans="1:18" x14ac:dyDescent="0.2">
      <c r="A2" s="4" t="s">
        <v>9</v>
      </c>
      <c r="B2" s="5" t="s">
        <v>10</v>
      </c>
      <c r="C2" s="5" t="s">
        <v>99</v>
      </c>
      <c r="D2" s="5" t="s">
        <v>100</v>
      </c>
      <c r="E2" s="5" t="s">
        <v>11</v>
      </c>
      <c r="F2" s="5" t="s">
        <v>101</v>
      </c>
      <c r="G2" s="5" t="s">
        <v>102</v>
      </c>
      <c r="H2" s="7">
        <v>99</v>
      </c>
      <c r="I2" s="7" t="str">
        <f>MID(G2,FIND("°",G2)+1,2)</f>
        <v>18</v>
      </c>
      <c r="J2" s="5" t="str">
        <f>MID(G2,FIND("'",G2)+1,6)</f>
        <v>57.233</v>
      </c>
      <c r="K2" s="5">
        <f>(H2+(I2+J2/60)/60)*-1</f>
        <v>-99.31589805555555</v>
      </c>
      <c r="L2" s="5" t="s">
        <v>103</v>
      </c>
      <c r="M2" s="5">
        <v>19</v>
      </c>
      <c r="N2" s="5" t="str">
        <f>MID(L2,FIND("°",L2)+1,2)</f>
        <v>37</v>
      </c>
      <c r="O2" s="5" t="str">
        <f>MID(L2,FIND("'",L2)+1,6)</f>
        <v>32.574</v>
      </c>
      <c r="P2" s="5">
        <f>(M2+(N2+O2/60)/60)</f>
        <v>19.625715</v>
      </c>
      <c r="Q2" s="5" t="s">
        <v>90</v>
      </c>
      <c r="R2" s="5">
        <v>323545</v>
      </c>
    </row>
    <row r="3" spans="1:18" x14ac:dyDescent="0.2">
      <c r="A3" s="2" t="s">
        <v>9</v>
      </c>
      <c r="B3" s="3" t="s">
        <v>10</v>
      </c>
      <c r="C3" s="3" t="s">
        <v>99</v>
      </c>
      <c r="D3" s="3" t="s">
        <v>100</v>
      </c>
      <c r="E3" s="3" t="s">
        <v>12</v>
      </c>
      <c r="F3" s="3" t="s">
        <v>104</v>
      </c>
      <c r="G3" s="3" t="s">
        <v>105</v>
      </c>
      <c r="H3" s="7">
        <v>99</v>
      </c>
      <c r="I3" s="7" t="str">
        <f t="shared" ref="I3:I46" si="0">MID(G3,FIND("°",G3)+1,2)</f>
        <v>25</v>
      </c>
      <c r="J3" s="5" t="str">
        <f t="shared" ref="J3:J46" si="1">MID(G3,FIND("'",G3)+1,6)</f>
        <v>11.180</v>
      </c>
      <c r="K3" s="5">
        <f t="shared" ref="K3:K46" si="2">(H3+(I3+J3/60)/60)*-1</f>
        <v>-99.419772222222221</v>
      </c>
      <c r="L3" s="3" t="s">
        <v>106</v>
      </c>
      <c r="M3" s="5">
        <v>19</v>
      </c>
      <c r="N3" s="5" t="str">
        <f t="shared" ref="N3:N46" si="3">MID(L3,FIND("°",L3)+1,2)</f>
        <v>36</v>
      </c>
      <c r="O3" s="5" t="str">
        <f t="shared" ref="O3:O46" si="4">MID(L3,FIND("'",L3)+1,6)</f>
        <v>56.679</v>
      </c>
      <c r="P3" s="5">
        <f t="shared" ref="P3:P46" si="5">(M3+(N3+O3/60)/60)</f>
        <v>19.615744166666666</v>
      </c>
      <c r="Q3" s="3" t="s">
        <v>107</v>
      </c>
      <c r="R3" s="3">
        <v>6758</v>
      </c>
    </row>
    <row r="4" spans="1:18" x14ac:dyDescent="0.2">
      <c r="A4" s="4" t="s">
        <v>9</v>
      </c>
      <c r="B4" s="5" t="s">
        <v>10</v>
      </c>
      <c r="C4" s="5" t="s">
        <v>99</v>
      </c>
      <c r="D4" s="5" t="s">
        <v>100</v>
      </c>
      <c r="E4" s="5" t="s">
        <v>13</v>
      </c>
      <c r="F4" s="5" t="s">
        <v>108</v>
      </c>
      <c r="G4" s="5" t="s">
        <v>109</v>
      </c>
      <c r="H4" s="7">
        <v>99</v>
      </c>
      <c r="I4" s="7" t="str">
        <f t="shared" si="0"/>
        <v>24</v>
      </c>
      <c r="J4" s="5" t="str">
        <f t="shared" si="1"/>
        <v>50.212</v>
      </c>
      <c r="K4" s="5">
        <f t="shared" si="2"/>
        <v>-99.413947777777778</v>
      </c>
      <c r="L4" s="5" t="s">
        <v>110</v>
      </c>
      <c r="M4" s="5">
        <v>19</v>
      </c>
      <c r="N4" s="5" t="str">
        <f t="shared" si="3"/>
        <v>38</v>
      </c>
      <c r="O4" s="5" t="str">
        <f t="shared" si="4"/>
        <v>29.328</v>
      </c>
      <c r="P4" s="5">
        <f t="shared" si="5"/>
        <v>19.641480000000001</v>
      </c>
      <c r="Q4" s="5" t="s">
        <v>29</v>
      </c>
      <c r="R4" s="5">
        <v>5848</v>
      </c>
    </row>
    <row r="5" spans="1:18" x14ac:dyDescent="0.2">
      <c r="A5" s="2" t="s">
        <v>9</v>
      </c>
      <c r="B5" s="3" t="s">
        <v>10</v>
      </c>
      <c r="C5" s="3" t="s">
        <v>99</v>
      </c>
      <c r="D5" s="3" t="s">
        <v>100</v>
      </c>
      <c r="E5" s="3" t="s">
        <v>57</v>
      </c>
      <c r="F5" s="3" t="s">
        <v>92</v>
      </c>
      <c r="G5" s="3" t="s">
        <v>111</v>
      </c>
      <c r="H5" s="7">
        <v>99</v>
      </c>
      <c r="I5" s="7" t="str">
        <f t="shared" si="0"/>
        <v>21</v>
      </c>
      <c r="J5" s="5" t="str">
        <f t="shared" si="1"/>
        <v>31.889</v>
      </c>
      <c r="K5" s="5">
        <f t="shared" si="2"/>
        <v>-99.358858055555558</v>
      </c>
      <c r="L5" s="3" t="s">
        <v>112</v>
      </c>
      <c r="M5" s="5">
        <v>19</v>
      </c>
      <c r="N5" s="5" t="str">
        <f t="shared" si="3"/>
        <v>38</v>
      </c>
      <c r="O5" s="5" t="str">
        <f t="shared" si="4"/>
        <v>33.737</v>
      </c>
      <c r="P5" s="5">
        <f t="shared" si="5"/>
        <v>19.642704722222224</v>
      </c>
      <c r="Q5" s="3" t="s">
        <v>85</v>
      </c>
      <c r="R5" s="3">
        <v>1834</v>
      </c>
    </row>
    <row r="6" spans="1:18" x14ac:dyDescent="0.2">
      <c r="A6" s="4" t="s">
        <v>9</v>
      </c>
      <c r="B6" s="5" t="s">
        <v>10</v>
      </c>
      <c r="C6" s="5" t="s">
        <v>99</v>
      </c>
      <c r="D6" s="5" t="s">
        <v>100</v>
      </c>
      <c r="E6" s="5" t="s">
        <v>14</v>
      </c>
      <c r="F6" s="5" t="s">
        <v>113</v>
      </c>
      <c r="G6" s="5" t="s">
        <v>114</v>
      </c>
      <c r="H6" s="7">
        <v>99</v>
      </c>
      <c r="I6" s="7" t="str">
        <f t="shared" si="0"/>
        <v>20</v>
      </c>
      <c r="J6" s="5" t="str">
        <f t="shared" si="1"/>
        <v>21.068</v>
      </c>
      <c r="K6" s="5">
        <f t="shared" si="2"/>
        <v>-99.339185555555559</v>
      </c>
      <c r="L6" s="5" t="s">
        <v>115</v>
      </c>
      <c r="M6" s="5">
        <v>19</v>
      </c>
      <c r="N6" s="5" t="str">
        <f t="shared" si="3"/>
        <v>38</v>
      </c>
      <c r="O6" s="5" t="str">
        <f t="shared" si="4"/>
        <v>15.773</v>
      </c>
      <c r="P6" s="5">
        <f t="shared" si="5"/>
        <v>19.637714722222221</v>
      </c>
      <c r="Q6" s="5" t="s">
        <v>98</v>
      </c>
      <c r="R6" s="5">
        <v>4362</v>
      </c>
    </row>
    <row r="7" spans="1:18" x14ac:dyDescent="0.2">
      <c r="A7" s="2" t="s">
        <v>9</v>
      </c>
      <c r="B7" s="3" t="s">
        <v>10</v>
      </c>
      <c r="C7" s="3" t="s">
        <v>99</v>
      </c>
      <c r="D7" s="3" t="s">
        <v>100</v>
      </c>
      <c r="E7" s="3" t="s">
        <v>15</v>
      </c>
      <c r="F7" s="3" t="s">
        <v>116</v>
      </c>
      <c r="G7" s="3" t="s">
        <v>117</v>
      </c>
      <c r="H7" s="7">
        <v>99</v>
      </c>
      <c r="I7" s="7" t="str">
        <f t="shared" si="0"/>
        <v>21</v>
      </c>
      <c r="J7" s="5" t="str">
        <f t="shared" si="1"/>
        <v>20.816</v>
      </c>
      <c r="K7" s="5">
        <f t="shared" si="2"/>
        <v>-99.355782222222217</v>
      </c>
      <c r="L7" s="3" t="s">
        <v>118</v>
      </c>
      <c r="M7" s="5">
        <v>19</v>
      </c>
      <c r="N7" s="5" t="str">
        <f t="shared" si="3"/>
        <v>38</v>
      </c>
      <c r="O7" s="5" t="str">
        <f t="shared" si="4"/>
        <v>03.101</v>
      </c>
      <c r="P7" s="5">
        <f t="shared" si="5"/>
        <v>19.634194722222222</v>
      </c>
      <c r="Q7" s="3" t="s">
        <v>62</v>
      </c>
      <c r="R7" s="3">
        <v>12136</v>
      </c>
    </row>
    <row r="8" spans="1:18" x14ac:dyDescent="0.2">
      <c r="A8" s="4" t="s">
        <v>9</v>
      </c>
      <c r="B8" s="5" t="s">
        <v>10</v>
      </c>
      <c r="C8" s="5" t="s">
        <v>99</v>
      </c>
      <c r="D8" s="5" t="s">
        <v>100</v>
      </c>
      <c r="E8" s="5" t="s">
        <v>17</v>
      </c>
      <c r="F8" s="5" t="s">
        <v>119</v>
      </c>
      <c r="G8" s="5" t="s">
        <v>120</v>
      </c>
      <c r="H8" s="7">
        <v>99</v>
      </c>
      <c r="I8" s="7" t="str">
        <f t="shared" si="0"/>
        <v>22</v>
      </c>
      <c r="J8" s="5" t="str">
        <f t="shared" si="1"/>
        <v>30.575</v>
      </c>
      <c r="K8" s="5">
        <f t="shared" si="2"/>
        <v>-99.375159722222222</v>
      </c>
      <c r="L8" s="5" t="s">
        <v>121</v>
      </c>
      <c r="M8" s="5">
        <v>19</v>
      </c>
      <c r="N8" s="5" t="str">
        <f t="shared" si="3"/>
        <v>41</v>
      </c>
      <c r="O8" s="5" t="str">
        <f t="shared" si="4"/>
        <v>03.545</v>
      </c>
      <c r="P8" s="5">
        <f t="shared" si="5"/>
        <v>19.684318055555554</v>
      </c>
      <c r="Q8" s="5" t="s">
        <v>67</v>
      </c>
      <c r="R8" s="5">
        <v>3956</v>
      </c>
    </row>
    <row r="9" spans="1:18" x14ac:dyDescent="0.2">
      <c r="A9" s="2" t="s">
        <v>9</v>
      </c>
      <c r="B9" s="3" t="s">
        <v>10</v>
      </c>
      <c r="C9" s="3" t="s">
        <v>99</v>
      </c>
      <c r="D9" s="3" t="s">
        <v>100</v>
      </c>
      <c r="E9" s="3" t="s">
        <v>60</v>
      </c>
      <c r="F9" s="3" t="s">
        <v>122</v>
      </c>
      <c r="G9" s="3" t="s">
        <v>123</v>
      </c>
      <c r="H9" s="7">
        <v>99</v>
      </c>
      <c r="I9" s="7" t="str">
        <f t="shared" si="0"/>
        <v>21</v>
      </c>
      <c r="J9" s="5" t="str">
        <f t="shared" si="1"/>
        <v>19.899</v>
      </c>
      <c r="K9" s="5">
        <f t="shared" si="2"/>
        <v>-99.355527499999994</v>
      </c>
      <c r="L9" s="3" t="s">
        <v>124</v>
      </c>
      <c r="M9" s="5">
        <v>19</v>
      </c>
      <c r="N9" s="5" t="str">
        <f t="shared" si="3"/>
        <v>41</v>
      </c>
      <c r="O9" s="5" t="str">
        <f t="shared" si="4"/>
        <v>20.664</v>
      </c>
      <c r="P9" s="5">
        <f t="shared" si="5"/>
        <v>19.689073333333333</v>
      </c>
      <c r="Q9" s="3" t="s">
        <v>54</v>
      </c>
      <c r="R9" s="3">
        <v>5745</v>
      </c>
    </row>
    <row r="10" spans="1:18" x14ac:dyDescent="0.2">
      <c r="A10" s="4" t="s">
        <v>9</v>
      </c>
      <c r="B10" s="5" t="s">
        <v>10</v>
      </c>
      <c r="C10" s="5" t="s">
        <v>99</v>
      </c>
      <c r="D10" s="5" t="s">
        <v>100</v>
      </c>
      <c r="E10" s="5" t="s">
        <v>18</v>
      </c>
      <c r="F10" s="5" t="s">
        <v>125</v>
      </c>
      <c r="G10" s="5" t="s">
        <v>126</v>
      </c>
      <c r="H10" s="7">
        <v>99</v>
      </c>
      <c r="I10" s="7" t="str">
        <f t="shared" si="0"/>
        <v>23</v>
      </c>
      <c r="J10" s="5" t="str">
        <f t="shared" si="1"/>
        <v>02.614</v>
      </c>
      <c r="K10" s="5">
        <f t="shared" si="2"/>
        <v>-99.384059444444446</v>
      </c>
      <c r="L10" s="5" t="s">
        <v>127</v>
      </c>
      <c r="M10" s="5">
        <v>19</v>
      </c>
      <c r="N10" s="5" t="str">
        <f t="shared" si="3"/>
        <v>39</v>
      </c>
      <c r="O10" s="5" t="str">
        <f t="shared" si="4"/>
        <v>14.455</v>
      </c>
      <c r="P10" s="5">
        <f t="shared" si="5"/>
        <v>19.654015277777777</v>
      </c>
      <c r="Q10" s="5" t="s">
        <v>89</v>
      </c>
      <c r="R10" s="5">
        <v>5991</v>
      </c>
    </row>
    <row r="11" spans="1:18" x14ac:dyDescent="0.2">
      <c r="A11" s="2" t="s">
        <v>9</v>
      </c>
      <c r="B11" s="3" t="s">
        <v>10</v>
      </c>
      <c r="C11" s="3" t="s">
        <v>99</v>
      </c>
      <c r="D11" s="3" t="s">
        <v>100</v>
      </c>
      <c r="E11" s="3" t="s">
        <v>19</v>
      </c>
      <c r="F11" s="3" t="s">
        <v>128</v>
      </c>
      <c r="G11" s="3" t="s">
        <v>129</v>
      </c>
      <c r="H11" s="7">
        <v>99</v>
      </c>
      <c r="I11" s="7" t="str">
        <f t="shared" si="0"/>
        <v>25</v>
      </c>
      <c r="J11" s="5" t="str">
        <f t="shared" si="1"/>
        <v>22.541</v>
      </c>
      <c r="K11" s="5">
        <f t="shared" si="2"/>
        <v>-99.422928055555559</v>
      </c>
      <c r="L11" s="3" t="s">
        <v>130</v>
      </c>
      <c r="M11" s="5">
        <v>19</v>
      </c>
      <c r="N11" s="5" t="str">
        <f t="shared" si="3"/>
        <v>40</v>
      </c>
      <c r="O11" s="5" t="str">
        <f t="shared" si="4"/>
        <v>22.409</v>
      </c>
      <c r="P11" s="5">
        <f t="shared" si="5"/>
        <v>19.672891388888889</v>
      </c>
      <c r="Q11" s="3" t="s">
        <v>75</v>
      </c>
      <c r="R11" s="3">
        <v>835</v>
      </c>
    </row>
    <row r="12" spans="1:18" x14ac:dyDescent="0.2">
      <c r="A12" s="4" t="s">
        <v>9</v>
      </c>
      <c r="B12" s="5" t="s">
        <v>10</v>
      </c>
      <c r="C12" s="5" t="s">
        <v>99</v>
      </c>
      <c r="D12" s="5" t="s">
        <v>100</v>
      </c>
      <c r="E12" s="5" t="s">
        <v>20</v>
      </c>
      <c r="F12" s="5" t="s">
        <v>131</v>
      </c>
      <c r="G12" s="5" t="s">
        <v>132</v>
      </c>
      <c r="H12" s="7">
        <v>99</v>
      </c>
      <c r="I12" s="7" t="str">
        <f t="shared" si="0"/>
        <v>19</v>
      </c>
      <c r="J12" s="5" t="str">
        <f t="shared" si="1"/>
        <v>31.869</v>
      </c>
      <c r="K12" s="5">
        <f t="shared" si="2"/>
        <v>-99.325519166666666</v>
      </c>
      <c r="L12" s="5" t="s">
        <v>133</v>
      </c>
      <c r="M12" s="5">
        <v>19</v>
      </c>
      <c r="N12" s="5" t="str">
        <f t="shared" si="3"/>
        <v>35</v>
      </c>
      <c r="O12" s="5" t="str">
        <f t="shared" si="4"/>
        <v>35.745</v>
      </c>
      <c r="P12" s="5">
        <f t="shared" si="5"/>
        <v>19.593262500000002</v>
      </c>
      <c r="Q12" s="5" t="s">
        <v>84</v>
      </c>
      <c r="R12" s="5">
        <v>5213</v>
      </c>
    </row>
    <row r="13" spans="1:18" x14ac:dyDescent="0.2">
      <c r="A13" s="2" t="s">
        <v>9</v>
      </c>
      <c r="B13" s="3" t="s">
        <v>10</v>
      </c>
      <c r="C13" s="3" t="s">
        <v>99</v>
      </c>
      <c r="D13" s="3" t="s">
        <v>100</v>
      </c>
      <c r="E13" s="3" t="s">
        <v>21</v>
      </c>
      <c r="F13" s="3" t="s">
        <v>134</v>
      </c>
      <c r="G13" s="3" t="s">
        <v>135</v>
      </c>
      <c r="H13" s="7">
        <v>99</v>
      </c>
      <c r="I13" s="7" t="str">
        <f t="shared" si="0"/>
        <v>24</v>
      </c>
      <c r="J13" s="5" t="str">
        <f t="shared" si="1"/>
        <v>54.388</v>
      </c>
      <c r="K13" s="5">
        <f t="shared" si="2"/>
        <v>-99.415107777777777</v>
      </c>
      <c r="L13" s="3" t="s">
        <v>136</v>
      </c>
      <c r="M13" s="5">
        <v>19</v>
      </c>
      <c r="N13" s="5" t="str">
        <f t="shared" si="3"/>
        <v>34</v>
      </c>
      <c r="O13" s="5" t="str">
        <f t="shared" si="4"/>
        <v>36.711</v>
      </c>
      <c r="P13" s="5">
        <f t="shared" si="5"/>
        <v>19.576864166666667</v>
      </c>
      <c r="Q13" s="3" t="s">
        <v>93</v>
      </c>
      <c r="R13" s="3">
        <v>4147</v>
      </c>
    </row>
    <row r="14" spans="1:18" x14ac:dyDescent="0.2">
      <c r="A14" s="4" t="s">
        <v>9</v>
      </c>
      <c r="B14" s="5" t="s">
        <v>10</v>
      </c>
      <c r="C14" s="5" t="s">
        <v>99</v>
      </c>
      <c r="D14" s="5" t="s">
        <v>100</v>
      </c>
      <c r="E14" s="5" t="s">
        <v>23</v>
      </c>
      <c r="F14" s="5" t="s">
        <v>137</v>
      </c>
      <c r="G14" s="5" t="s">
        <v>138</v>
      </c>
      <c r="H14" s="7">
        <v>99</v>
      </c>
      <c r="I14" s="7" t="str">
        <f t="shared" si="0"/>
        <v>23</v>
      </c>
      <c r="J14" s="5" t="str">
        <f t="shared" si="1"/>
        <v>29.959</v>
      </c>
      <c r="K14" s="5">
        <f t="shared" si="2"/>
        <v>-99.391655277777772</v>
      </c>
      <c r="L14" s="5" t="s">
        <v>139</v>
      </c>
      <c r="M14" s="5">
        <v>19</v>
      </c>
      <c r="N14" s="5" t="str">
        <f t="shared" si="3"/>
        <v>38</v>
      </c>
      <c r="O14" s="5" t="str">
        <f t="shared" si="4"/>
        <v>41.120</v>
      </c>
      <c r="P14" s="5">
        <f t="shared" si="5"/>
        <v>19.644755555555555</v>
      </c>
      <c r="Q14" s="5" t="s">
        <v>30</v>
      </c>
      <c r="R14" s="5">
        <v>1292</v>
      </c>
    </row>
    <row r="15" spans="1:18" x14ac:dyDescent="0.2">
      <c r="A15" s="2" t="s">
        <v>9</v>
      </c>
      <c r="B15" s="3" t="s">
        <v>10</v>
      </c>
      <c r="C15" s="3" t="s">
        <v>99</v>
      </c>
      <c r="D15" s="3" t="s">
        <v>100</v>
      </c>
      <c r="E15" s="3" t="s">
        <v>64</v>
      </c>
      <c r="F15" s="3" t="s">
        <v>140</v>
      </c>
      <c r="G15" s="3" t="s">
        <v>141</v>
      </c>
      <c r="H15" s="7">
        <v>99</v>
      </c>
      <c r="I15" s="7" t="str">
        <f t="shared" si="0"/>
        <v>23</v>
      </c>
      <c r="J15" s="5" t="str">
        <f t="shared" si="1"/>
        <v>45.228</v>
      </c>
      <c r="K15" s="5">
        <f t="shared" si="2"/>
        <v>-99.395896666666673</v>
      </c>
      <c r="L15" s="3" t="s">
        <v>142</v>
      </c>
      <c r="M15" s="5">
        <v>19</v>
      </c>
      <c r="N15" s="5" t="str">
        <f t="shared" si="3"/>
        <v>40</v>
      </c>
      <c r="O15" s="5" t="str">
        <f t="shared" si="4"/>
        <v>13.490</v>
      </c>
      <c r="P15" s="5">
        <f t="shared" si="5"/>
        <v>19.670413888888888</v>
      </c>
      <c r="Q15" s="3" t="s">
        <v>89</v>
      </c>
      <c r="R15" s="3">
        <v>13</v>
      </c>
    </row>
    <row r="16" spans="1:18" x14ac:dyDescent="0.2">
      <c r="A16" s="4" t="s">
        <v>9</v>
      </c>
      <c r="B16" s="5" t="s">
        <v>10</v>
      </c>
      <c r="C16" s="5" t="s">
        <v>99</v>
      </c>
      <c r="D16" s="5" t="s">
        <v>100</v>
      </c>
      <c r="E16" s="5" t="s">
        <v>24</v>
      </c>
      <c r="F16" s="5" t="s">
        <v>143</v>
      </c>
      <c r="G16" s="5" t="s">
        <v>144</v>
      </c>
      <c r="H16" s="7">
        <v>99</v>
      </c>
      <c r="I16" s="7" t="str">
        <f t="shared" si="0"/>
        <v>21</v>
      </c>
      <c r="J16" s="5" t="str">
        <f t="shared" si="1"/>
        <v>33.313</v>
      </c>
      <c r="K16" s="5">
        <f t="shared" si="2"/>
        <v>-99.359253611111114</v>
      </c>
      <c r="L16" s="5" t="s">
        <v>145</v>
      </c>
      <c r="M16" s="5">
        <v>19</v>
      </c>
      <c r="N16" s="5" t="str">
        <f t="shared" si="3"/>
        <v>35</v>
      </c>
      <c r="O16" s="5" t="str">
        <f t="shared" si="4"/>
        <v>45.248</v>
      </c>
      <c r="P16" s="5">
        <f t="shared" si="5"/>
        <v>19.595902222222222</v>
      </c>
      <c r="Q16" s="5" t="s">
        <v>31</v>
      </c>
      <c r="R16" s="5">
        <v>1041</v>
      </c>
    </row>
    <row r="17" spans="1:18" x14ac:dyDescent="0.2">
      <c r="A17" s="2" t="s">
        <v>9</v>
      </c>
      <c r="B17" s="3" t="s">
        <v>10</v>
      </c>
      <c r="C17" s="3" t="s">
        <v>99</v>
      </c>
      <c r="D17" s="3" t="s">
        <v>100</v>
      </c>
      <c r="E17" s="3" t="s">
        <v>27</v>
      </c>
      <c r="F17" s="3" t="s">
        <v>146</v>
      </c>
      <c r="G17" s="3" t="s">
        <v>147</v>
      </c>
      <c r="H17" s="7">
        <v>99</v>
      </c>
      <c r="I17" s="7" t="str">
        <f t="shared" si="0"/>
        <v>24</v>
      </c>
      <c r="J17" s="5" t="str">
        <f t="shared" si="1"/>
        <v>11.839</v>
      </c>
      <c r="K17" s="5">
        <f t="shared" si="2"/>
        <v>-99.403288611111108</v>
      </c>
      <c r="L17" s="3" t="s">
        <v>148</v>
      </c>
      <c r="M17" s="5">
        <v>19</v>
      </c>
      <c r="N17" s="5" t="str">
        <f t="shared" si="3"/>
        <v>38</v>
      </c>
      <c r="O17" s="5" t="str">
        <f t="shared" si="4"/>
        <v>27.461</v>
      </c>
      <c r="P17" s="5">
        <f t="shared" si="5"/>
        <v>19.64096138888889</v>
      </c>
      <c r="Q17" s="3" t="s">
        <v>55</v>
      </c>
      <c r="R17" s="3">
        <v>58</v>
      </c>
    </row>
    <row r="18" spans="1:18" x14ac:dyDescent="0.2">
      <c r="A18" s="4" t="s">
        <v>9</v>
      </c>
      <c r="B18" s="5" t="s">
        <v>10</v>
      </c>
      <c r="C18" s="5" t="s">
        <v>99</v>
      </c>
      <c r="D18" s="5" t="s">
        <v>100</v>
      </c>
      <c r="E18" s="5" t="s">
        <v>32</v>
      </c>
      <c r="F18" s="5" t="s">
        <v>149</v>
      </c>
      <c r="G18" s="5" t="s">
        <v>150</v>
      </c>
      <c r="H18" s="7">
        <v>99</v>
      </c>
      <c r="I18" s="7" t="str">
        <f t="shared" si="0"/>
        <v>21</v>
      </c>
      <c r="J18" s="5" t="str">
        <f t="shared" si="1"/>
        <v>03.294</v>
      </c>
      <c r="K18" s="5">
        <f t="shared" si="2"/>
        <v>-99.350915000000001</v>
      </c>
      <c r="L18" s="5" t="s">
        <v>151</v>
      </c>
      <c r="M18" s="5">
        <v>19</v>
      </c>
      <c r="N18" s="5" t="str">
        <f t="shared" si="3"/>
        <v>35</v>
      </c>
      <c r="O18" s="5" t="str">
        <f t="shared" si="4"/>
        <v>59.289</v>
      </c>
      <c r="P18" s="5">
        <f t="shared" si="5"/>
        <v>19.599802499999999</v>
      </c>
      <c r="Q18" s="5" t="s">
        <v>79</v>
      </c>
      <c r="R18" s="5">
        <v>1982</v>
      </c>
    </row>
    <row r="19" spans="1:18" x14ac:dyDescent="0.2">
      <c r="A19" s="2" t="s">
        <v>9</v>
      </c>
      <c r="B19" s="3" t="s">
        <v>10</v>
      </c>
      <c r="C19" s="3" t="s">
        <v>99</v>
      </c>
      <c r="D19" s="3" t="s">
        <v>100</v>
      </c>
      <c r="E19" s="3" t="s">
        <v>33</v>
      </c>
      <c r="F19" s="3" t="s">
        <v>152</v>
      </c>
      <c r="G19" s="3" t="s">
        <v>153</v>
      </c>
      <c r="H19" s="7">
        <v>99</v>
      </c>
      <c r="I19" s="7" t="str">
        <f t="shared" si="0"/>
        <v>20</v>
      </c>
      <c r="J19" s="5" t="str">
        <f t="shared" si="1"/>
        <v>51.107</v>
      </c>
      <c r="K19" s="5">
        <f t="shared" si="2"/>
        <v>-99.34752972222222</v>
      </c>
      <c r="L19" s="3" t="s">
        <v>154</v>
      </c>
      <c r="M19" s="5">
        <v>19</v>
      </c>
      <c r="N19" s="5" t="str">
        <f t="shared" si="3"/>
        <v>38</v>
      </c>
      <c r="O19" s="5" t="str">
        <f t="shared" si="4"/>
        <v>24.216</v>
      </c>
      <c r="P19" s="5">
        <f t="shared" si="5"/>
        <v>19.640059999999998</v>
      </c>
      <c r="Q19" s="3" t="s">
        <v>97</v>
      </c>
      <c r="R19" s="3">
        <v>1583</v>
      </c>
    </row>
    <row r="20" spans="1:18" x14ac:dyDescent="0.2">
      <c r="A20" s="4" t="s">
        <v>9</v>
      </c>
      <c r="B20" s="5" t="s">
        <v>10</v>
      </c>
      <c r="C20" s="5" t="s">
        <v>99</v>
      </c>
      <c r="D20" s="5" t="s">
        <v>100</v>
      </c>
      <c r="E20" s="5" t="s">
        <v>59</v>
      </c>
      <c r="F20" s="5" t="s">
        <v>72</v>
      </c>
      <c r="G20" s="5" t="s">
        <v>155</v>
      </c>
      <c r="H20" s="7">
        <v>99</v>
      </c>
      <c r="I20" s="7" t="str">
        <f t="shared" si="0"/>
        <v>21</v>
      </c>
      <c r="J20" s="5" t="str">
        <f t="shared" si="1"/>
        <v>21.650</v>
      </c>
      <c r="K20" s="5">
        <f t="shared" si="2"/>
        <v>-99.356013888888896</v>
      </c>
      <c r="L20" s="5" t="s">
        <v>156</v>
      </c>
      <c r="M20" s="5">
        <v>19</v>
      </c>
      <c r="N20" s="5" t="str">
        <f t="shared" si="3"/>
        <v>37</v>
      </c>
      <c r="O20" s="5" t="str">
        <f t="shared" si="4"/>
        <v>52.097</v>
      </c>
      <c r="P20" s="5">
        <f t="shared" si="5"/>
        <v>19.631138055555557</v>
      </c>
      <c r="Q20" s="5" t="s">
        <v>157</v>
      </c>
      <c r="R20" s="5">
        <v>4850</v>
      </c>
    </row>
    <row r="21" spans="1:18" x14ac:dyDescent="0.2">
      <c r="A21" s="2" t="s">
        <v>9</v>
      </c>
      <c r="B21" s="3" t="s">
        <v>10</v>
      </c>
      <c r="C21" s="3" t="s">
        <v>99</v>
      </c>
      <c r="D21" s="3" t="s">
        <v>100</v>
      </c>
      <c r="E21" s="3" t="s">
        <v>34</v>
      </c>
      <c r="F21" s="3" t="s">
        <v>158</v>
      </c>
      <c r="G21" s="3" t="s">
        <v>159</v>
      </c>
      <c r="H21" s="7">
        <v>99</v>
      </c>
      <c r="I21" s="7" t="str">
        <f t="shared" si="0"/>
        <v>21</v>
      </c>
      <c r="J21" s="5" t="str">
        <f t="shared" si="1"/>
        <v>28.119</v>
      </c>
      <c r="K21" s="5">
        <f t="shared" si="2"/>
        <v>-99.357810833333332</v>
      </c>
      <c r="L21" s="3" t="s">
        <v>160</v>
      </c>
      <c r="M21" s="5">
        <v>19</v>
      </c>
      <c r="N21" s="5" t="str">
        <f t="shared" si="3"/>
        <v>40</v>
      </c>
      <c r="O21" s="5" t="str">
        <f t="shared" si="4"/>
        <v>17.532</v>
      </c>
      <c r="P21" s="5">
        <f t="shared" si="5"/>
        <v>19.671536666666668</v>
      </c>
      <c r="Q21" s="3" t="s">
        <v>98</v>
      </c>
      <c r="R21" s="3">
        <v>1684</v>
      </c>
    </row>
    <row r="22" spans="1:18" x14ac:dyDescent="0.2">
      <c r="A22" s="4" t="s">
        <v>9</v>
      </c>
      <c r="B22" s="5" t="s">
        <v>10</v>
      </c>
      <c r="C22" s="5" t="s">
        <v>99</v>
      </c>
      <c r="D22" s="5" t="s">
        <v>100</v>
      </c>
      <c r="E22" s="5" t="s">
        <v>35</v>
      </c>
      <c r="F22" s="5" t="s">
        <v>161</v>
      </c>
      <c r="G22" s="5" t="s">
        <v>162</v>
      </c>
      <c r="H22" s="7">
        <v>99</v>
      </c>
      <c r="I22" s="7" t="str">
        <f t="shared" si="0"/>
        <v>26</v>
      </c>
      <c r="J22" s="5" t="str">
        <f t="shared" si="1"/>
        <v>40.985</v>
      </c>
      <c r="K22" s="5">
        <f t="shared" si="2"/>
        <v>-99.444718055555555</v>
      </c>
      <c r="L22" s="5" t="s">
        <v>163</v>
      </c>
      <c r="M22" s="5">
        <v>19</v>
      </c>
      <c r="N22" s="5" t="str">
        <f t="shared" si="3"/>
        <v>37</v>
      </c>
      <c r="O22" s="5" t="str">
        <f t="shared" si="4"/>
        <v>57.300</v>
      </c>
      <c r="P22" s="5">
        <f t="shared" si="5"/>
        <v>19.632583333333333</v>
      </c>
      <c r="Q22" s="5" t="s">
        <v>88</v>
      </c>
      <c r="R22" s="5">
        <v>1045</v>
      </c>
    </row>
    <row r="23" spans="1:18" x14ac:dyDescent="0.2">
      <c r="A23" s="2" t="s">
        <v>9</v>
      </c>
      <c r="B23" s="3" t="s">
        <v>10</v>
      </c>
      <c r="C23" s="3" t="s">
        <v>99</v>
      </c>
      <c r="D23" s="3" t="s">
        <v>100</v>
      </c>
      <c r="E23" s="3" t="s">
        <v>36</v>
      </c>
      <c r="F23" s="3" t="s">
        <v>164</v>
      </c>
      <c r="G23" s="3" t="s">
        <v>165</v>
      </c>
      <c r="H23" s="7">
        <v>99</v>
      </c>
      <c r="I23" s="7" t="str">
        <f t="shared" si="0"/>
        <v>20</v>
      </c>
      <c r="J23" s="5" t="str">
        <f t="shared" si="1"/>
        <v>21.608</v>
      </c>
      <c r="K23" s="5">
        <f t="shared" si="2"/>
        <v>-99.33933555555555</v>
      </c>
      <c r="L23" s="3" t="s">
        <v>166</v>
      </c>
      <c r="M23" s="5">
        <v>19</v>
      </c>
      <c r="N23" s="5" t="str">
        <f t="shared" si="3"/>
        <v>40</v>
      </c>
      <c r="O23" s="5" t="str">
        <f t="shared" si="4"/>
        <v>31.765</v>
      </c>
      <c r="P23" s="5">
        <f t="shared" si="5"/>
        <v>19.675490277777779</v>
      </c>
      <c r="Q23" s="3" t="s">
        <v>63</v>
      </c>
      <c r="R23" s="3">
        <v>94</v>
      </c>
    </row>
    <row r="24" spans="1:18" x14ac:dyDescent="0.2">
      <c r="A24" s="4" t="s">
        <v>9</v>
      </c>
      <c r="B24" s="5" t="s">
        <v>10</v>
      </c>
      <c r="C24" s="5" t="s">
        <v>99</v>
      </c>
      <c r="D24" s="5" t="s">
        <v>100</v>
      </c>
      <c r="E24" s="5" t="s">
        <v>76</v>
      </c>
      <c r="F24" s="5" t="s">
        <v>167</v>
      </c>
      <c r="G24" s="5" t="s">
        <v>168</v>
      </c>
      <c r="H24" s="7">
        <v>99</v>
      </c>
      <c r="I24" s="7" t="str">
        <f t="shared" si="0"/>
        <v>22</v>
      </c>
      <c r="J24" s="5" t="str">
        <f t="shared" si="1"/>
        <v>16.865</v>
      </c>
      <c r="K24" s="5">
        <f t="shared" si="2"/>
        <v>-99.371351388888883</v>
      </c>
      <c r="L24" s="5" t="s">
        <v>169</v>
      </c>
      <c r="M24" s="5">
        <v>19</v>
      </c>
      <c r="N24" s="5" t="str">
        <f t="shared" si="3"/>
        <v>40</v>
      </c>
      <c r="O24" s="5" t="str">
        <f t="shared" si="4"/>
        <v>36.168</v>
      </c>
      <c r="P24" s="5">
        <f t="shared" si="5"/>
        <v>19.676713333333332</v>
      </c>
      <c r="Q24" s="5" t="s">
        <v>31</v>
      </c>
      <c r="R24" s="5">
        <v>2494</v>
      </c>
    </row>
    <row r="25" spans="1:18" x14ac:dyDescent="0.2">
      <c r="A25" s="2" t="s">
        <v>9</v>
      </c>
      <c r="B25" s="3" t="s">
        <v>10</v>
      </c>
      <c r="C25" s="3" t="s">
        <v>99</v>
      </c>
      <c r="D25" s="3" t="s">
        <v>100</v>
      </c>
      <c r="E25" s="3" t="s">
        <v>37</v>
      </c>
      <c r="F25" s="3" t="s">
        <v>170</v>
      </c>
      <c r="G25" s="3" t="s">
        <v>171</v>
      </c>
      <c r="H25" s="7">
        <v>99</v>
      </c>
      <c r="I25" s="7" t="str">
        <f t="shared" si="0"/>
        <v>26</v>
      </c>
      <c r="J25" s="5" t="str">
        <f t="shared" si="1"/>
        <v>24.063</v>
      </c>
      <c r="K25" s="5">
        <f t="shared" si="2"/>
        <v>-99.440017499999996</v>
      </c>
      <c r="L25" s="3" t="s">
        <v>172</v>
      </c>
      <c r="M25" s="5">
        <v>19</v>
      </c>
      <c r="N25" s="5" t="str">
        <f t="shared" si="3"/>
        <v>36</v>
      </c>
      <c r="O25" s="5" t="str">
        <f t="shared" si="4"/>
        <v>57.678</v>
      </c>
      <c r="P25" s="5">
        <f t="shared" si="5"/>
        <v>19.616021666666668</v>
      </c>
      <c r="Q25" s="3" t="s">
        <v>94</v>
      </c>
      <c r="R25" s="3">
        <v>160</v>
      </c>
    </row>
    <row r="26" spans="1:18" x14ac:dyDescent="0.2">
      <c r="A26" s="4" t="s">
        <v>9</v>
      </c>
      <c r="B26" s="5" t="s">
        <v>10</v>
      </c>
      <c r="C26" s="5" t="s">
        <v>99</v>
      </c>
      <c r="D26" s="5" t="s">
        <v>100</v>
      </c>
      <c r="E26" s="5" t="s">
        <v>38</v>
      </c>
      <c r="F26" s="5" t="s">
        <v>173</v>
      </c>
      <c r="G26" s="5" t="s">
        <v>174</v>
      </c>
      <c r="H26" s="7">
        <v>99</v>
      </c>
      <c r="I26" s="7" t="str">
        <f t="shared" si="0"/>
        <v>25</v>
      </c>
      <c r="J26" s="5" t="str">
        <f t="shared" si="1"/>
        <v>27.828</v>
      </c>
      <c r="K26" s="5">
        <f t="shared" si="2"/>
        <v>-99.424396666666667</v>
      </c>
      <c r="L26" s="5" t="s">
        <v>175</v>
      </c>
      <c r="M26" s="5">
        <v>19</v>
      </c>
      <c r="N26" s="5" t="str">
        <f t="shared" si="3"/>
        <v>38</v>
      </c>
      <c r="O26" s="5" t="str">
        <f t="shared" si="4"/>
        <v>20.857</v>
      </c>
      <c r="P26" s="5">
        <f t="shared" si="5"/>
        <v>19.639126944444445</v>
      </c>
      <c r="Q26" s="5" t="s">
        <v>56</v>
      </c>
      <c r="R26" s="5">
        <v>888</v>
      </c>
    </row>
    <row r="27" spans="1:18" x14ac:dyDescent="0.2">
      <c r="A27" s="2" t="s">
        <v>9</v>
      </c>
      <c r="B27" s="3" t="s">
        <v>10</v>
      </c>
      <c r="C27" s="3" t="s">
        <v>99</v>
      </c>
      <c r="D27" s="3" t="s">
        <v>100</v>
      </c>
      <c r="E27" s="3" t="s">
        <v>66</v>
      </c>
      <c r="F27" s="3" t="s">
        <v>28</v>
      </c>
      <c r="G27" s="3" t="s">
        <v>176</v>
      </c>
      <c r="H27" s="7">
        <v>99</v>
      </c>
      <c r="I27" s="7" t="str">
        <f t="shared" si="0"/>
        <v>22</v>
      </c>
      <c r="J27" s="5" t="str">
        <f t="shared" si="1"/>
        <v>05.981</v>
      </c>
      <c r="K27" s="5">
        <f t="shared" si="2"/>
        <v>-99.368328055555551</v>
      </c>
      <c r="L27" s="3" t="s">
        <v>177</v>
      </c>
      <c r="M27" s="5">
        <v>19</v>
      </c>
      <c r="N27" s="5" t="str">
        <f t="shared" si="3"/>
        <v>42</v>
      </c>
      <c r="O27" s="5" t="str">
        <f t="shared" si="4"/>
        <v>13.272</v>
      </c>
      <c r="P27" s="5">
        <f t="shared" si="5"/>
        <v>19.703686666666666</v>
      </c>
      <c r="Q27" s="3" t="s">
        <v>81</v>
      </c>
      <c r="R27" s="3">
        <v>393</v>
      </c>
    </row>
    <row r="28" spans="1:18" x14ac:dyDescent="0.2">
      <c r="A28" s="4" t="s">
        <v>9</v>
      </c>
      <c r="B28" s="5" t="s">
        <v>10</v>
      </c>
      <c r="C28" s="5" t="s">
        <v>99</v>
      </c>
      <c r="D28" s="5" t="s">
        <v>100</v>
      </c>
      <c r="E28" s="5" t="s">
        <v>39</v>
      </c>
      <c r="F28" s="5" t="s">
        <v>58</v>
      </c>
      <c r="G28" s="5" t="s">
        <v>178</v>
      </c>
      <c r="H28" s="7">
        <v>99</v>
      </c>
      <c r="I28" s="7" t="str">
        <f t="shared" si="0"/>
        <v>21</v>
      </c>
      <c r="J28" s="5" t="str">
        <f t="shared" si="1"/>
        <v>38.164</v>
      </c>
      <c r="K28" s="5">
        <f t="shared" si="2"/>
        <v>-99.360601111111109</v>
      </c>
      <c r="L28" s="5" t="s">
        <v>179</v>
      </c>
      <c r="M28" s="5">
        <v>19</v>
      </c>
      <c r="N28" s="5" t="str">
        <f t="shared" si="3"/>
        <v>41</v>
      </c>
      <c r="O28" s="5" t="str">
        <f t="shared" si="4"/>
        <v>38.078</v>
      </c>
      <c r="P28" s="5">
        <f t="shared" si="5"/>
        <v>19.693910555555554</v>
      </c>
      <c r="Q28" s="5" t="s">
        <v>61</v>
      </c>
      <c r="R28" s="5">
        <v>1475</v>
      </c>
    </row>
    <row r="29" spans="1:18" x14ac:dyDescent="0.2">
      <c r="A29" s="2" t="s">
        <v>9</v>
      </c>
      <c r="B29" s="3" t="s">
        <v>10</v>
      </c>
      <c r="C29" s="3" t="s">
        <v>99</v>
      </c>
      <c r="D29" s="3" t="s">
        <v>100</v>
      </c>
      <c r="E29" s="3" t="s">
        <v>40</v>
      </c>
      <c r="F29" s="3" t="s">
        <v>96</v>
      </c>
      <c r="G29" s="3" t="s">
        <v>180</v>
      </c>
      <c r="H29" s="7">
        <v>99</v>
      </c>
      <c r="I29" s="7" t="str">
        <f t="shared" si="0"/>
        <v>20</v>
      </c>
      <c r="J29" s="5" t="str">
        <f t="shared" si="1"/>
        <v>20.132</v>
      </c>
      <c r="K29" s="5">
        <f t="shared" si="2"/>
        <v>-99.338925555555562</v>
      </c>
      <c r="L29" s="3" t="s">
        <v>181</v>
      </c>
      <c r="M29" s="5">
        <v>19</v>
      </c>
      <c r="N29" s="5" t="str">
        <f t="shared" si="3"/>
        <v>41</v>
      </c>
      <c r="O29" s="5" t="str">
        <f t="shared" si="4"/>
        <v>07.107</v>
      </c>
      <c r="P29" s="5">
        <f t="shared" si="5"/>
        <v>19.6853075</v>
      </c>
      <c r="Q29" s="3" t="s">
        <v>91</v>
      </c>
      <c r="R29" s="3">
        <v>767</v>
      </c>
    </row>
    <row r="30" spans="1:18" x14ac:dyDescent="0.2">
      <c r="A30" s="4" t="s">
        <v>9</v>
      </c>
      <c r="B30" s="5" t="s">
        <v>10</v>
      </c>
      <c r="C30" s="5" t="s">
        <v>99</v>
      </c>
      <c r="D30" s="5" t="s">
        <v>100</v>
      </c>
      <c r="E30" s="5" t="s">
        <v>41</v>
      </c>
      <c r="F30" s="5" t="s">
        <v>182</v>
      </c>
      <c r="G30" s="5" t="s">
        <v>183</v>
      </c>
      <c r="H30" s="7">
        <v>99</v>
      </c>
      <c r="I30" s="7" t="str">
        <f t="shared" si="0"/>
        <v>22</v>
      </c>
      <c r="J30" s="5" t="str">
        <f t="shared" si="1"/>
        <v>07.080</v>
      </c>
      <c r="K30" s="5">
        <f t="shared" si="2"/>
        <v>-99.368633333333335</v>
      </c>
      <c r="L30" s="5" t="s">
        <v>184</v>
      </c>
      <c r="M30" s="5">
        <v>19</v>
      </c>
      <c r="N30" s="5" t="str">
        <f t="shared" si="3"/>
        <v>39</v>
      </c>
      <c r="O30" s="5" t="str">
        <f t="shared" si="4"/>
        <v>00.905</v>
      </c>
      <c r="P30" s="5">
        <f t="shared" si="5"/>
        <v>19.65025138888889</v>
      </c>
      <c r="Q30" s="5" t="s">
        <v>74</v>
      </c>
      <c r="R30" s="5">
        <v>1441</v>
      </c>
    </row>
    <row r="31" spans="1:18" x14ac:dyDescent="0.2">
      <c r="A31" s="2" t="s">
        <v>9</v>
      </c>
      <c r="B31" s="3" t="s">
        <v>10</v>
      </c>
      <c r="C31" s="3" t="s">
        <v>99</v>
      </c>
      <c r="D31" s="3" t="s">
        <v>100</v>
      </c>
      <c r="E31" s="3" t="s">
        <v>42</v>
      </c>
      <c r="F31" s="3" t="s">
        <v>185</v>
      </c>
      <c r="G31" s="3" t="s">
        <v>186</v>
      </c>
      <c r="H31" s="7">
        <v>99</v>
      </c>
      <c r="I31" s="7" t="str">
        <f t="shared" si="0"/>
        <v>21</v>
      </c>
      <c r="J31" s="5" t="str">
        <f t="shared" si="1"/>
        <v>40.919</v>
      </c>
      <c r="K31" s="5">
        <f t="shared" si="2"/>
        <v>-99.361366388888882</v>
      </c>
      <c r="L31" s="3" t="s">
        <v>187</v>
      </c>
      <c r="M31" s="5">
        <v>19</v>
      </c>
      <c r="N31" s="5" t="str">
        <f t="shared" si="3"/>
        <v>36</v>
      </c>
      <c r="O31" s="5" t="str">
        <f t="shared" si="4"/>
        <v>04.369</v>
      </c>
      <c r="P31" s="5">
        <f t="shared" si="5"/>
        <v>19.60121361111111</v>
      </c>
      <c r="Q31" s="3" t="s">
        <v>188</v>
      </c>
      <c r="R31" s="3">
        <v>991</v>
      </c>
    </row>
    <row r="32" spans="1:18" x14ac:dyDescent="0.2">
      <c r="A32" s="4" t="s">
        <v>9</v>
      </c>
      <c r="B32" s="5" t="s">
        <v>10</v>
      </c>
      <c r="C32" s="5" t="s">
        <v>99</v>
      </c>
      <c r="D32" s="5" t="s">
        <v>100</v>
      </c>
      <c r="E32" s="5" t="s">
        <v>43</v>
      </c>
      <c r="F32" s="5" t="s">
        <v>189</v>
      </c>
      <c r="G32" s="5" t="s">
        <v>190</v>
      </c>
      <c r="H32" s="7">
        <v>99</v>
      </c>
      <c r="I32" s="7" t="str">
        <f t="shared" si="0"/>
        <v>20</v>
      </c>
      <c r="J32" s="5" t="str">
        <f t="shared" si="1"/>
        <v>56.459</v>
      </c>
      <c r="K32" s="5">
        <f t="shared" si="2"/>
        <v>-99.349016388888884</v>
      </c>
      <c r="L32" s="5" t="s">
        <v>191</v>
      </c>
      <c r="M32" s="5">
        <v>19</v>
      </c>
      <c r="N32" s="5" t="str">
        <f t="shared" si="3"/>
        <v>37</v>
      </c>
      <c r="O32" s="5" t="str">
        <f t="shared" si="4"/>
        <v>21.921</v>
      </c>
      <c r="P32" s="5">
        <f t="shared" si="5"/>
        <v>19.622755833333333</v>
      </c>
      <c r="Q32" s="5" t="s">
        <v>80</v>
      </c>
      <c r="R32" s="5">
        <v>16708</v>
      </c>
    </row>
    <row r="33" spans="1:18" x14ac:dyDescent="0.2">
      <c r="A33" s="2" t="s">
        <v>9</v>
      </c>
      <c r="B33" s="3" t="s">
        <v>10</v>
      </c>
      <c r="C33" s="3" t="s">
        <v>99</v>
      </c>
      <c r="D33" s="3" t="s">
        <v>100</v>
      </c>
      <c r="E33" s="3" t="s">
        <v>44</v>
      </c>
      <c r="F33" s="3" t="s">
        <v>192</v>
      </c>
      <c r="G33" s="3" t="s">
        <v>193</v>
      </c>
      <c r="H33" s="7">
        <v>99</v>
      </c>
      <c r="I33" s="7" t="str">
        <f t="shared" si="0"/>
        <v>21</v>
      </c>
      <c r="J33" s="5" t="str">
        <f t="shared" si="1"/>
        <v>14.604</v>
      </c>
      <c r="K33" s="5">
        <f t="shared" si="2"/>
        <v>-99.354056666666665</v>
      </c>
      <c r="L33" s="3" t="s">
        <v>194</v>
      </c>
      <c r="M33" s="5">
        <v>19</v>
      </c>
      <c r="N33" s="5" t="str">
        <f t="shared" si="3"/>
        <v>38</v>
      </c>
      <c r="O33" s="5" t="str">
        <f t="shared" si="4"/>
        <v>29.155</v>
      </c>
      <c r="P33" s="5">
        <f t="shared" si="5"/>
        <v>19.641431944444445</v>
      </c>
      <c r="Q33" s="3" t="s">
        <v>16</v>
      </c>
      <c r="R33" s="3">
        <v>638</v>
      </c>
    </row>
    <row r="34" spans="1:18" x14ac:dyDescent="0.2">
      <c r="A34" s="4" t="s">
        <v>9</v>
      </c>
      <c r="B34" s="5" t="s">
        <v>10</v>
      </c>
      <c r="C34" s="5" t="s">
        <v>99</v>
      </c>
      <c r="D34" s="5" t="s">
        <v>100</v>
      </c>
      <c r="E34" s="5" t="s">
        <v>45</v>
      </c>
      <c r="F34" s="5" t="s">
        <v>22</v>
      </c>
      <c r="G34" s="5" t="s">
        <v>195</v>
      </c>
      <c r="H34" s="7">
        <v>99</v>
      </c>
      <c r="I34" s="7" t="str">
        <f t="shared" si="0"/>
        <v>25</v>
      </c>
      <c r="J34" s="5" t="str">
        <f t="shared" si="1"/>
        <v>09.237</v>
      </c>
      <c r="K34" s="5">
        <f t="shared" si="2"/>
        <v>-99.419232500000007</v>
      </c>
      <c r="L34" s="5" t="s">
        <v>196</v>
      </c>
      <c r="M34" s="5">
        <v>19</v>
      </c>
      <c r="N34" s="5" t="str">
        <f t="shared" si="3"/>
        <v>35</v>
      </c>
      <c r="O34" s="5" t="str">
        <f t="shared" si="4"/>
        <v>54.950</v>
      </c>
      <c r="P34" s="5">
        <f t="shared" si="5"/>
        <v>19.598597222222221</v>
      </c>
      <c r="Q34" s="5" t="s">
        <v>197</v>
      </c>
      <c r="R34" s="5">
        <v>1195</v>
      </c>
    </row>
    <row r="35" spans="1:18" x14ac:dyDescent="0.2">
      <c r="A35" s="2" t="s">
        <v>9</v>
      </c>
      <c r="B35" s="3" t="s">
        <v>10</v>
      </c>
      <c r="C35" s="3" t="s">
        <v>99</v>
      </c>
      <c r="D35" s="3" t="s">
        <v>100</v>
      </c>
      <c r="E35" s="3" t="s">
        <v>68</v>
      </c>
      <c r="F35" s="3" t="s">
        <v>26</v>
      </c>
      <c r="G35" s="3" t="s">
        <v>198</v>
      </c>
      <c r="H35" s="7">
        <v>99</v>
      </c>
      <c r="I35" s="7" t="str">
        <f t="shared" si="0"/>
        <v>25</v>
      </c>
      <c r="J35" s="5" t="str">
        <f t="shared" si="1"/>
        <v>46.296</v>
      </c>
      <c r="K35" s="5">
        <f t="shared" si="2"/>
        <v>-99.429526666666661</v>
      </c>
      <c r="L35" s="3" t="s">
        <v>199</v>
      </c>
      <c r="M35" s="5">
        <v>19</v>
      </c>
      <c r="N35" s="5" t="str">
        <f t="shared" si="3"/>
        <v>38</v>
      </c>
      <c r="O35" s="5" t="str">
        <f t="shared" si="4"/>
        <v>53.502</v>
      </c>
      <c r="P35" s="5">
        <f t="shared" si="5"/>
        <v>19.648195000000001</v>
      </c>
      <c r="Q35" s="3" t="s">
        <v>25</v>
      </c>
      <c r="R35" s="3">
        <v>72</v>
      </c>
    </row>
    <row r="36" spans="1:18" x14ac:dyDescent="0.2">
      <c r="A36" s="4" t="s">
        <v>9</v>
      </c>
      <c r="B36" s="5" t="s">
        <v>10</v>
      </c>
      <c r="C36" s="5" t="s">
        <v>99</v>
      </c>
      <c r="D36" s="5" t="s">
        <v>100</v>
      </c>
      <c r="E36" s="5" t="s">
        <v>69</v>
      </c>
      <c r="F36" s="5" t="s">
        <v>200</v>
      </c>
      <c r="G36" s="5" t="s">
        <v>201</v>
      </c>
      <c r="H36" s="7">
        <v>99</v>
      </c>
      <c r="I36" s="7" t="str">
        <f t="shared" si="0"/>
        <v>19</v>
      </c>
      <c r="J36" s="5" t="str">
        <f t="shared" si="1"/>
        <v>39.546</v>
      </c>
      <c r="K36" s="5">
        <f t="shared" si="2"/>
        <v>-99.327651666666668</v>
      </c>
      <c r="L36" s="5" t="s">
        <v>202</v>
      </c>
      <c r="M36" s="5">
        <v>19</v>
      </c>
      <c r="N36" s="5" t="str">
        <f t="shared" si="3"/>
        <v>38</v>
      </c>
      <c r="O36" s="5" t="str">
        <f t="shared" si="4"/>
        <v>33.146</v>
      </c>
      <c r="P36" s="5">
        <f t="shared" si="5"/>
        <v>19.642540555555556</v>
      </c>
      <c r="Q36" s="5" t="s">
        <v>87</v>
      </c>
      <c r="R36" s="5">
        <v>3452</v>
      </c>
    </row>
    <row r="37" spans="1:18" x14ac:dyDescent="0.2">
      <c r="A37" s="2" t="s">
        <v>9</v>
      </c>
      <c r="B37" s="3" t="s">
        <v>10</v>
      </c>
      <c r="C37" s="3" t="s">
        <v>99</v>
      </c>
      <c r="D37" s="3" t="s">
        <v>100</v>
      </c>
      <c r="E37" s="3" t="s">
        <v>70</v>
      </c>
      <c r="F37" s="3" t="s">
        <v>203</v>
      </c>
      <c r="G37" s="3" t="s">
        <v>204</v>
      </c>
      <c r="H37" s="7">
        <v>99</v>
      </c>
      <c r="I37" s="7" t="str">
        <f t="shared" si="0"/>
        <v>26</v>
      </c>
      <c r="J37" s="5" t="str">
        <f t="shared" si="1"/>
        <v>21.515</v>
      </c>
      <c r="K37" s="5">
        <f t="shared" si="2"/>
        <v>-99.43930972222222</v>
      </c>
      <c r="L37" s="3" t="s">
        <v>205</v>
      </c>
      <c r="M37" s="5">
        <v>19</v>
      </c>
      <c r="N37" s="5" t="str">
        <f t="shared" si="3"/>
        <v>39</v>
      </c>
      <c r="O37" s="5" t="str">
        <f t="shared" si="4"/>
        <v>05.543</v>
      </c>
      <c r="P37" s="5">
        <f t="shared" si="5"/>
        <v>19.651539722222221</v>
      </c>
      <c r="Q37" s="3" t="s">
        <v>73</v>
      </c>
      <c r="R37" s="3">
        <v>69</v>
      </c>
    </row>
    <row r="38" spans="1:18" x14ac:dyDescent="0.2">
      <c r="A38" s="4" t="s">
        <v>9</v>
      </c>
      <c r="B38" s="5" t="s">
        <v>10</v>
      </c>
      <c r="C38" s="5" t="s">
        <v>99</v>
      </c>
      <c r="D38" s="5" t="s">
        <v>100</v>
      </c>
      <c r="E38" s="5" t="s">
        <v>71</v>
      </c>
      <c r="F38" s="5" t="s">
        <v>206</v>
      </c>
      <c r="G38" s="5" t="s">
        <v>207</v>
      </c>
      <c r="H38" s="7">
        <v>99</v>
      </c>
      <c r="I38" s="7" t="str">
        <f t="shared" si="0"/>
        <v>23</v>
      </c>
      <c r="J38" s="5" t="str">
        <f t="shared" si="1"/>
        <v>57.510</v>
      </c>
      <c r="K38" s="5">
        <f t="shared" si="2"/>
        <v>-99.399308333333337</v>
      </c>
      <c r="L38" s="5" t="s">
        <v>208</v>
      </c>
      <c r="M38" s="5">
        <v>19</v>
      </c>
      <c r="N38" s="5" t="str">
        <f t="shared" si="3"/>
        <v>35</v>
      </c>
      <c r="O38" s="5" t="str">
        <f t="shared" si="4"/>
        <v>14.563</v>
      </c>
      <c r="P38" s="5">
        <f t="shared" si="5"/>
        <v>19.587378611111109</v>
      </c>
      <c r="Q38" s="5" t="s">
        <v>83</v>
      </c>
      <c r="R38" s="5">
        <v>354</v>
      </c>
    </row>
    <row r="39" spans="1:18" x14ac:dyDescent="0.2">
      <c r="A39" s="2" t="s">
        <v>9</v>
      </c>
      <c r="B39" s="3" t="s">
        <v>10</v>
      </c>
      <c r="C39" s="3" t="s">
        <v>99</v>
      </c>
      <c r="D39" s="3" t="s">
        <v>100</v>
      </c>
      <c r="E39" s="3" t="s">
        <v>46</v>
      </c>
      <c r="F39" s="3" t="s">
        <v>65</v>
      </c>
      <c r="G39" s="3" t="s">
        <v>209</v>
      </c>
      <c r="H39" s="7">
        <v>99</v>
      </c>
      <c r="I39" s="7" t="str">
        <f t="shared" si="0"/>
        <v>22</v>
      </c>
      <c r="J39" s="5" t="str">
        <f t="shared" si="1"/>
        <v>31.705</v>
      </c>
      <c r="K39" s="5">
        <f t="shared" si="2"/>
        <v>-99.375473611111104</v>
      </c>
      <c r="L39" s="3" t="s">
        <v>210</v>
      </c>
      <c r="M39" s="5">
        <v>19</v>
      </c>
      <c r="N39" s="5" t="str">
        <f t="shared" si="3"/>
        <v>35</v>
      </c>
      <c r="O39" s="5" t="str">
        <f t="shared" si="4"/>
        <v>22.071</v>
      </c>
      <c r="P39" s="5">
        <f t="shared" si="5"/>
        <v>19.589464166666666</v>
      </c>
      <c r="Q39" s="3" t="s">
        <v>89</v>
      </c>
      <c r="R39" s="3">
        <v>332</v>
      </c>
    </row>
    <row r="40" spans="1:18" x14ac:dyDescent="0.2">
      <c r="A40" s="4" t="s">
        <v>9</v>
      </c>
      <c r="B40" s="5" t="s">
        <v>10</v>
      </c>
      <c r="C40" s="5" t="s">
        <v>99</v>
      </c>
      <c r="D40" s="5" t="s">
        <v>100</v>
      </c>
      <c r="E40" s="5" t="s">
        <v>47</v>
      </c>
      <c r="F40" s="5" t="s">
        <v>211</v>
      </c>
      <c r="G40" s="5" t="s">
        <v>212</v>
      </c>
      <c r="H40" s="7">
        <v>99</v>
      </c>
      <c r="I40" s="7" t="str">
        <f t="shared" si="0"/>
        <v>25</v>
      </c>
      <c r="J40" s="5" t="str">
        <f t="shared" si="1"/>
        <v>21.580</v>
      </c>
      <c r="K40" s="5">
        <f t="shared" si="2"/>
        <v>-99.422661111111111</v>
      </c>
      <c r="L40" s="5" t="s">
        <v>213</v>
      </c>
      <c r="M40" s="5">
        <v>19</v>
      </c>
      <c r="N40" s="5" t="str">
        <f t="shared" si="3"/>
        <v>38</v>
      </c>
      <c r="O40" s="5" t="str">
        <f t="shared" si="4"/>
        <v>47.433</v>
      </c>
      <c r="P40" s="5">
        <f t="shared" si="5"/>
        <v>19.646509166666668</v>
      </c>
      <c r="Q40" s="5" t="s">
        <v>77</v>
      </c>
      <c r="R40" s="5">
        <v>787</v>
      </c>
    </row>
    <row r="41" spans="1:18" x14ac:dyDescent="0.2">
      <c r="A41" s="2" t="s">
        <v>9</v>
      </c>
      <c r="B41" s="3" t="s">
        <v>10</v>
      </c>
      <c r="C41" s="3" t="s">
        <v>99</v>
      </c>
      <c r="D41" s="3" t="s">
        <v>100</v>
      </c>
      <c r="E41" s="3" t="s">
        <v>48</v>
      </c>
      <c r="F41" s="3" t="s">
        <v>214</v>
      </c>
      <c r="G41" s="3" t="s">
        <v>215</v>
      </c>
      <c r="H41" s="7">
        <v>99</v>
      </c>
      <c r="I41" s="7" t="str">
        <f t="shared" si="0"/>
        <v>24</v>
      </c>
      <c r="J41" s="5" t="str">
        <f t="shared" si="1"/>
        <v>12.386</v>
      </c>
      <c r="K41" s="5">
        <f t="shared" si="2"/>
        <v>-99.403440555555562</v>
      </c>
      <c r="L41" s="3" t="s">
        <v>216</v>
      </c>
      <c r="M41" s="5">
        <v>19</v>
      </c>
      <c r="N41" s="5" t="str">
        <f t="shared" si="3"/>
        <v>39</v>
      </c>
      <c r="O41" s="5" t="str">
        <f t="shared" si="4"/>
        <v>14.436</v>
      </c>
      <c r="P41" s="5">
        <f t="shared" si="5"/>
        <v>19.65401</v>
      </c>
      <c r="Q41" s="3" t="s">
        <v>49</v>
      </c>
      <c r="R41" s="3">
        <v>29</v>
      </c>
    </row>
    <row r="42" spans="1:18" x14ac:dyDescent="0.2">
      <c r="A42" s="4" t="s">
        <v>9</v>
      </c>
      <c r="B42" s="5" t="s">
        <v>10</v>
      </c>
      <c r="C42" s="5" t="s">
        <v>99</v>
      </c>
      <c r="D42" s="5" t="s">
        <v>100</v>
      </c>
      <c r="E42" s="5" t="s">
        <v>50</v>
      </c>
      <c r="F42" s="5" t="s">
        <v>217</v>
      </c>
      <c r="G42" s="5" t="s">
        <v>218</v>
      </c>
      <c r="H42" s="7">
        <v>99</v>
      </c>
      <c r="I42" s="7" t="str">
        <f t="shared" si="0"/>
        <v>23</v>
      </c>
      <c r="J42" s="5" t="str">
        <f t="shared" si="1"/>
        <v>16.028</v>
      </c>
      <c r="K42" s="5">
        <f t="shared" si="2"/>
        <v>-99.387785555555553</v>
      </c>
      <c r="L42" s="5" t="s">
        <v>219</v>
      </c>
      <c r="M42" s="5">
        <v>19</v>
      </c>
      <c r="N42" s="5" t="str">
        <f t="shared" si="3"/>
        <v>39</v>
      </c>
      <c r="O42" s="5" t="str">
        <f t="shared" si="4"/>
        <v>29.223</v>
      </c>
      <c r="P42" s="5">
        <f t="shared" si="5"/>
        <v>19.658117499999999</v>
      </c>
      <c r="Q42" s="5" t="s">
        <v>89</v>
      </c>
      <c r="R42" s="5">
        <v>677</v>
      </c>
    </row>
    <row r="43" spans="1:18" x14ac:dyDescent="0.2">
      <c r="A43" s="2" t="s">
        <v>9</v>
      </c>
      <c r="B43" s="3" t="s">
        <v>10</v>
      </c>
      <c r="C43" s="3" t="s">
        <v>99</v>
      </c>
      <c r="D43" s="3" t="s">
        <v>100</v>
      </c>
      <c r="E43" s="3" t="s">
        <v>51</v>
      </c>
      <c r="F43" s="3" t="s">
        <v>220</v>
      </c>
      <c r="G43" s="3" t="s">
        <v>221</v>
      </c>
      <c r="H43" s="7">
        <v>99</v>
      </c>
      <c r="I43" s="7" t="str">
        <f t="shared" si="0"/>
        <v>17</v>
      </c>
      <c r="J43" s="5" t="str">
        <f t="shared" si="1"/>
        <v>04.027</v>
      </c>
      <c r="K43" s="5">
        <f t="shared" si="2"/>
        <v>-99.284451944444442</v>
      </c>
      <c r="L43" s="3" t="s">
        <v>222</v>
      </c>
      <c r="M43" s="5">
        <v>19</v>
      </c>
      <c r="N43" s="5" t="str">
        <f t="shared" si="3"/>
        <v>39</v>
      </c>
      <c r="O43" s="5" t="str">
        <f t="shared" si="4"/>
        <v>33.559</v>
      </c>
      <c r="P43" s="5">
        <f t="shared" si="5"/>
        <v>19.659321944444443</v>
      </c>
      <c r="Q43" s="3" t="s">
        <v>86</v>
      </c>
      <c r="R43" s="3">
        <v>1311</v>
      </c>
    </row>
    <row r="44" spans="1:18" x14ac:dyDescent="0.2">
      <c r="A44" s="4" t="s">
        <v>9</v>
      </c>
      <c r="B44" s="5" t="s">
        <v>10</v>
      </c>
      <c r="C44" s="5" t="s">
        <v>99</v>
      </c>
      <c r="D44" s="5" t="s">
        <v>100</v>
      </c>
      <c r="E44" s="5" t="s">
        <v>78</v>
      </c>
      <c r="F44" s="5" t="s">
        <v>223</v>
      </c>
      <c r="G44" s="5" t="s">
        <v>224</v>
      </c>
      <c r="H44" s="7">
        <v>99</v>
      </c>
      <c r="I44" s="7" t="str">
        <f t="shared" si="0"/>
        <v>24</v>
      </c>
      <c r="J44" s="5" t="str">
        <f t="shared" si="1"/>
        <v>37.837</v>
      </c>
      <c r="K44" s="5">
        <f t="shared" si="2"/>
        <v>-99.410510277777774</v>
      </c>
      <c r="L44" s="5" t="s">
        <v>225</v>
      </c>
      <c r="M44" s="5">
        <v>19</v>
      </c>
      <c r="N44" s="5" t="str">
        <f t="shared" si="3"/>
        <v>36</v>
      </c>
      <c r="O44" s="5" t="str">
        <f t="shared" si="4"/>
        <v>52.765</v>
      </c>
      <c r="P44" s="5">
        <f t="shared" si="5"/>
        <v>19.614656944444445</v>
      </c>
      <c r="Q44" s="5" t="s">
        <v>95</v>
      </c>
      <c r="R44" s="5">
        <v>918</v>
      </c>
    </row>
    <row r="45" spans="1:18" x14ac:dyDescent="0.2">
      <c r="A45" s="2" t="s">
        <v>9</v>
      </c>
      <c r="B45" s="3" t="s">
        <v>10</v>
      </c>
      <c r="C45" s="3" t="s">
        <v>99</v>
      </c>
      <c r="D45" s="3" t="s">
        <v>100</v>
      </c>
      <c r="E45" s="3" t="s">
        <v>52</v>
      </c>
      <c r="F45" s="3" t="s">
        <v>226</v>
      </c>
      <c r="G45" s="3" t="s">
        <v>227</v>
      </c>
      <c r="H45" s="7">
        <v>99</v>
      </c>
      <c r="I45" s="7" t="str">
        <f t="shared" si="0"/>
        <v>22</v>
      </c>
      <c r="J45" s="5" t="str">
        <f t="shared" si="1"/>
        <v>42.987</v>
      </c>
      <c r="K45" s="5">
        <f t="shared" si="2"/>
        <v>-99.378607500000001</v>
      </c>
      <c r="L45" s="3" t="s">
        <v>228</v>
      </c>
      <c r="M45" s="5">
        <v>19</v>
      </c>
      <c r="N45" s="5" t="str">
        <f t="shared" si="3"/>
        <v>38</v>
      </c>
      <c r="O45" s="5" t="str">
        <f t="shared" si="4"/>
        <v>42.655</v>
      </c>
      <c r="P45" s="5">
        <f t="shared" si="5"/>
        <v>19.645181944444445</v>
      </c>
      <c r="Q45" s="3" t="s">
        <v>82</v>
      </c>
      <c r="R45" s="3">
        <v>332</v>
      </c>
    </row>
    <row r="46" spans="1:18" x14ac:dyDescent="0.2">
      <c r="A46" s="4" t="s">
        <v>9</v>
      </c>
      <c r="B46" s="5" t="s">
        <v>10</v>
      </c>
      <c r="C46" s="5" t="s">
        <v>99</v>
      </c>
      <c r="D46" s="5" t="s">
        <v>100</v>
      </c>
      <c r="E46" s="5" t="s">
        <v>53</v>
      </c>
      <c r="F46" s="5" t="s">
        <v>229</v>
      </c>
      <c r="G46" s="5" t="s">
        <v>230</v>
      </c>
      <c r="H46" s="7">
        <v>99</v>
      </c>
      <c r="I46" s="7" t="str">
        <f t="shared" si="0"/>
        <v>21</v>
      </c>
      <c r="J46" s="5" t="str">
        <f t="shared" si="1"/>
        <v>38.157</v>
      </c>
      <c r="K46" s="5">
        <f t="shared" si="2"/>
        <v>-99.36059916666666</v>
      </c>
      <c r="L46" s="5" t="s">
        <v>231</v>
      </c>
      <c r="M46" s="5">
        <v>19</v>
      </c>
      <c r="N46" s="5" t="str">
        <f t="shared" si="3"/>
        <v>36</v>
      </c>
      <c r="O46" s="5" t="str">
        <f t="shared" si="4"/>
        <v>37.894</v>
      </c>
      <c r="P46" s="5">
        <f t="shared" si="5"/>
        <v>19.61052611111111</v>
      </c>
      <c r="Q46" s="5" t="s">
        <v>61</v>
      </c>
      <c r="R46" s="5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Suarez Nava</dc:creator>
  <cp:lastModifiedBy>Oscar Suarez Nava</cp:lastModifiedBy>
  <dcterms:created xsi:type="dcterms:W3CDTF">2024-05-26T20:37:46Z</dcterms:created>
  <dcterms:modified xsi:type="dcterms:W3CDTF">2024-05-27T23:10:37Z</dcterms:modified>
</cp:coreProperties>
</file>